
<file path=[Content_Types].xml><?xml version="1.0" encoding="utf-8"?>
<Types xmlns="http://schemas.openxmlformats.org/package/2006/content-types">
  <Default Extension="vml" ContentType="application/vnd.openxmlformats-officedocument.vmlDrawing"/>
  <Default Extension="emf" ContentType="image/x-emf"/>
  <Default Extension="jpeg" ContentType="image/jpeg"/>
  <Default Extension="JPG" ContentType="image/.jp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4645" windowHeight="12015" activeTab="3"/>
  </bookViews>
  <sheets>
    <sheet name="0.结构参数" sheetId="33" r:id="rId1"/>
    <sheet name="0.地勘及桩计算" sheetId="11" r:id="rId2"/>
    <sheet name="1.U型槽主筋验算" sheetId="25" r:id="rId3"/>
    <sheet name="2.U型槽钢筋" sheetId="27" r:id="rId4"/>
    <sheet name="3.抗浮桩" sheetId="30" r:id="rId5"/>
    <sheet name="3.抗浮桩钢筋计算" sheetId="34" r:id="rId6"/>
    <sheet name="4.防水 " sheetId="20" r:id="rId7"/>
    <sheet name="5.地基加固" sheetId="35" r:id="rId8"/>
    <sheet name="6.无压非完整井" sheetId="17" r:id="rId9"/>
    <sheet name="6.降水井数据" sheetId="16" r:id="rId10"/>
    <sheet name="基坑计算" sheetId="37" r:id="rId11"/>
    <sheet name="数据处理" sheetId="40" r:id="rId12"/>
  </sheets>
  <externalReferences>
    <externalReference r:id="rId13"/>
    <externalReference r:id="rId14"/>
    <externalReference r:id="rId15"/>
    <externalReference r:id="rId16"/>
    <externalReference r:id="rId17"/>
  </externalReferences>
  <definedNames>
    <definedName name="_xlnm._FilterDatabase" localSheetId="0" hidden="1">'0.结构参数'!$B$2:$Q$89</definedName>
    <definedName name="_P1" localSheetId="3">[1]钢轨桩计算!$C$10</definedName>
    <definedName name="_P1">[2]钢轨桩计算!$C$10</definedName>
    <definedName name="D0" localSheetId="2">[2]钢轨桩计算!$H$25</definedName>
    <definedName name="D0" localSheetId="3">[1]钢轨桩计算!$H$25</definedName>
    <definedName name="D0" localSheetId="5">[2]钢轨桩计算!$H$25</definedName>
    <definedName name="D0">[3]钢轨桩计算!$H$25</definedName>
    <definedName name="gj" localSheetId="4">#REF!</definedName>
    <definedName name="gj">#REF!</definedName>
    <definedName name="gjzj" localSheetId="4">#REF!</definedName>
    <definedName name="gjzj" localSheetId="5">#REF!</definedName>
    <definedName name="gjzj">#REF!</definedName>
    <definedName name="H" localSheetId="2">[2]钢轨桩计算!$C$2</definedName>
    <definedName name="H" localSheetId="3">[1]钢轨桩计算!$C$2</definedName>
    <definedName name="H" localSheetId="5">[2]钢轨桩计算!$C$2</definedName>
    <definedName name="H">[3]钢轨桩计算!$C$2</definedName>
    <definedName name="jd">SIN(RADIANS([3]框架结构!$B$2))</definedName>
    <definedName name="name">[4]工字钢数据!$A$2:$A$3</definedName>
    <definedName name="_xlnm.Print_Area" localSheetId="1">'0.地勘及桩计算'!#REF!</definedName>
    <definedName name="_xlnm.Print_Area" localSheetId="9">'6.降水井数据'!$A$3:$M$31</definedName>
    <definedName name="_xlnm.Print_Area" localSheetId="8">'6.无压非完整井'!$A$1:$H$30</definedName>
    <definedName name="subject">[4]工字钢数据!$B$1:$C$1</definedName>
    <definedName name="x">[5]后背钢轨桩计算!$J$16</definedName>
    <definedName name="y" localSheetId="2">[2]钢轨桩计算!$D$17</definedName>
    <definedName name="y" localSheetId="3">[1]钢轨桩计算!$D$17</definedName>
    <definedName name="y" localSheetId="5">[2]钢轨桩计算!$D$17</definedName>
    <definedName name="y">[3]钢轨桩计算!$D$17</definedName>
    <definedName name="γ" localSheetId="3">[1]钢轨桩计算!$C$5</definedName>
    <definedName name="γ">[2]钢轨桩计算!$C$5</definedName>
    <definedName name="θ" localSheetId="3">[1]钢轨桩计算!$C$8</definedName>
    <definedName name="θ">[2]钢轨桩计算!$C$8</definedName>
    <definedName name="λ" localSheetId="3">[1]钢轨桩计算!$C$9</definedName>
    <definedName name="λ">[2]钢轨桩计算!$C$9</definedName>
    <definedName name="σh" localSheetId="2">[2]钢轨桩计算!$C$11</definedName>
    <definedName name="σh" localSheetId="3">[1]钢轨桩计算!$C$11</definedName>
    <definedName name="σh" localSheetId="5">[2]钢轨桩计算!$C$11</definedName>
    <definedName name="σh">[3]钢轨桩计算!$C$11</definedName>
    <definedName name="φ" localSheetId="3">[1]钢轨桩计算!$C$6</definedName>
    <definedName name="φ">[2]钢轨桩计算!$C$6</definedName>
    <definedName name="边墙厚度">[3]框架结构!$C$10</definedName>
    <definedName name="打入工作坑以下H" localSheetId="2">[2]钢轨桩计算!$C$3</definedName>
    <definedName name="打入工作坑以下H" localSheetId="3">[1]钢轨桩计算!$C$3</definedName>
    <definedName name="打入工作坑以下H" localSheetId="5">[2]钢轨桩计算!$C$3</definedName>
    <definedName name="打入工作坑以下H">[3]钢轨桩计算!$C$3</definedName>
    <definedName name="底板厚度">[3]框架结构!$C$9</definedName>
    <definedName name="第1页________共1页" localSheetId="4">#REF!</definedName>
    <definedName name="第1页________共1页">#REF!</definedName>
    <definedName name="顶板厚度">[3]框架结构!$C$8</definedName>
    <definedName name="钢筋直径" localSheetId="2">#REF!</definedName>
    <definedName name="钢筋直径" localSheetId="3">#REF!</definedName>
    <definedName name="钢筋直径" localSheetId="4">#REF!</definedName>
    <definedName name="钢筋直径" localSheetId="5">#REF!</definedName>
    <definedName name="钢筋直径">#REF!</definedName>
    <definedName name="工字钢长度H" localSheetId="3">[1]钢轨桩计算!$C$2</definedName>
    <definedName name="工字钢长度H">[2]钢轨桩计算!$C$2</definedName>
    <definedName name="工作坑底面以上主动土动力P1" localSheetId="3">[1]钢轨桩计算!$C$10</definedName>
    <definedName name="工作坑底面以上主动土动力P1">[2]钢轨桩计算!$C$10</definedName>
    <definedName name="结构净高">[3]框架结构!$C$7</definedName>
    <definedName name="结构总高">[3]框架结构!$C$4</definedName>
    <definedName name="结构总宽">[3]框架结构!$C$3</definedName>
    <definedName name="孔数" localSheetId="2">[2]框架结构!$F$1</definedName>
    <definedName name="孔数" localSheetId="3">[1]框架结构!$F$1</definedName>
    <definedName name="孔数" localSheetId="5">[2]框架结构!$F$1</definedName>
    <definedName name="孔数">[3]框架结构!$F$1</definedName>
    <definedName name="面坡斜度" localSheetId="4">#REF!</definedName>
    <definedName name="面坡斜度">#REF!</definedName>
    <definedName name="内摩擦角φ" localSheetId="3">[1]钢轨桩计算!$C$6</definedName>
    <definedName name="内摩擦角φ">[2]钢轨桩计算!$C$6</definedName>
    <definedName name="破裂角θ" localSheetId="3">[1]钢轨桩计算!$C$8</definedName>
    <definedName name="破裂角θ">[2]钢轨桩计算!$C$8</definedName>
    <definedName name="刃角长度">[3]框架结构!$D$17</definedName>
    <definedName name="填土高度h" localSheetId="3">[1]钢轨桩计算!$C$4</definedName>
    <definedName name="填土高度h">[2]钢轨桩计算!$C$4</definedName>
    <definedName name="土容重γ" localSheetId="3">[1]钢轨桩计算!$C$5</definedName>
    <definedName name="土容重γ">[2]钢轨桩计算!$C$5</definedName>
    <definedName name="推力系数λ" localSheetId="3">[1]钢轨桩计算!$C$9</definedName>
    <definedName name="推力系数λ">[2]钢轨桩计算!$C$9</definedName>
    <definedName name="尾墙长度">[3]框架结构!$D$18</definedName>
    <definedName name="主体长度">[3]框架结构!$C$6</definedName>
    <definedName name="桩后土压力" localSheetId="3">[1]钢轨桩计算!$C$7</definedName>
    <definedName name="桩后土压力">[2]钢轨桩计算!$C$7</definedName>
    <definedName name="桩后主动土压强σh" localSheetId="3">[1]钢轨桩计算!$C$11</definedName>
    <definedName name="桩后主动土压强σh">[2]钢轨桩计算!$C$11</definedName>
    <definedName name="桩长" localSheetId="2">[2]桩!$A$31:$F$31</definedName>
    <definedName name="桩长" localSheetId="3">[1]桩!$A$31:$F$31</definedName>
    <definedName name="桩长" localSheetId="4">#REF!</definedName>
    <definedName name="桩长" localSheetId="5">[2]桩!$A$31:$F$31</definedName>
    <definedName name="桩长">#REF!</definedName>
    <definedName name="_xlnm.Print_Area" localSheetId="4">'3.抗浮桩'!$B$2:$S$25</definedName>
  </definedNames>
  <calcPr calcId="144525"/>
</workbook>
</file>

<file path=xl/comments1.xml><?xml version="1.0" encoding="utf-8"?>
<comments xmlns="http://schemas.openxmlformats.org/spreadsheetml/2006/main">
  <authors>
    <author>作者</author>
  </authors>
  <commentList>
    <comment ref="C66" authorId="0">
      <text>
        <r>
          <rPr>
            <sz val="9"/>
            <rFont val="宋体"/>
            <charset val="134"/>
          </rPr>
          <t>距离墙底的距离</t>
        </r>
      </text>
    </comment>
    <comment ref="C67" authorId="0">
      <text>
        <r>
          <rPr>
            <sz val="9"/>
            <rFont val="宋体"/>
            <charset val="134"/>
          </rPr>
          <t>距离墙底的距离</t>
        </r>
      </text>
    </comment>
    <comment ref="C76" authorId="0">
      <text>
        <r>
          <rPr>
            <sz val="9"/>
            <rFont val="宋体"/>
            <charset val="134"/>
          </rPr>
          <t>距离墙底的距离</t>
        </r>
      </text>
    </comment>
  </commentList>
</comments>
</file>

<file path=xl/sharedStrings.xml><?xml version="1.0" encoding="utf-8"?>
<sst xmlns="http://schemas.openxmlformats.org/spreadsheetml/2006/main" count="2393" uniqueCount="604">
  <si>
    <t>一、从CAD中读取平面、纵断面原始数据    单位：m</t>
  </si>
  <si>
    <t>序号</t>
  </si>
  <si>
    <t>U型槽编号</t>
  </si>
  <si>
    <t>里程L</t>
  </si>
  <si>
    <t>L</t>
  </si>
  <si>
    <t>顶高程E1</t>
  </si>
  <si>
    <t>底板顶高程E2</t>
  </si>
  <si>
    <t>中央分隔带</t>
  </si>
  <si>
    <t>机非分隔带</t>
  </si>
  <si>
    <t>水位高程E5</t>
  </si>
  <si>
    <t>净宽</t>
  </si>
  <si>
    <t>高程E3</t>
  </si>
  <si>
    <t>宽度b1</t>
  </si>
  <si>
    <t>数量</t>
  </si>
  <si>
    <t>高程E4</t>
  </si>
  <si>
    <t>宽度b2</t>
  </si>
  <si>
    <t>西U10</t>
  </si>
  <si>
    <t>西U9</t>
  </si>
  <si>
    <t>西U8</t>
  </si>
  <si>
    <t>西U7</t>
  </si>
  <si>
    <t>西U6</t>
  </si>
  <si>
    <t>西U5</t>
  </si>
  <si>
    <t>西U4</t>
  </si>
  <si>
    <t>西U3</t>
  </si>
  <si>
    <t>西U2</t>
  </si>
  <si>
    <t>西U1</t>
  </si>
  <si>
    <t>东U1</t>
  </si>
  <si>
    <t>东U2</t>
  </si>
  <si>
    <t>东U3</t>
  </si>
  <si>
    <t>东U4</t>
  </si>
  <si>
    <t>东U5</t>
  </si>
  <si>
    <t>东U6</t>
  </si>
  <si>
    <t>东U7</t>
  </si>
  <si>
    <t>东U8</t>
  </si>
  <si>
    <t>东U9</t>
  </si>
  <si>
    <t>东U10</t>
  </si>
  <si>
    <t>西U10-1</t>
  </si>
  <si>
    <t>西U9-1</t>
  </si>
  <si>
    <t>西U6-1</t>
  </si>
  <si>
    <t>西U5-1</t>
  </si>
  <si>
    <t>西U4-1</t>
  </si>
  <si>
    <t>西U3-1</t>
  </si>
  <si>
    <t>西U2-1</t>
  </si>
  <si>
    <t>西U6-2</t>
  </si>
  <si>
    <t>西U5-2</t>
  </si>
  <si>
    <t>西U4-2</t>
  </si>
  <si>
    <t>西U3-2</t>
  </si>
  <si>
    <t>二、命名并形成U型槽结构参数表    单位：m</t>
  </si>
  <si>
    <t>起讫点里程</t>
  </si>
  <si>
    <t>中心长度L</t>
  </si>
  <si>
    <t>结构净高H</t>
  </si>
  <si>
    <t>底板厚T</t>
  </si>
  <si>
    <t>边墙厚B</t>
  </si>
  <si>
    <t>D</t>
  </si>
  <si>
    <t>高度h1</t>
  </si>
  <si>
    <t>高度h2</t>
  </si>
  <si>
    <t>三、边墙及底板厚度及钢筋选用原则（试算结果取值，作为结构推荐值使用）</t>
  </si>
  <si>
    <t>结构净高</t>
  </si>
  <si>
    <t>N1试算取值</t>
  </si>
  <si>
    <t>边墙厚度</t>
  </si>
  <si>
    <t>底板厚度</t>
  </si>
  <si>
    <t>6m以上双根一束</t>
  </si>
  <si>
    <t>2.5m以下</t>
  </si>
  <si>
    <t>8根12</t>
  </si>
  <si>
    <t>3m以下</t>
  </si>
  <si>
    <t>8根14</t>
  </si>
  <si>
    <t>3.5m以下</t>
  </si>
  <si>
    <t>8根16</t>
  </si>
  <si>
    <t>4m以下</t>
  </si>
  <si>
    <t>8根18</t>
  </si>
  <si>
    <t>4.5m以下</t>
  </si>
  <si>
    <t>8根20</t>
  </si>
  <si>
    <t>5m以下</t>
  </si>
  <si>
    <t>8根22</t>
  </si>
  <si>
    <t>5.5m以下</t>
  </si>
  <si>
    <t>8根25</t>
  </si>
  <si>
    <t>6m以下</t>
  </si>
  <si>
    <t>8根28</t>
  </si>
  <si>
    <t>6.5m以下</t>
  </si>
  <si>
    <t>16根22</t>
  </si>
  <si>
    <t>7m以下</t>
  </si>
  <si>
    <t>16根25</t>
  </si>
  <si>
    <t>7.5m以下</t>
  </si>
  <si>
    <t>8m以下</t>
  </si>
  <si>
    <t>16根28</t>
  </si>
  <si>
    <t>9m以下</t>
  </si>
  <si>
    <t>10m以下</t>
  </si>
  <si>
    <t>四、输入钻孔资料</t>
  </si>
  <si>
    <t>土层编号</t>
  </si>
  <si>
    <t>ρ</t>
  </si>
  <si>
    <t>c</t>
  </si>
  <si>
    <t>φ</t>
  </si>
  <si>
    <t>桩周土摩阻力</t>
  </si>
  <si>
    <t>基本承载力</t>
  </si>
  <si>
    <t>渗透系数</t>
  </si>
  <si>
    <t>FLBZ-3</t>
  </si>
  <si>
    <t>FLBZ-5</t>
  </si>
  <si>
    <t>zk4</t>
  </si>
  <si>
    <t>zk5</t>
  </si>
  <si>
    <t>zk6</t>
  </si>
  <si>
    <t>zk7</t>
  </si>
  <si>
    <t>孔口高程</t>
  </si>
  <si>
    <t>g/cm3</t>
  </si>
  <si>
    <t>kPa</t>
  </si>
  <si>
    <t>度</t>
  </si>
  <si>
    <t>cm/s</t>
  </si>
  <si>
    <t>土层厚</t>
  </si>
  <si>
    <t>水位高程</t>
  </si>
  <si>
    <t>杂填土</t>
  </si>
  <si>
    <t>黏土</t>
  </si>
  <si>
    <t>2</t>
  </si>
  <si>
    <t>21.2</t>
  </si>
  <si>
    <t>5.7</t>
  </si>
  <si>
    <t>淤泥</t>
  </si>
  <si>
    <t>3</t>
  </si>
  <si>
    <t>粉土</t>
  </si>
  <si>
    <t>4</t>
  </si>
  <si>
    <t>粉细砂</t>
  </si>
  <si>
    <t>5-1</t>
  </si>
  <si>
    <t>中粗砂</t>
  </si>
  <si>
    <t>5-2</t>
  </si>
  <si>
    <t>含砂姜黏土</t>
  </si>
  <si>
    <t>6</t>
  </si>
  <si>
    <t>42.4</t>
  </si>
  <si>
    <t>12.6</t>
  </si>
  <si>
    <t>7</t>
  </si>
  <si>
    <t>48.0</t>
  </si>
  <si>
    <t>15.0</t>
  </si>
  <si>
    <t>8</t>
  </si>
  <si>
    <t>52.5</t>
  </si>
  <si>
    <t>15.4</t>
  </si>
  <si>
    <t>9</t>
  </si>
  <si>
    <t>66.0</t>
  </si>
  <si>
    <t>18.1</t>
  </si>
  <si>
    <t>含碎石黏土</t>
  </si>
  <si>
    <t>10</t>
  </si>
  <si>
    <t>70.5</t>
  </si>
  <si>
    <t>21.0</t>
  </si>
  <si>
    <t>全风化片麻岩</t>
  </si>
  <si>
    <t>11</t>
  </si>
  <si>
    <t>强风化片麻岩</t>
  </si>
  <si>
    <t>12</t>
  </si>
  <si>
    <t>用于抗浮桩计算</t>
  </si>
  <si>
    <t>用于基坑防护桩计算</t>
  </si>
  <si>
    <t>用于工作坑后背桩 防护桩计算</t>
  </si>
  <si>
    <t>zk1</t>
  </si>
  <si>
    <t>zk2</t>
  </si>
  <si>
    <t>zk3</t>
  </si>
  <si>
    <t>2-31</t>
  </si>
  <si>
    <t>粉质粘土</t>
  </si>
  <si>
    <t>2-21</t>
  </si>
  <si>
    <t>淤泥质粉质黏土</t>
  </si>
  <si>
    <t>3-61</t>
  </si>
  <si>
    <t>3-21</t>
  </si>
  <si>
    <t>3-31</t>
  </si>
  <si>
    <t>4-21</t>
  </si>
  <si>
    <t>4-31</t>
  </si>
  <si>
    <t>粉砂</t>
  </si>
  <si>
    <t>4-71</t>
  </si>
  <si>
    <t>8-21</t>
  </si>
  <si>
    <t>8-31</t>
  </si>
  <si>
    <t>8-22</t>
  </si>
  <si>
    <t>粉质粘土与粉砂互层</t>
  </si>
  <si>
    <t>8-271</t>
  </si>
  <si>
    <t>水位高</t>
  </si>
  <si>
    <t>钢筋</t>
  </si>
  <si>
    <t>1、</t>
  </si>
  <si>
    <t>结构描述</t>
  </si>
  <si>
    <t>结构尺寸</t>
  </si>
  <si>
    <t>顶宽：</t>
  </si>
  <si>
    <t>b1=</t>
  </si>
  <si>
    <t>底宽：</t>
  </si>
  <si>
    <t>b2=</t>
  </si>
  <si>
    <t>桥高：</t>
  </si>
  <si>
    <t>h=</t>
  </si>
  <si>
    <t>水高：</t>
  </si>
  <si>
    <t>H=</t>
  </si>
  <si>
    <t>2、</t>
  </si>
  <si>
    <t>荷载计算</t>
  </si>
  <si>
    <t>结构重要性系数：</t>
  </si>
  <si>
    <t>r0=</t>
  </si>
  <si>
    <t>高速公路、一级公路</t>
  </si>
  <si>
    <t>结构重要性系数</t>
  </si>
  <si>
    <t>土压力分项系数：</t>
  </si>
  <si>
    <t>γt=</t>
  </si>
  <si>
    <t>墙高</t>
  </si>
  <si>
    <t>二级及以下公路</t>
  </si>
  <si>
    <t>水压力分项系数：</t>
  </si>
  <si>
    <t>γs=</t>
  </si>
  <si>
    <t>≤5.0m</t>
  </si>
  <si>
    <t>活载分项系数：</t>
  </si>
  <si>
    <t>γQ=</t>
  </si>
  <si>
    <t>&gt;5.0m</t>
  </si>
  <si>
    <t>土压力计算</t>
  </si>
  <si>
    <t>土压力
参数</t>
  </si>
  <si>
    <t>填土坡角</t>
  </si>
  <si>
    <t>β=</t>
  </si>
  <si>
    <t>内摩擦角</t>
  </si>
  <si>
    <t>φ=</t>
  </si>
  <si>
    <t>墙与填土摩擦角</t>
  </si>
  <si>
    <t>δ=</t>
  </si>
  <si>
    <t>墙背俯斜</t>
  </si>
  <si>
    <t>α=</t>
  </si>
  <si>
    <t>墙后土容重</t>
  </si>
  <si>
    <t>r1=</t>
  </si>
  <si>
    <t>墙后土饱和容重</t>
  </si>
  <si>
    <t>r2=</t>
  </si>
  <si>
    <t>墙后土浮容重</t>
  </si>
  <si>
    <t>r3=</t>
  </si>
  <si>
    <t>土压力
中间值</t>
  </si>
  <si>
    <t>cos(φ-α)</t>
  </si>
  <si>
    <t>cosα</t>
  </si>
  <si>
    <t>cos（α+δ）</t>
  </si>
  <si>
    <t>sin（φ+δ）</t>
  </si>
  <si>
    <t>sin（φ-β）</t>
  </si>
  <si>
    <t>cos（α-β）</t>
  </si>
  <si>
    <t>库仑系数u</t>
  </si>
  <si>
    <t>主动土压力附加安全系数</t>
  </si>
  <si>
    <t>土压力</t>
  </si>
  <si>
    <t>土压应力：墙顶kPa</t>
  </si>
  <si>
    <t>土压应力：水面kPa</t>
  </si>
  <si>
    <t>土压应力：墙底kPa</t>
  </si>
  <si>
    <t>无水部分的土压力kN</t>
  </si>
  <si>
    <t>有水部分的土压力kN</t>
  </si>
  <si>
    <t>无水土压力作用点m</t>
  </si>
  <si>
    <t>有水土压力作用点m</t>
  </si>
  <si>
    <t>边墙底截面土压力kN</t>
  </si>
  <si>
    <t>墙底土压力力矩：kN*m</t>
  </si>
  <si>
    <t>水压力计算</t>
  </si>
  <si>
    <t>水压力</t>
  </si>
  <si>
    <t>水压应力:水面kPa</t>
  </si>
  <si>
    <t>水压应力:墙底kPa</t>
  </si>
  <si>
    <t>水压力 kN</t>
  </si>
  <si>
    <t>水压力作用点m</t>
  </si>
  <si>
    <t>边墙底截面水压力kN</t>
  </si>
  <si>
    <t>墙底水压力力矩：kN*m</t>
  </si>
  <si>
    <t>活载</t>
  </si>
  <si>
    <t>车辆荷载附加荷载强度kPa</t>
  </si>
  <si>
    <t>换算土层厚度m</t>
  </si>
  <si>
    <t>活载换算土压力</t>
  </si>
  <si>
    <t>作用点m</t>
  </si>
  <si>
    <t>活载对边墙底力矩</t>
  </si>
  <si>
    <t>荷载组合</t>
  </si>
  <si>
    <t>基本组合：</t>
  </si>
  <si>
    <t>边墙底弯矩（kN*m）</t>
  </si>
  <si>
    <t>边墙底剪力(kN)</t>
  </si>
  <si>
    <t>长期效应组合：</t>
  </si>
  <si>
    <t>边墙底弯矩：（kN*m）</t>
  </si>
  <si>
    <t>边墙底剪力：(kN)</t>
  </si>
  <si>
    <t>短期效应组合：</t>
  </si>
  <si>
    <t>边墙截面验算</t>
  </si>
  <si>
    <t>fcd</t>
  </si>
  <si>
    <r>
      <rPr>
        <sz val="11"/>
        <color indexed="8"/>
        <rFont val="宋体"/>
        <charset val="134"/>
      </rPr>
      <t>f</t>
    </r>
    <r>
      <rPr>
        <sz val="11"/>
        <color indexed="8"/>
        <rFont val="宋体"/>
        <charset val="134"/>
      </rPr>
      <t>td</t>
    </r>
  </si>
  <si>
    <r>
      <rPr>
        <sz val="11"/>
        <color indexed="8"/>
        <rFont val="宋体"/>
        <charset val="134"/>
      </rPr>
      <t>E</t>
    </r>
    <r>
      <rPr>
        <sz val="11"/>
        <color indexed="8"/>
        <rFont val="宋体"/>
        <charset val="134"/>
      </rPr>
      <t>c</t>
    </r>
  </si>
  <si>
    <t>已知</t>
  </si>
  <si>
    <t>混凝土fcd</t>
  </si>
  <si>
    <t>C40</t>
  </si>
  <si>
    <t>Mpa</t>
  </si>
  <si>
    <r>
      <rPr>
        <sz val="11"/>
        <color indexed="8"/>
        <rFont val="宋体"/>
        <charset val="134"/>
      </rPr>
      <t>C</t>
    </r>
    <r>
      <rPr>
        <sz val="11"/>
        <color indexed="8"/>
        <rFont val="宋体"/>
        <charset val="134"/>
      </rPr>
      <t>35</t>
    </r>
  </si>
  <si>
    <t>混凝土ftd</t>
  </si>
  <si>
    <r>
      <rPr>
        <sz val="11"/>
        <color indexed="8"/>
        <rFont val="宋体"/>
        <charset val="134"/>
      </rPr>
      <t>C</t>
    </r>
    <r>
      <rPr>
        <sz val="11"/>
        <color indexed="8"/>
        <rFont val="宋体"/>
        <charset val="134"/>
      </rPr>
      <t>40</t>
    </r>
  </si>
  <si>
    <t>HRB400钢筋fsd</t>
  </si>
  <si>
    <r>
      <rPr>
        <sz val="11"/>
        <color indexed="8"/>
        <rFont val="宋体"/>
        <charset val="134"/>
      </rPr>
      <t>C</t>
    </r>
    <r>
      <rPr>
        <sz val="11"/>
        <color indexed="8"/>
        <rFont val="宋体"/>
        <charset val="134"/>
      </rPr>
      <t>45</t>
    </r>
  </si>
  <si>
    <t>HRB400钢筋fsd'</t>
  </si>
  <si>
    <r>
      <rPr>
        <sz val="11"/>
        <color indexed="8"/>
        <rFont val="宋体"/>
        <charset val="134"/>
      </rPr>
      <t>C</t>
    </r>
    <r>
      <rPr>
        <sz val="11"/>
        <color indexed="8"/>
        <rFont val="宋体"/>
        <charset val="134"/>
      </rPr>
      <t>50</t>
    </r>
  </si>
  <si>
    <t>外侧钢筋根数</t>
  </si>
  <si>
    <t>外侧钢筋直径mm</t>
  </si>
  <si>
    <t>mm</t>
  </si>
  <si>
    <t>外侧钢筋面积As</t>
  </si>
  <si>
    <r>
      <rPr>
        <sz val="10"/>
        <color indexed="8"/>
        <rFont val="宋体"/>
        <charset val="134"/>
      </rPr>
      <t>mm</t>
    </r>
    <r>
      <rPr>
        <vertAlign val="superscript"/>
        <sz val="10"/>
        <color indexed="8"/>
        <rFont val="宋体"/>
        <charset val="134"/>
      </rPr>
      <t>2</t>
    </r>
  </si>
  <si>
    <t>内侧钢筋根数</t>
  </si>
  <si>
    <t>内侧钢筋直径mm</t>
  </si>
  <si>
    <t>内侧钢筋面积As'</t>
  </si>
  <si>
    <t>a</t>
  </si>
  <si>
    <t>有效高度h0</t>
  </si>
  <si>
    <t>最小配筋率45ftd/fsd</t>
  </si>
  <si>
    <t>%</t>
  </si>
  <si>
    <t>界限受压高度ξb</t>
  </si>
  <si>
    <t>正截面
强度
验算</t>
  </si>
  <si>
    <t>受压高度x：</t>
  </si>
  <si>
    <t>受压相对高度ξ：</t>
  </si>
  <si>
    <t>受压区高度判断：</t>
  </si>
  <si>
    <t>承载力设计值</t>
  </si>
  <si>
    <t>kN*m</t>
  </si>
  <si>
    <t>承载力判断：</t>
  </si>
  <si>
    <t>实际配筋率：</t>
  </si>
  <si>
    <t>最小配筋率判断：</t>
  </si>
  <si>
    <t>3、</t>
  </si>
  <si>
    <t>裂缝验算</t>
  </si>
  <si>
    <t>钢筋表面形状系数Cf1：</t>
  </si>
  <si>
    <t>带肋钢筋</t>
  </si>
  <si>
    <t>作用长期效应影响系数Cf2：</t>
  </si>
  <si>
    <t>与构件受力性质有关的系数Cf3：</t>
  </si>
  <si>
    <t>受弯构件钢筋应力σss：</t>
  </si>
  <si>
    <t>纵向受拉钢筋直径mm：</t>
  </si>
  <si>
    <t>纵向受拉钢筋配筋率ρ：</t>
  </si>
  <si>
    <t>普通钢筋的弹性模量Es：</t>
  </si>
  <si>
    <t>最大裂缝计算宽度Wfk：</t>
  </si>
  <si>
    <t>最大裂缝宽度Wk：</t>
  </si>
  <si>
    <t>最大裂缝判断</t>
  </si>
  <si>
    <t>U型槽尺寸表</t>
  </si>
  <si>
    <t>节段</t>
  </si>
  <si>
    <t>净高不含底板厚</t>
  </si>
  <si>
    <t>节段宽</t>
  </si>
  <si>
    <t>hmin+T</t>
  </si>
  <si>
    <t>hmax+T</t>
  </si>
  <si>
    <t>角度</t>
  </si>
  <si>
    <t>净保护层</t>
  </si>
  <si>
    <t>Hmin</t>
  </si>
  <si>
    <t>Hmax</t>
  </si>
  <si>
    <t>Lmax</t>
  </si>
  <si>
    <t>Lmin</t>
  </si>
  <si>
    <t>4、e2数值改为定值8，但仍需注意表格外e2取值区间</t>
  </si>
  <si>
    <t>此处若为负值，则公式改为“B21/D21-2”</t>
  </si>
  <si>
    <t>若e2小于8，则在n1公式后减1</t>
  </si>
  <si>
    <t>钢筋图参数表</t>
  </si>
  <si>
    <t>U型槽
编号</t>
  </si>
  <si>
    <t>D
(cm)</t>
  </si>
  <si>
    <t>n</t>
  </si>
  <si>
    <t>d
(cm)</t>
  </si>
  <si>
    <r>
      <rPr>
        <sz val="11"/>
        <rFont val="宋体"/>
        <charset val="134"/>
      </rPr>
      <t xml:space="preserve">a
</t>
    </r>
    <r>
      <rPr>
        <b/>
        <sz val="11"/>
        <rFont val="宋体"/>
        <charset val="134"/>
      </rPr>
      <t>0~12.5</t>
    </r>
  </si>
  <si>
    <t>B
(cm)</t>
  </si>
  <si>
    <t xml:space="preserve">m
</t>
  </si>
  <si>
    <t>b
(cm)</t>
  </si>
  <si>
    <t>e1
(cm)</t>
  </si>
  <si>
    <t>Hmin
(cm)</t>
  </si>
  <si>
    <t>Hmax
(cm)</t>
  </si>
  <si>
    <t xml:space="preserve">n1
</t>
  </si>
  <si>
    <t>d1
(cm)</t>
  </si>
  <si>
    <t>d2
(cm)</t>
  </si>
  <si>
    <t>e2</t>
  </si>
  <si>
    <t>T</t>
  </si>
  <si>
    <r>
      <rPr>
        <sz val="11"/>
        <rFont val="宋体"/>
        <charset val="134"/>
      </rPr>
      <t>n1</t>
    </r>
    <r>
      <rPr>
        <sz val="11"/>
        <rFont val="宋体"/>
        <charset val="134"/>
      </rPr>
      <t>'</t>
    </r>
  </si>
  <si>
    <t>d1'</t>
  </si>
  <si>
    <t>L1
(cm)</t>
  </si>
  <si>
    <t xml:space="preserve">m1
</t>
  </si>
  <si>
    <t>b1
(cm)</t>
  </si>
  <si>
    <t>L2
(cm)</t>
  </si>
  <si>
    <t>m2</t>
  </si>
  <si>
    <t>b2
(cm)</t>
  </si>
  <si>
    <t>e3
(cm)</t>
  </si>
  <si>
    <r>
      <rPr>
        <sz val="11"/>
        <rFont val="宋体"/>
        <charset val="134"/>
      </rPr>
      <t xml:space="preserve">e2
</t>
    </r>
    <r>
      <rPr>
        <b/>
        <sz val="11"/>
        <rFont val="宋体"/>
        <charset val="134"/>
      </rPr>
      <t>7~20.5</t>
    </r>
  </si>
  <si>
    <t>钢筋参数</t>
  </si>
  <si>
    <t>节段编号</t>
  </si>
  <si>
    <t>编号</t>
  </si>
  <si>
    <t>规格</t>
  </si>
  <si>
    <t>大样(cm)</t>
  </si>
  <si>
    <r>
      <rPr>
        <sz val="12"/>
        <rFont val="宋体"/>
        <charset val="134"/>
      </rPr>
      <t>单根长</t>
    </r>
    <r>
      <rPr>
        <sz val="11"/>
        <color theme="1"/>
        <rFont val="宋体"/>
        <charset val="134"/>
        <scheme val="minor"/>
      </rPr>
      <t>(cm)</t>
    </r>
  </si>
  <si>
    <t>根数</t>
  </si>
  <si>
    <t>总长度(m)</t>
  </si>
  <si>
    <t>每米重(kg)</t>
  </si>
  <si>
    <t>总重量(kg)</t>
  </si>
  <si>
    <t>改大样（cm）</t>
  </si>
  <si>
    <t>弯钩</t>
  </si>
  <si>
    <t>净高</t>
  </si>
  <si>
    <t>N1</t>
  </si>
  <si>
    <r>
      <rPr>
        <sz val="12"/>
        <rFont val="宋体"/>
        <charset val="134"/>
      </rPr>
      <t>n</t>
    </r>
    <r>
      <rPr>
        <sz val="11"/>
        <color theme="1"/>
        <rFont val="宋体"/>
        <charset val="134"/>
        <scheme val="minor"/>
      </rPr>
      <t>1'</t>
    </r>
  </si>
  <si>
    <r>
      <rPr>
        <sz val="12"/>
        <rFont val="宋体"/>
        <charset val="134"/>
      </rPr>
      <t>n</t>
    </r>
    <r>
      <rPr>
        <sz val="11"/>
        <color theme="1"/>
        <rFont val="宋体"/>
        <charset val="134"/>
        <scheme val="minor"/>
      </rPr>
      <t>1</t>
    </r>
  </si>
  <si>
    <t>N2</t>
  </si>
  <si>
    <t>N3</t>
  </si>
  <si>
    <t>-</t>
  </si>
  <si>
    <r>
      <rPr>
        <sz val="12"/>
        <rFont val="宋体"/>
        <charset val="134"/>
      </rPr>
      <t>m</t>
    </r>
    <r>
      <rPr>
        <sz val="11"/>
        <color theme="1"/>
        <rFont val="宋体"/>
        <charset val="134"/>
        <scheme val="minor"/>
      </rPr>
      <t>1</t>
    </r>
  </si>
  <si>
    <r>
      <rPr>
        <sz val="12"/>
        <rFont val="宋体"/>
        <charset val="134"/>
      </rPr>
      <t>m</t>
    </r>
    <r>
      <rPr>
        <sz val="11"/>
        <color theme="1"/>
        <rFont val="宋体"/>
        <charset val="134"/>
        <scheme val="minor"/>
      </rPr>
      <t>2</t>
    </r>
  </si>
  <si>
    <t>m</t>
  </si>
  <si>
    <t>N4</t>
  </si>
  <si>
    <t>边墙厚</t>
  </si>
  <si>
    <t>底板厚</t>
  </si>
  <si>
    <t>N5</t>
  </si>
  <si>
    <t>N6</t>
  </si>
  <si>
    <t>工程量</t>
  </si>
  <si>
    <t>结构宽度</t>
  </si>
  <si>
    <t>N7</t>
  </si>
  <si>
    <t>c40</t>
  </si>
  <si>
    <t>HPB300</t>
  </si>
  <si>
    <t>HRB400</t>
  </si>
  <si>
    <t>N8</t>
  </si>
  <si>
    <t>保护层</t>
  </si>
  <si>
    <t>合计</t>
  </si>
  <si>
    <t>指标</t>
  </si>
  <si>
    <t>U型槽工程量</t>
  </si>
  <si>
    <t>名称</t>
  </si>
  <si>
    <t>节段长度</t>
  </si>
  <si>
    <t>边墙</t>
  </si>
  <si>
    <t>边墙高</t>
  </si>
  <si>
    <t>边墙宽度</t>
  </si>
  <si>
    <t>底板长度</t>
  </si>
  <si>
    <t>高度</t>
  </si>
  <si>
    <t>厚度</t>
  </si>
  <si>
    <t>中分带</t>
  </si>
  <si>
    <t>自重</t>
  </si>
  <si>
    <t>系数</t>
  </si>
  <si>
    <t>结构自重</t>
  </si>
  <si>
    <t>浮力</t>
  </si>
  <si>
    <t>水位高度</t>
  </si>
  <si>
    <t>计算宽度</t>
  </si>
  <si>
    <t>是否需要设抗浮桩</t>
  </si>
  <si>
    <t>桩长</t>
  </si>
  <si>
    <t>桩径</t>
  </si>
  <si>
    <t>单根桩自重</t>
  </si>
  <si>
    <t>单根桩侧摩阻</t>
  </si>
  <si>
    <t>钢格柱的自重和摩阻</t>
  </si>
  <si>
    <t>需要桩数量</t>
  </si>
  <si>
    <t>钢筋面积</t>
  </si>
  <si>
    <t>主筋直径</t>
  </si>
  <si>
    <t>1</t>
  </si>
  <si>
    <t>半径</t>
  </si>
  <si>
    <t>单根长</t>
  </si>
  <si>
    <t>每米重</t>
  </si>
  <si>
    <t>总长</t>
  </si>
  <si>
    <t>总重</t>
  </si>
  <si>
    <t>螺旋筋间距</t>
  </si>
  <si>
    <t>螺旋筋直径</t>
  </si>
  <si>
    <t>大样(mm)</t>
  </si>
  <si>
    <t>单根长(mm)</t>
  </si>
  <si>
    <t>每米重(kg/m)</t>
  </si>
  <si>
    <t>总长(m)</t>
  </si>
  <si>
    <t>总重(kg)</t>
  </si>
  <si>
    <t>C25混凝土:</t>
  </si>
  <si>
    <t>HRB400钢筋:</t>
  </si>
  <si>
    <t>HPB300钢筋:</t>
  </si>
  <si>
    <t>直径D</t>
  </si>
  <si>
    <t>桩长L</t>
  </si>
  <si>
    <t>d</t>
  </si>
  <si>
    <t>e1</t>
  </si>
  <si>
    <t>b</t>
  </si>
  <si>
    <t>软保护层</t>
  </si>
  <si>
    <t>H1</t>
  </si>
  <si>
    <t>B</t>
  </si>
  <si>
    <t>H2</t>
  </si>
  <si>
    <t>H3</t>
  </si>
  <si>
    <t>W1</t>
  </si>
  <si>
    <t>W2</t>
  </si>
  <si>
    <t>W3</t>
  </si>
  <si>
    <t>聚乙烯泡沫条</t>
  </si>
  <si>
    <t>H</t>
  </si>
  <si>
    <t>剪力销</t>
  </si>
  <si>
    <t>中埋式钢板止水带</t>
  </si>
  <si>
    <t>遇水膨胀止水条</t>
  </si>
  <si>
    <t>中埋式钢边橡胶止水带</t>
  </si>
  <si>
    <t>背贴式橡胶止水带</t>
  </si>
  <si>
    <t>单组份聚硫橡胶密封膏</t>
  </si>
  <si>
    <t>沥青浸制木板</t>
  </si>
  <si>
    <t>冷自粘防水卷材(加强层)</t>
  </si>
  <si>
    <t>冷自粘防水卷材</t>
  </si>
  <si>
    <t>直径8钢筋卡</t>
  </si>
  <si>
    <t>钢筋卡</t>
  </si>
  <si>
    <t>绑扎钢丝</t>
  </si>
  <si>
    <t>水泥搅拌桩计算</t>
  </si>
  <si>
    <t>设计计算：</t>
  </si>
  <si>
    <t>机具条件：</t>
  </si>
  <si>
    <r>
      <rPr>
        <sz val="10"/>
        <rFont val="宋体"/>
        <charset val="134"/>
      </rPr>
      <t>直径</t>
    </r>
    <r>
      <rPr>
        <sz val="10"/>
        <rFont val="Times New Roman"/>
        <charset val="134"/>
      </rPr>
      <t>D(mm)</t>
    </r>
  </si>
  <si>
    <t>桩长范围土层名称</t>
  </si>
  <si>
    <r>
      <rPr>
        <sz val="10"/>
        <rFont val="宋体"/>
        <charset val="134"/>
      </rPr>
      <t>土厚</t>
    </r>
    <r>
      <rPr>
        <sz val="10"/>
        <rFont val="Times New Roman"/>
        <charset val="134"/>
      </rPr>
      <t>l</t>
    </r>
    <r>
      <rPr>
        <vertAlign val="subscript"/>
        <sz val="10"/>
        <rFont val="Times New Roman"/>
        <charset val="134"/>
      </rPr>
      <t>i</t>
    </r>
    <r>
      <rPr>
        <sz val="10"/>
        <rFont val="Times New Roman"/>
        <charset val="134"/>
      </rPr>
      <t>(m)</t>
    </r>
  </si>
  <si>
    <r>
      <rPr>
        <sz val="10"/>
        <rFont val="宋体"/>
        <charset val="134"/>
      </rPr>
      <t>桩侧土磨擦阻力特征值</t>
    </r>
    <r>
      <rPr>
        <sz val="10"/>
        <rFont val="Times New Roman"/>
        <charset val="134"/>
      </rPr>
      <t>(q</t>
    </r>
    <r>
      <rPr>
        <vertAlign val="subscript"/>
        <sz val="10"/>
        <rFont val="Times New Roman"/>
        <charset val="134"/>
      </rPr>
      <t>sia</t>
    </r>
    <r>
      <rPr>
        <sz val="10"/>
        <rFont val="Times New Roman"/>
        <charset val="134"/>
      </rPr>
      <t>)</t>
    </r>
  </si>
  <si>
    <r>
      <rPr>
        <sz val="10"/>
        <rFont val="宋体"/>
        <charset val="134"/>
      </rPr>
      <t>桩端土阻力</t>
    </r>
    <r>
      <rPr>
        <sz val="10"/>
        <rFont val="Times New Roman"/>
        <charset val="134"/>
      </rPr>
      <t>(q</t>
    </r>
    <r>
      <rPr>
        <vertAlign val="subscript"/>
        <sz val="10"/>
        <rFont val="Times New Roman"/>
        <charset val="134"/>
      </rPr>
      <t>p:</t>
    </r>
    <r>
      <rPr>
        <vertAlign val="subscript"/>
        <sz val="10"/>
        <rFont val="宋体"/>
        <charset val="134"/>
      </rPr>
      <t>未修正承载力特征值</t>
    </r>
    <r>
      <rPr>
        <sz val="10"/>
        <rFont val="Times New Roman"/>
        <charset val="134"/>
      </rPr>
      <t>)</t>
    </r>
  </si>
  <si>
    <r>
      <rPr>
        <sz val="10"/>
        <rFont val="宋体"/>
        <charset val="134"/>
      </rPr>
      <t>有效桩长</t>
    </r>
    <r>
      <rPr>
        <sz val="10"/>
        <rFont val="Times New Roman"/>
        <charset val="134"/>
      </rPr>
      <t>(m)</t>
    </r>
  </si>
  <si>
    <t>L=</t>
  </si>
  <si>
    <r>
      <rPr>
        <sz val="10"/>
        <rFont val="宋体"/>
        <charset val="134"/>
      </rPr>
      <t>桩截面面积</t>
    </r>
    <r>
      <rPr>
        <sz val="10"/>
        <rFont val="Times New Roman"/>
        <charset val="134"/>
      </rPr>
      <t>(m</t>
    </r>
    <r>
      <rPr>
        <vertAlign val="superscript"/>
        <sz val="10"/>
        <rFont val="Times New Roman"/>
        <charset val="134"/>
      </rPr>
      <t>2</t>
    </r>
    <r>
      <rPr>
        <sz val="10"/>
        <rFont val="Times New Roman"/>
        <charset val="134"/>
      </rPr>
      <t>)</t>
    </r>
  </si>
  <si>
    <r>
      <rPr>
        <sz val="10"/>
        <rFont val="Times New Roman"/>
        <charset val="134"/>
      </rPr>
      <t>Ap=D</t>
    </r>
    <r>
      <rPr>
        <vertAlign val="superscript"/>
        <sz val="10"/>
        <rFont val="Times New Roman"/>
        <charset val="134"/>
      </rPr>
      <t>2</t>
    </r>
    <r>
      <rPr>
        <sz val="10"/>
        <rFont val="Times New Roman"/>
        <charset val="134"/>
      </rPr>
      <t>*3.14/4</t>
    </r>
  </si>
  <si>
    <r>
      <rPr>
        <sz val="10"/>
        <rFont val="宋体"/>
        <charset val="134"/>
      </rPr>
      <t>桩周长μ</t>
    </r>
    <r>
      <rPr>
        <vertAlign val="subscript"/>
        <sz val="10"/>
        <rFont val="宋体"/>
        <charset val="134"/>
      </rPr>
      <t>p</t>
    </r>
  </si>
  <si>
    <r>
      <rPr>
        <sz val="10"/>
        <rFont val="宋体"/>
        <charset val="134"/>
      </rPr>
      <t>μ</t>
    </r>
    <r>
      <rPr>
        <vertAlign val="subscript"/>
        <sz val="10"/>
        <rFont val="宋体"/>
        <charset val="134"/>
      </rPr>
      <t>p</t>
    </r>
    <r>
      <rPr>
        <sz val="10"/>
        <rFont val="Times New Roman"/>
        <charset val="134"/>
      </rPr>
      <t>=D*3.14</t>
    </r>
  </si>
  <si>
    <r>
      <rPr>
        <sz val="10"/>
        <rFont val="Times New Roman"/>
        <charset val="134"/>
      </rPr>
      <t>1.</t>
    </r>
    <r>
      <rPr>
        <sz val="10"/>
        <rFont val="宋体"/>
        <charset val="134"/>
      </rPr>
      <t>单桩承载力：</t>
    </r>
  </si>
  <si>
    <t>参数取值：：</t>
  </si>
  <si>
    <r>
      <rPr>
        <sz val="10"/>
        <rFont val="宋体"/>
        <charset val="134"/>
      </rPr>
      <t>桩身强度折减系数：η</t>
    </r>
    <r>
      <rPr>
        <sz val="10"/>
        <rFont val="Times New Roman"/>
        <charset val="134"/>
      </rPr>
      <t>(0.2~0.3)</t>
    </r>
  </si>
  <si>
    <r>
      <rPr>
        <sz val="10"/>
        <rFont val="宋体"/>
        <charset val="134"/>
      </rPr>
      <t>桩端天然土承载力折减系数</t>
    </r>
    <r>
      <rPr>
        <sz val="10"/>
        <rFont val="Times New Roman"/>
        <charset val="134"/>
      </rPr>
      <t>:</t>
    </r>
    <r>
      <rPr>
        <sz val="10"/>
        <rFont val="宋体"/>
        <charset val="134"/>
      </rPr>
      <t>α</t>
    </r>
  </si>
  <si>
    <r>
      <rPr>
        <sz val="10"/>
        <rFont val="宋体"/>
        <charset val="134"/>
      </rPr>
      <t>桩间土承载力折减系数：β</t>
    </r>
    <r>
      <rPr>
        <sz val="10"/>
        <rFont val="Times New Roman"/>
        <charset val="134"/>
      </rPr>
      <t>(0.1~0.4)</t>
    </r>
  </si>
  <si>
    <r>
      <rPr>
        <sz val="10"/>
        <rFont val="宋体"/>
        <charset val="134"/>
      </rPr>
      <t>桩间天然土承载力特征值</t>
    </r>
    <r>
      <rPr>
        <sz val="10"/>
        <rFont val="Times New Roman"/>
        <charset val="134"/>
      </rPr>
      <t>f</t>
    </r>
    <r>
      <rPr>
        <vertAlign val="subscript"/>
        <sz val="10"/>
        <rFont val="Times New Roman"/>
        <charset val="134"/>
      </rPr>
      <t>sk</t>
    </r>
    <r>
      <rPr>
        <sz val="10"/>
        <rFont val="Times New Roman"/>
        <charset val="134"/>
      </rPr>
      <t>(Kpa)</t>
    </r>
  </si>
  <si>
    <r>
      <rPr>
        <sz val="10"/>
        <rFont val="宋体"/>
        <charset val="134"/>
      </rPr>
      <t>面积置换率</t>
    </r>
    <r>
      <rPr>
        <sz val="10"/>
        <rFont val="Times New Roman"/>
        <charset val="134"/>
      </rPr>
      <t>m(0.1~0.2)</t>
    </r>
  </si>
  <si>
    <r>
      <rPr>
        <sz val="10"/>
        <rFont val="宋体"/>
        <charset val="134"/>
      </rPr>
      <t>桩身水泥土无侧限抗压强度标准值</t>
    </r>
    <r>
      <rPr>
        <sz val="10"/>
        <rFont val="Times New Roman"/>
        <charset val="134"/>
      </rPr>
      <t>f</t>
    </r>
    <r>
      <rPr>
        <vertAlign val="subscript"/>
        <sz val="10"/>
        <rFont val="Times New Roman"/>
        <charset val="134"/>
      </rPr>
      <t>cu(0.4~4MPa)</t>
    </r>
  </si>
  <si>
    <r>
      <rPr>
        <sz val="10"/>
        <rFont val="宋体"/>
        <charset val="134"/>
      </rPr>
      <t>桩端土阻力</t>
    </r>
    <r>
      <rPr>
        <sz val="10"/>
        <rFont val="Times New Roman"/>
        <charset val="134"/>
      </rPr>
      <t>q</t>
    </r>
    <r>
      <rPr>
        <vertAlign val="subscript"/>
        <sz val="10"/>
        <rFont val="Times New Roman"/>
        <charset val="134"/>
      </rPr>
      <t>p</t>
    </r>
  </si>
  <si>
    <r>
      <rPr>
        <sz val="12"/>
        <rFont val="宋体"/>
        <charset val="134"/>
      </rPr>
      <t>折减系数 高压旋</t>
    </r>
    <r>
      <rPr>
        <sz val="12"/>
        <rFont val="宋体"/>
        <charset val="134"/>
      </rPr>
      <t>1</t>
    </r>
    <r>
      <rPr>
        <sz val="11"/>
        <color theme="1"/>
        <rFont val="宋体"/>
        <charset val="134"/>
        <scheme val="minor"/>
      </rPr>
      <t>与分碰撞</t>
    </r>
    <r>
      <rPr>
        <sz val="12"/>
        <rFont val="宋体"/>
        <charset val="134"/>
      </rPr>
      <t>0.4~0.6</t>
    </r>
    <r>
      <rPr>
        <sz val="11"/>
        <color theme="1"/>
        <rFont val="宋体"/>
        <charset val="134"/>
        <scheme val="minor"/>
      </rPr>
      <t>取值有差别</t>
    </r>
    <r>
      <rPr>
        <sz val="12"/>
        <rFont val="宋体"/>
        <charset val="134"/>
      </rPr>
      <t xml:space="preserve"> </t>
    </r>
  </si>
  <si>
    <r>
      <rPr>
        <sz val="10"/>
        <rFont val="Times New Roman"/>
        <charset val="134"/>
      </rPr>
      <t>2.</t>
    </r>
    <r>
      <rPr>
        <sz val="10"/>
        <rFont val="宋体"/>
        <charset val="134"/>
      </rPr>
      <t>单桩承载力特征值</t>
    </r>
    <r>
      <rPr>
        <sz val="10"/>
        <rFont val="Times New Roman"/>
        <charset val="134"/>
      </rPr>
      <t>(</t>
    </r>
    <r>
      <rPr>
        <sz val="10"/>
        <rFont val="宋体"/>
        <charset val="134"/>
      </rPr>
      <t>取小值</t>
    </r>
    <r>
      <rPr>
        <sz val="10"/>
        <rFont val="Times New Roman"/>
        <charset val="134"/>
      </rPr>
      <t>)</t>
    </r>
  </si>
  <si>
    <r>
      <rPr>
        <sz val="10"/>
        <rFont val="Times New Roman"/>
        <charset val="134"/>
      </rPr>
      <t>Ra=</t>
    </r>
    <r>
      <rPr>
        <sz val="10"/>
        <rFont val="宋体"/>
        <charset val="134"/>
      </rPr>
      <t>μ</t>
    </r>
    <r>
      <rPr>
        <vertAlign val="subscript"/>
        <sz val="10"/>
        <rFont val="宋体"/>
        <charset val="134"/>
      </rPr>
      <t>p</t>
    </r>
    <r>
      <rPr>
        <sz val="10"/>
        <rFont val="Times New Roman"/>
        <charset val="134"/>
      </rPr>
      <t>*</t>
    </r>
    <r>
      <rPr>
        <sz val="10"/>
        <rFont val="宋体"/>
        <charset val="134"/>
      </rPr>
      <t>∑</t>
    </r>
    <r>
      <rPr>
        <sz val="10"/>
        <rFont val="Times New Roman"/>
        <charset val="134"/>
      </rPr>
      <t>q</t>
    </r>
    <r>
      <rPr>
        <vertAlign val="subscript"/>
        <sz val="10"/>
        <rFont val="Times New Roman"/>
        <charset val="134"/>
      </rPr>
      <t>sia</t>
    </r>
    <r>
      <rPr>
        <sz val="10"/>
        <rFont val="Times New Roman"/>
        <charset val="134"/>
      </rPr>
      <t>*l</t>
    </r>
    <r>
      <rPr>
        <vertAlign val="subscript"/>
        <sz val="10"/>
        <rFont val="Times New Roman"/>
        <charset val="134"/>
      </rPr>
      <t>i</t>
    </r>
    <r>
      <rPr>
        <sz val="10"/>
        <rFont val="Times New Roman"/>
        <charset val="134"/>
      </rPr>
      <t>+</t>
    </r>
    <r>
      <rPr>
        <sz val="10"/>
        <rFont val="宋体"/>
        <charset val="134"/>
      </rPr>
      <t>α</t>
    </r>
    <r>
      <rPr>
        <sz val="10"/>
        <rFont val="Times New Roman"/>
        <charset val="134"/>
      </rPr>
      <t>*A*q</t>
    </r>
    <r>
      <rPr>
        <vertAlign val="subscript"/>
        <sz val="10"/>
        <rFont val="Times New Roman"/>
        <charset val="134"/>
      </rPr>
      <t>p</t>
    </r>
  </si>
  <si>
    <t>桩间土取小值</t>
  </si>
  <si>
    <r>
      <rPr>
        <sz val="10"/>
        <rFont val="Times New Roman"/>
        <charset val="134"/>
      </rPr>
      <t>Ra=</t>
    </r>
    <r>
      <rPr>
        <sz val="10"/>
        <rFont val="宋体"/>
        <charset val="134"/>
      </rPr>
      <t>η</t>
    </r>
    <r>
      <rPr>
        <sz val="10"/>
        <rFont val="Times New Roman"/>
        <charset val="134"/>
      </rPr>
      <t>*f</t>
    </r>
    <r>
      <rPr>
        <vertAlign val="subscript"/>
        <sz val="10"/>
        <rFont val="Times New Roman"/>
        <charset val="134"/>
      </rPr>
      <t>cu</t>
    </r>
    <r>
      <rPr>
        <sz val="10"/>
        <rFont val="Times New Roman"/>
        <charset val="134"/>
      </rPr>
      <t>*A</t>
    </r>
    <r>
      <rPr>
        <vertAlign val="subscript"/>
        <sz val="10"/>
        <rFont val="Times New Roman"/>
        <charset val="134"/>
      </rPr>
      <t>p</t>
    </r>
  </si>
  <si>
    <r>
      <rPr>
        <sz val="10"/>
        <rFont val="宋体"/>
        <charset val="134"/>
      </rPr>
      <t>取值</t>
    </r>
    <r>
      <rPr>
        <sz val="10"/>
        <rFont val="Times New Roman"/>
        <charset val="134"/>
      </rPr>
      <t>Ra=</t>
    </r>
  </si>
  <si>
    <r>
      <rPr>
        <sz val="12"/>
        <rFont val="宋体"/>
        <charset val="134"/>
      </rPr>
      <t>无侧限抗压强度 高压</t>
    </r>
    <r>
      <rPr>
        <sz val="12"/>
        <rFont val="宋体"/>
        <charset val="134"/>
      </rPr>
      <t>2-3 粉喷1.2-1.5</t>
    </r>
  </si>
  <si>
    <r>
      <rPr>
        <sz val="10"/>
        <rFont val="Times New Roman"/>
        <charset val="134"/>
      </rPr>
      <t>3.</t>
    </r>
    <r>
      <rPr>
        <sz val="10"/>
        <rFont val="宋体"/>
        <charset val="134"/>
      </rPr>
      <t>复合地基承载力特征值</t>
    </r>
    <r>
      <rPr>
        <sz val="10"/>
        <rFont val="Times New Roman"/>
        <charset val="134"/>
      </rPr>
      <t>f</t>
    </r>
    <r>
      <rPr>
        <vertAlign val="subscript"/>
        <sz val="10"/>
        <rFont val="Times New Roman"/>
        <charset val="134"/>
      </rPr>
      <t>spk</t>
    </r>
  </si>
  <si>
    <r>
      <rPr>
        <sz val="10"/>
        <rFont val="Times New Roman"/>
        <charset val="134"/>
      </rPr>
      <t>f</t>
    </r>
    <r>
      <rPr>
        <vertAlign val="subscript"/>
        <sz val="10"/>
        <rFont val="Times New Roman"/>
        <charset val="134"/>
      </rPr>
      <t>spk</t>
    </r>
    <r>
      <rPr>
        <sz val="10"/>
        <rFont val="Times New Roman"/>
        <charset val="134"/>
      </rPr>
      <t>=m*Ra/Ap+</t>
    </r>
    <r>
      <rPr>
        <sz val="10"/>
        <rFont val="宋体"/>
        <charset val="134"/>
      </rPr>
      <t>β</t>
    </r>
    <r>
      <rPr>
        <sz val="10"/>
        <rFont val="Times New Roman"/>
        <charset val="134"/>
      </rPr>
      <t>*(1-m)*f</t>
    </r>
    <r>
      <rPr>
        <vertAlign val="subscript"/>
        <sz val="10"/>
        <rFont val="Times New Roman"/>
        <charset val="134"/>
      </rPr>
      <t>sk</t>
    </r>
  </si>
  <si>
    <r>
      <rPr>
        <sz val="10"/>
        <rFont val="Times New Roman"/>
        <charset val="134"/>
      </rPr>
      <t>4.</t>
    </r>
    <r>
      <rPr>
        <sz val="10"/>
        <rFont val="宋体"/>
        <charset val="134"/>
      </rPr>
      <t>面积置换率、布桩数</t>
    </r>
  </si>
  <si>
    <t>面积置换率</t>
  </si>
  <si>
    <r>
      <rPr>
        <sz val="10"/>
        <rFont val="Times New Roman"/>
        <charset val="134"/>
      </rPr>
      <t>m=(f</t>
    </r>
    <r>
      <rPr>
        <vertAlign val="subscript"/>
        <sz val="10"/>
        <rFont val="Times New Roman"/>
        <charset val="134"/>
      </rPr>
      <t>spk</t>
    </r>
    <r>
      <rPr>
        <sz val="10"/>
        <rFont val="Times New Roman"/>
        <charset val="134"/>
      </rPr>
      <t>-</t>
    </r>
    <r>
      <rPr>
        <sz val="10"/>
        <rFont val="宋体"/>
        <charset val="134"/>
      </rPr>
      <t>β</t>
    </r>
    <r>
      <rPr>
        <sz val="10"/>
        <rFont val="Times New Roman"/>
        <charset val="134"/>
      </rPr>
      <t>*fsk)/(Ra/Ap-</t>
    </r>
    <r>
      <rPr>
        <sz val="10"/>
        <rFont val="宋体"/>
        <charset val="134"/>
      </rPr>
      <t>β</t>
    </r>
    <r>
      <rPr>
        <sz val="10"/>
        <rFont val="Times New Roman"/>
        <charset val="134"/>
      </rPr>
      <t>*f</t>
    </r>
    <r>
      <rPr>
        <vertAlign val="subscript"/>
        <sz val="10"/>
        <rFont val="Times New Roman"/>
        <charset val="134"/>
      </rPr>
      <t>sk</t>
    </r>
    <r>
      <rPr>
        <sz val="10"/>
        <rFont val="Times New Roman"/>
        <charset val="134"/>
      </rPr>
      <t>)</t>
    </r>
  </si>
  <si>
    <r>
      <rPr>
        <sz val="10"/>
        <rFont val="宋体"/>
        <charset val="134"/>
      </rPr>
      <t>布桩数</t>
    </r>
    <r>
      <rPr>
        <sz val="10"/>
        <rFont val="Times New Roman"/>
        <charset val="134"/>
      </rPr>
      <t>n</t>
    </r>
  </si>
  <si>
    <t>n=m*A/Ap</t>
  </si>
  <si>
    <r>
      <rPr>
        <sz val="10"/>
        <rFont val="Times New Roman"/>
        <charset val="134"/>
      </rPr>
      <t>5.</t>
    </r>
    <r>
      <rPr>
        <sz val="10"/>
        <rFont val="宋体"/>
        <charset val="134"/>
      </rPr>
      <t>结论：</t>
    </r>
  </si>
  <si>
    <r>
      <rPr>
        <sz val="10"/>
        <rFont val="宋体"/>
        <charset val="134"/>
      </rPr>
      <t>有效桩长</t>
    </r>
    <r>
      <rPr>
        <sz val="10"/>
        <rFont val="Times New Roman"/>
        <charset val="134"/>
      </rPr>
      <t>L=</t>
    </r>
  </si>
  <si>
    <r>
      <rPr>
        <sz val="10"/>
        <rFont val="宋体"/>
        <charset val="134"/>
      </rPr>
      <t>单桩承载力特征值</t>
    </r>
    <r>
      <rPr>
        <sz val="10"/>
        <rFont val="Times New Roman"/>
        <charset val="134"/>
      </rPr>
      <t>Ra=</t>
    </r>
  </si>
  <si>
    <t>复合地基承载力特征值fspk=</t>
  </si>
  <si>
    <r>
      <rPr>
        <sz val="10"/>
        <rFont val="宋体"/>
        <charset val="134"/>
      </rPr>
      <t>桩身水泥土强度标准值</t>
    </r>
    <r>
      <rPr>
        <sz val="10"/>
        <rFont val="Times New Roman"/>
        <charset val="134"/>
      </rPr>
      <t>f</t>
    </r>
    <r>
      <rPr>
        <vertAlign val="subscript"/>
        <sz val="10"/>
        <rFont val="Times New Roman"/>
        <charset val="134"/>
      </rPr>
      <t>cu</t>
    </r>
    <r>
      <rPr>
        <sz val="10"/>
        <rFont val="Times New Roman"/>
        <charset val="134"/>
      </rPr>
      <t>=</t>
    </r>
  </si>
  <si>
    <t>说明：1。本表按GB-JGJ79-2002编制。水泥搅拌桩分为干法和湿法。桩身强度折减系数μ，干法取0.2~0.3；湿法取0.25~0.33。</t>
  </si>
  <si>
    <r>
      <rPr>
        <sz val="10"/>
        <rFont val="Times New Roman"/>
        <charset val="134"/>
      </rPr>
      <t xml:space="preserve">          2</t>
    </r>
    <r>
      <rPr>
        <sz val="10"/>
        <rFont val="宋体"/>
        <charset val="134"/>
      </rPr>
      <t>。红色部分人工输入</t>
    </r>
  </si>
  <si>
    <t>基坑降水</t>
  </si>
  <si>
    <t>管井 不完整井</t>
  </si>
  <si>
    <t>红色为输入数据</t>
  </si>
  <si>
    <t>基本数据</t>
  </si>
  <si>
    <t>单位</t>
  </si>
  <si>
    <t>附注</t>
  </si>
  <si>
    <t>先输入K，I，滤管长度，井群L、B；</t>
  </si>
  <si>
    <t>渗透系数K</t>
  </si>
  <si>
    <t>m/d</t>
  </si>
  <si>
    <t>底板标高</t>
  </si>
  <si>
    <t>底板标高，最高水位</t>
  </si>
  <si>
    <t>水力坡度I</t>
  </si>
  <si>
    <t>最高水位标高</t>
  </si>
  <si>
    <t>过滤器工作长度l</t>
  </si>
  <si>
    <t>基坑中心降水值D</t>
  </si>
  <si>
    <t>井群长度L</t>
  </si>
  <si>
    <t>L+B</t>
  </si>
  <si>
    <t>井群宽度B</t>
  </si>
  <si>
    <t>B/L</t>
  </si>
  <si>
    <t>水位降深s</t>
  </si>
  <si>
    <t>有效厚度H0</t>
  </si>
  <si>
    <t>n'</t>
  </si>
  <si>
    <t>查表P193，2-69</t>
  </si>
  <si>
    <t>基坑动水位至含水层底板厚度h0</t>
  </si>
  <si>
    <t>计算结果</t>
  </si>
  <si>
    <t>引用半径x0</t>
  </si>
  <si>
    <t>ζ</t>
  </si>
  <si>
    <t>查表P191,2-66</t>
  </si>
  <si>
    <t>基坑中心影响半径R0</t>
  </si>
  <si>
    <t>R</t>
  </si>
  <si>
    <t>基坑涌水量</t>
  </si>
  <si>
    <t>m3/d</t>
  </si>
  <si>
    <t>井出地面高度h</t>
  </si>
  <si>
    <t>经验值</t>
  </si>
  <si>
    <t>降水后地下水位至基坑底面的距离△h</t>
  </si>
  <si>
    <t>水力梯度i</t>
  </si>
  <si>
    <t>环形布置</t>
  </si>
  <si>
    <t>井管至基坑顶面边缘距离h1</t>
  </si>
  <si>
    <t>地面至基坑底深度H</t>
  </si>
  <si>
    <t>管井管埋置深度L</t>
  </si>
  <si>
    <t>含滤管</t>
  </si>
  <si>
    <t>过滤器半径rc</t>
  </si>
  <si>
    <t>与含水层渗透系数有关的经验系数</t>
  </si>
  <si>
    <r>
      <rPr>
        <sz val="12"/>
        <rFont val="宋体"/>
        <charset val="134"/>
      </rPr>
      <t>查表（建筑与市政降水工程技术规范6</t>
    </r>
    <r>
      <rPr>
        <sz val="12"/>
        <rFont val="宋体"/>
        <charset val="134"/>
      </rPr>
      <t>.4.5</t>
    </r>
    <r>
      <rPr>
        <sz val="12"/>
        <rFont val="宋体"/>
        <charset val="134"/>
      </rPr>
      <t>）</t>
    </r>
  </si>
  <si>
    <t>井管允许进水量q'</t>
  </si>
  <si>
    <t>N'</t>
  </si>
  <si>
    <t>管井数量n</t>
  </si>
  <si>
    <t>个</t>
  </si>
  <si>
    <t>间距a</t>
  </si>
  <si>
    <t>地面高度</t>
  </si>
  <si>
    <t>井管长度</t>
  </si>
  <si>
    <r>
      <rPr>
        <sz val="11"/>
        <color theme="1"/>
        <rFont val="宋体"/>
        <charset val="134"/>
        <scheme val="minor"/>
      </rPr>
      <t>3</t>
    </r>
    <r>
      <rPr>
        <sz val="11"/>
        <color theme="1"/>
        <rFont val="宋体"/>
        <charset val="134"/>
        <scheme val="minor"/>
      </rPr>
      <t>-1</t>
    </r>
  </si>
  <si>
    <r>
      <rPr>
        <sz val="11"/>
        <color theme="1"/>
        <rFont val="宋体"/>
        <charset val="134"/>
        <scheme val="minor"/>
      </rPr>
      <t>3</t>
    </r>
    <r>
      <rPr>
        <sz val="11"/>
        <color theme="1"/>
        <rFont val="宋体"/>
        <charset val="134"/>
        <scheme val="minor"/>
      </rPr>
      <t>-2</t>
    </r>
  </si>
  <si>
    <r>
      <rPr>
        <sz val="11"/>
        <color theme="1"/>
        <rFont val="宋体"/>
        <charset val="134"/>
        <scheme val="minor"/>
      </rPr>
      <t>3</t>
    </r>
    <r>
      <rPr>
        <sz val="11"/>
        <color theme="1"/>
        <rFont val="宋体"/>
        <charset val="134"/>
        <scheme val="minor"/>
      </rPr>
      <t>-3</t>
    </r>
  </si>
  <si>
    <t>5</t>
  </si>
  <si>
    <t>基坑深度</t>
  </si>
  <si>
    <t>嵌固深度</t>
  </si>
  <si>
    <t>桩基长度</t>
  </si>
  <si>
    <t>实际桩长</t>
  </si>
  <si>
    <t>桩基数量</t>
  </si>
  <si>
    <t>ZU1</t>
  </si>
  <si>
    <t>ZU2</t>
  </si>
  <si>
    <t>ZU3</t>
  </si>
  <si>
    <t>ZU4</t>
  </si>
  <si>
    <t>ZU5</t>
  </si>
  <si>
    <t>ZU6</t>
  </si>
  <si>
    <t>ZU7</t>
  </si>
  <si>
    <t>ZU8</t>
  </si>
  <si>
    <t>ZU9</t>
  </si>
  <si>
    <t>ZU10</t>
  </si>
  <si>
    <t>ZU11</t>
  </si>
  <si>
    <t>ZU12</t>
  </si>
  <si>
    <t>ZU13</t>
  </si>
  <si>
    <t>ZU14</t>
  </si>
  <si>
    <t>ZU15</t>
  </si>
  <si>
    <t>ZU16</t>
  </si>
  <si>
    <t>YU1</t>
  </si>
  <si>
    <t>YU2</t>
  </si>
  <si>
    <t>YU3</t>
  </si>
  <si>
    <t>YU4</t>
  </si>
  <si>
    <t>YU5</t>
  </si>
  <si>
    <t>YU6</t>
  </si>
  <si>
    <t>YU7</t>
  </si>
  <si>
    <t>YU8</t>
  </si>
  <si>
    <t>YU9</t>
  </si>
  <si>
    <t>YU10</t>
  </si>
  <si>
    <t>YU11</t>
  </si>
  <si>
    <t>YU12</t>
  </si>
  <si>
    <t>YU13</t>
  </si>
  <si>
    <t>YU14</t>
  </si>
  <si>
    <t>YU15</t>
  </si>
  <si>
    <t>YU16</t>
  </si>
  <si>
    <t>ZU1\ZU2\ZU15\YU1</t>
  </si>
  <si>
    <t>ZU9\YU9</t>
  </si>
  <si>
    <t>44+14+13+45=116</t>
  </si>
  <si>
    <t>13+14=27根</t>
  </si>
  <si>
    <t>总</t>
  </si>
  <si>
    <t>ZU3\YU3\YU4</t>
  </si>
  <si>
    <t>ZU10/YU10</t>
  </si>
  <si>
    <t>13+14+17=44</t>
  </si>
  <si>
    <t>13+13=26</t>
  </si>
  <si>
    <t>ZU4\ZU14\YU14</t>
  </si>
  <si>
    <t>ZU11/ZU12/ZU13</t>
  </si>
  <si>
    <t>17+13+14=44根</t>
  </si>
  <si>
    <t>13+13+13=39</t>
  </si>
  <si>
    <t>ZU8/YU8</t>
  </si>
  <si>
    <t>ZU16/YU2</t>
  </si>
  <si>
    <t>12+11=23根</t>
  </si>
  <si>
    <t>32+12=44</t>
  </si>
  <si>
    <t>YU15/YU16</t>
  </si>
  <si>
    <t>YU11/YU12/YU13</t>
  </si>
  <si>
    <t>13+34=47根</t>
  </si>
  <si>
    <t>14+14+13=41</t>
  </si>
</sst>
</file>

<file path=xl/styles.xml><?xml version="1.0" encoding="utf-8"?>
<styleSheet xmlns="http://schemas.openxmlformats.org/spreadsheetml/2006/main">
  <numFmts count="21">
    <numFmt numFmtId="41" formatCode="_ * #,##0_ ;_ * \-#,##0_ ;_ * &quot;-&quot;_ ;_ @_ "/>
    <numFmt numFmtId="44" formatCode="_ &quot;￥&quot;* #,##0.00_ ;_ &quot;￥&quot;* \-#,##0.00_ ;_ &quot;￥&quot;* &quot;-&quot;??_ ;_ @_ "/>
    <numFmt numFmtId="42" formatCode="_ &quot;￥&quot;* #,##0_ ;_ &quot;￥&quot;* \-#,##0_ ;_ &quot;￥&quot;* &quot;-&quot;_ ;_ @_ "/>
    <numFmt numFmtId="43" formatCode="_ * #,##0.00_ ;_ * \-#,##0.00_ ;_ * &quot;-&quot;??_ ;_ @_ "/>
    <numFmt numFmtId="176" formatCode="&quot;均&quot;0.0\ "/>
    <numFmt numFmtId="177" formatCode="0.0000_ "/>
    <numFmt numFmtId="178" formatCode="0.00&quot;m ;&quot;"/>
    <numFmt numFmtId="179" formatCode="0_);[Red]\(0\)"/>
    <numFmt numFmtId="180" formatCode="0.00000_ "/>
    <numFmt numFmtId="181" formatCode="0_ "/>
    <numFmt numFmtId="182" formatCode="0.000_ "/>
    <numFmt numFmtId="183" formatCode="&quot;YK&quot;0\+000.000"/>
    <numFmt numFmtId="184" formatCode="0.0_ "/>
    <numFmt numFmtId="185" formatCode="0.0&quot;kg;&quot;"/>
    <numFmt numFmtId="186" formatCode="&quot;K&quot;0\+000.000"/>
    <numFmt numFmtId="187" formatCode="0.0_);[Red]\(0.0\)"/>
    <numFmt numFmtId="188" formatCode="0.0&quot;米&quot;"/>
    <numFmt numFmtId="189" formatCode="0.00_ "/>
    <numFmt numFmtId="190" formatCode="0.00_);[Red]\(0.00\)"/>
    <numFmt numFmtId="191" formatCode="0.00&quot;m&quot;"/>
    <numFmt numFmtId="192" formatCode="0.000_);[Red]\(0.000\)"/>
  </numFmts>
  <fonts count="71">
    <font>
      <sz val="11"/>
      <color theme="1"/>
      <name val="宋体"/>
      <charset val="134"/>
      <scheme val="minor"/>
    </font>
    <font>
      <sz val="11"/>
      <color rgb="FFFF0000"/>
      <name val="宋体"/>
      <charset val="134"/>
      <scheme val="minor"/>
    </font>
    <font>
      <sz val="11"/>
      <name val="宋体"/>
      <charset val="134"/>
      <scheme val="minor"/>
    </font>
    <font>
      <b/>
      <sz val="11"/>
      <color theme="1"/>
      <name val="宋体"/>
      <charset val="134"/>
      <scheme val="minor"/>
    </font>
    <font>
      <sz val="10"/>
      <name val="宋体"/>
      <charset val="134"/>
    </font>
    <font>
      <b/>
      <sz val="10"/>
      <color theme="1"/>
      <name val="宋体"/>
      <charset val="134"/>
      <scheme val="minor"/>
    </font>
    <font>
      <sz val="9"/>
      <name val="宋体"/>
      <charset val="134"/>
    </font>
    <font>
      <b/>
      <sz val="10"/>
      <name val="宋体"/>
      <charset val="134"/>
    </font>
    <font>
      <sz val="11"/>
      <name val="宋体"/>
      <charset val="134"/>
    </font>
    <font>
      <sz val="11"/>
      <color rgb="FFFF0000"/>
      <name val="宋体"/>
      <charset val="134"/>
    </font>
    <font>
      <b/>
      <sz val="11"/>
      <name val="宋体"/>
      <charset val="134"/>
    </font>
    <font>
      <sz val="12"/>
      <name val="宋体"/>
      <charset val="134"/>
    </font>
    <font>
      <sz val="12"/>
      <color indexed="10"/>
      <name val="宋体"/>
      <charset val="134"/>
    </font>
    <font>
      <sz val="12"/>
      <color indexed="14"/>
      <name val="黑体"/>
      <charset val="134"/>
    </font>
    <font>
      <sz val="12"/>
      <name val="黑体"/>
      <charset val="134"/>
    </font>
    <font>
      <sz val="16"/>
      <name val="宋体"/>
      <charset val="134"/>
    </font>
    <font>
      <sz val="10"/>
      <name val="Times New Roman"/>
      <charset val="134"/>
    </font>
    <font>
      <sz val="10"/>
      <color rgb="FFFF0000"/>
      <name val="宋体"/>
      <charset val="134"/>
    </font>
    <font>
      <sz val="10"/>
      <color theme="0" tint="-0.149998474074526"/>
      <name val="宋体"/>
      <charset val="134"/>
    </font>
    <font>
      <b/>
      <sz val="12"/>
      <color rgb="FFFF0000"/>
      <name val="宋体"/>
      <charset val="134"/>
    </font>
    <font>
      <b/>
      <sz val="10"/>
      <color rgb="FFFF0000"/>
      <name val="宋体"/>
      <charset val="134"/>
    </font>
    <font>
      <sz val="10"/>
      <color theme="1"/>
      <name val="宋体"/>
      <charset val="134"/>
      <scheme val="minor"/>
    </font>
    <font>
      <sz val="10"/>
      <name val="宋体"/>
      <charset val="134"/>
      <scheme val="minor"/>
    </font>
    <font>
      <sz val="10"/>
      <color rgb="FFFF0000"/>
      <name val="宋体"/>
      <charset val="134"/>
      <scheme val="minor"/>
    </font>
    <font>
      <sz val="10"/>
      <color indexed="8"/>
      <name val="宋体"/>
      <charset val="134"/>
    </font>
    <font>
      <sz val="9"/>
      <color theme="1"/>
      <name val="宋体"/>
      <charset val="134"/>
      <scheme val="minor"/>
    </font>
    <font>
      <sz val="12"/>
      <color rgb="FFFF0000"/>
      <name val="宋体"/>
      <charset val="134"/>
    </font>
    <font>
      <sz val="11"/>
      <color indexed="17"/>
      <name val="宋体"/>
      <charset val="134"/>
    </font>
    <font>
      <sz val="11"/>
      <color indexed="10"/>
      <name val="宋体"/>
      <charset val="134"/>
    </font>
    <font>
      <b/>
      <sz val="11"/>
      <color indexed="40"/>
      <name val="宋体"/>
      <charset val="134"/>
    </font>
    <font>
      <i/>
      <sz val="11"/>
      <color indexed="57"/>
      <name val="宋体"/>
      <charset val="134"/>
    </font>
    <font>
      <i/>
      <sz val="11"/>
      <color rgb="FFFF0000"/>
      <name val="宋体"/>
      <charset val="134"/>
    </font>
    <font>
      <b/>
      <sz val="12"/>
      <name val="宋体"/>
      <charset val="134"/>
    </font>
    <font>
      <sz val="12"/>
      <color theme="0" tint="-0.149998474074526"/>
      <name val="宋体"/>
      <charset val="134"/>
    </font>
    <font>
      <sz val="12"/>
      <color theme="0" tint="-0.499984740745262"/>
      <name val="宋体"/>
      <charset val="134"/>
    </font>
    <font>
      <b/>
      <sz val="11"/>
      <color indexed="10"/>
      <name val="宋体"/>
      <charset val="134"/>
    </font>
    <font>
      <sz val="12"/>
      <color indexed="55"/>
      <name val="宋体"/>
      <charset val="134"/>
    </font>
    <font>
      <b/>
      <sz val="11"/>
      <color rgb="FFFF0000"/>
      <name val="宋体"/>
      <charset val="134"/>
      <scheme val="minor"/>
    </font>
    <font>
      <sz val="11"/>
      <color indexed="25"/>
      <name val="宋体"/>
      <charset val="134"/>
    </font>
    <font>
      <b/>
      <sz val="11"/>
      <color indexed="8"/>
      <name val="宋体"/>
      <charset val="134"/>
    </font>
    <font>
      <b/>
      <sz val="12"/>
      <color indexed="10"/>
      <name val="宋体"/>
      <charset val="134"/>
    </font>
    <font>
      <sz val="11"/>
      <color indexed="8"/>
      <name val="宋体"/>
      <charset val="134"/>
    </font>
    <font>
      <b/>
      <sz val="10"/>
      <color indexed="8"/>
      <name val="宋体"/>
      <charset val="134"/>
    </font>
    <font>
      <sz val="10"/>
      <color indexed="10"/>
      <name val="宋体"/>
      <charset val="134"/>
    </font>
    <font>
      <sz val="11"/>
      <color rgb="FF000000"/>
      <name val="宋体"/>
      <charset val="134"/>
    </font>
    <font>
      <sz val="11"/>
      <color rgb="FFFF0000"/>
      <name val="Times New Roman"/>
      <charset val="134"/>
    </font>
    <font>
      <b/>
      <sz val="11"/>
      <name val="宋体"/>
      <charset val="134"/>
      <scheme val="minor"/>
    </font>
    <font>
      <i/>
      <sz val="11"/>
      <color rgb="FF7F7F7F"/>
      <name val="宋体"/>
      <charset val="0"/>
      <scheme val="minor"/>
    </font>
    <font>
      <b/>
      <sz val="11"/>
      <color theme="3"/>
      <name val="宋体"/>
      <charset val="134"/>
      <scheme val="minor"/>
    </font>
    <font>
      <b/>
      <sz val="18"/>
      <color theme="3"/>
      <name val="宋体"/>
      <charset val="134"/>
      <scheme val="minor"/>
    </font>
    <font>
      <u/>
      <sz val="11"/>
      <color rgb="FF0000FF"/>
      <name val="宋体"/>
      <charset val="0"/>
      <scheme val="minor"/>
    </font>
    <font>
      <sz val="11"/>
      <color rgb="FFFF0000"/>
      <name val="宋体"/>
      <charset val="0"/>
      <scheme val="minor"/>
    </font>
    <font>
      <u/>
      <sz val="11"/>
      <color rgb="FF800080"/>
      <name val="宋体"/>
      <charset val="0"/>
      <scheme val="minor"/>
    </font>
    <font>
      <sz val="11"/>
      <color rgb="FF3F3F76"/>
      <name val="宋体"/>
      <charset val="0"/>
      <scheme val="minor"/>
    </font>
    <font>
      <b/>
      <sz val="11"/>
      <color rgb="FF3F3F3F"/>
      <name val="宋体"/>
      <charset val="0"/>
      <scheme val="minor"/>
    </font>
    <font>
      <sz val="11"/>
      <color theme="1"/>
      <name val="宋体"/>
      <charset val="0"/>
      <scheme val="minor"/>
    </font>
    <font>
      <sz val="11"/>
      <color rgb="FF9C0006"/>
      <name val="宋体"/>
      <charset val="0"/>
      <scheme val="minor"/>
    </font>
    <font>
      <sz val="11"/>
      <color theme="0"/>
      <name val="宋体"/>
      <charset val="0"/>
      <scheme val="minor"/>
    </font>
    <font>
      <b/>
      <sz val="13"/>
      <color theme="3"/>
      <name val="宋体"/>
      <charset val="134"/>
      <scheme val="minor"/>
    </font>
    <font>
      <b/>
      <sz val="15"/>
      <color theme="3"/>
      <name val="宋体"/>
      <charset val="134"/>
      <scheme val="minor"/>
    </font>
    <font>
      <b/>
      <sz val="11"/>
      <color rgb="FFFA7D00"/>
      <name val="宋体"/>
      <charset val="0"/>
      <scheme val="minor"/>
    </font>
    <font>
      <b/>
      <sz val="11"/>
      <color rgb="FFFFFFFF"/>
      <name val="宋体"/>
      <charset val="0"/>
      <scheme val="minor"/>
    </font>
    <font>
      <sz val="11"/>
      <color rgb="FF006100"/>
      <name val="宋体"/>
      <charset val="0"/>
      <scheme val="minor"/>
    </font>
    <font>
      <sz val="11"/>
      <color rgb="FFFA7D00"/>
      <name val="宋体"/>
      <charset val="0"/>
      <scheme val="minor"/>
    </font>
    <font>
      <sz val="11"/>
      <color rgb="FF9C6500"/>
      <name val="宋体"/>
      <charset val="0"/>
      <scheme val="minor"/>
    </font>
    <font>
      <b/>
      <sz val="11"/>
      <color theme="1"/>
      <name val="宋体"/>
      <charset val="0"/>
      <scheme val="minor"/>
    </font>
    <font>
      <vertAlign val="subscript"/>
      <sz val="10"/>
      <name val="Times New Roman"/>
      <charset val="134"/>
    </font>
    <font>
      <vertAlign val="subscript"/>
      <sz val="10"/>
      <name val="宋体"/>
      <charset val="134"/>
    </font>
    <font>
      <vertAlign val="superscript"/>
      <sz val="10"/>
      <name val="Times New Roman"/>
      <charset val="134"/>
    </font>
    <font>
      <vertAlign val="superscript"/>
      <sz val="10"/>
      <color indexed="8"/>
      <name val="宋体"/>
      <charset val="134"/>
    </font>
    <font>
      <sz val="9"/>
      <name val="宋体"/>
      <charset val="134"/>
    </font>
  </fonts>
  <fills count="55">
    <fill>
      <patternFill patternType="none"/>
    </fill>
    <fill>
      <patternFill patternType="gray125"/>
    </fill>
    <fill>
      <patternFill patternType="solid">
        <fgColor rgb="FF00B050"/>
        <bgColor indexed="64"/>
      </patternFill>
    </fill>
    <fill>
      <patternFill patternType="solid">
        <fgColor rgb="FFFFFF00"/>
        <bgColor indexed="64"/>
      </patternFill>
    </fill>
    <fill>
      <patternFill patternType="solid">
        <fgColor theme="7"/>
        <bgColor indexed="64"/>
      </patternFill>
    </fill>
    <fill>
      <patternFill patternType="solid">
        <fgColor theme="7" tint="0.799981688894314"/>
        <bgColor indexed="64"/>
      </patternFill>
    </fill>
    <fill>
      <patternFill patternType="solid">
        <fgColor indexed="11"/>
        <bgColor indexed="64"/>
      </patternFill>
    </fill>
    <fill>
      <patternFill patternType="solid">
        <fgColor indexed="13"/>
        <bgColor indexed="64"/>
      </patternFill>
    </fill>
    <fill>
      <patternFill patternType="solid">
        <fgColor indexed="10"/>
        <bgColor indexed="64"/>
      </patternFill>
    </fill>
    <fill>
      <patternFill patternType="solid">
        <fgColor indexed="9"/>
        <bgColor indexed="64"/>
      </patternFill>
    </fill>
    <fill>
      <patternFill patternType="solid">
        <fgColor indexed="46"/>
        <bgColor indexed="64"/>
      </patternFill>
    </fill>
    <fill>
      <patternFill patternType="solid">
        <fgColor indexed="57"/>
        <bgColor indexed="64"/>
      </patternFill>
    </fill>
    <fill>
      <patternFill patternType="solid">
        <fgColor indexed="51"/>
        <bgColor indexed="64"/>
      </patternFill>
    </fill>
    <fill>
      <patternFill patternType="solid">
        <fgColor indexed="45"/>
        <bgColor indexed="64"/>
      </patternFill>
    </fill>
    <fill>
      <patternFill patternType="solid">
        <fgColor theme="6" tint="0.4"/>
        <bgColor indexed="64"/>
      </patternFill>
    </fill>
    <fill>
      <patternFill patternType="solid">
        <fgColor theme="0" tint="-0.05"/>
        <bgColor indexed="64"/>
      </patternFill>
    </fill>
    <fill>
      <patternFill patternType="solid">
        <fgColor rgb="FFFF0000"/>
        <bgColor indexed="64"/>
      </patternFill>
    </fill>
    <fill>
      <patternFill patternType="solid">
        <fgColor theme="7" tint="0.399975585192419"/>
        <bgColor indexed="64"/>
      </patternFill>
    </fill>
    <fill>
      <patternFill patternType="solid">
        <fgColor rgb="FFFFC000"/>
        <bgColor indexed="64"/>
      </patternFill>
    </fill>
    <fill>
      <patternFill patternType="solid">
        <fgColor theme="0" tint="-0.25"/>
        <bgColor indexed="64"/>
      </patternFill>
    </fill>
    <fill>
      <patternFill patternType="solid">
        <fgColor theme="9"/>
        <bgColor indexed="64"/>
      </patternFill>
    </fill>
    <fill>
      <patternFill patternType="solid">
        <fgColor theme="0" tint="-0.15"/>
        <bgColor indexed="64"/>
      </patternFill>
    </fill>
    <fill>
      <patternFill patternType="solid">
        <fgColor indexed="62"/>
        <bgColor indexed="64"/>
      </patternFill>
    </fill>
    <fill>
      <patternFill patternType="solid">
        <fgColor indexed="17"/>
        <bgColor indexed="64"/>
      </patternFill>
    </fill>
    <fill>
      <patternFill patternType="solid">
        <fgColor indexed="40"/>
        <bgColor indexed="64"/>
      </patternFill>
    </fill>
    <fill>
      <patternFill patternType="solid">
        <fgColor indexed="43"/>
        <bgColor indexed="64"/>
      </patternFill>
    </fill>
    <fill>
      <patternFill patternType="solid">
        <fgColor theme="5" tint="0.8"/>
        <bgColor indexed="64"/>
      </patternFill>
    </fill>
    <fill>
      <patternFill patternType="solid">
        <fgColor theme="3" tint="0.6"/>
        <bgColor indexed="64"/>
      </patternFill>
    </fill>
    <fill>
      <patternFill patternType="solid">
        <fgColor rgb="FFFFCC99"/>
        <bgColor indexed="64"/>
      </patternFill>
    </fill>
    <fill>
      <patternFill patternType="solid">
        <fgColor rgb="FFF2F2F2"/>
        <bgColor indexed="64"/>
      </patternFill>
    </fill>
    <fill>
      <patternFill patternType="solid">
        <fgColor theme="5" tint="0.599993896298105"/>
        <bgColor indexed="64"/>
      </patternFill>
    </fill>
    <fill>
      <patternFill patternType="solid">
        <fgColor theme="6" tint="0.599993896298105"/>
        <bgColor indexed="64"/>
      </patternFill>
    </fill>
    <fill>
      <patternFill patternType="solid">
        <fgColor theme="6" tint="0.799981688894314"/>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799981688894314"/>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rgb="FFA5A5A5"/>
        <bgColor indexed="64"/>
      </patternFill>
    </fill>
    <fill>
      <patternFill patternType="solid">
        <fgColor theme="7" tint="0.59999389629810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6"/>
        <bgColor indexed="64"/>
      </patternFill>
    </fill>
    <fill>
      <patternFill patternType="solid">
        <fgColor theme="9" tint="0.399975585192419"/>
        <bgColor indexed="64"/>
      </patternFill>
    </fill>
    <fill>
      <patternFill patternType="solid">
        <fgColor theme="8"/>
        <bgColor indexed="64"/>
      </patternFill>
    </fill>
    <fill>
      <patternFill patternType="solid">
        <fgColor theme="9" tint="0.599993896298105"/>
        <bgColor indexed="64"/>
      </patternFill>
    </fill>
    <fill>
      <patternFill patternType="solid">
        <fgColor theme="8" tint="0.599993896298105"/>
        <bgColor indexed="64"/>
      </patternFill>
    </fill>
    <fill>
      <patternFill patternType="solid">
        <fgColor theme="8" tint="0.399975585192419"/>
        <bgColor indexed="64"/>
      </patternFill>
    </fill>
  </fills>
  <borders count="103">
    <border>
      <left/>
      <right/>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medium">
        <color auto="1"/>
      </left>
      <right/>
      <top style="thin">
        <color auto="1"/>
      </top>
      <bottom style="medium">
        <color auto="1"/>
      </bottom>
      <diagonal/>
    </border>
    <border>
      <left/>
      <right style="thin">
        <color auto="1"/>
      </right>
      <top style="thin">
        <color auto="1"/>
      </top>
      <bottom style="medium">
        <color auto="1"/>
      </bottom>
      <diagonal/>
    </border>
    <border>
      <left/>
      <right/>
      <top/>
      <bottom style="medium">
        <color rgb="FF000000"/>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style="medium">
        <color auto="1"/>
      </bottom>
      <diagonal/>
    </border>
    <border>
      <left style="medium">
        <color auto="1"/>
      </left>
      <right style="hair">
        <color auto="1"/>
      </right>
      <top style="medium">
        <color auto="1"/>
      </top>
      <bottom style="hair">
        <color auto="1"/>
      </bottom>
      <diagonal/>
    </border>
    <border>
      <left style="hair">
        <color auto="1"/>
      </left>
      <right style="hair">
        <color auto="1"/>
      </right>
      <top style="medium">
        <color auto="1"/>
      </top>
      <bottom style="hair">
        <color auto="1"/>
      </bottom>
      <diagonal/>
    </border>
    <border>
      <left style="medium">
        <color auto="1"/>
      </left>
      <right style="hair">
        <color auto="1"/>
      </right>
      <top style="hair">
        <color auto="1"/>
      </top>
      <bottom style="hair">
        <color auto="1"/>
      </bottom>
      <diagonal/>
    </border>
    <border>
      <left style="hair">
        <color auto="1"/>
      </left>
      <right style="hair">
        <color auto="1"/>
      </right>
      <top style="hair">
        <color auto="1"/>
      </top>
      <bottom style="hair">
        <color auto="1"/>
      </bottom>
      <diagonal/>
    </border>
    <border>
      <left style="medium">
        <color auto="1"/>
      </left>
      <right style="hair">
        <color auto="1"/>
      </right>
      <top style="hair">
        <color auto="1"/>
      </top>
      <bottom style="medium">
        <color auto="1"/>
      </bottom>
      <diagonal/>
    </border>
    <border>
      <left style="hair">
        <color auto="1"/>
      </left>
      <right style="hair">
        <color auto="1"/>
      </right>
      <top style="hair">
        <color auto="1"/>
      </top>
      <bottom style="medium">
        <color auto="1"/>
      </bottom>
      <diagonal/>
    </border>
    <border>
      <left style="hair">
        <color auto="1"/>
      </left>
      <right style="medium">
        <color auto="1"/>
      </right>
      <top style="medium">
        <color auto="1"/>
      </top>
      <bottom style="hair">
        <color auto="1"/>
      </bottom>
      <diagonal/>
    </border>
    <border>
      <left style="hair">
        <color auto="1"/>
      </left>
      <right style="medium">
        <color auto="1"/>
      </right>
      <top style="hair">
        <color auto="1"/>
      </top>
      <bottom style="hair">
        <color auto="1"/>
      </bottom>
      <diagonal/>
    </border>
    <border>
      <left style="hair">
        <color auto="1"/>
      </left>
      <right style="medium">
        <color auto="1"/>
      </right>
      <top style="hair">
        <color auto="1"/>
      </top>
      <bottom style="medium">
        <color auto="1"/>
      </bottom>
      <diagonal/>
    </border>
    <border>
      <left/>
      <right/>
      <top/>
      <bottom style="medium">
        <color auto="1"/>
      </bottom>
      <diagonal/>
    </border>
    <border>
      <left style="thin">
        <color auto="1"/>
      </left>
      <right style="thin">
        <color auto="1"/>
      </right>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style="medium">
        <color auto="1"/>
      </right>
      <top/>
      <bottom style="medium">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n">
        <color auto="1"/>
      </left>
      <right style="thin">
        <color auto="1"/>
      </right>
      <top/>
      <bottom style="thin">
        <color auto="1"/>
      </bottom>
      <diagonal/>
    </border>
    <border>
      <left style="thin">
        <color auto="1"/>
      </left>
      <right/>
      <top/>
      <bottom style="thin">
        <color auto="1"/>
      </bottom>
      <diagonal/>
    </border>
    <border>
      <left style="double">
        <color auto="1"/>
      </left>
      <right style="thin">
        <color auto="1"/>
      </right>
      <top/>
      <bottom style="thin">
        <color auto="1"/>
      </bottom>
      <diagonal/>
    </border>
    <border>
      <left style="thin">
        <color auto="1"/>
      </left>
      <right style="double">
        <color auto="1"/>
      </right>
      <top/>
      <bottom style="thin">
        <color auto="1"/>
      </bottom>
      <diagonal/>
    </border>
    <border>
      <left style="thin">
        <color auto="1"/>
      </left>
      <right/>
      <top style="thin">
        <color auto="1"/>
      </top>
      <bottom style="thin">
        <color auto="1"/>
      </bottom>
      <diagonal/>
    </border>
    <border>
      <left style="double">
        <color auto="1"/>
      </left>
      <right style="thin">
        <color auto="1"/>
      </right>
      <top style="thin">
        <color auto="1"/>
      </top>
      <bottom style="thin">
        <color auto="1"/>
      </bottom>
      <diagonal/>
    </border>
    <border>
      <left style="thin">
        <color auto="1"/>
      </left>
      <right style="double">
        <color auto="1"/>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diagonal/>
    </border>
    <border>
      <left style="double">
        <color auto="1"/>
      </left>
      <right style="thin">
        <color auto="1"/>
      </right>
      <top style="thin">
        <color auto="1"/>
      </top>
      <bottom/>
      <diagonal/>
    </border>
    <border>
      <left style="thin">
        <color auto="1"/>
      </left>
      <right style="double">
        <color auto="1"/>
      </right>
      <top style="thin">
        <color auto="1"/>
      </top>
      <bottom/>
      <diagonal/>
    </border>
    <border>
      <left style="double">
        <color indexed="14"/>
      </left>
      <right style="thin">
        <color auto="1"/>
      </right>
      <top style="double">
        <color indexed="14"/>
      </top>
      <bottom style="thin">
        <color auto="1"/>
      </bottom>
      <diagonal/>
    </border>
    <border>
      <left style="thin">
        <color auto="1"/>
      </left>
      <right style="thin">
        <color auto="1"/>
      </right>
      <top style="double">
        <color indexed="14"/>
      </top>
      <bottom style="thin">
        <color auto="1"/>
      </bottom>
      <diagonal/>
    </border>
    <border>
      <left style="thin">
        <color auto="1"/>
      </left>
      <right style="double">
        <color indexed="14"/>
      </right>
      <top style="double">
        <color indexed="14"/>
      </top>
      <bottom style="thin">
        <color auto="1"/>
      </bottom>
      <diagonal/>
    </border>
    <border>
      <left style="double">
        <color indexed="14"/>
      </left>
      <right style="thin">
        <color auto="1"/>
      </right>
      <top style="thin">
        <color auto="1"/>
      </top>
      <bottom style="thin">
        <color auto="1"/>
      </bottom>
      <diagonal/>
    </border>
    <border>
      <left style="thin">
        <color auto="1"/>
      </left>
      <right style="double">
        <color indexed="14"/>
      </right>
      <top style="thin">
        <color auto="1"/>
      </top>
      <bottom style="thin">
        <color auto="1"/>
      </bottom>
      <diagonal/>
    </border>
    <border>
      <left style="double">
        <color indexed="14"/>
      </left>
      <right style="thin">
        <color auto="1"/>
      </right>
      <top style="thin">
        <color auto="1"/>
      </top>
      <bottom style="double">
        <color indexed="14"/>
      </bottom>
      <diagonal/>
    </border>
    <border>
      <left style="thin">
        <color auto="1"/>
      </left>
      <right style="thin">
        <color auto="1"/>
      </right>
      <top style="thin">
        <color auto="1"/>
      </top>
      <bottom style="double">
        <color indexed="14"/>
      </bottom>
      <diagonal/>
    </border>
    <border>
      <left style="thin">
        <color auto="1"/>
      </left>
      <right style="double">
        <color indexed="14"/>
      </right>
      <top style="thin">
        <color auto="1"/>
      </top>
      <bottom style="double">
        <color indexed="14"/>
      </bottom>
      <diagonal/>
    </border>
    <border>
      <left/>
      <right style="hair">
        <color auto="1"/>
      </right>
      <top style="hair">
        <color auto="1"/>
      </top>
      <bottom style="hair">
        <color auto="1"/>
      </bottom>
      <diagonal/>
    </border>
    <border>
      <left/>
      <right style="hair">
        <color auto="1"/>
      </right>
      <top/>
      <bottom style="hair">
        <color auto="1"/>
      </bottom>
      <diagonal/>
    </border>
    <border>
      <left style="hair">
        <color auto="1"/>
      </left>
      <right style="hair">
        <color auto="1"/>
      </right>
      <top/>
      <bottom style="hair">
        <color auto="1"/>
      </bottom>
      <diagonal/>
    </border>
    <border>
      <left style="hair">
        <color auto="1"/>
      </left>
      <right/>
      <top/>
      <bottom style="hair">
        <color auto="1"/>
      </bottom>
      <diagonal/>
    </border>
    <border>
      <left style="hair">
        <color auto="1"/>
      </left>
      <right/>
      <top style="hair">
        <color auto="1"/>
      </top>
      <bottom style="hair">
        <color auto="1"/>
      </bottom>
      <diagonal/>
    </border>
    <border>
      <left/>
      <right style="hair">
        <color auto="1"/>
      </right>
      <top style="hair">
        <color auto="1"/>
      </top>
      <bottom/>
      <diagonal/>
    </border>
    <border>
      <left style="hair">
        <color auto="1"/>
      </left>
      <right style="hair">
        <color auto="1"/>
      </right>
      <top style="hair">
        <color auto="1"/>
      </top>
      <bottom/>
      <diagonal/>
    </border>
    <border>
      <left style="hair">
        <color auto="1"/>
      </left>
      <right/>
      <top style="hair">
        <color auto="1"/>
      </top>
      <bottom/>
      <diagonal/>
    </border>
    <border>
      <left style="hair">
        <color auto="1"/>
      </left>
      <right style="medium">
        <color auto="1"/>
      </right>
      <top/>
      <bottom style="hair">
        <color auto="1"/>
      </bottom>
      <diagonal/>
    </border>
    <border>
      <left style="thin">
        <color auto="1"/>
      </left>
      <right style="thin">
        <color auto="1"/>
      </right>
      <top style="medium">
        <color auto="1"/>
      </top>
      <bottom/>
      <diagonal/>
    </border>
    <border>
      <left style="medium">
        <color auto="1"/>
      </left>
      <right style="thin">
        <color auto="1"/>
      </right>
      <top style="thin">
        <color auto="1"/>
      </top>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right/>
      <top style="thin">
        <color auto="1"/>
      </top>
      <bottom style="thin">
        <color auto="1"/>
      </bottom>
      <diagonal/>
    </border>
    <border>
      <left/>
      <right style="medium">
        <color auto="1"/>
      </right>
      <top style="thin">
        <color auto="1"/>
      </top>
      <bottom style="thin">
        <color auto="1"/>
      </bottom>
      <diagonal/>
    </border>
    <border>
      <left style="thin">
        <color auto="1"/>
      </left>
      <right/>
      <top style="medium">
        <color auto="1"/>
      </top>
      <bottom style="thin">
        <color auto="1"/>
      </bottom>
      <diagonal/>
    </border>
    <border>
      <left style="medium">
        <color auto="1"/>
      </left>
      <right/>
      <top/>
      <bottom style="thin">
        <color auto="1"/>
      </bottom>
      <diagonal/>
    </border>
    <border>
      <left/>
      <right/>
      <top/>
      <bottom style="thin">
        <color auto="1"/>
      </bottom>
      <diagonal/>
    </border>
    <border>
      <left/>
      <right style="medium">
        <color auto="1"/>
      </right>
      <top/>
      <bottom style="thin">
        <color auto="1"/>
      </bottom>
      <diagonal/>
    </border>
    <border>
      <left style="thin">
        <color auto="1"/>
      </left>
      <right/>
      <top style="thin">
        <color auto="1"/>
      </top>
      <bottom style="medium">
        <color auto="1"/>
      </bottom>
      <diagonal/>
    </border>
    <border>
      <left style="medium">
        <color auto="1"/>
      </left>
      <right/>
      <top style="medium">
        <color auto="1"/>
      </top>
      <bottom style="hair">
        <color auto="1"/>
      </bottom>
      <diagonal/>
    </border>
    <border>
      <left/>
      <right/>
      <top style="medium">
        <color auto="1"/>
      </top>
      <bottom style="hair">
        <color auto="1"/>
      </bottom>
      <diagonal/>
    </border>
    <border>
      <left/>
      <right style="medium">
        <color auto="1"/>
      </right>
      <top style="medium">
        <color auto="1"/>
      </top>
      <bottom style="hair">
        <color auto="1"/>
      </bottom>
      <diagonal/>
    </border>
    <border>
      <left/>
      <right style="hair">
        <color auto="1"/>
      </right>
      <top style="medium">
        <color auto="1"/>
      </top>
      <bottom style="hair">
        <color auto="1"/>
      </bottom>
      <diagonal/>
    </border>
    <border>
      <left/>
      <right style="hair">
        <color auto="1"/>
      </right>
      <top style="hair">
        <color auto="1"/>
      </top>
      <bottom style="medium">
        <color auto="1"/>
      </bottom>
      <diagonal/>
    </border>
    <border>
      <left style="thin">
        <color auto="1"/>
      </left>
      <right/>
      <top/>
      <bottom/>
      <diagonal/>
    </border>
    <border>
      <left/>
      <right style="thin">
        <color auto="1"/>
      </right>
      <top style="thin">
        <color auto="1"/>
      </top>
      <bottom style="thin">
        <color auto="1"/>
      </bottom>
      <diagonal/>
    </border>
    <border>
      <left/>
      <right style="medium">
        <color auto="1"/>
      </right>
      <top style="hair">
        <color auto="1"/>
      </top>
      <bottom style="hair">
        <color auto="1"/>
      </bottom>
      <diagonal/>
    </border>
    <border>
      <left/>
      <right style="medium">
        <color auto="1"/>
      </right>
      <top style="hair">
        <color auto="1"/>
      </top>
      <bottom style="medium">
        <color auto="1"/>
      </bottom>
      <diagonal/>
    </border>
    <border>
      <left style="medium">
        <color auto="1"/>
      </left>
      <right style="hair">
        <color auto="1"/>
      </right>
      <top style="medium">
        <color auto="1"/>
      </top>
      <bottom/>
      <diagonal/>
    </border>
    <border>
      <left style="hair">
        <color auto="1"/>
      </left>
      <right style="hair">
        <color auto="1"/>
      </right>
      <top style="medium">
        <color auto="1"/>
      </top>
      <bottom/>
      <diagonal/>
    </border>
    <border>
      <left style="medium">
        <color auto="1"/>
      </left>
      <right style="hair">
        <color auto="1"/>
      </right>
      <top/>
      <bottom/>
      <diagonal/>
    </border>
    <border>
      <left style="hair">
        <color auto="1"/>
      </left>
      <right style="hair">
        <color auto="1"/>
      </right>
      <top/>
      <bottom/>
      <diagonal/>
    </border>
    <border>
      <left style="medium">
        <color auto="1"/>
      </left>
      <right style="hair">
        <color auto="1"/>
      </right>
      <top/>
      <bottom style="hair">
        <color auto="1"/>
      </bottom>
      <diagonal/>
    </border>
    <border>
      <left style="hair">
        <color auto="1"/>
      </left>
      <right/>
      <top style="medium">
        <color auto="1"/>
      </top>
      <bottom/>
      <diagonal/>
    </border>
    <border>
      <left style="hair">
        <color auto="1"/>
      </left>
      <right/>
      <top style="hair">
        <color auto="1"/>
      </top>
      <bottom style="medium">
        <color auto="1"/>
      </bottom>
      <diagonal/>
    </border>
    <border>
      <left/>
      <right style="hair">
        <color auto="1"/>
      </right>
      <top style="medium">
        <color auto="1"/>
      </top>
      <bottom/>
      <diagonal/>
    </border>
    <border>
      <left style="hair">
        <color auto="1"/>
      </left>
      <right/>
      <top style="medium">
        <color auto="1"/>
      </top>
      <bottom style="hair">
        <color auto="1"/>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4">
    <xf numFmtId="0" fontId="0" fillId="0" borderId="0">
      <alignment vertical="center"/>
    </xf>
    <xf numFmtId="42" fontId="0" fillId="0" borderId="0" applyFont="0" applyFill="0" applyBorder="0" applyAlignment="0" applyProtection="0">
      <alignment vertical="center"/>
    </xf>
    <xf numFmtId="0" fontId="55" fillId="32" borderId="0" applyNumberFormat="0" applyBorder="0" applyAlignment="0" applyProtection="0">
      <alignment vertical="center"/>
    </xf>
    <xf numFmtId="0" fontId="53" fillId="28" borderId="96"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55" fillId="31" borderId="0" applyNumberFormat="0" applyBorder="0" applyAlignment="0" applyProtection="0">
      <alignment vertical="center"/>
    </xf>
    <xf numFmtId="0" fontId="56" fillId="33" borderId="0" applyNumberFormat="0" applyBorder="0" applyAlignment="0" applyProtection="0">
      <alignment vertical="center"/>
    </xf>
    <xf numFmtId="43" fontId="0" fillId="0" borderId="0" applyFont="0" applyFill="0" applyBorder="0" applyAlignment="0" applyProtection="0">
      <alignment vertical="center"/>
    </xf>
    <xf numFmtId="0" fontId="57" fillId="34" borderId="0" applyNumberFormat="0" applyBorder="0" applyAlignment="0" applyProtection="0">
      <alignment vertical="center"/>
    </xf>
    <xf numFmtId="0" fontId="50" fillId="0" borderId="0" applyNumberFormat="0" applyFill="0" applyBorder="0" applyAlignment="0" applyProtection="0">
      <alignment vertical="center"/>
    </xf>
    <xf numFmtId="9" fontId="0" fillId="0" borderId="0" applyFont="0" applyFill="0" applyBorder="0" applyAlignment="0" applyProtection="0">
      <alignment vertical="center"/>
    </xf>
    <xf numFmtId="0" fontId="52" fillId="0" borderId="0" applyNumberFormat="0" applyFill="0" applyBorder="0" applyAlignment="0" applyProtection="0">
      <alignment vertical="center"/>
    </xf>
    <xf numFmtId="0" fontId="0" fillId="35" borderId="98" applyNumberFormat="0" applyFont="0" applyAlignment="0" applyProtection="0">
      <alignment vertical="center"/>
    </xf>
    <xf numFmtId="0" fontId="57" fillId="37" borderId="0" applyNumberFormat="0" applyBorder="0" applyAlignment="0" applyProtection="0">
      <alignment vertical="center"/>
    </xf>
    <xf numFmtId="0" fontId="48"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49" fillId="0" borderId="0" applyNumberFormat="0" applyFill="0" applyBorder="0" applyAlignment="0" applyProtection="0">
      <alignment vertical="center"/>
    </xf>
    <xf numFmtId="0" fontId="47" fillId="0" borderId="0" applyNumberFormat="0" applyFill="0" applyBorder="0" applyAlignment="0" applyProtection="0">
      <alignment vertical="center"/>
    </xf>
    <xf numFmtId="0" fontId="59" fillId="0" borderId="99" applyNumberFormat="0" applyFill="0" applyAlignment="0" applyProtection="0">
      <alignment vertical="center"/>
    </xf>
    <xf numFmtId="0" fontId="58" fillId="0" borderId="99" applyNumberFormat="0" applyFill="0" applyAlignment="0" applyProtection="0">
      <alignment vertical="center"/>
    </xf>
    <xf numFmtId="0" fontId="57" fillId="38" borderId="0" applyNumberFormat="0" applyBorder="0" applyAlignment="0" applyProtection="0">
      <alignment vertical="center"/>
    </xf>
    <xf numFmtId="0" fontId="48" fillId="0" borderId="95" applyNumberFormat="0" applyFill="0" applyAlignment="0" applyProtection="0">
      <alignment vertical="center"/>
    </xf>
    <xf numFmtId="0" fontId="57" fillId="17" borderId="0" applyNumberFormat="0" applyBorder="0" applyAlignment="0" applyProtection="0">
      <alignment vertical="center"/>
    </xf>
    <xf numFmtId="0" fontId="54" fillId="29" borderId="97" applyNumberFormat="0" applyAlignment="0" applyProtection="0">
      <alignment vertical="center"/>
    </xf>
    <xf numFmtId="0" fontId="60" fillId="29" borderId="96" applyNumberFormat="0" applyAlignment="0" applyProtection="0">
      <alignment vertical="center"/>
    </xf>
    <xf numFmtId="0" fontId="61" fillId="39" borderId="100" applyNumberFormat="0" applyAlignment="0" applyProtection="0">
      <alignment vertical="center"/>
    </xf>
    <xf numFmtId="0" fontId="55" fillId="41" borderId="0" applyNumberFormat="0" applyBorder="0" applyAlignment="0" applyProtection="0">
      <alignment vertical="center"/>
    </xf>
    <xf numFmtId="0" fontId="57" fillId="42" borderId="0" applyNumberFormat="0" applyBorder="0" applyAlignment="0" applyProtection="0">
      <alignment vertical="center"/>
    </xf>
    <xf numFmtId="0" fontId="63" fillId="0" borderId="101" applyNumberFormat="0" applyFill="0" applyAlignment="0" applyProtection="0">
      <alignment vertical="center"/>
    </xf>
    <xf numFmtId="0" fontId="65" fillId="0" borderId="102" applyNumberFormat="0" applyFill="0" applyAlignment="0" applyProtection="0">
      <alignment vertical="center"/>
    </xf>
    <xf numFmtId="0" fontId="62" fillId="43" borderId="0" applyNumberFormat="0" applyBorder="0" applyAlignment="0" applyProtection="0">
      <alignment vertical="center"/>
    </xf>
    <xf numFmtId="0" fontId="64" fillId="44" borderId="0" applyNumberFormat="0" applyBorder="0" applyAlignment="0" applyProtection="0">
      <alignment vertical="center"/>
    </xf>
    <xf numFmtId="0" fontId="55" fillId="45" borderId="0" applyNumberFormat="0" applyBorder="0" applyAlignment="0" applyProtection="0">
      <alignment vertical="center"/>
    </xf>
    <xf numFmtId="0" fontId="57" fillId="46" borderId="0" applyNumberFormat="0" applyBorder="0" applyAlignment="0" applyProtection="0">
      <alignment vertical="center"/>
    </xf>
    <xf numFmtId="0" fontId="55" fillId="47" borderId="0" applyNumberFormat="0" applyBorder="0" applyAlignment="0" applyProtection="0">
      <alignment vertical="center"/>
    </xf>
    <xf numFmtId="0" fontId="55" fillId="48" borderId="0" applyNumberFormat="0" applyBorder="0" applyAlignment="0" applyProtection="0">
      <alignment vertical="center"/>
    </xf>
    <xf numFmtId="0" fontId="55" fillId="36" borderId="0" applyNumberFormat="0" applyBorder="0" applyAlignment="0" applyProtection="0">
      <alignment vertical="center"/>
    </xf>
    <xf numFmtId="0" fontId="55" fillId="30" borderId="0" applyNumberFormat="0" applyBorder="0" applyAlignment="0" applyProtection="0">
      <alignment vertical="center"/>
    </xf>
    <xf numFmtId="0" fontId="57" fillId="49" borderId="0" applyNumberFormat="0" applyBorder="0" applyAlignment="0" applyProtection="0">
      <alignment vertical="center"/>
    </xf>
    <xf numFmtId="0" fontId="57" fillId="4" borderId="0" applyNumberFormat="0" applyBorder="0" applyAlignment="0" applyProtection="0">
      <alignment vertical="center"/>
    </xf>
    <xf numFmtId="0" fontId="55" fillId="5" borderId="0" applyNumberFormat="0" applyBorder="0" applyAlignment="0" applyProtection="0">
      <alignment vertical="center"/>
    </xf>
    <xf numFmtId="0" fontId="55" fillId="40" borderId="0" applyNumberFormat="0" applyBorder="0" applyAlignment="0" applyProtection="0">
      <alignment vertical="center"/>
    </xf>
    <xf numFmtId="0" fontId="57" fillId="51" borderId="0" applyNumberFormat="0" applyBorder="0" applyAlignment="0" applyProtection="0">
      <alignment vertical="center"/>
    </xf>
    <xf numFmtId="0" fontId="55" fillId="53" borderId="0" applyNumberFormat="0" applyBorder="0" applyAlignment="0" applyProtection="0">
      <alignment vertical="center"/>
    </xf>
    <xf numFmtId="0" fontId="57" fillId="54" borderId="0" applyNumberFormat="0" applyBorder="0" applyAlignment="0" applyProtection="0">
      <alignment vertical="center"/>
    </xf>
    <xf numFmtId="0" fontId="57" fillId="20" borderId="0" applyNumberFormat="0" applyBorder="0" applyAlignment="0" applyProtection="0">
      <alignment vertical="center"/>
    </xf>
    <xf numFmtId="0" fontId="55" fillId="52" borderId="0" applyNumberFormat="0" applyBorder="0" applyAlignment="0" applyProtection="0">
      <alignment vertical="center"/>
    </xf>
    <xf numFmtId="0" fontId="57" fillId="50" borderId="0" applyNumberFormat="0" applyBorder="0" applyAlignment="0" applyProtection="0">
      <alignment vertical="center"/>
    </xf>
    <xf numFmtId="0" fontId="11" fillId="0" borderId="0"/>
    <xf numFmtId="0" fontId="11" fillId="0" borderId="0"/>
    <xf numFmtId="0" fontId="11" fillId="0" borderId="0">
      <alignment vertical="center"/>
    </xf>
    <xf numFmtId="0" fontId="0" fillId="0" borderId="0">
      <alignment vertical="center"/>
    </xf>
    <xf numFmtId="0" fontId="11" fillId="0" borderId="0"/>
  </cellStyleXfs>
  <cellXfs count="886">
    <xf numFmtId="0" fontId="0" fillId="0" borderId="0" xfId="0">
      <alignment vertical="center"/>
    </xf>
    <xf numFmtId="0" fontId="1" fillId="0" borderId="0" xfId="0" applyFont="1">
      <alignment vertical="center"/>
    </xf>
    <xf numFmtId="182" fontId="1" fillId="0" borderId="0" xfId="0" applyNumberFormat="1" applyFont="1">
      <alignment vertical="center"/>
    </xf>
    <xf numFmtId="182" fontId="0" fillId="0" borderId="0" xfId="0" applyNumberFormat="1">
      <alignment vertical="center"/>
    </xf>
    <xf numFmtId="0" fontId="0" fillId="0" borderId="0" xfId="0" applyFill="1">
      <alignment vertical="center"/>
    </xf>
    <xf numFmtId="0" fontId="1" fillId="0" borderId="0" xfId="0" applyFont="1" applyFill="1">
      <alignment vertical="center"/>
    </xf>
    <xf numFmtId="0" fontId="2" fillId="2" borderId="1" xfId="0" applyFont="1" applyFill="1" applyBorder="1" applyAlignment="1">
      <alignment horizontal="center" vertical="center"/>
    </xf>
    <xf numFmtId="0" fontId="2" fillId="2" borderId="2" xfId="0" applyFont="1" applyFill="1" applyBorder="1" applyAlignment="1">
      <alignment horizontal="center" vertical="center"/>
    </xf>
    <xf numFmtId="0" fontId="0" fillId="2" borderId="2" xfId="0" applyFill="1" applyBorder="1">
      <alignment vertical="center"/>
    </xf>
    <xf numFmtId="0" fontId="0" fillId="0" borderId="3" xfId="0" applyFill="1" applyBorder="1" applyAlignment="1">
      <alignment horizontal="center" vertical="center"/>
    </xf>
    <xf numFmtId="0" fontId="0" fillId="0" borderId="4" xfId="0" applyFill="1" applyBorder="1" applyAlignment="1">
      <alignment horizontal="center" vertical="center"/>
    </xf>
    <xf numFmtId="0" fontId="1" fillId="0" borderId="4" xfId="0" applyFont="1" applyFill="1" applyBorder="1" applyAlignment="1">
      <alignment horizontal="center" vertical="center"/>
    </xf>
    <xf numFmtId="0" fontId="0" fillId="0" borderId="4" xfId="0" applyFill="1" applyBorder="1">
      <alignment vertical="center"/>
    </xf>
    <xf numFmtId="0" fontId="0" fillId="2" borderId="4" xfId="0" applyFill="1" applyBorder="1">
      <alignment vertical="center"/>
    </xf>
    <xf numFmtId="0" fontId="0" fillId="3" borderId="3" xfId="0" applyFill="1" applyBorder="1" applyAlignment="1">
      <alignment horizontal="center" vertical="center"/>
    </xf>
    <xf numFmtId="0" fontId="0" fillId="3" borderId="4" xfId="0" applyFill="1" applyBorder="1" applyAlignment="1">
      <alignment horizontal="center" vertical="center"/>
    </xf>
    <xf numFmtId="0" fontId="2" fillId="0" borderId="4" xfId="0" applyFont="1" applyFill="1" applyBorder="1">
      <alignment vertical="center"/>
    </xf>
    <xf numFmtId="0" fontId="0" fillId="0" borderId="5" xfId="0" applyFill="1" applyBorder="1" applyAlignment="1">
      <alignment horizontal="center" vertical="center"/>
    </xf>
    <xf numFmtId="0" fontId="0" fillId="0" borderId="6" xfId="0" applyFill="1" applyBorder="1" applyAlignment="1">
      <alignment horizontal="center" vertical="center"/>
    </xf>
    <xf numFmtId="0" fontId="1" fillId="0" borderId="6" xfId="0" applyFont="1" applyFill="1" applyBorder="1" applyAlignment="1">
      <alignment horizontal="center" vertical="center"/>
    </xf>
    <xf numFmtId="0" fontId="0" fillId="0" borderId="6" xfId="0" applyFill="1" applyBorder="1">
      <alignment vertical="center"/>
    </xf>
    <xf numFmtId="0" fontId="0" fillId="2" borderId="6" xfId="0" applyFill="1" applyBorder="1">
      <alignment vertical="center"/>
    </xf>
    <xf numFmtId="0" fontId="3" fillId="0" borderId="0" xfId="0" applyFont="1" applyAlignment="1">
      <alignment horizontal="center" vertical="center"/>
    </xf>
    <xf numFmtId="0" fontId="4" fillId="0" borderId="0" xfId="0" applyFont="1" applyFill="1" applyBorder="1" applyAlignment="1">
      <alignment horizontal="center" vertical="center"/>
    </xf>
    <xf numFmtId="0" fontId="4" fillId="2" borderId="0" xfId="0" applyFont="1" applyFill="1" applyBorder="1" applyAlignment="1">
      <alignment horizontal="center" vertical="center"/>
    </xf>
    <xf numFmtId="0" fontId="4" fillId="4" borderId="0" xfId="0" applyFont="1" applyFill="1" applyBorder="1" applyAlignment="1">
      <alignment horizontal="center" vertical="center"/>
    </xf>
    <xf numFmtId="0" fontId="5" fillId="0" borderId="0" xfId="0" applyFont="1" applyAlignment="1">
      <alignment horizontal="center" vertical="center"/>
    </xf>
    <xf numFmtId="0" fontId="4" fillId="0" borderId="1" xfId="0" applyFont="1" applyFill="1" applyBorder="1" applyAlignment="1">
      <alignment horizontal="center" vertical="center"/>
    </xf>
    <xf numFmtId="0" fontId="4" fillId="0" borderId="2" xfId="0" applyFont="1" applyFill="1" applyBorder="1" applyAlignment="1">
      <alignment horizontal="center" vertical="center"/>
    </xf>
    <xf numFmtId="0" fontId="4" fillId="0" borderId="3" xfId="0" applyFont="1" applyFill="1" applyBorder="1" applyAlignment="1">
      <alignment horizontal="center" vertical="center"/>
    </xf>
    <xf numFmtId="0" fontId="4" fillId="2" borderId="4" xfId="0" applyFont="1" applyFill="1" applyBorder="1" applyAlignment="1">
      <alignment horizontal="center" vertical="center"/>
    </xf>
    <xf numFmtId="0" fontId="4" fillId="0" borderId="4" xfId="0" applyFont="1" applyFill="1" applyBorder="1" applyAlignment="1">
      <alignment horizontal="center" vertical="center"/>
    </xf>
    <xf numFmtId="181" fontId="4" fillId="0" borderId="4" xfId="0" applyNumberFormat="1" applyFont="1" applyFill="1" applyBorder="1" applyAlignment="1">
      <alignment horizontal="center" vertical="center"/>
    </xf>
    <xf numFmtId="0" fontId="4" fillId="4" borderId="4" xfId="0" applyFont="1" applyFill="1" applyBorder="1" applyAlignment="1">
      <alignment horizontal="center" vertical="center"/>
    </xf>
    <xf numFmtId="0" fontId="6" fillId="0" borderId="7" xfId="0" applyFont="1" applyFill="1" applyBorder="1" applyAlignment="1">
      <alignment vertical="center"/>
    </xf>
    <xf numFmtId="0" fontId="6" fillId="0" borderId="8" xfId="0" applyFont="1" applyFill="1" applyBorder="1" applyAlignment="1">
      <alignment vertical="center"/>
    </xf>
    <xf numFmtId="178" fontId="4" fillId="0" borderId="6" xfId="0" applyNumberFormat="1" applyFont="1" applyFill="1" applyBorder="1" applyAlignment="1">
      <alignment horizontal="center" vertical="center"/>
    </xf>
    <xf numFmtId="0" fontId="6" fillId="0" borderId="6" xfId="0" applyFont="1" applyFill="1" applyBorder="1" applyAlignment="1">
      <alignment horizontal="center" vertical="center"/>
    </xf>
    <xf numFmtId="185" fontId="4" fillId="0" borderId="6" xfId="0" applyNumberFormat="1" applyFont="1" applyFill="1" applyBorder="1" applyAlignment="1">
      <alignment horizontal="center" vertical="center"/>
    </xf>
    <xf numFmtId="0" fontId="4" fillId="0" borderId="9" xfId="0" applyFont="1" applyFill="1" applyBorder="1" applyAlignment="1">
      <alignment horizontal="center" vertical="center"/>
    </xf>
    <xf numFmtId="189" fontId="7" fillId="0" borderId="0" xfId="0" applyNumberFormat="1" applyFont="1" applyFill="1" applyBorder="1" applyAlignment="1">
      <alignment horizontal="center" vertical="center"/>
    </xf>
    <xf numFmtId="0" fontId="4" fillId="4" borderId="5" xfId="0" applyFont="1" applyFill="1" applyBorder="1" applyAlignment="1">
      <alignment horizontal="center" vertical="center"/>
    </xf>
    <xf numFmtId="0" fontId="4" fillId="0" borderId="6" xfId="0" applyFont="1" applyFill="1" applyBorder="1" applyAlignment="1">
      <alignment horizontal="center" vertical="center"/>
    </xf>
    <xf numFmtId="0" fontId="4" fillId="0" borderId="0" xfId="0" applyFont="1" applyFill="1" applyAlignment="1">
      <alignment horizontal="center" vertical="center"/>
    </xf>
    <xf numFmtId="0" fontId="4" fillId="0" borderId="10" xfId="0" applyFont="1" applyFill="1" applyBorder="1" applyAlignment="1">
      <alignment horizontal="center" vertical="center"/>
    </xf>
    <xf numFmtId="184" fontId="4" fillId="0" borderId="4" xfId="0" applyNumberFormat="1" applyFont="1" applyFill="1" applyBorder="1" applyAlignment="1">
      <alignment horizontal="center" vertical="center"/>
    </xf>
    <xf numFmtId="184" fontId="4" fillId="0" borderId="11" xfId="0" applyNumberFormat="1" applyFont="1" applyFill="1" applyBorder="1" applyAlignment="1">
      <alignment horizontal="center" vertical="center"/>
    </xf>
    <xf numFmtId="184" fontId="4" fillId="0" borderId="0" xfId="0" applyNumberFormat="1" applyFont="1" applyFill="1" applyAlignment="1">
      <alignment horizontal="center" vertical="center"/>
    </xf>
    <xf numFmtId="185" fontId="4" fillId="0" borderId="12" xfId="0" applyNumberFormat="1" applyFont="1" applyFill="1" applyBorder="1" applyAlignment="1">
      <alignment horizontal="center" vertical="center"/>
    </xf>
    <xf numFmtId="185" fontId="4" fillId="0" borderId="0" xfId="0" applyNumberFormat="1" applyFont="1" applyFill="1" applyAlignment="1">
      <alignment horizontal="center" vertical="center"/>
    </xf>
    <xf numFmtId="0" fontId="4" fillId="5" borderId="6" xfId="0" applyFont="1" applyFill="1" applyBorder="1" applyAlignment="1">
      <alignment horizontal="center" vertical="center"/>
    </xf>
    <xf numFmtId="0" fontId="4" fillId="0" borderId="12" xfId="0" applyFont="1" applyFill="1" applyBorder="1" applyAlignment="1">
      <alignment horizontal="center" vertical="center"/>
    </xf>
    <xf numFmtId="189" fontId="7" fillId="0" borderId="0" xfId="0" applyNumberFormat="1" applyFont="1" applyFill="1" applyAlignment="1">
      <alignment horizontal="center" vertical="center"/>
    </xf>
    <xf numFmtId="0" fontId="4" fillId="5" borderId="0" xfId="0" applyFont="1" applyFill="1" applyAlignment="1">
      <alignment horizontal="center" vertical="center"/>
    </xf>
    <xf numFmtId="0" fontId="0" fillId="0" borderId="13" xfId="0" applyBorder="1">
      <alignment vertical="center"/>
    </xf>
    <xf numFmtId="0" fontId="8" fillId="0" borderId="14" xfId="0" applyFont="1" applyFill="1" applyBorder="1" applyAlignment="1">
      <alignment horizontal="center" vertical="center"/>
    </xf>
    <xf numFmtId="0" fontId="0" fillId="0" borderId="15" xfId="0" applyBorder="1">
      <alignment vertical="center"/>
    </xf>
    <xf numFmtId="0" fontId="8" fillId="0" borderId="16" xfId="0" applyFont="1" applyFill="1" applyBorder="1" applyAlignment="1">
      <alignment horizontal="right" vertical="center"/>
    </xf>
    <xf numFmtId="177" fontId="8" fillId="0" borderId="16" xfId="0" applyNumberFormat="1" applyFont="1" applyFill="1" applyBorder="1" applyAlignment="1">
      <alignment vertical="center"/>
    </xf>
    <xf numFmtId="0" fontId="8" fillId="0" borderId="16" xfId="0" applyFont="1" applyFill="1" applyBorder="1" applyAlignment="1">
      <alignment vertical="center"/>
    </xf>
    <xf numFmtId="0" fontId="8" fillId="3" borderId="16" xfId="0" applyFont="1" applyFill="1" applyBorder="1" applyAlignment="1">
      <alignment horizontal="right" vertical="center"/>
    </xf>
    <xf numFmtId="0" fontId="9" fillId="0" borderId="16" xfId="0" applyFont="1" applyFill="1" applyBorder="1" applyAlignment="1">
      <alignment horizontal="right" vertical="center"/>
    </xf>
    <xf numFmtId="189" fontId="9" fillId="0" borderId="16" xfId="0" applyNumberFormat="1" applyFont="1" applyFill="1" applyBorder="1" applyAlignment="1">
      <alignment horizontal="right" vertical="center"/>
    </xf>
    <xf numFmtId="189" fontId="8" fillId="0" borderId="16" xfId="0" applyNumberFormat="1" applyFont="1" applyFill="1" applyBorder="1" applyAlignment="1">
      <alignment horizontal="right" vertical="center"/>
    </xf>
    <xf numFmtId="0" fontId="10" fillId="0" borderId="16" xfId="0" applyFont="1" applyFill="1" applyBorder="1" applyAlignment="1">
      <alignment horizontal="right" vertical="center"/>
    </xf>
    <xf numFmtId="0" fontId="10" fillId="0" borderId="16" xfId="0" applyFont="1" applyFill="1" applyBorder="1" applyAlignment="1">
      <alignment vertical="center"/>
    </xf>
    <xf numFmtId="0" fontId="0" fillId="0" borderId="16" xfId="0" applyBorder="1">
      <alignment vertical="center"/>
    </xf>
    <xf numFmtId="0" fontId="0" fillId="0" borderId="15" xfId="0" applyBorder="1" applyAlignment="1">
      <alignment horizontal="center" vertical="center"/>
    </xf>
    <xf numFmtId="0" fontId="0" fillId="0" borderId="16" xfId="0" applyBorder="1" applyAlignment="1">
      <alignment horizontal="center" vertical="center"/>
    </xf>
    <xf numFmtId="0" fontId="8" fillId="0" borderId="16" xfId="0" applyFont="1" applyFill="1" applyBorder="1" applyAlignment="1">
      <alignment horizontal="center" vertical="center"/>
    </xf>
    <xf numFmtId="0" fontId="0" fillId="0" borderId="17" xfId="0" applyBorder="1">
      <alignment vertical="center"/>
    </xf>
    <xf numFmtId="0" fontId="0" fillId="0" borderId="18" xfId="0" applyBorder="1">
      <alignment vertical="center"/>
    </xf>
    <xf numFmtId="189" fontId="8" fillId="0" borderId="18" xfId="0" applyNumberFormat="1" applyFont="1" applyFill="1" applyBorder="1" applyAlignment="1">
      <alignment horizontal="right" vertical="center"/>
    </xf>
    <xf numFmtId="0" fontId="0" fillId="0" borderId="14" xfId="0" applyBorder="1">
      <alignment vertical="center"/>
    </xf>
    <xf numFmtId="0" fontId="0" fillId="0" borderId="19" xfId="0" applyBorder="1">
      <alignment vertical="center"/>
    </xf>
    <xf numFmtId="0" fontId="0" fillId="0" borderId="20" xfId="0" applyBorder="1">
      <alignment vertical="center"/>
    </xf>
    <xf numFmtId="0" fontId="11" fillId="0" borderId="4" xfId="52" applyFont="1" applyFill="1" applyBorder="1" applyAlignment="1">
      <alignment horizontal="center" vertical="center"/>
    </xf>
    <xf numFmtId="0" fontId="12" fillId="0" borderId="4" xfId="52" applyFont="1" applyFill="1" applyBorder="1" applyAlignment="1">
      <alignment horizontal="center" vertical="center"/>
    </xf>
    <xf numFmtId="0" fontId="11" fillId="0" borderId="4" xfId="52" applyFont="1" applyFill="1" applyBorder="1" applyAlignment="1">
      <alignment horizontal="left" vertical="center"/>
    </xf>
    <xf numFmtId="182" fontId="9" fillId="0" borderId="0" xfId="52" applyNumberFormat="1" applyFont="1" applyFill="1" applyBorder="1" applyAlignment="1">
      <alignment vertical="center"/>
    </xf>
    <xf numFmtId="0" fontId="9" fillId="0" borderId="0" xfId="52" applyFont="1" applyFill="1" applyBorder="1" applyAlignment="1">
      <alignment vertical="center"/>
    </xf>
    <xf numFmtId="189" fontId="12" fillId="0" borderId="4" xfId="52" applyNumberFormat="1" applyFont="1" applyFill="1" applyBorder="1" applyAlignment="1">
      <alignment vertical="center"/>
    </xf>
    <xf numFmtId="0" fontId="0" fillId="0" borderId="20" xfId="0" applyBorder="1" applyAlignment="1">
      <alignment horizontal="center" vertical="center"/>
    </xf>
    <xf numFmtId="0" fontId="0" fillId="0" borderId="16" xfId="0" applyFont="1" applyBorder="1">
      <alignment vertical="center"/>
    </xf>
    <xf numFmtId="11" fontId="0" fillId="0" borderId="16" xfId="0" applyNumberFormat="1" applyBorder="1">
      <alignment vertical="center"/>
    </xf>
    <xf numFmtId="177" fontId="0" fillId="0" borderId="16" xfId="0" applyNumberFormat="1" applyBorder="1">
      <alignment vertical="center"/>
    </xf>
    <xf numFmtId="49" fontId="0" fillId="0" borderId="20" xfId="0" applyNumberFormat="1" applyFont="1" applyBorder="1" applyAlignment="1">
      <alignment horizontal="center" vertical="center"/>
    </xf>
    <xf numFmtId="180" fontId="0" fillId="0" borderId="16" xfId="0" applyNumberFormat="1" applyBorder="1">
      <alignment vertical="center"/>
    </xf>
    <xf numFmtId="0" fontId="8" fillId="0" borderId="18" xfId="0" applyFont="1" applyFill="1" applyBorder="1" applyAlignment="1">
      <alignment horizontal="center" vertical="center"/>
    </xf>
    <xf numFmtId="0" fontId="0" fillId="0" borderId="21" xfId="0" applyBorder="1">
      <alignment vertical="center"/>
    </xf>
    <xf numFmtId="0" fontId="11" fillId="0" borderId="0" xfId="52" applyFont="1" applyFill="1" applyBorder="1" applyAlignment="1">
      <alignment vertical="center"/>
    </xf>
    <xf numFmtId="0" fontId="13" fillId="0" borderId="22" xfId="52" applyFont="1" applyFill="1" applyBorder="1" applyAlignment="1">
      <alignment horizontal="center" vertical="center"/>
    </xf>
    <xf numFmtId="0" fontId="13" fillId="0" borderId="0" xfId="52" applyFont="1" applyFill="1" applyBorder="1" applyAlignment="1">
      <alignment vertical="center"/>
    </xf>
    <xf numFmtId="0" fontId="14" fillId="0" borderId="1" xfId="52" applyFont="1" applyFill="1" applyBorder="1" applyAlignment="1">
      <alignment horizontal="center" vertical="center"/>
    </xf>
    <xf numFmtId="0" fontId="11" fillId="0" borderId="2" xfId="52" applyFont="1" applyFill="1" applyBorder="1" applyAlignment="1">
      <alignment horizontal="center" vertical="center"/>
    </xf>
    <xf numFmtId="0" fontId="11" fillId="0" borderId="2" xfId="52" applyFont="1" applyFill="1" applyBorder="1" applyAlignment="1">
      <alignment vertical="center"/>
    </xf>
    <xf numFmtId="0" fontId="11" fillId="0" borderId="10" xfId="52" applyFont="1" applyFill="1" applyBorder="1" applyAlignment="1">
      <alignment horizontal="center" vertical="center"/>
    </xf>
    <xf numFmtId="0" fontId="11" fillId="0" borderId="3" xfId="52" applyFont="1" applyFill="1" applyBorder="1" applyAlignment="1">
      <alignment horizontal="center" vertical="center"/>
    </xf>
    <xf numFmtId="0" fontId="11" fillId="0" borderId="11" xfId="52" applyFont="1" applyFill="1" applyBorder="1" applyAlignment="1">
      <alignment horizontal="center" vertical="center"/>
    </xf>
    <xf numFmtId="0" fontId="11" fillId="0" borderId="11" xfId="52" applyFont="1" applyFill="1" applyBorder="1" applyAlignment="1">
      <alignment vertical="center"/>
    </xf>
    <xf numFmtId="0" fontId="11" fillId="0" borderId="4" xfId="52" applyFont="1" applyFill="1" applyBorder="1" applyAlignment="1">
      <alignment vertical="center"/>
    </xf>
    <xf numFmtId="0" fontId="11" fillId="6" borderId="23" xfId="52" applyFont="1" applyFill="1" applyBorder="1" applyAlignment="1">
      <alignment horizontal="center" vertical="center"/>
    </xf>
    <xf numFmtId="0" fontId="11" fillId="6" borderId="0" xfId="52" applyFont="1" applyFill="1" applyBorder="1" applyAlignment="1">
      <alignment vertical="center"/>
    </xf>
    <xf numFmtId="189" fontId="11" fillId="0" borderId="4" xfId="52" applyNumberFormat="1" applyFont="1" applyFill="1" applyBorder="1" applyAlignment="1">
      <alignment horizontal="center" vertical="center"/>
    </xf>
    <xf numFmtId="0" fontId="11" fillId="7" borderId="4" xfId="52" applyFont="1" applyFill="1" applyBorder="1" applyAlignment="1">
      <alignment horizontal="center" vertical="center"/>
    </xf>
    <xf numFmtId="0" fontId="11" fillId="7" borderId="4" xfId="52" applyFont="1" applyFill="1" applyBorder="1" applyAlignment="1">
      <alignment vertical="center"/>
    </xf>
    <xf numFmtId="0" fontId="11" fillId="7" borderId="11" xfId="52" applyFont="1" applyFill="1" applyBorder="1" applyAlignment="1">
      <alignment horizontal="center" vertical="center"/>
    </xf>
    <xf numFmtId="0" fontId="11" fillId="0" borderId="4" xfId="52" applyFont="1" applyFill="1" applyBorder="1" applyAlignment="1">
      <alignment horizontal="center" vertical="center" wrapText="1"/>
    </xf>
    <xf numFmtId="0" fontId="14" fillId="0" borderId="3" xfId="52" applyFont="1" applyFill="1" applyBorder="1" applyAlignment="1">
      <alignment horizontal="center" vertical="center"/>
    </xf>
    <xf numFmtId="0" fontId="11" fillId="0" borderId="5" xfId="52" applyFont="1" applyFill="1" applyBorder="1" applyAlignment="1">
      <alignment horizontal="center" vertical="center"/>
    </xf>
    <xf numFmtId="0" fontId="11" fillId="0" borderId="6" xfId="52" applyFont="1" applyFill="1" applyBorder="1" applyAlignment="1">
      <alignment horizontal="center" vertical="center"/>
    </xf>
    <xf numFmtId="189" fontId="11" fillId="8" borderId="6" xfId="52" applyNumberFormat="1" applyFont="1" applyFill="1" applyBorder="1" applyAlignment="1">
      <alignment vertical="center"/>
    </xf>
    <xf numFmtId="0" fontId="11" fillId="0" borderId="6" xfId="52" applyFont="1" applyFill="1" applyBorder="1" applyAlignment="1">
      <alignment vertical="center"/>
    </xf>
    <xf numFmtId="0" fontId="11" fillId="0" borderId="12" xfId="52" applyFont="1" applyFill="1" applyBorder="1" applyAlignment="1">
      <alignment horizontal="center" vertical="center"/>
    </xf>
    <xf numFmtId="0" fontId="11" fillId="0" borderId="0" xfId="52" applyFont="1" applyFill="1" applyBorder="1" applyAlignment="1">
      <alignment horizontal="center" vertical="center"/>
    </xf>
    <xf numFmtId="0" fontId="14" fillId="0" borderId="24" xfId="52" applyFont="1" applyFill="1" applyBorder="1" applyAlignment="1">
      <alignment horizontal="center" vertical="center"/>
    </xf>
    <xf numFmtId="0" fontId="11" fillId="0" borderId="25" xfId="52" applyFont="1" applyFill="1" applyBorder="1" applyAlignment="1">
      <alignment horizontal="center" vertical="center"/>
    </xf>
    <xf numFmtId="0" fontId="11" fillId="0" borderId="26" xfId="52" applyFont="1" applyFill="1" applyBorder="1" applyAlignment="1">
      <alignment horizontal="center" vertical="center"/>
    </xf>
    <xf numFmtId="0" fontId="11" fillId="0" borderId="27" xfId="52" applyFont="1" applyFill="1" applyBorder="1" applyAlignment="1">
      <alignment horizontal="center" vertical="center"/>
    </xf>
    <xf numFmtId="0" fontId="11" fillId="0" borderId="28" xfId="52" applyFont="1" applyFill="1" applyBorder="1" applyAlignment="1">
      <alignment horizontal="center" vertical="center"/>
    </xf>
    <xf numFmtId="0" fontId="11" fillId="0" borderId="0" xfId="52" applyFont="1" applyFill="1" applyBorder="1" applyAlignment="1">
      <alignment horizontal="center" vertical="center" wrapText="1"/>
    </xf>
    <xf numFmtId="189" fontId="12" fillId="0" borderId="0" xfId="52" applyNumberFormat="1" applyFont="1" applyFill="1" applyBorder="1" applyAlignment="1">
      <alignment horizontal="center" vertical="center"/>
    </xf>
    <xf numFmtId="0" fontId="14" fillId="0" borderId="29" xfId="52" applyFont="1" applyFill="1" applyBorder="1" applyAlignment="1">
      <alignment horizontal="center" vertical="center"/>
    </xf>
    <xf numFmtId="0" fontId="11" fillId="0" borderId="22" xfId="52" applyFont="1" applyFill="1" applyBorder="1" applyAlignment="1">
      <alignment horizontal="center" vertical="center"/>
    </xf>
    <xf numFmtId="0" fontId="12" fillId="0" borderId="22" xfId="52" applyFont="1" applyFill="1" applyBorder="1" applyAlignment="1">
      <alignment horizontal="center" vertical="center"/>
    </xf>
    <xf numFmtId="0" fontId="11" fillId="0" borderId="30" xfId="52" applyFont="1" applyFill="1" applyBorder="1" applyAlignment="1">
      <alignment horizontal="center" vertical="center"/>
    </xf>
    <xf numFmtId="0" fontId="11" fillId="7" borderId="0" xfId="52" applyFont="1" applyFill="1" applyBorder="1" applyAlignment="1">
      <alignment horizontal="center" vertical="center"/>
    </xf>
    <xf numFmtId="0" fontId="11" fillId="7" borderId="0" xfId="52" applyFont="1" applyFill="1" applyBorder="1" applyAlignment="1">
      <alignment vertical="center"/>
    </xf>
    <xf numFmtId="0" fontId="11" fillId="7" borderId="28" xfId="52" applyFont="1" applyFill="1" applyBorder="1" applyAlignment="1">
      <alignment vertical="center"/>
    </xf>
    <xf numFmtId="0" fontId="11" fillId="0" borderId="27" xfId="52" applyFont="1" applyFill="1" applyBorder="1" applyAlignment="1">
      <alignment vertical="center"/>
    </xf>
    <xf numFmtId="0" fontId="11" fillId="0" borderId="28" xfId="52" applyFont="1" applyFill="1" applyBorder="1" applyAlignment="1">
      <alignment vertical="center"/>
    </xf>
    <xf numFmtId="0" fontId="14" fillId="0" borderId="27" xfId="52" applyFont="1" applyFill="1" applyBorder="1" applyAlignment="1">
      <alignment horizontal="center" vertical="center"/>
    </xf>
    <xf numFmtId="0" fontId="12" fillId="0" borderId="0" xfId="52" applyFont="1" applyFill="1" applyBorder="1" applyAlignment="1">
      <alignment vertical="center"/>
    </xf>
    <xf numFmtId="0" fontId="11" fillId="0" borderId="29" xfId="52" applyFont="1" applyFill="1" applyBorder="1" applyAlignment="1">
      <alignment vertical="center"/>
    </xf>
    <xf numFmtId="0" fontId="11" fillId="0" borderId="22" xfId="52" applyFont="1" applyFill="1" applyBorder="1" applyAlignment="1">
      <alignment vertical="center"/>
    </xf>
    <xf numFmtId="0" fontId="12" fillId="0" borderId="22" xfId="52" applyFont="1" applyFill="1" applyBorder="1" applyAlignment="1">
      <alignment vertical="center"/>
    </xf>
    <xf numFmtId="0" fontId="11" fillId="0" borderId="30" xfId="52" applyFont="1" applyFill="1" applyBorder="1" applyAlignment="1">
      <alignment vertical="center"/>
    </xf>
    <xf numFmtId="0" fontId="12" fillId="9" borderId="0" xfId="52" applyFont="1" applyFill="1" applyBorder="1" applyAlignment="1">
      <alignment vertical="center"/>
    </xf>
    <xf numFmtId="0" fontId="11" fillId="0" borderId="0" xfId="49"/>
    <xf numFmtId="0" fontId="15" fillId="0" borderId="31" xfId="49" applyFont="1" applyBorder="1" applyAlignment="1">
      <alignment horizontal="center" vertical="center"/>
    </xf>
    <xf numFmtId="0" fontId="15" fillId="0" borderId="32" xfId="49" applyFont="1" applyBorder="1" applyAlignment="1">
      <alignment horizontal="center" vertical="center"/>
    </xf>
    <xf numFmtId="0" fontId="15" fillId="0" borderId="33" xfId="49" applyFont="1" applyBorder="1" applyAlignment="1">
      <alignment horizontal="center" vertical="center"/>
    </xf>
    <xf numFmtId="0" fontId="15" fillId="0" borderId="34" xfId="49" applyFont="1" applyBorder="1" applyAlignment="1">
      <alignment horizontal="center" vertical="center"/>
    </xf>
    <xf numFmtId="0" fontId="15" fillId="0" borderId="35" xfId="49" applyFont="1" applyBorder="1" applyAlignment="1">
      <alignment horizontal="center" vertical="center"/>
    </xf>
    <xf numFmtId="0" fontId="15" fillId="0" borderId="36" xfId="49" applyFont="1" applyBorder="1" applyAlignment="1">
      <alignment horizontal="center" vertical="center"/>
    </xf>
    <xf numFmtId="0" fontId="4" fillId="10" borderId="37" xfId="49" applyFont="1" applyFill="1" applyBorder="1" applyAlignment="1">
      <alignment horizontal="center"/>
    </xf>
    <xf numFmtId="0" fontId="4" fillId="10" borderId="38" xfId="49" applyFont="1" applyFill="1" applyBorder="1" applyAlignment="1">
      <alignment horizontal="center"/>
    </xf>
    <xf numFmtId="0" fontId="4" fillId="7" borderId="39" xfId="49" applyFont="1" applyFill="1" applyBorder="1" applyAlignment="1">
      <alignment horizontal="center"/>
    </xf>
    <xf numFmtId="0" fontId="4" fillId="7" borderId="37" xfId="49" applyFont="1" applyFill="1" applyBorder="1" applyAlignment="1">
      <alignment horizontal="center"/>
    </xf>
    <xf numFmtId="0" fontId="4" fillId="7" borderId="37" xfId="49" applyFont="1" applyFill="1" applyBorder="1" applyAlignment="1">
      <alignment horizontal="center" wrapText="1"/>
    </xf>
    <xf numFmtId="0" fontId="4" fillId="7" borderId="40" xfId="49" applyFont="1" applyFill="1" applyBorder="1" applyAlignment="1">
      <alignment horizontal="center" wrapText="1"/>
    </xf>
    <xf numFmtId="0" fontId="4" fillId="10" borderId="4" xfId="49" applyFont="1" applyFill="1" applyBorder="1" applyAlignment="1">
      <alignment horizontal="center"/>
    </xf>
    <xf numFmtId="0" fontId="4" fillId="8" borderId="4" xfId="49" applyFont="1" applyFill="1" applyBorder="1" applyAlignment="1">
      <alignment horizontal="center"/>
    </xf>
    <xf numFmtId="0" fontId="4" fillId="10" borderId="41" xfId="49" applyFont="1" applyFill="1" applyBorder="1" applyAlignment="1">
      <alignment horizontal="center"/>
    </xf>
    <xf numFmtId="0" fontId="4" fillId="7" borderId="42" xfId="49" applyFont="1" applyFill="1" applyBorder="1" applyAlignment="1">
      <alignment horizontal="center"/>
    </xf>
    <xf numFmtId="0" fontId="4" fillId="8" borderId="43" xfId="49" applyFont="1" applyFill="1" applyBorder="1" applyAlignment="1">
      <alignment horizontal="center"/>
    </xf>
    <xf numFmtId="0" fontId="16" fillId="10" borderId="4" xfId="49" applyFont="1" applyFill="1" applyBorder="1" applyAlignment="1">
      <alignment horizontal="center"/>
    </xf>
    <xf numFmtId="0" fontId="4" fillId="10" borderId="44" xfId="49" applyFont="1" applyFill="1" applyBorder="1" applyAlignment="1">
      <alignment horizontal="center"/>
    </xf>
    <xf numFmtId="0" fontId="4" fillId="10" borderId="45" xfId="49" applyFont="1" applyFill="1" applyBorder="1" applyAlignment="1">
      <alignment horizontal="center"/>
    </xf>
    <xf numFmtId="0" fontId="4" fillId="7" borderId="46" xfId="49" applyFont="1" applyFill="1" applyBorder="1" applyAlignment="1">
      <alignment horizontal="center"/>
    </xf>
    <xf numFmtId="0" fontId="4" fillId="8" borderId="44" xfId="49" applyFont="1" applyFill="1" applyBorder="1" applyAlignment="1">
      <alignment horizontal="center"/>
    </xf>
    <xf numFmtId="0" fontId="4" fillId="8" borderId="47" xfId="49" applyFont="1" applyFill="1" applyBorder="1" applyAlignment="1">
      <alignment horizontal="center"/>
    </xf>
    <xf numFmtId="0" fontId="16" fillId="11" borderId="48" xfId="49" applyFont="1" applyFill="1" applyBorder="1" applyAlignment="1">
      <alignment horizontal="center" vertical="center"/>
    </xf>
    <xf numFmtId="0" fontId="4" fillId="11" borderId="49" xfId="49" applyFont="1" applyFill="1" applyBorder="1" applyAlignment="1">
      <alignment horizontal="center"/>
    </xf>
    <xf numFmtId="0" fontId="4" fillId="11" borderId="50" xfId="49" applyFont="1" applyFill="1" applyBorder="1" applyAlignment="1">
      <alignment horizontal="center"/>
    </xf>
    <xf numFmtId="0" fontId="4" fillId="11" borderId="51" xfId="49" applyFont="1" applyFill="1" applyBorder="1" applyAlignment="1">
      <alignment horizontal="center" vertical="center"/>
    </xf>
    <xf numFmtId="0" fontId="4" fillId="11" borderId="4" xfId="49" applyFont="1" applyFill="1" applyBorder="1" applyAlignment="1">
      <alignment horizontal="center" vertical="center" wrapText="1"/>
    </xf>
    <xf numFmtId="0" fontId="4" fillId="11" borderId="52" xfId="49" applyFont="1" applyFill="1" applyBorder="1" applyAlignment="1">
      <alignment horizontal="center" vertical="center" wrapText="1"/>
    </xf>
    <xf numFmtId="0" fontId="4" fillId="11" borderId="51" xfId="49" applyFont="1" applyFill="1" applyBorder="1" applyAlignment="1">
      <alignment horizontal="center"/>
    </xf>
    <xf numFmtId="0" fontId="4" fillId="11" borderId="4" xfId="49" applyFont="1" applyFill="1" applyBorder="1" applyAlignment="1">
      <alignment horizontal="center"/>
    </xf>
    <xf numFmtId="0" fontId="4" fillId="8" borderId="52" xfId="49" applyFont="1" applyFill="1" applyBorder="1" applyAlignment="1">
      <alignment horizontal="center"/>
    </xf>
    <xf numFmtId="0" fontId="16" fillId="11" borderId="51" xfId="49" applyFont="1" applyFill="1" applyBorder="1" applyAlignment="1">
      <alignment horizontal="center" vertical="center" wrapText="1"/>
    </xf>
    <xf numFmtId="0" fontId="16" fillId="11" borderId="4" xfId="49" applyFont="1" applyFill="1" applyBorder="1" applyAlignment="1">
      <alignment horizontal="center" vertical="center" wrapText="1"/>
    </xf>
    <xf numFmtId="0" fontId="4" fillId="11" borderId="51" xfId="49" applyFont="1" applyFill="1" applyBorder="1" applyAlignment="1">
      <alignment horizontal="center" vertical="center" wrapText="1"/>
    </xf>
    <xf numFmtId="0" fontId="16" fillId="8" borderId="4" xfId="49" applyFont="1" applyFill="1" applyBorder="1" applyAlignment="1">
      <alignment horizontal="center" vertical="center" wrapText="1"/>
    </xf>
    <xf numFmtId="0" fontId="16" fillId="11" borderId="53" xfId="49" applyFont="1" applyFill="1" applyBorder="1" applyAlignment="1">
      <alignment horizontal="center" vertical="center" wrapText="1"/>
    </xf>
    <xf numFmtId="0" fontId="16" fillId="11" borderId="54" xfId="49" applyFont="1" applyFill="1" applyBorder="1" applyAlignment="1">
      <alignment horizontal="center" vertical="center" wrapText="1"/>
    </xf>
    <xf numFmtId="0" fontId="4" fillId="8" borderId="54" xfId="49" applyFont="1" applyFill="1" applyBorder="1" applyAlignment="1">
      <alignment horizontal="center" vertical="center" wrapText="1"/>
    </xf>
    <xf numFmtId="0" fontId="4" fillId="11" borderId="54" xfId="49" applyFont="1" applyFill="1" applyBorder="1" applyAlignment="1">
      <alignment horizontal="center" vertical="center" wrapText="1"/>
    </xf>
    <xf numFmtId="0" fontId="4" fillId="11" borderId="55" xfId="49" applyFont="1" applyFill="1" applyBorder="1" applyAlignment="1">
      <alignment horizontal="center" vertical="center" wrapText="1"/>
    </xf>
    <xf numFmtId="0" fontId="16" fillId="12" borderId="37" xfId="49" applyFont="1" applyFill="1" applyBorder="1" applyAlignment="1">
      <alignment horizontal="center" vertical="center" wrapText="1"/>
    </xf>
    <xf numFmtId="0" fontId="4" fillId="12" borderId="37" xfId="49" applyFont="1" applyFill="1" applyBorder="1" applyAlignment="1">
      <alignment horizontal="center" vertical="center" wrapText="1"/>
    </xf>
    <xf numFmtId="0" fontId="4" fillId="12" borderId="4" xfId="49" applyFont="1" applyFill="1" applyBorder="1" applyAlignment="1">
      <alignment horizontal="center" vertical="center" wrapText="1"/>
    </xf>
    <xf numFmtId="0" fontId="16" fillId="12" borderId="4" xfId="49" applyFont="1" applyFill="1" applyBorder="1" applyAlignment="1">
      <alignment horizontal="center" vertical="center" wrapText="1"/>
    </xf>
    <xf numFmtId="0" fontId="16" fillId="13" borderId="4" xfId="49" applyFont="1" applyFill="1" applyBorder="1" applyAlignment="1">
      <alignment horizontal="center" vertical="center" wrapText="1"/>
    </xf>
    <xf numFmtId="0" fontId="4" fillId="13" borderId="4" xfId="49" applyFont="1" applyFill="1" applyBorder="1" applyAlignment="1">
      <alignment horizontal="center" vertical="center" wrapText="1"/>
    </xf>
    <xf numFmtId="0" fontId="4" fillId="13" borderId="44" xfId="49" applyFont="1" applyFill="1" applyBorder="1" applyAlignment="1">
      <alignment horizontal="center" vertical="center" wrapText="1"/>
    </xf>
    <xf numFmtId="0" fontId="4" fillId="0" borderId="31" xfId="49" applyFont="1" applyBorder="1"/>
    <xf numFmtId="0" fontId="4" fillId="0" borderId="32" xfId="49" applyFont="1" applyBorder="1"/>
    <xf numFmtId="0" fontId="4" fillId="0" borderId="33" xfId="49" applyFont="1" applyBorder="1"/>
    <xf numFmtId="0" fontId="16" fillId="0" borderId="34" xfId="49" applyFont="1" applyBorder="1" applyAlignment="1">
      <alignment horizontal="left" vertical="center"/>
    </xf>
    <xf numFmtId="0" fontId="16" fillId="0" borderId="35" xfId="49" applyFont="1" applyBorder="1" applyAlignment="1">
      <alignment horizontal="left" vertical="center"/>
    </xf>
    <xf numFmtId="0" fontId="16" fillId="0" borderId="36" xfId="49" applyFont="1" applyBorder="1" applyAlignment="1">
      <alignment horizontal="left" vertical="center"/>
    </xf>
    <xf numFmtId="0" fontId="4" fillId="0" borderId="0" xfId="49" applyFont="1"/>
    <xf numFmtId="0" fontId="11" fillId="0" borderId="0" xfId="49" applyFont="1"/>
    <xf numFmtId="0" fontId="4" fillId="0" borderId="0" xfId="50" applyFont="1"/>
    <xf numFmtId="0" fontId="4" fillId="0" borderId="13" xfId="50" applyFont="1" applyBorder="1" applyAlignment="1">
      <alignment horizontal="center" vertical="center"/>
    </xf>
    <xf numFmtId="0" fontId="4" fillId="0" borderId="14" xfId="50" applyFont="1" applyBorder="1" applyAlignment="1">
      <alignment horizontal="center" vertical="center"/>
    </xf>
    <xf numFmtId="0" fontId="4" fillId="0" borderId="15" xfId="50" applyFont="1" applyBorder="1" applyAlignment="1">
      <alignment horizontal="center" vertical="center"/>
    </xf>
    <xf numFmtId="0" fontId="4" fillId="0" borderId="16" xfId="50" applyFont="1" applyBorder="1" applyAlignment="1">
      <alignment horizontal="center" vertical="center"/>
    </xf>
    <xf numFmtId="188" fontId="4" fillId="0" borderId="0" xfId="50" applyNumberFormat="1" applyFont="1"/>
    <xf numFmtId="0" fontId="4" fillId="0" borderId="15" xfId="50" applyFont="1" applyFill="1" applyBorder="1" applyAlignment="1">
      <alignment horizontal="center"/>
    </xf>
    <xf numFmtId="182" fontId="4" fillId="3" borderId="16" xfId="50" applyNumberFormat="1" applyFont="1" applyFill="1" applyBorder="1"/>
    <xf numFmtId="182" fontId="4" fillId="0" borderId="16" xfId="50" applyNumberFormat="1" applyFont="1" applyFill="1" applyBorder="1"/>
    <xf numFmtId="182" fontId="4" fillId="0" borderId="16" xfId="50" applyNumberFormat="1" applyFont="1" applyBorder="1"/>
    <xf numFmtId="0" fontId="4" fillId="0" borderId="15" xfId="50" applyFont="1" applyBorder="1" applyAlignment="1">
      <alignment horizontal="center"/>
    </xf>
    <xf numFmtId="0" fontId="4" fillId="0" borderId="17" xfId="50" applyFont="1" applyBorder="1" applyAlignment="1">
      <alignment horizontal="center"/>
    </xf>
    <xf numFmtId="182" fontId="4" fillId="3" borderId="18" xfId="50" applyNumberFormat="1" applyFont="1" applyFill="1" applyBorder="1"/>
    <xf numFmtId="182" fontId="4" fillId="0" borderId="18" xfId="50" applyNumberFormat="1" applyFont="1" applyFill="1" applyBorder="1"/>
    <xf numFmtId="182" fontId="4" fillId="0" borderId="18" xfId="50" applyNumberFormat="1" applyFont="1" applyBorder="1"/>
    <xf numFmtId="0" fontId="4" fillId="0" borderId="19" xfId="50" applyFont="1" applyBorder="1" applyAlignment="1">
      <alignment horizontal="center" vertical="center"/>
    </xf>
    <xf numFmtId="0" fontId="4" fillId="0" borderId="20" xfId="50" applyFont="1" applyBorder="1" applyAlignment="1">
      <alignment horizontal="center" vertical="center"/>
    </xf>
    <xf numFmtId="0" fontId="4" fillId="0" borderId="0" xfId="50" applyFont="1" applyFill="1" applyAlignment="1">
      <alignment horizontal="center" vertical="center"/>
    </xf>
    <xf numFmtId="182" fontId="17" fillId="0" borderId="20" xfId="50" applyNumberFormat="1" applyFont="1" applyBorder="1"/>
    <xf numFmtId="0" fontId="4" fillId="0" borderId="0" xfId="50" applyFont="1" applyFill="1" applyBorder="1"/>
    <xf numFmtId="182" fontId="17" fillId="0" borderId="21" xfId="50" applyNumberFormat="1" applyFont="1" applyBorder="1"/>
    <xf numFmtId="0" fontId="4" fillId="14" borderId="0" xfId="50" applyFont="1" applyFill="1"/>
    <xf numFmtId="0" fontId="4" fillId="0" borderId="0" xfId="50" applyFont="1" applyAlignment="1">
      <alignment horizontal="center" vertical="center"/>
    </xf>
    <xf numFmtId="0" fontId="4" fillId="0" borderId="0" xfId="50" applyFont="1" applyAlignment="1">
      <alignment horizontal="center" vertical="center" wrapText="1"/>
    </xf>
    <xf numFmtId="0" fontId="4" fillId="3" borderId="0" xfId="50" applyFont="1" applyFill="1" applyAlignment="1">
      <alignment horizontal="center" vertical="center" wrapText="1"/>
    </xf>
    <xf numFmtId="184" fontId="4" fillId="0" borderId="0" xfId="50" applyNumberFormat="1" applyFont="1"/>
    <xf numFmtId="187" fontId="4" fillId="0" borderId="0" xfId="50" applyNumberFormat="1" applyFont="1"/>
    <xf numFmtId="0" fontId="4" fillId="15" borderId="0" xfId="50" applyFont="1" applyFill="1"/>
    <xf numFmtId="0" fontId="18" fillId="0" borderId="0" xfId="50" applyFont="1" applyAlignment="1">
      <alignment horizontal="center" vertical="center" wrapText="1"/>
    </xf>
    <xf numFmtId="187" fontId="4" fillId="0" borderId="0" xfId="50" applyNumberFormat="1" applyFont="1" applyFill="1"/>
    <xf numFmtId="0" fontId="18" fillId="0" borderId="0" xfId="50" applyFont="1"/>
    <xf numFmtId="189" fontId="4" fillId="16" borderId="0" xfId="50" applyNumberFormat="1" applyFont="1" applyFill="1"/>
    <xf numFmtId="189" fontId="4" fillId="0" borderId="0" xfId="50" applyNumberFormat="1" applyFont="1"/>
    <xf numFmtId="0" fontId="4" fillId="0" borderId="0" xfId="50" applyFont="1" applyFill="1"/>
    <xf numFmtId="0" fontId="7" fillId="0" borderId="0" xfId="49" applyFont="1" applyAlignment="1">
      <alignment horizontal="center" vertical="center"/>
    </xf>
    <xf numFmtId="184" fontId="4" fillId="0" borderId="0" xfId="49" applyNumberFormat="1" applyFont="1" applyAlignment="1">
      <alignment horizontal="center" vertical="center"/>
    </xf>
    <xf numFmtId="0" fontId="4" fillId="0" borderId="0" xfId="49" applyFont="1" applyAlignment="1">
      <alignment horizontal="center" vertical="center"/>
    </xf>
    <xf numFmtId="0" fontId="17" fillId="0" borderId="0" xfId="49" applyFont="1" applyAlignment="1">
      <alignment horizontal="center" vertical="center"/>
    </xf>
    <xf numFmtId="181" fontId="4" fillId="0" borderId="0" xfId="49" applyNumberFormat="1" applyFont="1" applyAlignment="1">
      <alignment horizontal="center" vertical="center"/>
    </xf>
    <xf numFmtId="181" fontId="17" fillId="0" borderId="0" xfId="49" applyNumberFormat="1" applyFont="1" applyAlignment="1">
      <alignment horizontal="center" vertical="center"/>
    </xf>
    <xf numFmtId="189" fontId="7" fillId="0" borderId="0" xfId="49" applyNumberFormat="1" applyFont="1" applyAlignment="1">
      <alignment horizontal="center" vertical="center"/>
    </xf>
    <xf numFmtId="184" fontId="7" fillId="0" borderId="0" xfId="49" applyNumberFormat="1" applyFont="1" applyAlignment="1">
      <alignment horizontal="center" vertical="center"/>
    </xf>
    <xf numFmtId="184" fontId="19" fillId="0" borderId="0" xfId="49" applyNumberFormat="1" applyFont="1" applyAlignment="1">
      <alignment horizontal="center" vertical="center"/>
    </xf>
    <xf numFmtId="0" fontId="4" fillId="0" borderId="0" xfId="49" applyFont="1" applyBorder="1" applyAlignment="1">
      <alignment horizontal="center" vertical="center"/>
    </xf>
    <xf numFmtId="0" fontId="4" fillId="17" borderId="0" xfId="49" applyFont="1" applyFill="1" applyBorder="1" applyAlignment="1">
      <alignment horizontal="center" vertical="center"/>
    </xf>
    <xf numFmtId="0" fontId="4" fillId="0" borderId="1" xfId="49" applyFont="1" applyBorder="1" applyAlignment="1">
      <alignment horizontal="center" vertical="center"/>
    </xf>
    <xf numFmtId="0" fontId="4" fillId="0" borderId="2" xfId="49" applyFont="1" applyBorder="1" applyAlignment="1">
      <alignment horizontal="center" vertical="center"/>
    </xf>
    <xf numFmtId="0" fontId="4" fillId="0" borderId="10" xfId="49" applyFont="1" applyBorder="1" applyAlignment="1">
      <alignment horizontal="center" vertical="center"/>
    </xf>
    <xf numFmtId="0" fontId="4" fillId="0" borderId="3" xfId="49" applyFont="1" applyBorder="1" applyAlignment="1">
      <alignment horizontal="center" vertical="center"/>
    </xf>
    <xf numFmtId="0" fontId="4" fillId="17" borderId="4" xfId="49" applyFont="1" applyFill="1" applyBorder="1" applyAlignment="1">
      <alignment horizontal="center" vertical="center"/>
    </xf>
    <xf numFmtId="0" fontId="4" fillId="0" borderId="4" xfId="49" applyFont="1" applyFill="1" applyBorder="1" applyAlignment="1">
      <alignment horizontal="center" vertical="center"/>
    </xf>
    <xf numFmtId="181" fontId="4" fillId="0" borderId="4" xfId="49" applyNumberFormat="1" applyFont="1" applyBorder="1" applyAlignment="1">
      <alignment horizontal="center" vertical="center"/>
    </xf>
    <xf numFmtId="0" fontId="4" fillId="0" borderId="4" xfId="49" applyFont="1" applyBorder="1" applyAlignment="1">
      <alignment horizontal="center" vertical="center"/>
    </xf>
    <xf numFmtId="184" fontId="4" fillId="0" borderId="4" xfId="49" applyNumberFormat="1" applyFont="1" applyBorder="1" applyAlignment="1">
      <alignment horizontal="center" vertical="center"/>
    </xf>
    <xf numFmtId="184" fontId="4" fillId="0" borderId="11" xfId="49" applyNumberFormat="1" applyFont="1" applyBorder="1" applyAlignment="1">
      <alignment horizontal="center" vertical="center"/>
    </xf>
    <xf numFmtId="0" fontId="6" fillId="0" borderId="7" xfId="49" applyFont="1" applyBorder="1" applyAlignment="1">
      <alignment vertical="center"/>
    </xf>
    <xf numFmtId="0" fontId="6" fillId="0" borderId="8" xfId="49" applyFont="1" applyBorder="1" applyAlignment="1">
      <alignment vertical="center"/>
    </xf>
    <xf numFmtId="178" fontId="4" fillId="0" borderId="6" xfId="49" applyNumberFormat="1" applyFont="1" applyBorder="1" applyAlignment="1">
      <alignment horizontal="center" vertical="center"/>
    </xf>
    <xf numFmtId="0" fontId="6" fillId="0" borderId="6" xfId="49" applyFont="1" applyBorder="1" applyAlignment="1">
      <alignment horizontal="center" vertical="center"/>
    </xf>
    <xf numFmtId="185" fontId="4" fillId="0" borderId="6" xfId="49" applyNumberFormat="1" applyFont="1" applyBorder="1" applyAlignment="1">
      <alignment horizontal="center" vertical="center"/>
    </xf>
    <xf numFmtId="0" fontId="4" fillId="0" borderId="9" xfId="49" applyFont="1" applyBorder="1" applyAlignment="1">
      <alignment horizontal="center" vertical="center"/>
    </xf>
    <xf numFmtId="0" fontId="4" fillId="0" borderId="6" xfId="49" applyFont="1" applyBorder="1" applyAlignment="1">
      <alignment horizontal="center" vertical="center"/>
    </xf>
    <xf numFmtId="185" fontId="4" fillId="0" borderId="12" xfId="49" applyNumberFormat="1" applyFont="1" applyBorder="1" applyAlignment="1">
      <alignment horizontal="center" vertical="center"/>
    </xf>
    <xf numFmtId="0" fontId="4" fillId="0" borderId="5" xfId="49" applyFont="1" applyBorder="1" applyAlignment="1">
      <alignment horizontal="center" vertical="center"/>
    </xf>
    <xf numFmtId="0" fontId="4" fillId="5" borderId="6" xfId="49" applyFont="1" applyFill="1" applyBorder="1" applyAlignment="1">
      <alignment horizontal="center" vertical="center"/>
    </xf>
    <xf numFmtId="0" fontId="4" fillId="0" borderId="12" xfId="49" applyFont="1" applyBorder="1" applyAlignment="1">
      <alignment horizontal="center" vertical="center"/>
    </xf>
    <xf numFmtId="0" fontId="4" fillId="18" borderId="0" xfId="49" applyFont="1" applyFill="1" applyBorder="1" applyAlignment="1">
      <alignment horizontal="center" vertical="center"/>
    </xf>
    <xf numFmtId="0" fontId="4" fillId="18" borderId="4" xfId="49" applyFont="1" applyFill="1" applyBorder="1" applyAlignment="1">
      <alignment horizontal="center" vertical="center"/>
    </xf>
    <xf numFmtId="181" fontId="17" fillId="0" borderId="4" xfId="49" applyNumberFormat="1" applyFont="1" applyBorder="1" applyAlignment="1">
      <alignment horizontal="center" vertical="center"/>
    </xf>
    <xf numFmtId="0" fontId="4" fillId="18" borderId="6" xfId="49" applyFont="1" applyFill="1" applyBorder="1" applyAlignment="1">
      <alignment horizontal="center" vertical="center"/>
    </xf>
    <xf numFmtId="0" fontId="4" fillId="3" borderId="0" xfId="49" applyFont="1" applyFill="1" applyAlignment="1">
      <alignment horizontal="center" vertical="center"/>
    </xf>
    <xf numFmtId="0" fontId="20" fillId="0" borderId="0" xfId="49" applyFont="1" applyAlignment="1">
      <alignment horizontal="center" vertical="center"/>
    </xf>
    <xf numFmtId="0" fontId="21" fillId="0" borderId="0" xfId="0" applyFont="1" applyFill="1">
      <alignment vertical="center"/>
    </xf>
    <xf numFmtId="0" fontId="21" fillId="3" borderId="0" xfId="0" applyFont="1" applyFill="1">
      <alignment vertical="center"/>
    </xf>
    <xf numFmtId="0" fontId="21" fillId="19" borderId="0" xfId="0" applyFont="1" applyFill="1">
      <alignment vertical="center"/>
    </xf>
    <xf numFmtId="0" fontId="21" fillId="0" borderId="0" xfId="0" applyFont="1">
      <alignment vertical="center"/>
    </xf>
    <xf numFmtId="0" fontId="21" fillId="0" borderId="0" xfId="0" applyFont="1" applyAlignment="1">
      <alignment vertical="center" wrapText="1"/>
    </xf>
    <xf numFmtId="0" fontId="21" fillId="0" borderId="0" xfId="0" applyFont="1" applyAlignment="1">
      <alignment horizontal="center" vertical="center"/>
    </xf>
    <xf numFmtId="0" fontId="21" fillId="0" borderId="13" xfId="0" applyFont="1" applyFill="1" applyBorder="1" applyAlignment="1">
      <alignment horizontal="center" vertical="center"/>
    </xf>
    <xf numFmtId="0" fontId="21" fillId="0" borderId="14" xfId="0" applyFont="1" applyFill="1" applyBorder="1" applyAlignment="1">
      <alignment horizontal="center" vertical="center"/>
    </xf>
    <xf numFmtId="182" fontId="21" fillId="0" borderId="14" xfId="0" applyNumberFormat="1" applyFont="1" applyFill="1" applyBorder="1" applyAlignment="1">
      <alignment horizontal="center" vertical="center"/>
    </xf>
    <xf numFmtId="0" fontId="21" fillId="0" borderId="15" xfId="0" applyFont="1" applyFill="1" applyBorder="1" applyAlignment="1">
      <alignment horizontal="center" vertical="center"/>
    </xf>
    <xf numFmtId="0" fontId="21" fillId="0" borderId="16" xfId="0" applyFont="1" applyFill="1" applyBorder="1" applyAlignment="1">
      <alignment horizontal="center" vertical="center"/>
    </xf>
    <xf numFmtId="182" fontId="22" fillId="0" borderId="16" xfId="0" applyNumberFormat="1" applyFont="1" applyFill="1" applyBorder="1" applyAlignment="1">
      <alignment horizontal="center" vertical="center"/>
    </xf>
    <xf numFmtId="0" fontId="21" fillId="0" borderId="15" xfId="0" applyFont="1" applyFill="1" applyBorder="1" applyAlignment="1">
      <alignment horizontal="center" vertical="center" wrapText="1"/>
    </xf>
    <xf numFmtId="182" fontId="22" fillId="0" borderId="16" xfId="0" applyNumberFormat="1" applyFont="1" applyFill="1" applyBorder="1">
      <alignment vertical="center"/>
    </xf>
    <xf numFmtId="181" fontId="21" fillId="0" borderId="16" xfId="0" applyNumberFormat="1" applyFont="1" applyFill="1" applyBorder="1" applyAlignment="1">
      <alignment vertical="center"/>
    </xf>
    <xf numFmtId="192" fontId="23" fillId="0" borderId="16" xfId="0" applyNumberFormat="1" applyFont="1" applyFill="1" applyBorder="1" applyAlignment="1">
      <alignment vertical="center"/>
    </xf>
    <xf numFmtId="187" fontId="22" fillId="0" borderId="16" xfId="0" applyNumberFormat="1" applyFont="1" applyFill="1" applyBorder="1" applyAlignment="1">
      <alignment vertical="center"/>
    </xf>
    <xf numFmtId="187" fontId="21" fillId="0" borderId="16" xfId="0" applyNumberFormat="1" applyFont="1" applyFill="1" applyBorder="1" applyAlignment="1">
      <alignment vertical="center"/>
    </xf>
    <xf numFmtId="0" fontId="23" fillId="18" borderId="16" xfId="0" applyFont="1" applyFill="1" applyBorder="1" applyAlignment="1">
      <alignment horizontal="center" vertical="center"/>
    </xf>
    <xf numFmtId="0" fontId="23" fillId="0" borderId="16" xfId="0" applyFont="1" applyFill="1" applyBorder="1" applyAlignment="1">
      <alignment vertical="center"/>
    </xf>
    <xf numFmtId="184" fontId="21" fillId="0" borderId="16" xfId="0" applyNumberFormat="1" applyFont="1" applyFill="1" applyBorder="1" applyAlignment="1">
      <alignment vertical="center"/>
    </xf>
    <xf numFmtId="184" fontId="21" fillId="0" borderId="15" xfId="0" applyNumberFormat="1" applyFont="1" applyFill="1" applyBorder="1" applyAlignment="1">
      <alignment horizontal="center" vertical="center"/>
    </xf>
    <xf numFmtId="184" fontId="21" fillId="0" borderId="16" xfId="0" applyNumberFormat="1" applyFont="1" applyFill="1" applyBorder="1" applyAlignment="1">
      <alignment horizontal="center" vertical="center"/>
    </xf>
    <xf numFmtId="0" fontId="21" fillId="0" borderId="17" xfId="0" applyFont="1" applyFill="1" applyBorder="1" applyAlignment="1">
      <alignment horizontal="center" vertical="center"/>
    </xf>
    <xf numFmtId="0" fontId="21" fillId="0" borderId="18" xfId="0" applyFont="1" applyFill="1" applyBorder="1" applyAlignment="1">
      <alignment horizontal="center" vertical="center"/>
    </xf>
    <xf numFmtId="0" fontId="23" fillId="18" borderId="18" xfId="0" applyFont="1" applyFill="1" applyBorder="1" applyAlignment="1">
      <alignment vertical="center"/>
    </xf>
    <xf numFmtId="0" fontId="21" fillId="0" borderId="0" xfId="0" applyFont="1" applyFill="1" applyAlignment="1">
      <alignment vertical="center" wrapText="1"/>
    </xf>
    <xf numFmtId="0" fontId="21" fillId="0" borderId="0" xfId="0" applyFont="1" applyFill="1" applyAlignment="1">
      <alignment horizontal="center" vertical="center"/>
    </xf>
    <xf numFmtId="0" fontId="21" fillId="0" borderId="0" xfId="0" applyFont="1" applyFill="1" applyAlignment="1">
      <alignment vertical="center"/>
    </xf>
    <xf numFmtId="189" fontId="21" fillId="7" borderId="0" xfId="0" applyNumberFormat="1" applyFont="1" applyFill="1" applyAlignment="1">
      <alignment vertical="center"/>
    </xf>
    <xf numFmtId="49" fontId="24" fillId="0" borderId="0" xfId="0" applyNumberFormat="1" applyFont="1" applyFill="1" applyBorder="1" applyAlignment="1" applyProtection="1">
      <alignment horizontal="center" vertical="center"/>
    </xf>
    <xf numFmtId="182" fontId="21" fillId="0" borderId="13" xfId="0" applyNumberFormat="1" applyFont="1" applyFill="1" applyBorder="1" applyAlignment="1">
      <alignment horizontal="center" vertical="center"/>
    </xf>
    <xf numFmtId="182" fontId="17" fillId="0" borderId="15" xfId="0" applyNumberFormat="1" applyFont="1" applyFill="1" applyBorder="1" applyAlignment="1" applyProtection="1">
      <alignment vertical="center"/>
    </xf>
    <xf numFmtId="182" fontId="17" fillId="0" borderId="16" xfId="0" applyNumberFormat="1" applyFont="1" applyFill="1" applyBorder="1" applyAlignment="1" applyProtection="1">
      <alignment horizontal="right" vertical="center"/>
    </xf>
    <xf numFmtId="0" fontId="24" fillId="0" borderId="0" xfId="0" applyNumberFormat="1" applyFont="1" applyFill="1" applyBorder="1" applyAlignment="1" applyProtection="1">
      <alignment vertical="center"/>
    </xf>
    <xf numFmtId="182" fontId="24" fillId="0" borderId="0" xfId="0" applyNumberFormat="1" applyFont="1" applyFill="1" applyBorder="1" applyAlignment="1" applyProtection="1">
      <alignment vertical="center"/>
    </xf>
    <xf numFmtId="182" fontId="4" fillId="0" borderId="15" xfId="0" applyNumberFormat="1" applyFont="1" applyFill="1" applyBorder="1" applyAlignment="1" applyProtection="1">
      <alignment vertical="center"/>
    </xf>
    <xf numFmtId="182" fontId="4" fillId="0" borderId="16" xfId="0" applyNumberFormat="1" applyFont="1" applyFill="1" applyBorder="1" applyAlignment="1" applyProtection="1">
      <alignment vertical="center"/>
    </xf>
    <xf numFmtId="0" fontId="24" fillId="0" borderId="0" xfId="0" applyNumberFormat="1" applyFont="1" applyFill="1" applyBorder="1" applyAlignment="1" applyProtection="1">
      <alignment vertical="center"/>
    </xf>
    <xf numFmtId="182" fontId="24" fillId="0" borderId="0" xfId="0" applyNumberFormat="1" applyFont="1" applyFill="1" applyBorder="1" applyAlignment="1" applyProtection="1">
      <alignment vertical="center"/>
    </xf>
    <xf numFmtId="0" fontId="24" fillId="0" borderId="0" xfId="0" applyNumberFormat="1" applyFont="1" applyFill="1" applyBorder="1" applyAlignment="1" applyProtection="1">
      <alignment vertical="center"/>
    </xf>
    <xf numFmtId="182" fontId="24" fillId="0" borderId="0" xfId="0" applyNumberFormat="1" applyFont="1" applyFill="1" applyBorder="1" applyAlignment="1" applyProtection="1">
      <alignment vertical="center"/>
    </xf>
    <xf numFmtId="182" fontId="24" fillId="0" borderId="17" xfId="0" applyNumberFormat="1" applyFont="1" applyFill="1" applyBorder="1" applyAlignment="1" applyProtection="1">
      <alignment vertical="center"/>
    </xf>
    <xf numFmtId="182" fontId="24" fillId="0" borderId="18" xfId="0" applyNumberFormat="1" applyFont="1" applyFill="1" applyBorder="1" applyAlignment="1" applyProtection="1">
      <alignment vertical="center"/>
    </xf>
    <xf numFmtId="184" fontId="21" fillId="0" borderId="0" xfId="0" applyNumberFormat="1" applyFont="1">
      <alignment vertical="center"/>
    </xf>
    <xf numFmtId="182" fontId="21" fillId="0" borderId="0" xfId="0" applyNumberFormat="1" applyFont="1" applyAlignment="1">
      <alignment horizontal="center" vertical="center"/>
    </xf>
    <xf numFmtId="182" fontId="21" fillId="0" borderId="0" xfId="0" applyNumberFormat="1" applyFont="1">
      <alignment vertical="center"/>
    </xf>
    <xf numFmtId="0" fontId="21" fillId="0" borderId="0" xfId="0" applyFont="1" applyFill="1" applyAlignment="1">
      <alignment horizontal="right" vertical="center"/>
    </xf>
    <xf numFmtId="182" fontId="21" fillId="0" borderId="18" xfId="0" applyNumberFormat="1" applyFont="1" applyFill="1" applyBorder="1">
      <alignment vertical="center"/>
    </xf>
    <xf numFmtId="182" fontId="21" fillId="0" borderId="19" xfId="0" applyNumberFormat="1" applyFont="1" applyFill="1" applyBorder="1" applyAlignment="1">
      <alignment horizontal="center" vertical="center"/>
    </xf>
    <xf numFmtId="182" fontId="22" fillId="0" borderId="20" xfId="0" applyNumberFormat="1" applyFont="1" applyFill="1" applyBorder="1" applyAlignment="1">
      <alignment horizontal="center" vertical="center"/>
    </xf>
    <xf numFmtId="182" fontId="22" fillId="0" borderId="20" xfId="0" applyNumberFormat="1" applyFont="1" applyFill="1" applyBorder="1">
      <alignment vertical="center"/>
    </xf>
    <xf numFmtId="182" fontId="22" fillId="0" borderId="56" xfId="0" applyNumberFormat="1" applyFont="1" applyFill="1" applyBorder="1" applyAlignment="1">
      <alignment horizontal="center" vertical="center"/>
    </xf>
    <xf numFmtId="181" fontId="21" fillId="0" borderId="20" xfId="0" applyNumberFormat="1" applyFont="1" applyFill="1" applyBorder="1" applyAlignment="1">
      <alignment vertical="center"/>
    </xf>
    <xf numFmtId="192" fontId="23" fillId="0" borderId="20" xfId="0" applyNumberFormat="1" applyFont="1" applyFill="1" applyBorder="1" applyAlignment="1">
      <alignment vertical="center"/>
    </xf>
    <xf numFmtId="187" fontId="22" fillId="0" borderId="20" xfId="0" applyNumberFormat="1" applyFont="1" applyFill="1" applyBorder="1" applyAlignment="1">
      <alignment vertical="center"/>
    </xf>
    <xf numFmtId="187" fontId="21" fillId="0" borderId="20" xfId="0" applyNumberFormat="1" applyFont="1" applyFill="1" applyBorder="1" applyAlignment="1">
      <alignment vertical="center"/>
    </xf>
    <xf numFmtId="0" fontId="23" fillId="18" borderId="20" xfId="0" applyFont="1" applyFill="1" applyBorder="1" applyAlignment="1">
      <alignment horizontal="center" vertical="center"/>
    </xf>
    <xf numFmtId="0" fontId="23" fillId="0" borderId="20" xfId="0" applyFont="1" applyFill="1" applyBorder="1" applyAlignment="1">
      <alignment vertical="center"/>
    </xf>
    <xf numFmtId="184" fontId="21" fillId="0" borderId="20" xfId="0" applyNumberFormat="1" applyFont="1" applyFill="1" applyBorder="1" applyAlignment="1">
      <alignment vertical="center"/>
    </xf>
    <xf numFmtId="0" fontId="23" fillId="18" borderId="21" xfId="0" applyFont="1" applyFill="1" applyBorder="1" applyAlignment="1">
      <alignment vertical="center"/>
    </xf>
    <xf numFmtId="0" fontId="21" fillId="20" borderId="57" xfId="0" applyFont="1" applyFill="1" applyBorder="1">
      <alignment vertical="center"/>
    </xf>
    <xf numFmtId="0" fontId="21" fillId="20" borderId="58" xfId="0" applyFont="1" applyFill="1" applyBorder="1">
      <alignment vertical="center"/>
    </xf>
    <xf numFmtId="0" fontId="21" fillId="20" borderId="59" xfId="0" applyFont="1" applyFill="1" applyBorder="1">
      <alignment vertical="center"/>
    </xf>
    <xf numFmtId="0" fontId="21" fillId="20" borderId="0" xfId="0" applyFont="1" applyFill="1">
      <alignment vertical="center"/>
    </xf>
    <xf numFmtId="0" fontId="21" fillId="20" borderId="56" xfId="0" applyFont="1" applyFill="1" applyBorder="1">
      <alignment vertical="center"/>
    </xf>
    <xf numFmtId="0" fontId="21" fillId="20" borderId="16" xfId="0" applyFont="1" applyFill="1" applyBorder="1">
      <alignment vertical="center"/>
    </xf>
    <xf numFmtId="0" fontId="21" fillId="20" borderId="60" xfId="0" applyFont="1" applyFill="1" applyBorder="1">
      <alignment vertical="center"/>
    </xf>
    <xf numFmtId="184" fontId="25" fillId="20" borderId="61" xfId="0" applyNumberFormat="1" applyFont="1" applyFill="1" applyBorder="1">
      <alignment vertical="center"/>
    </xf>
    <xf numFmtId="184" fontId="25" fillId="20" borderId="62" xfId="0" applyNumberFormat="1" applyFont="1" applyFill="1" applyBorder="1">
      <alignment vertical="center"/>
    </xf>
    <xf numFmtId="184" fontId="25" fillId="20" borderId="63" xfId="0" applyNumberFormat="1" applyFont="1" applyFill="1" applyBorder="1">
      <alignment vertical="center"/>
    </xf>
    <xf numFmtId="0" fontId="21" fillId="0" borderId="19" xfId="0" applyFont="1" applyBorder="1">
      <alignment vertical="center"/>
    </xf>
    <xf numFmtId="0" fontId="21" fillId="0" borderId="64" xfId="0" applyFont="1" applyBorder="1">
      <alignment vertical="center"/>
    </xf>
    <xf numFmtId="0" fontId="17" fillId="0" borderId="20" xfId="0" applyNumberFormat="1" applyFont="1" applyFill="1" applyBorder="1" applyAlignment="1" applyProtection="1">
      <alignment vertical="center"/>
    </xf>
    <xf numFmtId="49" fontId="17" fillId="0" borderId="0" xfId="0" applyNumberFormat="1" applyFont="1" applyFill="1" applyBorder="1" applyAlignment="1" applyProtection="1">
      <alignment horizontal="center" vertical="center"/>
    </xf>
    <xf numFmtId="0" fontId="17" fillId="0" borderId="0" xfId="0" applyNumberFormat="1" applyFont="1" applyFill="1" applyBorder="1" applyAlignment="1" applyProtection="1">
      <alignment horizontal="center" vertical="center"/>
    </xf>
    <xf numFmtId="189" fontId="17" fillId="0" borderId="0" xfId="0" applyNumberFormat="1" applyFont="1" applyFill="1" applyBorder="1" applyAlignment="1" applyProtection="1">
      <alignment horizontal="center" vertical="center"/>
    </xf>
    <xf numFmtId="189" fontId="21" fillId="0" borderId="0" xfId="0" applyNumberFormat="1" applyFont="1">
      <alignment vertical="center"/>
    </xf>
    <xf numFmtId="189" fontId="21" fillId="0" borderId="0" xfId="0" applyNumberFormat="1" applyFont="1" applyFill="1">
      <alignment vertical="center"/>
    </xf>
    <xf numFmtId="0" fontId="17" fillId="0" borderId="0" xfId="0" applyNumberFormat="1" applyFont="1" applyFill="1" applyBorder="1" applyAlignment="1" applyProtection="1">
      <alignment horizontal="center" vertical="center" wrapText="1"/>
    </xf>
    <xf numFmtId="0" fontId="17" fillId="3" borderId="20" xfId="0" applyNumberFormat="1" applyFont="1" applyFill="1" applyBorder="1" applyAlignment="1" applyProtection="1">
      <alignment vertical="center"/>
    </xf>
    <xf numFmtId="49" fontId="17" fillId="3" borderId="0" xfId="0" applyNumberFormat="1" applyFont="1" applyFill="1" applyBorder="1" applyAlignment="1" applyProtection="1">
      <alignment horizontal="center" vertical="center"/>
    </xf>
    <xf numFmtId="0" fontId="17" fillId="3" borderId="0" xfId="0" applyNumberFormat="1" applyFont="1" applyFill="1" applyBorder="1" applyAlignment="1" applyProtection="1">
      <alignment horizontal="center" vertical="center"/>
    </xf>
    <xf numFmtId="189" fontId="17" fillId="3" borderId="0" xfId="0" applyNumberFormat="1" applyFont="1" applyFill="1" applyBorder="1" applyAlignment="1" applyProtection="1">
      <alignment horizontal="center" vertical="center"/>
    </xf>
    <xf numFmtId="189" fontId="21" fillId="3" borderId="0" xfId="0" applyNumberFormat="1" applyFont="1" applyFill="1">
      <alignment vertical="center"/>
    </xf>
    <xf numFmtId="0" fontId="17" fillId="19" borderId="20" xfId="0" applyNumberFormat="1" applyFont="1" applyFill="1" applyBorder="1" applyAlignment="1" applyProtection="1">
      <alignment vertical="center"/>
    </xf>
    <xf numFmtId="49" fontId="17" fillId="19" borderId="0" xfId="0" applyNumberFormat="1" applyFont="1" applyFill="1" applyBorder="1" applyAlignment="1" applyProtection="1">
      <alignment horizontal="center" vertical="center"/>
    </xf>
    <xf numFmtId="0" fontId="17" fillId="19" borderId="0" xfId="0" applyNumberFormat="1" applyFont="1" applyFill="1" applyBorder="1" applyAlignment="1" applyProtection="1">
      <alignment horizontal="center" vertical="center"/>
    </xf>
    <xf numFmtId="189" fontId="17" fillId="19" borderId="0" xfId="0" applyNumberFormat="1" applyFont="1" applyFill="1" applyBorder="1" applyAlignment="1" applyProtection="1">
      <alignment horizontal="center" vertical="center"/>
    </xf>
    <xf numFmtId="189" fontId="21" fillId="19" borderId="0" xfId="0" applyNumberFormat="1" applyFont="1" applyFill="1">
      <alignment vertical="center"/>
    </xf>
    <xf numFmtId="0" fontId="24" fillId="0" borderId="21" xfId="0" applyNumberFormat="1" applyFont="1" applyFill="1" applyBorder="1" applyAlignment="1" applyProtection="1">
      <alignment vertical="center"/>
    </xf>
    <xf numFmtId="0" fontId="11" fillId="0" borderId="0" xfId="49" applyFont="1" applyAlignment="1">
      <alignment horizontal="center" vertical="center"/>
    </xf>
    <xf numFmtId="0" fontId="11" fillId="3" borderId="0" xfId="49" applyFill="1"/>
    <xf numFmtId="0" fontId="11" fillId="0" borderId="0" xfId="49" applyFont="1" applyAlignment="1"/>
    <xf numFmtId="0" fontId="11" fillId="0" borderId="0" xfId="49" applyFill="1"/>
    <xf numFmtId="0" fontId="11" fillId="0" borderId="0" xfId="49" applyFont="1" applyFill="1" applyAlignment="1">
      <alignment vertical="center"/>
    </xf>
    <xf numFmtId="0" fontId="11" fillId="0" borderId="0" xfId="49" applyFont="1" applyAlignment="1">
      <alignment vertical="center"/>
    </xf>
    <xf numFmtId="0" fontId="11" fillId="18" borderId="0" xfId="49" applyFill="1"/>
    <xf numFmtId="0" fontId="11" fillId="0" borderId="0" xfId="49" applyFont="1" applyFill="1" applyAlignment="1">
      <alignment vertical="center"/>
    </xf>
    <xf numFmtId="189" fontId="11" fillId="0" borderId="0" xfId="49" applyNumberFormat="1" applyFont="1" applyAlignment="1">
      <alignment vertical="center"/>
    </xf>
    <xf numFmtId="0" fontId="11" fillId="0" borderId="0" xfId="49" applyNumberFormat="1" applyAlignment="1">
      <alignment horizontal="center" vertical="center" textRotation="255"/>
    </xf>
    <xf numFmtId="0" fontId="11" fillId="0" borderId="1" xfId="49" applyFont="1" applyBorder="1" applyAlignment="1">
      <alignment horizontal="center" vertical="center"/>
    </xf>
    <xf numFmtId="0" fontId="11" fillId="0" borderId="2" xfId="49" applyFont="1" applyBorder="1" applyAlignment="1">
      <alignment horizontal="center" vertical="center"/>
    </xf>
    <xf numFmtId="0" fontId="11" fillId="0" borderId="65" xfId="49" applyFont="1" applyBorder="1" applyAlignment="1">
      <alignment horizontal="center" vertical="center"/>
    </xf>
    <xf numFmtId="0" fontId="11" fillId="0" borderId="3" xfId="49" applyFont="1" applyBorder="1" applyAlignment="1">
      <alignment horizontal="center" vertical="center"/>
    </xf>
    <xf numFmtId="189" fontId="11" fillId="0" borderId="4" xfId="49" applyNumberFormat="1" applyFont="1" applyBorder="1" applyAlignment="1">
      <alignment horizontal="center" vertical="center"/>
    </xf>
    <xf numFmtId="0" fontId="11" fillId="0" borderId="4" xfId="49" applyFont="1" applyBorder="1" applyAlignment="1">
      <alignment horizontal="center" vertical="center"/>
    </xf>
    <xf numFmtId="0" fontId="11" fillId="0" borderId="37" xfId="49" applyFont="1" applyBorder="1" applyAlignment="1">
      <alignment horizontal="center" vertical="center"/>
    </xf>
    <xf numFmtId="0" fontId="26" fillId="0" borderId="3" xfId="49" applyFont="1" applyFill="1" applyBorder="1" applyAlignment="1">
      <alignment horizontal="center"/>
    </xf>
    <xf numFmtId="184" fontId="26" fillId="0" borderId="4" xfId="49" applyNumberFormat="1" applyFont="1" applyBorder="1" applyAlignment="1">
      <alignment horizontal="center"/>
    </xf>
    <xf numFmtId="0" fontId="26" fillId="0" borderId="4" xfId="49" applyFont="1" applyFill="1" applyBorder="1" applyAlignment="1">
      <alignment horizontal="center" vertical="center"/>
    </xf>
    <xf numFmtId="0" fontId="11" fillId="3" borderId="0" xfId="49" applyNumberFormat="1" applyFill="1" applyAlignment="1">
      <alignment horizontal="center" vertical="center" textRotation="255"/>
    </xf>
    <xf numFmtId="0" fontId="26" fillId="3" borderId="3" xfId="49" applyFont="1" applyFill="1" applyBorder="1" applyAlignment="1">
      <alignment horizontal="center"/>
    </xf>
    <xf numFmtId="184" fontId="26" fillId="3" borderId="4" xfId="49" applyNumberFormat="1" applyFont="1" applyFill="1" applyBorder="1" applyAlignment="1">
      <alignment horizontal="center"/>
    </xf>
    <xf numFmtId="0" fontId="26" fillId="3" borderId="4" xfId="49" applyFont="1" applyFill="1" applyBorder="1" applyAlignment="1">
      <alignment horizontal="center" vertical="center"/>
    </xf>
    <xf numFmtId="0" fontId="26" fillId="0" borderId="3" xfId="49" applyFont="1" applyFill="1" applyBorder="1" applyAlignment="1">
      <alignment horizontal="center"/>
    </xf>
    <xf numFmtId="184" fontId="26" fillId="0" borderId="4" xfId="49" applyNumberFormat="1" applyFont="1" applyFill="1" applyBorder="1" applyAlignment="1">
      <alignment horizontal="center"/>
    </xf>
    <xf numFmtId="0" fontId="26" fillId="0" borderId="4" xfId="49" applyFont="1" applyFill="1" applyBorder="1" applyAlignment="1">
      <alignment horizontal="center" vertical="center"/>
    </xf>
    <xf numFmtId="0" fontId="26" fillId="21" borderId="3" xfId="49" applyFont="1" applyFill="1" applyBorder="1" applyAlignment="1">
      <alignment horizontal="center"/>
    </xf>
    <xf numFmtId="184" fontId="26" fillId="21" borderId="4" xfId="49" applyNumberFormat="1" applyFont="1" applyFill="1" applyBorder="1" applyAlignment="1">
      <alignment horizontal="center"/>
    </xf>
    <xf numFmtId="0" fontId="26" fillId="21" borderId="4" xfId="49" applyFont="1" applyFill="1" applyBorder="1" applyAlignment="1">
      <alignment horizontal="center" vertical="center"/>
    </xf>
    <xf numFmtId="0" fontId="11" fillId="21" borderId="5" xfId="49" applyFill="1" applyBorder="1" applyAlignment="1">
      <alignment horizontal="center"/>
    </xf>
    <xf numFmtId="0" fontId="11" fillId="21" borderId="6" xfId="49" applyFill="1" applyBorder="1" applyAlignment="1">
      <alignment horizontal="center"/>
    </xf>
    <xf numFmtId="181" fontId="12" fillId="21" borderId="6" xfId="49" applyNumberFormat="1" applyFont="1" applyFill="1" applyBorder="1" applyAlignment="1">
      <alignment horizontal="center" vertical="center"/>
    </xf>
    <xf numFmtId="0" fontId="11" fillId="21" borderId="6" xfId="49" applyFont="1" applyFill="1" applyBorder="1" applyAlignment="1">
      <alignment horizontal="center" vertical="center"/>
    </xf>
    <xf numFmtId="0" fontId="11" fillId="0" borderId="0" xfId="49" applyBorder="1" applyAlignment="1"/>
    <xf numFmtId="0" fontId="27" fillId="0" borderId="0" xfId="49" applyNumberFormat="1" applyFont="1" applyFill="1" applyBorder="1" applyAlignment="1">
      <alignment horizontal="center"/>
    </xf>
    <xf numFmtId="184" fontId="28" fillId="0" borderId="0" xfId="49" applyNumberFormat="1" applyFont="1" applyBorder="1" applyAlignment="1">
      <alignment horizontal="center"/>
    </xf>
    <xf numFmtId="181" fontId="28" fillId="0" borderId="0" xfId="49" applyNumberFormat="1" applyFont="1" applyBorder="1" applyAlignment="1">
      <alignment horizontal="center"/>
    </xf>
    <xf numFmtId="0" fontId="11" fillId="0" borderId="0" xfId="49" applyFont="1" applyBorder="1" applyAlignment="1"/>
    <xf numFmtId="0" fontId="11" fillId="0" borderId="0" xfId="49" applyFont="1" applyBorder="1" applyAlignment="1">
      <alignment horizontal="center"/>
    </xf>
    <xf numFmtId="0" fontId="8" fillId="0" borderId="13" xfId="51" applyFont="1" applyBorder="1" applyAlignment="1">
      <alignment horizontal="center" vertical="center" wrapText="1"/>
    </xf>
    <xf numFmtId="0" fontId="10" fillId="0" borderId="14" xfId="51" applyFont="1" applyBorder="1" applyAlignment="1">
      <alignment horizontal="center" vertical="center" wrapText="1"/>
    </xf>
    <xf numFmtId="0" fontId="10" fillId="0" borderId="14" xfId="51" applyFont="1" applyBorder="1" applyAlignment="1">
      <alignment horizontal="center" vertical="center"/>
    </xf>
    <xf numFmtId="0" fontId="8" fillId="0" borderId="14" xfId="51" applyFont="1" applyBorder="1" applyAlignment="1">
      <alignment horizontal="center" vertical="center" wrapText="1"/>
    </xf>
    <xf numFmtId="0" fontId="8" fillId="0" borderId="14" xfId="51" applyFont="1" applyBorder="1" applyAlignment="1">
      <alignment horizontal="center" vertical="center"/>
    </xf>
    <xf numFmtId="0" fontId="11" fillId="0" borderId="0" xfId="49" applyNumberFormat="1" applyFill="1" applyAlignment="1">
      <alignment horizontal="center" vertical="center" textRotation="255"/>
    </xf>
    <xf numFmtId="0" fontId="8" fillId="0" borderId="15" xfId="51" applyFont="1" applyFill="1" applyBorder="1" applyAlignment="1">
      <alignment horizontal="center" vertical="center"/>
    </xf>
    <xf numFmtId="184" fontId="8" fillId="0" borderId="16" xfId="51" applyNumberFormat="1" applyFont="1" applyFill="1" applyBorder="1" applyAlignment="1">
      <alignment horizontal="center" vertical="center"/>
    </xf>
    <xf numFmtId="0" fontId="29" fillId="0" borderId="16" xfId="51" applyFont="1" applyFill="1" applyBorder="1" applyAlignment="1">
      <alignment horizontal="center" vertical="center"/>
    </xf>
    <xf numFmtId="184" fontId="30" fillId="0" borderId="16" xfId="51" applyNumberFormat="1" applyFont="1" applyFill="1" applyBorder="1" applyAlignment="1">
      <alignment horizontal="center" vertical="center"/>
    </xf>
    <xf numFmtId="189" fontId="29" fillId="0" borderId="16" xfId="51" applyNumberFormat="1" applyFont="1" applyFill="1" applyBorder="1" applyAlignment="1">
      <alignment horizontal="center" vertical="center"/>
    </xf>
    <xf numFmtId="181" fontId="12" fillId="0" borderId="16" xfId="49" applyNumberFormat="1" applyFont="1" applyFill="1" applyBorder="1" applyAlignment="1">
      <alignment horizontal="center" vertical="center"/>
    </xf>
    <xf numFmtId="0" fontId="11" fillId="0" borderId="0" xfId="49" applyNumberFormat="1" applyFont="1" applyFill="1" applyAlignment="1">
      <alignment horizontal="center" vertical="center" textRotation="255"/>
    </xf>
    <xf numFmtId="0" fontId="11" fillId="0" borderId="2" xfId="49" applyFont="1" applyFill="1" applyBorder="1" applyAlignment="1">
      <alignment horizontal="center" vertical="center"/>
    </xf>
    <xf numFmtId="0" fontId="11" fillId="0" borderId="10" xfId="49" applyFont="1" applyBorder="1" applyAlignment="1">
      <alignment horizontal="center" vertical="center"/>
    </xf>
    <xf numFmtId="0" fontId="11" fillId="0" borderId="0" xfId="49" applyFont="1" applyFill="1" applyBorder="1" applyAlignment="1">
      <alignment horizontal="center" vertical="center"/>
    </xf>
    <xf numFmtId="0" fontId="11" fillId="0" borderId="13" xfId="49" applyFont="1" applyFill="1" applyBorder="1" applyAlignment="1">
      <alignment horizontal="center" vertical="center"/>
    </xf>
    <xf numFmtId="0" fontId="11" fillId="0" borderId="14" xfId="49" applyFont="1" applyFill="1" applyBorder="1" applyAlignment="1">
      <alignment horizontal="center" vertical="center"/>
    </xf>
    <xf numFmtId="0" fontId="11" fillId="0" borderId="19" xfId="49" applyFont="1" applyFill="1" applyBorder="1" applyAlignment="1">
      <alignment horizontal="center" vertical="center"/>
    </xf>
    <xf numFmtId="0" fontId="11" fillId="0" borderId="4" xfId="49" applyFont="1" applyFill="1" applyBorder="1" applyAlignment="1">
      <alignment horizontal="center" vertical="center"/>
    </xf>
    <xf numFmtId="0" fontId="11" fillId="0" borderId="11" xfId="49" applyFont="1" applyBorder="1" applyAlignment="1">
      <alignment horizontal="center" vertical="center"/>
    </xf>
    <xf numFmtId="184" fontId="28" fillId="0" borderId="0" xfId="49" applyNumberFormat="1" applyFont="1" applyFill="1" applyBorder="1" applyAlignment="1">
      <alignment horizontal="center" vertical="center"/>
    </xf>
    <xf numFmtId="184" fontId="8" fillId="0" borderId="0" xfId="49" applyNumberFormat="1" applyFont="1" applyFill="1" applyBorder="1" applyAlignment="1">
      <alignment horizontal="center" vertical="center"/>
    </xf>
    <xf numFmtId="0" fontId="8" fillId="0" borderId="17" xfId="49" applyFont="1" applyFill="1" applyBorder="1" applyAlignment="1">
      <alignment horizontal="center" vertical="center"/>
    </xf>
    <xf numFmtId="184" fontId="31" fillId="3" borderId="18" xfId="49" applyNumberFormat="1" applyFont="1" applyFill="1" applyBorder="1" applyAlignment="1">
      <alignment horizontal="center" vertical="center"/>
    </xf>
    <xf numFmtId="184" fontId="31" fillId="3" borderId="21" xfId="49" applyNumberFormat="1" applyFont="1" applyFill="1" applyBorder="1" applyAlignment="1">
      <alignment horizontal="center" vertical="center"/>
    </xf>
    <xf numFmtId="184" fontId="26" fillId="0" borderId="4" xfId="49" applyNumberFormat="1" applyFont="1" applyFill="1" applyBorder="1" applyAlignment="1">
      <alignment horizontal="center" vertical="center"/>
    </xf>
    <xf numFmtId="184" fontId="26" fillId="0" borderId="11" xfId="49" applyNumberFormat="1" applyFont="1" applyFill="1" applyBorder="1" applyAlignment="1">
      <alignment horizontal="center" vertical="center"/>
    </xf>
    <xf numFmtId="0" fontId="11" fillId="0" borderId="0" xfId="49" applyNumberFormat="1" applyFont="1" applyFill="1" applyBorder="1" applyAlignment="1">
      <alignment horizontal="center" vertical="center"/>
    </xf>
    <xf numFmtId="0" fontId="32" fillId="0" borderId="0" xfId="49" applyFont="1" applyFill="1" applyAlignment="1">
      <alignment horizontal="center" vertical="center"/>
    </xf>
    <xf numFmtId="184" fontId="26" fillId="3" borderId="4" xfId="49" applyNumberFormat="1" applyFont="1" applyFill="1" applyBorder="1" applyAlignment="1">
      <alignment horizontal="center" vertical="center"/>
    </xf>
    <xf numFmtId="184" fontId="26" fillId="3" borderId="11" xfId="49" applyNumberFormat="1" applyFont="1" applyFill="1" applyBorder="1" applyAlignment="1">
      <alignment horizontal="center" vertical="center"/>
    </xf>
    <xf numFmtId="0" fontId="11" fillId="3" borderId="0" xfId="49" applyFont="1" applyFill="1" applyBorder="1" applyAlignment="1">
      <alignment horizontal="center" vertical="center"/>
    </xf>
    <xf numFmtId="0" fontId="32" fillId="3" borderId="0" xfId="49" applyFont="1" applyFill="1" applyBorder="1" applyAlignment="1">
      <alignment horizontal="center" vertical="center"/>
    </xf>
    <xf numFmtId="0" fontId="11" fillId="0" borderId="0" xfId="49" applyNumberFormat="1" applyFont="1" applyBorder="1" applyAlignment="1">
      <alignment horizontal="center" vertical="center" wrapText="1"/>
    </xf>
    <xf numFmtId="0" fontId="33" fillId="0" borderId="0" xfId="49" applyNumberFormat="1" applyFont="1" applyBorder="1" applyAlignment="1">
      <alignment horizontal="center" vertical="center" wrapText="1"/>
    </xf>
    <xf numFmtId="189" fontId="33" fillId="0" borderId="0" xfId="49" applyNumberFormat="1" applyFont="1" applyBorder="1" applyAlignment="1">
      <alignment horizontal="center" vertical="center" wrapText="1"/>
    </xf>
    <xf numFmtId="184" fontId="26" fillId="0" borderId="4" xfId="49" applyNumberFormat="1" applyFont="1" applyFill="1" applyBorder="1" applyAlignment="1">
      <alignment horizontal="center" vertical="center"/>
    </xf>
    <xf numFmtId="184" fontId="26" fillId="0" borderId="11" xfId="49" applyNumberFormat="1" applyFont="1" applyFill="1" applyBorder="1" applyAlignment="1">
      <alignment horizontal="center" vertical="center"/>
    </xf>
    <xf numFmtId="0" fontId="34" fillId="0" borderId="0" xfId="49" applyNumberFormat="1" applyFont="1" applyBorder="1" applyAlignment="1">
      <alignment horizontal="center" vertical="center" wrapText="1"/>
    </xf>
    <xf numFmtId="184" fontId="26" fillId="21" borderId="4" xfId="49" applyNumberFormat="1" applyFont="1" applyFill="1" applyBorder="1" applyAlignment="1">
      <alignment horizontal="center" vertical="center"/>
    </xf>
    <xf numFmtId="184" fontId="26" fillId="21" borderId="11" xfId="49" applyNumberFormat="1" applyFont="1" applyFill="1" applyBorder="1" applyAlignment="1">
      <alignment horizontal="center" vertical="center"/>
    </xf>
    <xf numFmtId="0" fontId="11" fillId="0" borderId="6" xfId="49" applyFont="1" applyFill="1" applyBorder="1" applyAlignment="1">
      <alignment horizontal="center" vertical="center"/>
    </xf>
    <xf numFmtId="184" fontId="11" fillId="21" borderId="6" xfId="49" applyNumberFormat="1" applyFont="1" applyFill="1" applyBorder="1" applyAlignment="1">
      <alignment horizontal="center" vertical="center"/>
    </xf>
    <xf numFmtId="184" fontId="11" fillId="21" borderId="12" xfId="49" applyNumberFormat="1" applyFont="1" applyFill="1" applyBorder="1" applyAlignment="1">
      <alignment horizontal="center" vertical="center"/>
    </xf>
    <xf numFmtId="0" fontId="11" fillId="0" borderId="0" xfId="49" applyFont="1" applyFill="1" applyBorder="1" applyAlignment="1">
      <alignment horizontal="center"/>
    </xf>
    <xf numFmtId="0" fontId="8" fillId="0" borderId="14" xfId="51" applyFont="1" applyFill="1" applyBorder="1" applyAlignment="1">
      <alignment horizontal="center" vertical="center" wrapText="1"/>
    </xf>
    <xf numFmtId="184" fontId="8" fillId="0" borderId="16" xfId="51" applyNumberFormat="1" applyFont="1" applyFill="1" applyBorder="1" applyAlignment="1">
      <alignment horizontal="center" vertical="center"/>
    </xf>
    <xf numFmtId="0" fontId="35" fillId="0" borderId="16" xfId="51" applyFont="1" applyFill="1" applyBorder="1" applyAlignment="1">
      <alignment horizontal="center" vertical="center"/>
    </xf>
    <xf numFmtId="184" fontId="8" fillId="0" borderId="16" xfId="51" applyNumberFormat="1" applyFont="1" applyFill="1" applyBorder="1" applyAlignment="1">
      <alignment horizontal="center" vertical="center"/>
    </xf>
    <xf numFmtId="0" fontId="4" fillId="0" borderId="0" xfId="49" applyNumberFormat="1" applyFont="1" applyFill="1" applyBorder="1" applyAlignment="1">
      <alignment horizontal="center" vertical="center"/>
    </xf>
    <xf numFmtId="0" fontId="0" fillId="0" borderId="16" xfId="0" applyNumberFormat="1" applyFont="1" applyBorder="1" applyAlignment="1">
      <alignment vertical="center"/>
    </xf>
    <xf numFmtId="184" fontId="11" fillId="0" borderId="0" xfId="49" applyNumberFormat="1" applyFont="1" applyAlignment="1">
      <alignment vertical="center"/>
    </xf>
    <xf numFmtId="0" fontId="11" fillId="3" borderId="0" xfId="49" applyFont="1" applyFill="1" applyAlignment="1">
      <alignment vertical="center"/>
    </xf>
    <xf numFmtId="0" fontId="35" fillId="3" borderId="0" xfId="49" applyNumberFormat="1" applyFont="1" applyFill="1" applyBorder="1" applyAlignment="1">
      <alignment horizontal="left" vertical="center"/>
    </xf>
    <xf numFmtId="0" fontId="8" fillId="0" borderId="0" xfId="49" applyNumberFormat="1" applyFont="1" applyFill="1" applyBorder="1" applyAlignment="1">
      <alignment vertical="center"/>
    </xf>
    <xf numFmtId="0" fontId="36" fillId="0" borderId="0" xfId="49" applyFont="1" applyAlignment="1">
      <alignment vertical="center"/>
    </xf>
    <xf numFmtId="0" fontId="8" fillId="0" borderId="0" xfId="51" applyNumberFormat="1" applyFont="1" applyFill="1" applyBorder="1" applyAlignment="1">
      <alignment horizontal="center" vertical="center" wrapText="1"/>
    </xf>
    <xf numFmtId="0" fontId="8" fillId="0" borderId="0" xfId="51" applyNumberFormat="1" applyFont="1" applyFill="1" applyBorder="1" applyAlignment="1">
      <alignment horizontal="center" vertical="center"/>
    </xf>
    <xf numFmtId="0" fontId="35" fillId="0" borderId="14" xfId="51" applyFont="1" applyBorder="1" applyAlignment="1">
      <alignment horizontal="center" vertical="center" wrapText="1"/>
    </xf>
    <xf numFmtId="0" fontId="8" fillId="0" borderId="16" xfId="51" applyFont="1" applyFill="1" applyBorder="1" applyAlignment="1">
      <alignment horizontal="center" vertical="center"/>
    </xf>
    <xf numFmtId="0" fontId="30" fillId="0" borderId="16" xfId="51" applyFont="1" applyFill="1" applyBorder="1" applyAlignment="1">
      <alignment horizontal="center" vertical="center"/>
    </xf>
    <xf numFmtId="181" fontId="8" fillId="0" borderId="16" xfId="51" applyNumberFormat="1" applyFont="1" applyFill="1" applyBorder="1" applyAlignment="1">
      <alignment horizontal="center" vertical="center"/>
    </xf>
    <xf numFmtId="0" fontId="37" fillId="0" borderId="16" xfId="0" applyNumberFormat="1" applyFont="1" applyBorder="1" applyAlignment="1">
      <alignment vertical="center"/>
    </xf>
    <xf numFmtId="0" fontId="0" fillId="3" borderId="16" xfId="0" applyNumberFormat="1" applyFont="1" applyFill="1" applyBorder="1" applyAlignment="1">
      <alignment vertical="center"/>
    </xf>
    <xf numFmtId="184" fontId="11" fillId="3" borderId="0" xfId="49" applyNumberFormat="1" applyFont="1" applyFill="1" applyAlignment="1">
      <alignment vertical="center"/>
    </xf>
    <xf numFmtId="0" fontId="37" fillId="0" borderId="16" xfId="0" applyNumberFormat="1" applyFont="1" applyFill="1" applyBorder="1" applyAlignment="1">
      <alignment vertical="center"/>
    </xf>
    <xf numFmtId="0" fontId="8" fillId="0" borderId="19" xfId="51" applyFont="1" applyBorder="1" applyAlignment="1">
      <alignment horizontal="center" vertical="center" wrapText="1"/>
    </xf>
    <xf numFmtId="0" fontId="8" fillId="0" borderId="0" xfId="51" applyFont="1" applyBorder="1" applyAlignment="1">
      <alignment horizontal="center" vertical="center" wrapText="1"/>
    </xf>
    <xf numFmtId="0" fontId="8" fillId="0" borderId="20" xfId="51" applyFont="1" applyFill="1" applyBorder="1" applyAlignment="1">
      <alignment horizontal="center" vertical="center"/>
    </xf>
    <xf numFmtId="0" fontId="35" fillId="0" borderId="0" xfId="51" applyFont="1" applyFill="1" applyBorder="1" applyAlignment="1">
      <alignment horizontal="center" vertical="center"/>
    </xf>
    <xf numFmtId="0" fontId="8" fillId="0" borderId="17" xfId="51" applyFont="1" applyFill="1" applyBorder="1" applyAlignment="1">
      <alignment horizontal="center" vertical="center"/>
    </xf>
    <xf numFmtId="184" fontId="8" fillId="0" borderId="18" xfId="51" applyNumberFormat="1" applyFont="1" applyFill="1" applyBorder="1" applyAlignment="1">
      <alignment horizontal="center" vertical="center"/>
    </xf>
    <xf numFmtId="0" fontId="29" fillId="0" borderId="18" xfId="51" applyFont="1" applyFill="1" applyBorder="1" applyAlignment="1">
      <alignment horizontal="center" vertical="center"/>
    </xf>
    <xf numFmtId="184" fontId="30" fillId="0" borderId="18" xfId="51" applyNumberFormat="1" applyFont="1" applyFill="1" applyBorder="1" applyAlignment="1">
      <alignment horizontal="center" vertical="center"/>
    </xf>
    <xf numFmtId="189" fontId="29" fillId="0" borderId="18" xfId="51" applyNumberFormat="1" applyFont="1" applyFill="1" applyBorder="1" applyAlignment="1">
      <alignment horizontal="center" vertical="center"/>
    </xf>
    <xf numFmtId="181" fontId="12" fillId="0" borderId="18" xfId="49" applyNumberFormat="1" applyFont="1" applyFill="1" applyBorder="1" applyAlignment="1">
      <alignment horizontal="center" vertical="center"/>
    </xf>
    <xf numFmtId="0" fontId="38" fillId="0" borderId="0" xfId="49" applyNumberFormat="1" applyFont="1" applyFill="1" applyBorder="1" applyAlignment="1">
      <alignment horizontal="center" vertical="center"/>
    </xf>
    <xf numFmtId="189" fontId="11" fillId="0" borderId="0" xfId="49" applyNumberFormat="1" applyFont="1" applyBorder="1" applyAlignment="1">
      <alignment horizontal="center" vertical="center"/>
    </xf>
    <xf numFmtId="0" fontId="11" fillId="0" borderId="0" xfId="49" applyFont="1" applyBorder="1" applyAlignment="1">
      <alignment vertical="center"/>
    </xf>
    <xf numFmtId="189" fontId="11" fillId="0" borderId="0" xfId="49" applyNumberFormat="1" applyFont="1" applyBorder="1" applyAlignment="1">
      <alignment vertical="center"/>
    </xf>
    <xf numFmtId="0" fontId="11" fillId="0" borderId="0" xfId="49" applyFont="1" applyBorder="1" applyAlignment="1">
      <alignment horizontal="center" vertical="center"/>
    </xf>
    <xf numFmtId="181" fontId="12" fillId="0" borderId="0" xfId="49" applyNumberFormat="1" applyFont="1" applyFill="1" applyBorder="1" applyAlignment="1">
      <alignment horizontal="center" vertical="center"/>
    </xf>
    <xf numFmtId="0" fontId="11" fillId="0" borderId="0" xfId="49" applyAlignment="1">
      <alignment horizontal="center"/>
    </xf>
    <xf numFmtId="0" fontId="8" fillId="0" borderId="2" xfId="49" applyNumberFormat="1" applyFont="1" applyFill="1" applyBorder="1" applyAlignment="1">
      <alignment horizontal="center" vertical="center" wrapText="1"/>
    </xf>
    <xf numFmtId="0" fontId="8" fillId="0" borderId="4" xfId="49" applyNumberFormat="1" applyFont="1" applyFill="1" applyBorder="1" applyAlignment="1">
      <alignment horizontal="center" vertical="center" wrapText="1"/>
    </xf>
    <xf numFmtId="0" fontId="11" fillId="22" borderId="3" xfId="49" applyFont="1" applyFill="1" applyBorder="1" applyAlignment="1">
      <alignment horizontal="center" vertical="center"/>
    </xf>
    <xf numFmtId="0" fontId="11" fillId="22" borderId="4" xfId="49" applyFont="1" applyFill="1" applyBorder="1" applyAlignment="1">
      <alignment horizontal="center" vertical="center"/>
    </xf>
    <xf numFmtId="184" fontId="8" fillId="23" borderId="4" xfId="49" applyNumberFormat="1" applyFont="1" applyFill="1" applyBorder="1" applyAlignment="1">
      <alignment horizontal="center" vertical="center"/>
    </xf>
    <xf numFmtId="0" fontId="8" fillId="22" borderId="4" xfId="49" applyFont="1" applyFill="1" applyBorder="1" applyAlignment="1">
      <alignment horizontal="center" vertical="center"/>
    </xf>
    <xf numFmtId="184" fontId="11" fillId="22" borderId="3" xfId="49" applyNumberFormat="1" applyFont="1" applyFill="1" applyBorder="1" applyAlignment="1">
      <alignment horizontal="center" vertical="center"/>
    </xf>
    <xf numFmtId="181" fontId="8" fillId="23" borderId="4" xfId="49" applyNumberFormat="1" applyFont="1" applyFill="1" applyBorder="1" applyAlignment="1">
      <alignment horizontal="center" vertical="center"/>
    </xf>
    <xf numFmtId="181" fontId="11" fillId="22" borderId="3" xfId="49" applyNumberFormat="1" applyFont="1" applyFill="1" applyBorder="1" applyAlignment="1">
      <alignment horizontal="center" vertical="center"/>
    </xf>
    <xf numFmtId="0" fontId="11" fillId="22" borderId="4" xfId="49" applyFont="1" applyFill="1" applyBorder="1" applyAlignment="1">
      <alignment vertical="center"/>
    </xf>
    <xf numFmtId="184" fontId="11" fillId="22" borderId="66" xfId="49" applyNumberFormat="1" applyFont="1" applyFill="1" applyBorder="1" applyAlignment="1">
      <alignment horizontal="center" vertical="center"/>
    </xf>
    <xf numFmtId="0" fontId="11" fillId="22" borderId="44" xfId="49" applyFont="1" applyFill="1" applyBorder="1" applyAlignment="1">
      <alignment horizontal="center" vertical="center"/>
    </xf>
    <xf numFmtId="181" fontId="8" fillId="22" borderId="4" xfId="49" applyNumberFormat="1" applyFont="1" applyFill="1" applyBorder="1" applyAlignment="1">
      <alignment horizontal="center" vertical="center"/>
    </xf>
    <xf numFmtId="184" fontId="32" fillId="7" borderId="67" xfId="49" applyNumberFormat="1" applyFont="1" applyFill="1" applyBorder="1" applyAlignment="1">
      <alignment horizontal="center" vertical="center"/>
    </xf>
    <xf numFmtId="184" fontId="32" fillId="7" borderId="68" xfId="49" applyNumberFormat="1" applyFont="1" applyFill="1" applyBorder="1" applyAlignment="1">
      <alignment horizontal="center" vertical="center"/>
    </xf>
    <xf numFmtId="184" fontId="32" fillId="7" borderId="69" xfId="49" applyNumberFormat="1" applyFont="1" applyFill="1" applyBorder="1" applyAlignment="1">
      <alignment horizontal="center" vertical="center"/>
    </xf>
    <xf numFmtId="0" fontId="11" fillId="22" borderId="70" xfId="49" applyFont="1" applyFill="1" applyBorder="1" applyAlignment="1">
      <alignment horizontal="center" vertical="center"/>
    </xf>
    <xf numFmtId="184" fontId="32" fillId="7" borderId="3" xfId="49" applyNumberFormat="1" applyFont="1" applyFill="1" applyBorder="1" applyAlignment="1">
      <alignment horizontal="center" vertical="center"/>
    </xf>
    <xf numFmtId="0" fontId="32" fillId="7" borderId="4" xfId="49" applyFont="1" applyFill="1" applyBorder="1" applyAlignment="1">
      <alignment horizontal="center" vertical="center"/>
    </xf>
    <xf numFmtId="0" fontId="32" fillId="3" borderId="11" xfId="49" applyFont="1" applyFill="1" applyBorder="1" applyAlignment="1">
      <alignment horizontal="center" vertical="center"/>
    </xf>
    <xf numFmtId="0" fontId="32" fillId="7" borderId="5" xfId="49" applyFont="1" applyFill="1" applyBorder="1" applyAlignment="1">
      <alignment horizontal="center" vertical="center"/>
    </xf>
    <xf numFmtId="184" fontId="32" fillId="7" borderId="6" xfId="49" applyNumberFormat="1" applyFont="1" applyFill="1" applyBorder="1" applyAlignment="1">
      <alignment horizontal="center" vertical="center"/>
    </xf>
    <xf numFmtId="184" fontId="32" fillId="7" borderId="12" xfId="49" applyNumberFormat="1" applyFont="1" applyFill="1" applyBorder="1" applyAlignment="1">
      <alignment horizontal="center" vertical="center"/>
    </xf>
    <xf numFmtId="181" fontId="11" fillId="22" borderId="8" xfId="49" applyNumberFormat="1" applyFont="1" applyFill="1" applyBorder="1" applyAlignment="1">
      <alignment horizontal="center" vertical="center"/>
    </xf>
    <xf numFmtId="184" fontId="8" fillId="0" borderId="18" xfId="51" applyNumberFormat="1" applyFont="1" applyFill="1" applyBorder="1" applyAlignment="1">
      <alignment horizontal="center" vertical="center"/>
    </xf>
    <xf numFmtId="0" fontId="35" fillId="0" borderId="18" xfId="51" applyFont="1" applyFill="1" applyBorder="1" applyAlignment="1">
      <alignment horizontal="center" vertical="center"/>
    </xf>
    <xf numFmtId="0" fontId="11" fillId="0" borderId="0" xfId="49" applyFill="1" applyAlignment="1">
      <alignment horizontal="center"/>
    </xf>
    <xf numFmtId="0" fontId="12" fillId="0" borderId="10" xfId="49" applyFont="1" applyFill="1" applyBorder="1" applyAlignment="1">
      <alignment horizontal="center" vertical="center"/>
    </xf>
    <xf numFmtId="0" fontId="11" fillId="0" borderId="1" xfId="49" applyNumberFormat="1" applyFont="1" applyBorder="1" applyAlignment="1">
      <alignment horizontal="center" vertical="center"/>
    </xf>
    <xf numFmtId="0" fontId="11" fillId="0" borderId="2" xfId="49" applyFont="1" applyBorder="1" applyAlignment="1">
      <alignment horizontal="center" vertical="center" wrapText="1"/>
    </xf>
    <xf numFmtId="0" fontId="12" fillId="0" borderId="11" xfId="49" applyFont="1" applyFill="1" applyBorder="1" applyAlignment="1">
      <alignment horizontal="center" vertical="center"/>
    </xf>
    <xf numFmtId="0" fontId="11" fillId="0" borderId="3" xfId="49" applyNumberFormat="1" applyFont="1" applyBorder="1" applyAlignment="1">
      <alignment horizontal="center" vertical="center"/>
    </xf>
    <xf numFmtId="0" fontId="11" fillId="0" borderId="4" xfId="49" applyFont="1" applyBorder="1" applyAlignment="1">
      <alignment horizontal="center" vertical="center" wrapText="1"/>
    </xf>
    <xf numFmtId="0" fontId="11" fillId="0" borderId="11" xfId="49" applyFont="1" applyFill="1" applyBorder="1" applyAlignment="1">
      <alignment horizontal="center" vertical="center"/>
    </xf>
    <xf numFmtId="1" fontId="11" fillId="23" borderId="4" xfId="49" applyNumberFormat="1" applyFont="1" applyFill="1" applyBorder="1" applyAlignment="1">
      <alignment horizontal="center" vertical="center"/>
    </xf>
    <xf numFmtId="0" fontId="11" fillId="0" borderId="4" xfId="49" applyFont="1" applyBorder="1" applyAlignment="1">
      <alignment vertical="center"/>
    </xf>
    <xf numFmtId="176" fontId="39" fillId="0" borderId="4" xfId="49" applyNumberFormat="1" applyFont="1" applyBorder="1" applyAlignment="1">
      <alignment horizontal="center" vertical="center"/>
    </xf>
    <xf numFmtId="181" fontId="11" fillId="12" borderId="4" xfId="49" applyNumberFormat="1" applyFont="1" applyFill="1" applyBorder="1" applyAlignment="1">
      <alignment horizontal="center" vertical="center"/>
    </xf>
    <xf numFmtId="184" fontId="11" fillId="0" borderId="4" xfId="49" applyNumberFormat="1" applyFont="1" applyBorder="1" applyAlignment="1">
      <alignment horizontal="center" vertical="center"/>
    </xf>
    <xf numFmtId="184" fontId="8" fillId="0" borderId="11" xfId="49" applyNumberFormat="1" applyFont="1" applyFill="1" applyBorder="1" applyAlignment="1">
      <alignment horizontal="center" vertical="center"/>
    </xf>
    <xf numFmtId="1" fontId="11" fillId="0" borderId="4" xfId="49" applyNumberFormat="1" applyFont="1" applyFill="1" applyBorder="1" applyAlignment="1">
      <alignment horizontal="center" vertical="center"/>
    </xf>
    <xf numFmtId="0" fontId="11" fillId="12" borderId="4" xfId="49" applyFont="1" applyFill="1" applyBorder="1" applyAlignment="1">
      <alignment horizontal="center" vertical="center"/>
    </xf>
    <xf numFmtId="184" fontId="39" fillId="0" borderId="4" xfId="49" applyNumberFormat="1" applyFont="1" applyBorder="1" applyAlignment="1">
      <alignment horizontal="center" vertical="center"/>
    </xf>
    <xf numFmtId="181" fontId="8" fillId="0" borderId="11" xfId="49" applyNumberFormat="1" applyFont="1" applyFill="1" applyBorder="1" applyAlignment="1">
      <alignment horizontal="center" vertical="center"/>
    </xf>
    <xf numFmtId="0" fontId="8" fillId="0" borderId="4" xfId="49" applyFont="1" applyBorder="1" applyAlignment="1">
      <alignment horizontal="center" vertical="center"/>
    </xf>
    <xf numFmtId="0" fontId="11" fillId="0" borderId="71" xfId="49" applyFont="1" applyFill="1" applyBorder="1" applyAlignment="1">
      <alignment horizontal="center" vertical="center"/>
    </xf>
    <xf numFmtId="181" fontId="11" fillId="0" borderId="0" xfId="49" applyNumberFormat="1" applyFont="1" applyBorder="1" applyAlignment="1">
      <alignment horizontal="center" vertical="center" wrapText="1"/>
    </xf>
    <xf numFmtId="0" fontId="11" fillId="7" borderId="4" xfId="49" applyFont="1" applyFill="1" applyBorder="1" applyAlignment="1">
      <alignment horizontal="center" vertical="center"/>
    </xf>
    <xf numFmtId="184" fontId="11" fillId="0" borderId="12" xfId="49" applyNumberFormat="1" applyFont="1" applyFill="1" applyBorder="1" applyAlignment="1">
      <alignment horizontal="center" vertical="center"/>
    </xf>
    <xf numFmtId="184" fontId="11" fillId="0" borderId="5" xfId="49" applyNumberFormat="1" applyFont="1" applyBorder="1" applyAlignment="1">
      <alignment horizontal="center" vertical="center"/>
    </xf>
    <xf numFmtId="0" fontId="11" fillId="0" borderId="6" xfId="49" applyFont="1" applyBorder="1" applyAlignment="1">
      <alignment horizontal="center" vertical="center"/>
    </xf>
    <xf numFmtId="0" fontId="8" fillId="0" borderId="18" xfId="51" applyFont="1" applyFill="1" applyBorder="1" applyAlignment="1">
      <alignment horizontal="center" vertical="center"/>
    </xf>
    <xf numFmtId="0" fontId="30" fillId="0" borderId="18" xfId="51" applyFont="1" applyFill="1" applyBorder="1" applyAlignment="1">
      <alignment horizontal="center" vertical="center"/>
    </xf>
    <xf numFmtId="181" fontId="8" fillId="0" borderId="18" xfId="51" applyNumberFormat="1" applyFont="1" applyFill="1" applyBorder="1" applyAlignment="1">
      <alignment horizontal="center" vertical="center"/>
    </xf>
    <xf numFmtId="0" fontId="30" fillId="0" borderId="0" xfId="51" applyFont="1" applyBorder="1" applyAlignment="1">
      <alignment horizontal="center" vertical="center"/>
    </xf>
    <xf numFmtId="189" fontId="11" fillId="0" borderId="72" xfId="49" applyNumberFormat="1" applyFont="1" applyBorder="1" applyAlignment="1">
      <alignment horizontal="center" vertical="center" wrapText="1"/>
    </xf>
    <xf numFmtId="0" fontId="11" fillId="0" borderId="24" xfId="49" applyFont="1" applyBorder="1" applyAlignment="1">
      <alignment horizontal="center" vertical="center"/>
    </xf>
    <xf numFmtId="0" fontId="11" fillId="0" borderId="25" xfId="49" applyFont="1" applyBorder="1" applyAlignment="1">
      <alignment horizontal="center" vertical="center"/>
    </xf>
    <xf numFmtId="0" fontId="11" fillId="0" borderId="26" xfId="49" applyFont="1" applyBorder="1" applyAlignment="1">
      <alignment horizontal="center" vertical="center"/>
    </xf>
    <xf numFmtId="189" fontId="11" fillId="0" borderId="41" xfId="49" applyNumberFormat="1" applyFont="1" applyBorder="1" applyAlignment="1">
      <alignment horizontal="center" vertical="center" wrapText="1"/>
    </xf>
    <xf numFmtId="0" fontId="11" fillId="0" borderId="73" xfId="49" applyFont="1" applyBorder="1" applyAlignment="1">
      <alignment horizontal="center" vertical="center"/>
    </xf>
    <xf numFmtId="0" fontId="11" fillId="0" borderId="74" xfId="49" applyFont="1" applyBorder="1" applyAlignment="1">
      <alignment horizontal="center" vertical="center"/>
    </xf>
    <xf numFmtId="0" fontId="11" fillId="0" borderId="75" xfId="49" applyFont="1" applyBorder="1" applyAlignment="1">
      <alignment horizontal="center" vertical="center"/>
    </xf>
    <xf numFmtId="184" fontId="11" fillId="0" borderId="41" xfId="49" applyNumberFormat="1" applyFont="1" applyBorder="1" applyAlignment="1">
      <alignment horizontal="center" vertical="center"/>
    </xf>
    <xf numFmtId="184" fontId="11" fillId="0" borderId="3" xfId="49" applyNumberFormat="1" applyFont="1" applyBorder="1" applyAlignment="1">
      <alignment horizontal="center" vertical="center"/>
    </xf>
    <xf numFmtId="189" fontId="11" fillId="24" borderId="11" xfId="49" applyNumberFormat="1" applyFont="1" applyFill="1" applyBorder="1" applyAlignment="1">
      <alignment horizontal="center" vertical="center"/>
    </xf>
    <xf numFmtId="184" fontId="11" fillId="25" borderId="0" xfId="49" applyNumberFormat="1" applyFont="1" applyFill="1" applyAlignment="1">
      <alignment horizontal="center" vertical="center"/>
    </xf>
    <xf numFmtId="187" fontId="11" fillId="0" borderId="0" xfId="49" applyNumberFormat="1" applyFont="1" applyAlignment="1">
      <alignment vertical="center"/>
    </xf>
    <xf numFmtId="184" fontId="11" fillId="0" borderId="3" xfId="49" applyNumberFormat="1" applyFont="1" applyFill="1" applyBorder="1" applyAlignment="1">
      <alignment horizontal="center" vertical="center"/>
    </xf>
    <xf numFmtId="184" fontId="11" fillId="0" borderId="4" xfId="49" applyNumberFormat="1" applyFont="1" applyFill="1" applyBorder="1" applyAlignment="1">
      <alignment horizontal="center" vertical="center"/>
    </xf>
    <xf numFmtId="181" fontId="11" fillId="24" borderId="11" xfId="49" applyNumberFormat="1" applyFont="1" applyFill="1" applyBorder="1" applyAlignment="1">
      <alignment horizontal="center" vertical="center"/>
    </xf>
    <xf numFmtId="184" fontId="11" fillId="24" borderId="3" xfId="49" applyNumberFormat="1" applyFont="1" applyFill="1" applyBorder="1" applyAlignment="1">
      <alignment horizontal="center" vertical="center"/>
    </xf>
    <xf numFmtId="189" fontId="11" fillId="0" borderId="11" xfId="49" applyNumberFormat="1" applyFont="1" applyBorder="1" applyAlignment="1">
      <alignment vertical="center"/>
    </xf>
    <xf numFmtId="184" fontId="11" fillId="0" borderId="0" xfId="49" applyNumberFormat="1" applyFont="1" applyFill="1" applyAlignment="1">
      <alignment horizontal="center" vertical="center"/>
    </xf>
    <xf numFmtId="0" fontId="11" fillId="0" borderId="76" xfId="49" applyFont="1" applyBorder="1" applyAlignment="1">
      <alignment horizontal="center" vertical="center"/>
    </xf>
    <xf numFmtId="0" fontId="11" fillId="0" borderId="5" xfId="49" applyFont="1" applyBorder="1" applyAlignment="1">
      <alignment horizontal="center" vertical="center"/>
    </xf>
    <xf numFmtId="0" fontId="11" fillId="0" borderId="12" xfId="49" applyFont="1" applyBorder="1" applyAlignment="1">
      <alignment vertical="center"/>
    </xf>
    <xf numFmtId="0" fontId="8" fillId="0" borderId="21" xfId="51" applyFont="1" applyFill="1" applyBorder="1" applyAlignment="1">
      <alignment horizontal="center" vertical="center"/>
    </xf>
    <xf numFmtId="0" fontId="11" fillId="0" borderId="0" xfId="49" applyFont="1" applyAlignment="1">
      <alignment horizontal="center"/>
    </xf>
    <xf numFmtId="0" fontId="11" fillId="0" borderId="0" xfId="49" applyFont="1" applyFill="1" applyAlignment="1">
      <alignment horizontal="center" vertical="center"/>
    </xf>
    <xf numFmtId="0" fontId="11" fillId="18" borderId="0" xfId="49" applyFont="1" applyFill="1" applyAlignment="1">
      <alignment vertical="center"/>
    </xf>
    <xf numFmtId="0" fontId="32" fillId="7" borderId="0" xfId="49" applyFont="1" applyFill="1" applyAlignment="1">
      <alignment horizontal="center" vertical="center"/>
    </xf>
    <xf numFmtId="184" fontId="32" fillId="7" borderId="0" xfId="49" applyNumberFormat="1" applyFont="1" applyFill="1" applyAlignment="1">
      <alignment horizontal="center" vertical="center"/>
    </xf>
    <xf numFmtId="181" fontId="11" fillId="22" borderId="0" xfId="49" applyNumberFormat="1" applyFont="1" applyFill="1" applyAlignment="1">
      <alignment horizontal="center" vertical="center"/>
    </xf>
    <xf numFmtId="184" fontId="11" fillId="0" borderId="0" xfId="49" applyNumberFormat="1" applyFont="1" applyFill="1" applyAlignment="1">
      <alignment horizontal="center" vertical="center"/>
    </xf>
    <xf numFmtId="184" fontId="11" fillId="0" borderId="0" xfId="49" applyNumberFormat="1" applyFont="1" applyAlignment="1">
      <alignment horizontal="center" vertical="center"/>
    </xf>
    <xf numFmtId="0" fontId="11" fillId="0" borderId="77" xfId="49" applyNumberFormat="1" applyFont="1" applyBorder="1" applyAlignment="1">
      <alignment horizontal="center" vertical="center"/>
    </xf>
    <xf numFmtId="0" fontId="19" fillId="0" borderId="15" xfId="49" applyFont="1" applyBorder="1" applyAlignment="1">
      <alignment horizontal="center" vertical="center"/>
    </xf>
    <xf numFmtId="0" fontId="11" fillId="0" borderId="15" xfId="49" applyFont="1" applyBorder="1" applyAlignment="1">
      <alignment horizontal="center" vertical="center"/>
    </xf>
    <xf numFmtId="0" fontId="11" fillId="0" borderId="17" xfId="49" applyFont="1" applyBorder="1" applyAlignment="1">
      <alignment horizontal="center" vertical="center"/>
    </xf>
    <xf numFmtId="0" fontId="11" fillId="0" borderId="0" xfId="49" applyAlignment="1">
      <alignment vertical="center"/>
    </xf>
    <xf numFmtId="0" fontId="11" fillId="0" borderId="78" xfId="49" applyNumberFormat="1" applyFont="1" applyFill="1" applyBorder="1" applyAlignment="1">
      <alignment horizontal="center" vertical="center"/>
    </xf>
    <xf numFmtId="0" fontId="11" fillId="0" borderId="78" xfId="49" applyNumberFormat="1" applyFont="1" applyBorder="1" applyAlignment="1">
      <alignment horizontal="center" vertical="center"/>
    </xf>
    <xf numFmtId="0" fontId="11" fillId="0" borderId="79" xfId="49" applyNumberFormat="1" applyFont="1" applyBorder="1" applyAlignment="1">
      <alignment horizontal="center" vertical="center"/>
    </xf>
    <xf numFmtId="184" fontId="40" fillId="0" borderId="16" xfId="49" applyNumberFormat="1" applyFont="1" applyFill="1" applyBorder="1" applyAlignment="1">
      <alignment horizontal="center" vertical="center"/>
    </xf>
    <xf numFmtId="0" fontId="40" fillId="7" borderId="16" xfId="49" applyFont="1" applyFill="1" applyBorder="1" applyAlignment="1">
      <alignment horizontal="center" vertical="center"/>
    </xf>
    <xf numFmtId="0" fontId="40" fillId="7" borderId="20" xfId="49" applyFont="1" applyFill="1" applyBorder="1" applyAlignment="1">
      <alignment horizontal="center" vertical="center"/>
    </xf>
    <xf numFmtId="0" fontId="11" fillId="0" borderId="16" xfId="49" applyFont="1" applyFill="1" applyBorder="1" applyAlignment="1">
      <alignment horizontal="center" vertical="center"/>
    </xf>
    <xf numFmtId="0" fontId="11" fillId="0" borderId="16" xfId="49" applyFont="1" applyBorder="1" applyAlignment="1">
      <alignment horizontal="center" vertical="center"/>
    </xf>
    <xf numFmtId="0" fontId="11" fillId="0" borderId="20" xfId="49" applyFont="1" applyBorder="1" applyAlignment="1">
      <alignment horizontal="center" vertical="center"/>
    </xf>
    <xf numFmtId="0" fontId="11" fillId="0" borderId="16" xfId="49" applyFill="1" applyBorder="1" applyAlignment="1">
      <alignment horizontal="center" vertical="center"/>
    </xf>
    <xf numFmtId="0" fontId="11" fillId="0" borderId="16" xfId="49" applyBorder="1" applyAlignment="1">
      <alignment horizontal="center" vertical="center"/>
    </xf>
    <xf numFmtId="0" fontId="11" fillId="0" borderId="20" xfId="49" applyBorder="1" applyAlignment="1">
      <alignment horizontal="center" vertical="center"/>
    </xf>
    <xf numFmtId="0" fontId="11" fillId="18" borderId="16" xfId="49" applyFont="1" applyFill="1" applyBorder="1" applyAlignment="1">
      <alignment horizontal="center" vertical="center"/>
    </xf>
    <xf numFmtId="0" fontId="11" fillId="18" borderId="20" xfId="49" applyFont="1" applyFill="1" applyBorder="1" applyAlignment="1">
      <alignment horizontal="center" vertical="center"/>
    </xf>
    <xf numFmtId="184" fontId="11" fillId="18" borderId="0" xfId="49" applyNumberFormat="1" applyFont="1" applyFill="1" applyAlignment="1">
      <alignment vertical="center"/>
    </xf>
    <xf numFmtId="0" fontId="11" fillId="0" borderId="18" xfId="49" applyFont="1" applyFill="1" applyBorder="1" applyAlignment="1">
      <alignment horizontal="center" vertical="center"/>
    </xf>
    <xf numFmtId="0" fontId="11" fillId="0" borderId="18" xfId="49" applyFont="1" applyBorder="1" applyAlignment="1">
      <alignment horizontal="center" vertical="center"/>
    </xf>
    <xf numFmtId="0" fontId="41" fillId="0" borderId="0" xfId="50" applyFont="1" applyFill="1" applyAlignment="1">
      <alignment vertical="center"/>
    </xf>
    <xf numFmtId="0" fontId="41" fillId="0" borderId="13" xfId="50" applyFont="1" applyFill="1" applyBorder="1" applyAlignment="1">
      <alignment horizontal="center" vertical="center"/>
    </xf>
    <xf numFmtId="0" fontId="41" fillId="0" borderId="14" xfId="50" applyFont="1" applyFill="1" applyBorder="1" applyAlignment="1">
      <alignment horizontal="center" vertical="center"/>
    </xf>
    <xf numFmtId="0" fontId="0" fillId="0" borderId="15" xfId="0" applyFont="1" applyFill="1" applyBorder="1" applyAlignment="1">
      <alignment horizontal="center" vertical="center"/>
    </xf>
    <xf numFmtId="184" fontId="41" fillId="0" borderId="16" xfId="50" applyNumberFormat="1" applyFont="1" applyFill="1" applyBorder="1" applyAlignment="1">
      <alignment horizontal="center" vertical="center"/>
    </xf>
    <xf numFmtId="184" fontId="41" fillId="0" borderId="16" xfId="50" applyNumberFormat="1" applyFont="1" applyFill="1" applyBorder="1" applyAlignment="1">
      <alignment horizontal="center" vertical="center"/>
    </xf>
    <xf numFmtId="0" fontId="39" fillId="0" borderId="0" xfId="50" applyFont="1" applyFill="1" applyAlignment="1">
      <alignment vertical="center"/>
    </xf>
    <xf numFmtId="0" fontId="24" fillId="0" borderId="4" xfId="50" applyFont="1" applyFill="1" applyBorder="1" applyAlignment="1">
      <alignment horizontal="center" vertical="center"/>
    </xf>
    <xf numFmtId="0" fontId="24" fillId="0" borderId="4" xfId="50" applyFont="1" applyFill="1" applyBorder="1" applyAlignment="1">
      <alignment vertical="center"/>
    </xf>
    <xf numFmtId="191" fontId="20" fillId="0" borderId="4" xfId="50" applyNumberFormat="1" applyFont="1" applyFill="1" applyBorder="1" applyAlignment="1">
      <alignment vertical="center"/>
    </xf>
    <xf numFmtId="191" fontId="24" fillId="0" borderId="4" xfId="50" applyNumberFormat="1" applyFont="1" applyFill="1" applyBorder="1" applyAlignment="1">
      <alignment vertical="center"/>
    </xf>
    <xf numFmtId="0" fontId="24" fillId="0" borderId="0" xfId="50" applyFont="1" applyFill="1" applyAlignment="1">
      <alignment vertical="center"/>
    </xf>
    <xf numFmtId="0" fontId="0" fillId="0" borderId="17" xfId="0" applyFont="1" applyFill="1" applyBorder="1" applyAlignment="1">
      <alignment horizontal="center" vertical="center"/>
    </xf>
    <xf numFmtId="184" fontId="41" fillId="0" borderId="18" xfId="50" applyNumberFormat="1" applyFont="1" applyFill="1" applyBorder="1" applyAlignment="1">
      <alignment horizontal="center" vertical="center"/>
    </xf>
    <xf numFmtId="0" fontId="24" fillId="0" borderId="0" xfId="50" applyFont="1" applyFill="1" applyAlignment="1">
      <alignment horizontal="center" vertical="center"/>
    </xf>
    <xf numFmtId="0" fontId="20" fillId="0" borderId="4" xfId="50" applyFont="1" applyFill="1" applyBorder="1" applyAlignment="1">
      <alignment vertical="center"/>
    </xf>
    <xf numFmtId="0" fontId="42" fillId="0" borderId="22" xfId="50" applyFont="1" applyFill="1" applyBorder="1" applyAlignment="1">
      <alignment horizontal="center" vertical="center"/>
    </xf>
    <xf numFmtId="0" fontId="24" fillId="0" borderId="80" xfId="50" applyFont="1" applyFill="1" applyBorder="1" applyAlignment="1">
      <alignment horizontal="center" vertical="center"/>
    </xf>
    <xf numFmtId="0" fontId="24" fillId="0" borderId="14" xfId="50" applyFont="1" applyFill="1" applyBorder="1" applyAlignment="1">
      <alignment horizontal="center" vertical="center"/>
    </xf>
    <xf numFmtId="189" fontId="24" fillId="0" borderId="56" xfId="50" applyNumberFormat="1" applyFont="1" applyFill="1" applyBorder="1" applyAlignment="1">
      <alignment horizontal="center" vertical="center"/>
    </xf>
    <xf numFmtId="189" fontId="24" fillId="0" borderId="16" xfId="50" applyNumberFormat="1" applyFont="1" applyFill="1" applyBorder="1" applyAlignment="1">
      <alignment horizontal="center" vertical="center"/>
    </xf>
    <xf numFmtId="189" fontId="24" fillId="0" borderId="81" xfId="50" applyNumberFormat="1" applyFont="1" applyFill="1" applyBorder="1" applyAlignment="1">
      <alignment horizontal="center" vertical="center"/>
    </xf>
    <xf numFmtId="189" fontId="24" fillId="0" borderId="18" xfId="50" applyNumberFormat="1" applyFont="1" applyFill="1" applyBorder="1" applyAlignment="1">
      <alignment horizontal="center" vertical="center"/>
    </xf>
    <xf numFmtId="0" fontId="39" fillId="0" borderId="0" xfId="50" applyFont="1" applyFill="1" applyAlignment="1">
      <alignment horizontal="left" vertical="center"/>
    </xf>
    <xf numFmtId="0" fontId="24" fillId="0" borderId="4" xfId="50" applyFont="1" applyFill="1" applyBorder="1" applyAlignment="1">
      <alignment horizontal="center" vertical="center" wrapText="1"/>
    </xf>
    <xf numFmtId="0" fontId="4" fillId="0" borderId="4" xfId="50" applyFont="1" applyFill="1" applyBorder="1" applyAlignment="1"/>
    <xf numFmtId="0" fontId="20" fillId="0" borderId="4" xfId="50" applyFont="1" applyFill="1" applyBorder="1" applyAlignment="1" applyProtection="1">
      <protection locked="0"/>
    </xf>
    <xf numFmtId="0" fontId="24" fillId="0" borderId="82" xfId="50" applyFont="1" applyFill="1" applyBorder="1" applyAlignment="1">
      <alignment vertical="center"/>
    </xf>
    <xf numFmtId="0" fontId="4" fillId="0" borderId="41" xfId="50" applyFont="1" applyFill="1" applyBorder="1" applyAlignment="1">
      <alignment horizontal="center"/>
    </xf>
    <xf numFmtId="0" fontId="4" fillId="0" borderId="83" xfId="50" applyFont="1" applyFill="1" applyBorder="1" applyAlignment="1">
      <alignment horizontal="center"/>
    </xf>
    <xf numFmtId="182" fontId="24" fillId="0" borderId="4" xfId="50" applyNumberFormat="1" applyFont="1" applyFill="1" applyBorder="1" applyAlignment="1">
      <alignment vertical="center"/>
    </xf>
    <xf numFmtId="0" fontId="24" fillId="0" borderId="41" xfId="50" applyFont="1" applyFill="1" applyBorder="1" applyAlignment="1">
      <alignment horizontal="center" vertical="center"/>
    </xf>
    <xf numFmtId="0" fontId="24" fillId="0" borderId="70" xfId="50" applyFont="1" applyFill="1" applyBorder="1" applyAlignment="1">
      <alignment horizontal="center" vertical="center"/>
    </xf>
    <xf numFmtId="0" fontId="24" fillId="0" borderId="83" xfId="50" applyFont="1" applyFill="1" applyBorder="1" applyAlignment="1">
      <alignment horizontal="center" vertical="center"/>
    </xf>
    <xf numFmtId="0" fontId="4" fillId="0" borderId="41" xfId="50" applyFont="1" applyFill="1" applyBorder="1" applyAlignment="1">
      <alignment horizontal="left"/>
    </xf>
    <xf numFmtId="0" fontId="4" fillId="0" borderId="83" xfId="50" applyFont="1" applyFill="1" applyBorder="1" applyAlignment="1">
      <alignment horizontal="left"/>
    </xf>
    <xf numFmtId="192" fontId="24" fillId="0" borderId="4" xfId="50" applyNumberFormat="1" applyFont="1" applyFill="1" applyBorder="1" applyAlignment="1">
      <alignment vertical="center"/>
    </xf>
    <xf numFmtId="182" fontId="41" fillId="0" borderId="19" xfId="50" applyNumberFormat="1" applyFont="1" applyFill="1" applyBorder="1" applyAlignment="1">
      <alignment horizontal="center" vertical="center"/>
    </xf>
    <xf numFmtId="184" fontId="0" fillId="0" borderId="16" xfId="0" applyNumberFormat="1" applyFont="1" applyFill="1" applyBorder="1" applyAlignment="1">
      <alignment horizontal="center" vertical="center"/>
    </xf>
    <xf numFmtId="184" fontId="1" fillId="0" borderId="16" xfId="0" applyNumberFormat="1" applyFont="1" applyFill="1" applyBorder="1" applyAlignment="1">
      <alignment horizontal="center" vertical="center" wrapText="1"/>
    </xf>
    <xf numFmtId="181" fontId="41" fillId="0" borderId="20" xfId="50" applyNumberFormat="1" applyFont="1" applyFill="1" applyBorder="1" applyAlignment="1">
      <alignment vertical="center"/>
    </xf>
    <xf numFmtId="184" fontId="0" fillId="0" borderId="16" xfId="0" applyNumberFormat="1" applyFont="1" applyFill="1" applyBorder="1" applyAlignment="1">
      <alignment horizontal="center" vertical="center"/>
    </xf>
    <xf numFmtId="184" fontId="1" fillId="0" borderId="16" xfId="0" applyNumberFormat="1" applyFont="1" applyFill="1" applyBorder="1" applyAlignment="1">
      <alignment horizontal="center" vertical="center" wrapText="1"/>
    </xf>
    <xf numFmtId="181" fontId="41" fillId="0" borderId="20" xfId="50" applyNumberFormat="1" applyFont="1" applyFill="1" applyBorder="1" applyAlignment="1">
      <alignment vertical="center"/>
    </xf>
    <xf numFmtId="0" fontId="1" fillId="0" borderId="0" xfId="0" applyFont="1" applyBorder="1" applyAlignment="1">
      <alignment vertical="center"/>
    </xf>
    <xf numFmtId="184" fontId="41" fillId="0" borderId="0" xfId="50" applyNumberFormat="1" applyFont="1" applyFill="1" applyAlignment="1">
      <alignment horizontal="center" vertical="center"/>
    </xf>
    <xf numFmtId="184" fontId="0" fillId="0" borderId="0" xfId="0" applyNumberFormat="1" applyFont="1" applyAlignment="1">
      <alignment horizontal="center" vertical="center"/>
    </xf>
    <xf numFmtId="0" fontId="41" fillId="0" borderId="84" xfId="50" applyFont="1" applyFill="1" applyBorder="1" applyAlignment="1">
      <alignment vertical="center"/>
    </xf>
    <xf numFmtId="0" fontId="41" fillId="0" borderId="84" xfId="50" applyFont="1" applyFill="1" applyBorder="1" applyAlignment="1">
      <alignment vertical="center"/>
    </xf>
    <xf numFmtId="184" fontId="0" fillId="0" borderId="18" xfId="0" applyNumberFormat="1" applyFont="1" applyFill="1" applyBorder="1" applyAlignment="1">
      <alignment horizontal="center" vertical="center"/>
    </xf>
    <xf numFmtId="184" fontId="1" fillId="0" borderId="18" xfId="0" applyNumberFormat="1" applyFont="1" applyFill="1" applyBorder="1" applyAlignment="1">
      <alignment horizontal="center" vertical="center" wrapText="1"/>
    </xf>
    <xf numFmtId="0" fontId="41" fillId="0" borderId="85" xfId="50" applyFont="1" applyFill="1" applyBorder="1" applyAlignment="1">
      <alignment vertical="center"/>
    </xf>
    <xf numFmtId="0" fontId="24" fillId="0" borderId="19" xfId="50" applyFont="1" applyFill="1" applyBorder="1" applyAlignment="1">
      <alignment horizontal="center" vertical="center"/>
    </xf>
    <xf numFmtId="189" fontId="24" fillId="0" borderId="20" xfId="50" applyNumberFormat="1" applyFont="1" applyFill="1" applyBorder="1" applyAlignment="1">
      <alignment horizontal="center" vertical="center"/>
    </xf>
    <xf numFmtId="189" fontId="24" fillId="0" borderId="21" xfId="50" applyNumberFormat="1" applyFont="1" applyFill="1" applyBorder="1" applyAlignment="1">
      <alignment horizontal="center" vertical="center"/>
    </xf>
    <xf numFmtId="0" fontId="1" fillId="0" borderId="0" xfId="0" applyFont="1" applyBorder="1" applyAlignment="1">
      <alignment horizontal="center" vertical="center"/>
    </xf>
    <xf numFmtId="183" fontId="0" fillId="0" borderId="0" xfId="0" applyNumberFormat="1" applyFont="1" applyBorder="1">
      <alignment vertical="center"/>
    </xf>
    <xf numFmtId="0" fontId="37" fillId="0" borderId="0" xfId="0" applyNumberFormat="1" applyFont="1" applyBorder="1" applyAlignment="1">
      <alignment vertical="center"/>
    </xf>
    <xf numFmtId="182" fontId="0" fillId="0" borderId="0" xfId="0" applyNumberFormat="1" applyFont="1" applyBorder="1">
      <alignment vertical="center"/>
    </xf>
    <xf numFmtId="0" fontId="0" fillId="0" borderId="0" xfId="0" applyNumberFormat="1" applyFont="1" applyBorder="1" applyAlignment="1">
      <alignment horizontal="right" vertical="center"/>
    </xf>
    <xf numFmtId="182" fontId="0" fillId="0" borderId="0" xfId="0" applyNumberFormat="1" applyFont="1" applyFill="1" applyBorder="1">
      <alignment vertical="center"/>
    </xf>
    <xf numFmtId="189" fontId="0" fillId="0" borderId="0" xfId="0" applyNumberFormat="1" applyFont="1" applyBorder="1" applyAlignment="1">
      <alignment vertical="center"/>
    </xf>
    <xf numFmtId="0" fontId="0" fillId="0" borderId="0" xfId="0" applyNumberFormat="1" applyFont="1" applyBorder="1" applyAlignment="1">
      <alignment vertical="center"/>
    </xf>
    <xf numFmtId="189" fontId="0" fillId="0" borderId="0" xfId="0" applyNumberFormat="1" applyFont="1" applyFill="1" applyBorder="1" applyAlignment="1">
      <alignment vertical="center"/>
    </xf>
    <xf numFmtId="183" fontId="1" fillId="0" borderId="0" xfId="0" applyNumberFormat="1" applyFont="1" applyBorder="1">
      <alignment vertical="center"/>
    </xf>
    <xf numFmtId="0" fontId="37" fillId="0" borderId="0" xfId="0" applyNumberFormat="1" applyFont="1" applyFill="1" applyBorder="1" applyAlignment="1">
      <alignment vertical="center"/>
    </xf>
    <xf numFmtId="192" fontId="4" fillId="0" borderId="4" xfId="50" applyNumberFormat="1" applyFont="1" applyFill="1" applyBorder="1" applyAlignment="1">
      <alignment vertical="center"/>
    </xf>
    <xf numFmtId="0" fontId="41" fillId="0" borderId="4" xfId="50" applyFont="1" applyFill="1" applyBorder="1" applyAlignment="1">
      <alignment horizontal="center" vertical="center"/>
    </xf>
    <xf numFmtId="0" fontId="24" fillId="0" borderId="41" xfId="50" applyFont="1" applyFill="1" applyBorder="1" applyAlignment="1">
      <alignment horizontal="left" vertical="center"/>
    </xf>
    <xf numFmtId="0" fontId="24" fillId="0" borderId="83" xfId="50" applyFont="1" applyFill="1" applyBorder="1" applyAlignment="1">
      <alignment horizontal="left" vertical="center"/>
    </xf>
    <xf numFmtId="0" fontId="4" fillId="0" borderId="4" xfId="50" applyFont="1" applyFill="1" applyBorder="1" applyAlignment="1">
      <alignment vertical="center"/>
    </xf>
    <xf numFmtId="182" fontId="4" fillId="0" borderId="4" xfId="50" applyNumberFormat="1" applyFont="1" applyFill="1" applyBorder="1" applyAlignment="1">
      <alignment vertical="center"/>
    </xf>
    <xf numFmtId="0" fontId="4" fillId="0" borderId="41" xfId="50" applyFont="1" applyFill="1" applyBorder="1" applyAlignment="1">
      <alignment horizontal="left" vertical="center"/>
    </xf>
    <xf numFmtId="0" fontId="4" fillId="0" borderId="83" xfId="50" applyFont="1" applyFill="1" applyBorder="1" applyAlignment="1">
      <alignment horizontal="left" vertical="center"/>
    </xf>
    <xf numFmtId="0" fontId="8" fillId="0" borderId="0" xfId="50" applyFont="1" applyFill="1" applyAlignment="1">
      <alignment vertical="center"/>
    </xf>
    <xf numFmtId="0" fontId="42" fillId="0" borderId="41" xfId="50" applyFont="1" applyFill="1" applyBorder="1" applyAlignment="1">
      <alignment horizontal="left" vertical="center"/>
    </xf>
    <xf numFmtId="0" fontId="42" fillId="0" borderId="70" xfId="50" applyFont="1" applyFill="1" applyBorder="1" applyAlignment="1">
      <alignment horizontal="left" vertical="center"/>
    </xf>
    <xf numFmtId="0" fontId="42" fillId="0" borderId="83" xfId="50" applyFont="1" applyFill="1" applyBorder="1" applyAlignment="1">
      <alignment horizontal="left" vertical="center"/>
    </xf>
    <xf numFmtId="182" fontId="24" fillId="0" borderId="0" xfId="50" applyNumberFormat="1" applyFont="1" applyFill="1" applyAlignment="1">
      <alignment vertical="center"/>
    </xf>
    <xf numFmtId="0" fontId="41" fillId="0" borderId="13" xfId="50" applyFont="1" applyFill="1" applyBorder="1" applyAlignment="1">
      <alignment vertical="center"/>
    </xf>
    <xf numFmtId="0" fontId="20" fillId="0" borderId="4" xfId="50" applyFont="1" applyFill="1" applyBorder="1" applyAlignment="1">
      <alignment horizontal="center" vertical="center"/>
    </xf>
    <xf numFmtId="0" fontId="41" fillId="0" borderId="15" xfId="50" applyFont="1" applyFill="1" applyBorder="1" applyAlignment="1">
      <alignment vertical="center"/>
    </xf>
    <xf numFmtId="0" fontId="41" fillId="0" borderId="16" xfId="50" applyFont="1" applyFill="1" applyBorder="1" applyAlignment="1">
      <alignment vertical="center"/>
    </xf>
    <xf numFmtId="0" fontId="41" fillId="0" borderId="17" xfId="50" applyFont="1" applyFill="1" applyBorder="1" applyAlignment="1">
      <alignment vertical="center"/>
    </xf>
    <xf numFmtId="0" fontId="41" fillId="0" borderId="18" xfId="50" applyFont="1" applyFill="1" applyBorder="1" applyAlignment="1">
      <alignment vertical="center"/>
    </xf>
    <xf numFmtId="0" fontId="20" fillId="18" borderId="4" xfId="50" applyFont="1" applyFill="1" applyBorder="1" applyAlignment="1">
      <alignment vertical="center"/>
    </xf>
    <xf numFmtId="0" fontId="8" fillId="0" borderId="41" xfId="50" applyFont="1" applyFill="1" applyBorder="1" applyAlignment="1">
      <alignment horizontal="left"/>
    </xf>
    <xf numFmtId="0" fontId="8" fillId="0" borderId="83" xfId="50" applyFont="1" applyFill="1" applyBorder="1" applyAlignment="1">
      <alignment horizontal="left"/>
    </xf>
    <xf numFmtId="0" fontId="41" fillId="0" borderId="4" xfId="50" applyFont="1" applyFill="1" applyBorder="1" applyAlignment="1">
      <alignment horizontal="center" vertical="center" wrapText="1"/>
    </xf>
    <xf numFmtId="0" fontId="24" fillId="0" borderId="0" xfId="50" applyFont="1" applyFill="1" applyBorder="1" applyAlignment="1">
      <alignment vertical="center"/>
    </xf>
    <xf numFmtId="0" fontId="43" fillId="0" borderId="4" xfId="50" applyFont="1" applyFill="1" applyBorder="1" applyAlignment="1">
      <alignment horizontal="left" vertical="center"/>
    </xf>
    <xf numFmtId="0" fontId="43" fillId="0" borderId="4" xfId="50" applyFont="1" applyFill="1" applyBorder="1" applyAlignment="1">
      <alignment vertical="center"/>
    </xf>
    <xf numFmtId="0" fontId="41" fillId="0" borderId="19" xfId="50" applyFont="1" applyFill="1" applyBorder="1" applyAlignment="1">
      <alignment vertical="center"/>
    </xf>
    <xf numFmtId="0" fontId="41" fillId="0" borderId="20" xfId="50" applyFont="1" applyFill="1" applyBorder="1" applyAlignment="1">
      <alignment vertical="center"/>
    </xf>
    <xf numFmtId="0" fontId="41" fillId="0" borderId="21" xfId="50" applyFont="1" applyFill="1" applyBorder="1" applyAlignment="1">
      <alignment vertical="center"/>
    </xf>
    <xf numFmtId="0" fontId="41" fillId="0" borderId="44" xfId="50" applyFont="1" applyFill="1" applyBorder="1" applyAlignment="1">
      <alignment horizontal="center" vertical="center"/>
    </xf>
    <xf numFmtId="0" fontId="41" fillId="0" borderId="23" xfId="50" applyFont="1" applyFill="1" applyBorder="1" applyAlignment="1">
      <alignment horizontal="center" vertical="center"/>
    </xf>
    <xf numFmtId="0" fontId="24" fillId="0" borderId="4" xfId="50" applyFont="1" applyFill="1" applyBorder="1" applyAlignment="1">
      <alignment horizontal="left" vertical="center"/>
    </xf>
    <xf numFmtId="0" fontId="41" fillId="0" borderId="41" xfId="50" applyFont="1" applyFill="1" applyBorder="1" applyAlignment="1">
      <alignment horizontal="left" vertical="center"/>
    </xf>
    <xf numFmtId="0" fontId="41" fillId="0" borderId="83" xfId="50" applyFont="1" applyFill="1" applyBorder="1" applyAlignment="1">
      <alignment horizontal="left" vertical="center"/>
    </xf>
    <xf numFmtId="0" fontId="41" fillId="0" borderId="37" xfId="50" applyFont="1" applyFill="1" applyBorder="1" applyAlignment="1">
      <alignment horizontal="center" vertical="center"/>
    </xf>
    <xf numFmtId="0" fontId="0" fillId="0" borderId="0" xfId="0" applyAlignment="1">
      <alignment horizontal="right" vertical="center"/>
    </xf>
    <xf numFmtId="0" fontId="0" fillId="0" borderId="0" xfId="0" applyBorder="1">
      <alignment vertical="center"/>
    </xf>
    <xf numFmtId="0" fontId="0" fillId="0" borderId="0" xfId="0" applyBorder="1" applyAlignment="1">
      <alignment horizontal="right" vertical="center"/>
    </xf>
    <xf numFmtId="0" fontId="3" fillId="0" borderId="0" xfId="0" applyFont="1" applyBorder="1">
      <alignment vertical="center"/>
    </xf>
    <xf numFmtId="0" fontId="0" fillId="0" borderId="0" xfId="0" applyFont="1">
      <alignment vertical="center"/>
    </xf>
    <xf numFmtId="0" fontId="37" fillId="0" borderId="0" xfId="0" applyFont="1" applyBorder="1" applyAlignment="1">
      <alignment horizontal="right" vertical="center"/>
    </xf>
    <xf numFmtId="49" fontId="41" fillId="0" borderId="0" xfId="0" applyNumberFormat="1" applyFont="1" applyFill="1" applyBorder="1" applyAlignment="1" applyProtection="1">
      <alignment horizontal="center" vertical="center"/>
    </xf>
    <xf numFmtId="189" fontId="9" fillId="0" borderId="0" xfId="0" applyNumberFormat="1" applyFont="1" applyFill="1" applyBorder="1" applyAlignment="1" applyProtection="1">
      <alignment horizontal="right" vertical="center"/>
    </xf>
    <xf numFmtId="0" fontId="0" fillId="0" borderId="0" xfId="0" applyFont="1" applyBorder="1" applyAlignment="1">
      <alignment horizontal="center" vertical="center"/>
    </xf>
    <xf numFmtId="0" fontId="0" fillId="0" borderId="86" xfId="0" applyFont="1" applyBorder="1" applyAlignment="1">
      <alignment horizontal="center" vertical="center"/>
    </xf>
    <xf numFmtId="0" fontId="0" fillId="0" borderId="87" xfId="0" applyFont="1" applyBorder="1" applyAlignment="1">
      <alignment horizontal="center" vertical="center"/>
    </xf>
    <xf numFmtId="0" fontId="8" fillId="0" borderId="87" xfId="0" applyNumberFormat="1" applyFont="1" applyFill="1" applyBorder="1" applyAlignment="1" applyProtection="1">
      <alignment horizontal="center" vertical="center"/>
    </xf>
    <xf numFmtId="190" fontId="8" fillId="0" borderId="87" xfId="0" applyNumberFormat="1" applyFont="1" applyFill="1" applyBorder="1" applyAlignment="1" applyProtection="1">
      <alignment horizontal="center" vertical="center"/>
    </xf>
    <xf numFmtId="0" fontId="0" fillId="0" borderId="88" xfId="0" applyFont="1" applyBorder="1" applyAlignment="1">
      <alignment horizontal="center" vertical="center"/>
    </xf>
    <xf numFmtId="0" fontId="0" fillId="0" borderId="89" xfId="0" applyFont="1" applyBorder="1" applyAlignment="1">
      <alignment horizontal="center" vertical="center"/>
    </xf>
    <xf numFmtId="0" fontId="8" fillId="0" borderId="58" xfId="0" applyNumberFormat="1" applyFont="1" applyFill="1" applyBorder="1" applyAlignment="1" applyProtection="1">
      <alignment horizontal="center" vertical="center"/>
    </xf>
    <xf numFmtId="190" fontId="8" fillId="0" borderId="58" xfId="0" applyNumberFormat="1" applyFont="1" applyFill="1" applyBorder="1" applyAlignment="1" applyProtection="1">
      <alignment horizontal="center" vertical="center"/>
    </xf>
    <xf numFmtId="0" fontId="0" fillId="0" borderId="90" xfId="0" applyFont="1" applyBorder="1" applyAlignment="1">
      <alignment horizontal="center" vertical="center"/>
    </xf>
    <xf numFmtId="0" fontId="0" fillId="0" borderId="58" xfId="0" applyFont="1" applyBorder="1" applyAlignment="1">
      <alignment horizontal="center" vertical="center"/>
    </xf>
    <xf numFmtId="0" fontId="8" fillId="0" borderId="16" xfId="0" applyNumberFormat="1" applyFont="1" applyFill="1" applyBorder="1" applyAlignment="1" applyProtection="1">
      <alignment horizontal="center" vertical="center"/>
    </xf>
    <xf numFmtId="190" fontId="8" fillId="0" borderId="16" xfId="0" applyNumberFormat="1" applyFont="1" applyFill="1" applyBorder="1" applyAlignment="1" applyProtection="1">
      <alignment horizontal="center" vertical="center"/>
    </xf>
    <xf numFmtId="0" fontId="9" fillId="21" borderId="15" xfId="0" applyNumberFormat="1" applyFont="1" applyFill="1" applyBorder="1" applyAlignment="1" applyProtection="1">
      <alignment horizontal="center" vertical="center"/>
    </xf>
    <xf numFmtId="49" fontId="9" fillId="21" borderId="16" xfId="0" applyNumberFormat="1" applyFont="1" applyFill="1" applyBorder="1" applyAlignment="1" applyProtection="1">
      <alignment horizontal="center" vertical="center"/>
    </xf>
    <xf numFmtId="0" fontId="8" fillId="21" borderId="16" xfId="0" applyNumberFormat="1" applyFont="1" applyFill="1" applyBorder="1" applyAlignment="1" applyProtection="1">
      <alignment vertical="center"/>
    </xf>
    <xf numFmtId="0" fontId="9" fillId="21" borderId="16" xfId="0" applyNumberFormat="1" applyFont="1" applyFill="1" applyBorder="1" applyAlignment="1" applyProtection="1">
      <alignment vertical="center"/>
    </xf>
    <xf numFmtId="190" fontId="8" fillId="21" borderId="16" xfId="0" applyNumberFormat="1" applyFont="1" applyFill="1" applyBorder="1" applyAlignment="1" applyProtection="1">
      <alignment vertical="center"/>
    </xf>
    <xf numFmtId="0" fontId="9" fillId="0" borderId="15" xfId="0" applyNumberFormat="1" applyFont="1" applyFill="1" applyBorder="1" applyAlignment="1" applyProtection="1">
      <alignment horizontal="center" vertical="center"/>
    </xf>
    <xf numFmtId="49" fontId="9" fillId="0" borderId="16" xfId="0" applyNumberFormat="1" applyFont="1" applyFill="1" applyBorder="1" applyAlignment="1" applyProtection="1">
      <alignment horizontal="center" vertical="center"/>
    </xf>
    <xf numFmtId="0" fontId="9" fillId="0" borderId="16" xfId="0" applyNumberFormat="1" applyFont="1" applyFill="1" applyBorder="1" applyAlignment="1" applyProtection="1">
      <alignment vertical="center"/>
    </xf>
    <xf numFmtId="0" fontId="9" fillId="0" borderId="16" xfId="0" applyNumberFormat="1" applyFont="1" applyFill="1" applyBorder="1" applyAlignment="1" applyProtection="1">
      <alignment horizontal="right" vertical="center"/>
    </xf>
    <xf numFmtId="190" fontId="9" fillId="0" borderId="16" xfId="0" applyNumberFormat="1" applyFont="1" applyFill="1" applyBorder="1" applyAlignment="1" applyProtection="1">
      <alignment vertical="center"/>
    </xf>
    <xf numFmtId="190" fontId="9" fillId="21" borderId="16" xfId="0" applyNumberFormat="1" applyFont="1" applyFill="1" applyBorder="1" applyAlignment="1" applyProtection="1">
      <alignment vertical="center"/>
    </xf>
    <xf numFmtId="0" fontId="9" fillId="0" borderId="15" xfId="0" applyNumberFormat="1" applyFont="1" applyFill="1" applyBorder="1" applyAlignment="1" applyProtection="1">
      <alignment horizontal="center" vertical="center" wrapText="1"/>
    </xf>
    <xf numFmtId="0" fontId="9" fillId="21" borderId="16" xfId="0" applyNumberFormat="1" applyFont="1" applyFill="1" applyBorder="1" applyAlignment="1" applyProtection="1">
      <alignment horizontal="right" vertical="center"/>
    </xf>
    <xf numFmtId="49" fontId="9" fillId="0" borderId="18" xfId="0" applyNumberFormat="1" applyFont="1" applyFill="1" applyBorder="1" applyAlignment="1" applyProtection="1">
      <alignment horizontal="center" vertical="center"/>
    </xf>
    <xf numFmtId="0" fontId="9" fillId="0" borderId="18" xfId="0" applyNumberFormat="1" applyFont="1" applyFill="1" applyBorder="1" applyAlignment="1" applyProtection="1">
      <alignment vertical="center"/>
    </xf>
    <xf numFmtId="190" fontId="9" fillId="0" borderId="18" xfId="0" applyNumberFormat="1" applyFont="1" applyFill="1" applyBorder="1" applyAlignment="1" applyProtection="1">
      <alignment vertical="center"/>
    </xf>
    <xf numFmtId="0" fontId="9" fillId="0" borderId="17" xfId="0" applyNumberFormat="1" applyFont="1" applyFill="1" applyBorder="1" applyAlignment="1" applyProtection="1">
      <alignment horizontal="center" vertical="center" wrapText="1"/>
    </xf>
    <xf numFmtId="0" fontId="0" fillId="0" borderId="0" xfId="0" applyFont="1" applyAlignment="1">
      <alignment horizontal="center" vertical="center"/>
    </xf>
    <xf numFmtId="190" fontId="8" fillId="0" borderId="91" xfId="0" applyNumberFormat="1" applyFont="1" applyFill="1" applyBorder="1" applyAlignment="1" applyProtection="1">
      <alignment horizontal="center" vertical="center"/>
    </xf>
    <xf numFmtId="0" fontId="0" fillId="0" borderId="27" xfId="0" applyFont="1" applyBorder="1" applyAlignment="1">
      <alignment horizontal="center" vertical="center"/>
    </xf>
    <xf numFmtId="0" fontId="0" fillId="0" borderId="14" xfId="0" applyFont="1" applyBorder="1" applyAlignment="1">
      <alignment horizontal="center" vertical="center"/>
    </xf>
    <xf numFmtId="190" fontId="8" fillId="0" borderId="59" xfId="0" applyNumberFormat="1" applyFont="1" applyFill="1" applyBorder="1" applyAlignment="1" applyProtection="1">
      <alignment horizontal="center" vertical="center"/>
    </xf>
    <xf numFmtId="189" fontId="1" fillId="26" borderId="90" xfId="0" applyNumberFormat="1" applyFont="1" applyFill="1" applyBorder="1">
      <alignment vertical="center"/>
    </xf>
    <xf numFmtId="189" fontId="1" fillId="26" borderId="16" xfId="0" applyNumberFormat="1" applyFont="1" applyFill="1" applyBorder="1">
      <alignment vertical="center"/>
    </xf>
    <xf numFmtId="190" fontId="44" fillId="0" borderId="60" xfId="0" applyNumberFormat="1" applyFont="1" applyFill="1" applyBorder="1" applyAlignment="1" applyProtection="1">
      <alignment horizontal="center" vertical="center"/>
    </xf>
    <xf numFmtId="189" fontId="1" fillId="27" borderId="15" xfId="0" applyNumberFormat="1" applyFont="1" applyFill="1" applyBorder="1">
      <alignment vertical="center"/>
    </xf>
    <xf numFmtId="0" fontId="0" fillId="0" borderId="0" xfId="0" applyAlignment="1">
      <alignment horizontal="center" vertical="center"/>
    </xf>
    <xf numFmtId="189" fontId="1" fillId="27" borderId="16" xfId="0" applyNumberFormat="1" applyFont="1" applyFill="1" applyBorder="1">
      <alignment vertical="center"/>
    </xf>
    <xf numFmtId="0" fontId="0" fillId="21" borderId="60" xfId="0" applyFont="1" applyFill="1" applyBorder="1">
      <alignment vertical="center"/>
    </xf>
    <xf numFmtId="189" fontId="9" fillId="21" borderId="15" xfId="0" applyNumberFormat="1" applyFont="1" applyFill="1" applyBorder="1" applyAlignment="1" applyProtection="1">
      <alignment vertical="center"/>
    </xf>
    <xf numFmtId="189" fontId="1" fillId="21" borderId="16" xfId="0" applyNumberFormat="1" applyFont="1" applyFill="1" applyBorder="1">
      <alignment vertical="center"/>
    </xf>
    <xf numFmtId="182" fontId="45" fillId="0" borderId="60" xfId="0" applyNumberFormat="1" applyFont="1" applyFill="1" applyBorder="1" applyAlignment="1">
      <alignment horizontal="center" vertical="center" wrapText="1"/>
    </xf>
    <xf numFmtId="189" fontId="9" fillId="0" borderId="15" xfId="0" applyNumberFormat="1" applyFont="1" applyFill="1" applyBorder="1" applyAlignment="1" applyProtection="1">
      <alignment vertical="center"/>
    </xf>
    <xf numFmtId="189" fontId="1" fillId="0" borderId="16" xfId="0" applyNumberFormat="1" applyFont="1" applyFill="1" applyBorder="1">
      <alignment vertical="center"/>
    </xf>
    <xf numFmtId="182" fontId="45" fillId="21" borderId="60" xfId="0" applyNumberFormat="1" applyFont="1" applyFill="1" applyBorder="1" applyAlignment="1">
      <alignment horizontal="center" vertical="center" wrapText="1"/>
    </xf>
    <xf numFmtId="189" fontId="9" fillId="18" borderId="15" xfId="0" applyNumberFormat="1" applyFont="1" applyFill="1" applyBorder="1" applyAlignment="1" applyProtection="1">
      <alignment vertical="center"/>
    </xf>
    <xf numFmtId="190" fontId="41" fillId="21" borderId="60" xfId="0" applyNumberFormat="1" applyFont="1" applyFill="1" applyBorder="1" applyAlignment="1" applyProtection="1">
      <alignment vertical="center"/>
    </xf>
    <xf numFmtId="190" fontId="41" fillId="0" borderId="60" xfId="0" applyNumberFormat="1" applyFont="1" applyFill="1" applyBorder="1" applyAlignment="1" applyProtection="1">
      <alignment vertical="center"/>
    </xf>
    <xf numFmtId="190" fontId="41" fillId="0" borderId="92" xfId="0" applyNumberFormat="1" applyFont="1" applyFill="1" applyBorder="1" applyAlignment="1" applyProtection="1">
      <alignment vertical="center"/>
    </xf>
    <xf numFmtId="189" fontId="9" fillId="0" borderId="17" xfId="0" applyNumberFormat="1" applyFont="1" applyFill="1" applyBorder="1" applyAlignment="1" applyProtection="1">
      <alignment vertical="center"/>
    </xf>
    <xf numFmtId="189" fontId="1" fillId="0" borderId="18" xfId="0" applyNumberFormat="1" applyFont="1" applyFill="1" applyBorder="1">
      <alignment vertical="center"/>
    </xf>
    <xf numFmtId="0" fontId="0" fillId="0" borderId="13" xfId="0" applyFont="1" applyBorder="1" applyAlignment="1">
      <alignment horizontal="center" vertical="center"/>
    </xf>
    <xf numFmtId="189" fontId="1" fillId="26" borderId="15" xfId="0" applyNumberFormat="1" applyFont="1" applyFill="1" applyBorder="1">
      <alignment vertical="center"/>
    </xf>
    <xf numFmtId="0" fontId="0" fillId="0" borderId="19" xfId="0" applyFont="1" applyBorder="1">
      <alignment vertical="center"/>
    </xf>
    <xf numFmtId="0" fontId="41" fillId="26" borderId="20" xfId="0" applyNumberFormat="1" applyFont="1" applyFill="1" applyBorder="1" applyAlignment="1" applyProtection="1">
      <alignment horizontal="center" vertical="center"/>
    </xf>
    <xf numFmtId="0" fontId="41" fillId="27" borderId="20" xfId="0" applyNumberFormat="1" applyFont="1" applyFill="1" applyBorder="1" applyAlignment="1" applyProtection="1">
      <alignment horizontal="center" vertical="center"/>
    </xf>
    <xf numFmtId="0" fontId="0" fillId="21" borderId="20" xfId="0" applyFont="1" applyFill="1" applyBorder="1">
      <alignment vertical="center"/>
    </xf>
    <xf numFmtId="0" fontId="0" fillId="0" borderId="20" xfId="0" applyFont="1" applyFill="1" applyBorder="1">
      <alignment vertical="center"/>
    </xf>
    <xf numFmtId="0" fontId="0" fillId="0" borderId="21" xfId="0" applyFont="1" applyFill="1" applyBorder="1">
      <alignment vertical="center"/>
    </xf>
    <xf numFmtId="0" fontId="3" fillId="0" borderId="0" xfId="0" applyFont="1">
      <alignment vertical="center"/>
    </xf>
    <xf numFmtId="0" fontId="0" fillId="0" borderId="0" xfId="0" applyFont="1" applyFill="1" applyAlignment="1">
      <alignment horizontal="center" vertical="center"/>
    </xf>
    <xf numFmtId="0" fontId="0" fillId="0" borderId="0" xfId="0" applyFont="1" applyAlignment="1">
      <alignment vertical="center"/>
    </xf>
    <xf numFmtId="0" fontId="8" fillId="0" borderId="93" xfId="50" applyFont="1" applyBorder="1" applyAlignment="1">
      <alignment horizontal="center"/>
    </xf>
    <xf numFmtId="182" fontId="9" fillId="0" borderId="87" xfId="50" applyNumberFormat="1" applyFont="1" applyFill="1" applyBorder="1"/>
    <xf numFmtId="0" fontId="8" fillId="0" borderId="87" xfId="50" applyFont="1" applyBorder="1"/>
    <xf numFmtId="0" fontId="9" fillId="0" borderId="87" xfId="50" applyFont="1" applyFill="1" applyBorder="1"/>
    <xf numFmtId="0" fontId="9" fillId="0" borderId="87" xfId="50" applyFont="1" applyBorder="1"/>
    <xf numFmtId="189" fontId="9" fillId="0" borderId="87" xfId="50" applyNumberFormat="1" applyFont="1" applyBorder="1"/>
    <xf numFmtId="0" fontId="46" fillId="0" borderId="0" xfId="0" applyFont="1" applyBorder="1" applyAlignment="1">
      <alignment vertical="center"/>
    </xf>
    <xf numFmtId="0" fontId="8" fillId="0" borderId="14" xfId="50" applyFont="1" applyFill="1" applyBorder="1" applyAlignment="1">
      <alignment horizontal="center" vertical="center" wrapText="1"/>
    </xf>
    <xf numFmtId="0" fontId="0" fillId="0" borderId="14" xfId="0" applyFont="1" applyBorder="1" applyAlignment="1">
      <alignment horizontal="center" vertical="center" wrapText="1"/>
    </xf>
    <xf numFmtId="0" fontId="0" fillId="0" borderId="91" xfId="0" applyFont="1" applyBorder="1" applyAlignment="1">
      <alignment horizontal="center" vertical="center" wrapText="1"/>
    </xf>
    <xf numFmtId="0" fontId="0" fillId="0" borderId="93" xfId="0" applyFont="1" applyBorder="1" applyAlignment="1">
      <alignment horizontal="center" vertical="center" wrapText="1"/>
    </xf>
    <xf numFmtId="0" fontId="0" fillId="0" borderId="15" xfId="0" applyFont="1" applyBorder="1" applyAlignment="1">
      <alignment horizontal="center" vertical="center"/>
    </xf>
    <xf numFmtId="0" fontId="8" fillId="0" borderId="16" xfId="50" applyFont="1" applyFill="1" applyBorder="1" applyAlignment="1">
      <alignment horizontal="center" vertical="center" wrapText="1"/>
    </xf>
    <xf numFmtId="0" fontId="0" fillId="0" borderId="16" xfId="0" applyFont="1" applyBorder="1" applyAlignment="1">
      <alignment horizontal="center" vertical="center" wrapText="1"/>
    </xf>
    <xf numFmtId="0" fontId="0" fillId="0" borderId="59" xfId="0" applyFont="1" applyBorder="1" applyAlignment="1">
      <alignment horizontal="center" vertical="center" wrapText="1"/>
    </xf>
    <xf numFmtId="0" fontId="0" fillId="0" borderId="57" xfId="0" applyFont="1" applyBorder="1" applyAlignment="1">
      <alignment horizontal="center" vertical="center" wrapText="1"/>
    </xf>
    <xf numFmtId="0" fontId="8" fillId="0" borderId="15" xfId="50" applyFont="1" applyFill="1" applyBorder="1" applyAlignment="1">
      <alignment horizontal="center" vertical="center" wrapText="1"/>
    </xf>
    <xf numFmtId="0" fontId="9" fillId="0" borderId="16" xfId="50" applyFont="1" applyFill="1" applyBorder="1" applyAlignment="1">
      <alignment horizontal="center" vertical="center" wrapText="1"/>
    </xf>
    <xf numFmtId="182" fontId="1" fillId="0" borderId="16" xfId="0" applyNumberFormat="1" applyFont="1" applyBorder="1">
      <alignment vertical="center"/>
    </xf>
    <xf numFmtId="0" fontId="1" fillId="0" borderId="16" xfId="0" applyFont="1" applyBorder="1">
      <alignment vertical="center"/>
    </xf>
    <xf numFmtId="182" fontId="1" fillId="0" borderId="16" xfId="0" applyNumberFormat="1" applyFont="1" applyFill="1" applyBorder="1">
      <alignment vertical="center"/>
    </xf>
    <xf numFmtId="0" fontId="0" fillId="0" borderId="17" xfId="0" applyFont="1" applyBorder="1" applyAlignment="1">
      <alignment horizontal="center" vertical="center"/>
    </xf>
    <xf numFmtId="0" fontId="1" fillId="0" borderId="18" xfId="0" applyFont="1" applyBorder="1" applyAlignment="1">
      <alignment horizontal="center" vertical="center"/>
    </xf>
    <xf numFmtId="182" fontId="1" fillId="0" borderId="18" xfId="0" applyNumberFormat="1" applyFont="1" applyBorder="1">
      <alignment vertical="center"/>
    </xf>
    <xf numFmtId="0" fontId="0" fillId="0" borderId="16" xfId="0" applyFont="1" applyBorder="1" applyAlignment="1">
      <alignment horizontal="center" vertical="center"/>
    </xf>
    <xf numFmtId="0" fontId="2" fillId="0" borderId="15" xfId="0" applyFont="1" applyFill="1" applyBorder="1" applyAlignment="1">
      <alignment horizontal="center" vertical="center"/>
    </xf>
    <xf numFmtId="186" fontId="0" fillId="0" borderId="16" xfId="0" applyNumberFormat="1" applyFont="1" applyFill="1" applyBorder="1">
      <alignment vertical="center"/>
    </xf>
    <xf numFmtId="182" fontId="2" fillId="0" borderId="16" xfId="0" applyNumberFormat="1" applyFont="1" applyFill="1" applyBorder="1" applyAlignment="1">
      <alignment vertical="center"/>
    </xf>
    <xf numFmtId="182" fontId="0" fillId="0" borderId="16" xfId="0" applyNumberFormat="1" applyFont="1" applyFill="1" applyBorder="1">
      <alignment vertical="center"/>
    </xf>
    <xf numFmtId="0" fontId="2" fillId="0" borderId="15" xfId="0" applyFont="1" applyBorder="1" applyAlignment="1">
      <alignment horizontal="center" vertical="center"/>
    </xf>
    <xf numFmtId="186" fontId="0" fillId="0" borderId="16" xfId="0" applyNumberFormat="1" applyFont="1" applyBorder="1">
      <alignment vertical="center"/>
    </xf>
    <xf numFmtId="182" fontId="2" fillId="0" borderId="16" xfId="0" applyNumberFormat="1" applyFont="1" applyBorder="1" applyAlignment="1">
      <alignment vertical="center"/>
    </xf>
    <xf numFmtId="182" fontId="0" fillId="0" borderId="16" xfId="0" applyNumberFormat="1" applyFont="1" applyBorder="1">
      <alignment vertical="center"/>
    </xf>
    <xf numFmtId="181" fontId="9" fillId="0" borderId="91" xfId="50" applyNumberFormat="1" applyFont="1" applyBorder="1"/>
    <xf numFmtId="181" fontId="9" fillId="0" borderId="0" xfId="50" applyNumberFormat="1" applyFont="1" applyBorder="1"/>
    <xf numFmtId="0" fontId="0" fillId="0" borderId="94" xfId="0" applyFont="1" applyBorder="1" applyAlignment="1">
      <alignment horizontal="center" vertical="center" wrapText="1"/>
    </xf>
    <xf numFmtId="0" fontId="0" fillId="0" borderId="78" xfId="0" applyFont="1" applyBorder="1" applyAlignment="1">
      <alignment horizontal="center" vertical="center" wrapText="1"/>
    </xf>
    <xf numFmtId="0" fontId="0" fillId="0" borderId="80" xfId="0" applyFont="1" applyBorder="1" applyAlignment="1">
      <alignment horizontal="center" vertical="center" wrapText="1"/>
    </xf>
    <xf numFmtId="190" fontId="0" fillId="0" borderId="60" xfId="0" applyNumberFormat="1" applyFont="1" applyBorder="1" applyAlignment="1">
      <alignment horizontal="center" vertical="center" wrapText="1"/>
    </xf>
    <xf numFmtId="190" fontId="0" fillId="0" borderId="56" xfId="0" applyNumberFormat="1" applyFont="1" applyBorder="1" applyAlignment="1">
      <alignment horizontal="center" vertical="center" wrapText="1"/>
    </xf>
    <xf numFmtId="190" fontId="0" fillId="0" borderId="16" xfId="0" applyNumberFormat="1" applyFont="1" applyBorder="1" applyAlignment="1">
      <alignment horizontal="center" vertical="center" wrapText="1"/>
    </xf>
    <xf numFmtId="190" fontId="1" fillId="0" borderId="16" xfId="0" applyNumberFormat="1" applyFont="1" applyBorder="1" applyAlignment="1">
      <alignment vertical="center"/>
    </xf>
    <xf numFmtId="179" fontId="1" fillId="0" borderId="16" xfId="0" applyNumberFormat="1" applyFont="1" applyBorder="1" applyAlignment="1">
      <alignment vertical="center"/>
    </xf>
    <xf numFmtId="190" fontId="1" fillId="0" borderId="16" xfId="0" applyNumberFormat="1" applyFont="1" applyFill="1" applyBorder="1" applyAlignment="1">
      <alignment vertical="center"/>
    </xf>
    <xf numFmtId="179" fontId="1" fillId="0" borderId="16" xfId="0" applyNumberFormat="1" applyFont="1" applyFill="1" applyBorder="1" applyAlignment="1">
      <alignment vertical="center"/>
    </xf>
    <xf numFmtId="189" fontId="1" fillId="0" borderId="18" xfId="0" applyNumberFormat="1" applyFont="1" applyBorder="1">
      <alignment vertical="center"/>
    </xf>
    <xf numFmtId="181" fontId="1" fillId="0" borderId="18" xfId="0" applyNumberFormat="1" applyFont="1" applyBorder="1">
      <alignment vertical="center"/>
    </xf>
    <xf numFmtId="190" fontId="0" fillId="0" borderId="14" xfId="0" applyNumberFormat="1" applyFont="1" applyBorder="1" applyAlignment="1">
      <alignment horizontal="center" vertical="center" wrapText="1"/>
    </xf>
    <xf numFmtId="182" fontId="2" fillId="0" borderId="16" xfId="0" applyNumberFormat="1" applyFont="1" applyFill="1" applyBorder="1">
      <alignment vertical="center"/>
    </xf>
    <xf numFmtId="189" fontId="0" fillId="0" borderId="16" xfId="0" applyNumberFormat="1" applyFont="1" applyFill="1" applyBorder="1" applyAlignment="1">
      <alignment vertical="center"/>
    </xf>
    <xf numFmtId="0" fontId="0" fillId="0" borderId="16" xfId="0" applyFont="1" applyFill="1" applyBorder="1" applyAlignment="1">
      <alignment horizontal="center" vertical="center"/>
    </xf>
    <xf numFmtId="182" fontId="2" fillId="0" borderId="16" xfId="0" applyNumberFormat="1" applyFont="1" applyFill="1" applyBorder="1" applyAlignment="1">
      <alignment horizontal="center" vertical="center"/>
    </xf>
    <xf numFmtId="189" fontId="0" fillId="0" borderId="16" xfId="0" applyNumberFormat="1" applyFont="1" applyBorder="1" applyAlignment="1">
      <alignment vertical="center"/>
    </xf>
    <xf numFmtId="182" fontId="2" fillId="0" borderId="16" xfId="0" applyNumberFormat="1" applyFont="1" applyBorder="1" applyAlignment="1">
      <alignment horizontal="center" vertical="center"/>
    </xf>
    <xf numFmtId="0" fontId="0" fillId="0" borderId="14" xfId="0" applyFont="1" applyBorder="1" applyAlignment="1">
      <alignment vertical="center" wrapText="1"/>
    </xf>
    <xf numFmtId="0" fontId="0" fillId="0" borderId="14" xfId="0" applyFont="1" applyFill="1" applyBorder="1" applyAlignment="1">
      <alignment horizontal="center" vertical="center" wrapText="1"/>
    </xf>
    <xf numFmtId="0" fontId="0" fillId="0" borderId="19" xfId="0" applyFont="1" applyFill="1" applyBorder="1" applyAlignment="1">
      <alignment horizontal="center" vertical="center" wrapText="1"/>
    </xf>
    <xf numFmtId="0" fontId="0" fillId="0" borderId="0" xfId="0" applyFont="1" applyBorder="1" applyAlignment="1">
      <alignment vertical="center"/>
    </xf>
    <xf numFmtId="0" fontId="0" fillId="0" borderId="16" xfId="0" applyFont="1" applyFill="1" applyBorder="1" applyAlignment="1">
      <alignment horizontal="center" vertical="center" wrapText="1"/>
    </xf>
    <xf numFmtId="0" fontId="0" fillId="0" borderId="20" xfId="0" applyFont="1" applyFill="1" applyBorder="1" applyAlignment="1">
      <alignment horizontal="center" vertical="center" wrapText="1"/>
    </xf>
    <xf numFmtId="190" fontId="1" fillId="0" borderId="16" xfId="0" applyNumberFormat="1" applyFont="1" applyBorder="1" applyAlignment="1">
      <alignment horizontal="right" vertical="center"/>
    </xf>
    <xf numFmtId="182" fontId="1" fillId="0" borderId="16" xfId="0" applyNumberFormat="1" applyFont="1" applyBorder="1" applyAlignment="1">
      <alignment horizontal="center" vertical="center" wrapText="1"/>
    </xf>
    <xf numFmtId="182" fontId="1" fillId="0" borderId="16" xfId="0" applyNumberFormat="1" applyFont="1" applyBorder="1" applyAlignment="1">
      <alignment horizontal="right" vertical="center"/>
    </xf>
    <xf numFmtId="182" fontId="1" fillId="0" borderId="20" xfId="0" applyNumberFormat="1" applyFont="1" applyFill="1" applyBorder="1">
      <alignment vertical="center"/>
    </xf>
    <xf numFmtId="189" fontId="0" fillId="0" borderId="0" xfId="0" applyNumberFormat="1" applyFont="1" applyAlignment="1">
      <alignment vertical="center"/>
    </xf>
    <xf numFmtId="190" fontId="1" fillId="0" borderId="16" xfId="0" applyNumberFormat="1" applyFont="1" applyFill="1" applyBorder="1" applyAlignment="1">
      <alignment horizontal="right" vertical="center"/>
    </xf>
    <xf numFmtId="182" fontId="1" fillId="0" borderId="16" xfId="0" applyNumberFormat="1" applyFont="1" applyFill="1" applyBorder="1" applyAlignment="1">
      <alignment horizontal="center" vertical="center" wrapText="1"/>
    </xf>
    <xf numFmtId="182" fontId="1" fillId="0" borderId="16" xfId="0" applyNumberFormat="1" applyFont="1" applyFill="1" applyBorder="1" applyAlignment="1">
      <alignment horizontal="right" vertical="center"/>
    </xf>
    <xf numFmtId="0" fontId="1" fillId="0" borderId="18" xfId="0" applyFont="1" applyBorder="1" applyAlignment="1">
      <alignment horizontal="right" vertical="center"/>
    </xf>
    <xf numFmtId="182" fontId="1" fillId="0" borderId="18" xfId="0" applyNumberFormat="1" applyFont="1" applyBorder="1" applyAlignment="1">
      <alignment horizontal="center" vertical="center"/>
    </xf>
    <xf numFmtId="182" fontId="1" fillId="0" borderId="21" xfId="0" applyNumberFormat="1" applyFont="1" applyBorder="1">
      <alignment vertical="center"/>
    </xf>
    <xf numFmtId="179" fontId="1" fillId="0" borderId="0" xfId="0" applyNumberFormat="1" applyFont="1" applyBorder="1" applyAlignment="1">
      <alignment vertical="center"/>
    </xf>
    <xf numFmtId="190" fontId="0" fillId="0" borderId="19" xfId="0" applyNumberFormat="1" applyFont="1" applyBorder="1" applyAlignment="1">
      <alignment horizontal="center" vertical="center" wrapText="1"/>
    </xf>
    <xf numFmtId="190" fontId="0" fillId="0" borderId="20" xfId="0" applyNumberFormat="1" applyFont="1" applyBorder="1" applyAlignment="1">
      <alignment horizontal="center" vertical="center" wrapText="1"/>
    </xf>
    <xf numFmtId="181" fontId="0" fillId="0" borderId="16" xfId="0" applyNumberFormat="1" applyFont="1" applyFill="1" applyBorder="1" applyAlignment="1">
      <alignment vertical="center"/>
    </xf>
    <xf numFmtId="182" fontId="0" fillId="0" borderId="16" xfId="0" applyNumberFormat="1" applyFont="1" applyFill="1" applyBorder="1" applyAlignment="1">
      <alignment vertical="center"/>
    </xf>
    <xf numFmtId="182" fontId="0" fillId="0" borderId="16" xfId="0" applyNumberFormat="1" applyFont="1" applyFill="1" applyBorder="1" applyAlignment="1">
      <alignment horizontal="center" vertical="center"/>
    </xf>
    <xf numFmtId="0" fontId="0" fillId="0" borderId="20" xfId="0" applyFont="1" applyFill="1" applyBorder="1" applyAlignment="1">
      <alignment vertical="center"/>
    </xf>
    <xf numFmtId="181" fontId="0" fillId="0" borderId="16" xfId="0" applyNumberFormat="1" applyFont="1" applyBorder="1" applyAlignment="1">
      <alignment vertical="center"/>
    </xf>
    <xf numFmtId="182" fontId="0" fillId="0" borderId="16" xfId="0" applyNumberFormat="1" applyFont="1" applyBorder="1" applyAlignment="1">
      <alignment vertical="center"/>
    </xf>
    <xf numFmtId="182" fontId="0" fillId="0" borderId="16" xfId="0" applyNumberFormat="1" applyFont="1" applyBorder="1" applyAlignment="1">
      <alignment horizontal="center" vertical="center"/>
    </xf>
    <xf numFmtId="0" fontId="0" fillId="0" borderId="20" xfId="0" applyFont="1" applyBorder="1" applyAlignment="1">
      <alignment vertical="center"/>
    </xf>
    <xf numFmtId="182" fontId="1" fillId="0" borderId="0" xfId="0" applyNumberFormat="1" applyFont="1" applyBorder="1">
      <alignment vertical="center"/>
    </xf>
    <xf numFmtId="182" fontId="3" fillId="0" borderId="0" xfId="0" applyNumberFormat="1" applyFont="1">
      <alignment vertical="center"/>
    </xf>
    <xf numFmtId="0" fontId="1" fillId="0" borderId="0" xfId="0" applyFont="1" applyBorder="1">
      <alignment vertical="center"/>
    </xf>
    <xf numFmtId="182" fontId="0" fillId="0" borderId="0" xfId="0" applyNumberFormat="1" applyFont="1">
      <alignment vertical="center"/>
    </xf>
    <xf numFmtId="189" fontId="0" fillId="0" borderId="0" xfId="0" applyNumberFormat="1" applyFont="1" applyAlignment="1">
      <alignment horizontal="center" vertical="center"/>
    </xf>
    <xf numFmtId="0" fontId="0" fillId="0" borderId="0" xfId="0" applyFont="1" applyFill="1">
      <alignment vertical="center"/>
    </xf>
    <xf numFmtId="0" fontId="0" fillId="0" borderId="0" xfId="0" applyFont="1" applyFill="1" applyAlignment="1">
      <alignment vertical="center"/>
    </xf>
    <xf numFmtId="182" fontId="0" fillId="0" borderId="0" xfId="0" applyNumberFormat="1" applyFill="1">
      <alignment vertical="center"/>
    </xf>
    <xf numFmtId="0" fontId="2" fillId="0" borderId="17" xfId="0" applyFont="1" applyBorder="1" applyAlignment="1">
      <alignment horizontal="center" vertical="center"/>
    </xf>
    <xf numFmtId="186" fontId="0" fillId="0" borderId="18" xfId="0" applyNumberFormat="1" applyFont="1" applyBorder="1">
      <alignment vertical="center"/>
    </xf>
    <xf numFmtId="182" fontId="2" fillId="0" borderId="18" xfId="0" applyNumberFormat="1" applyFont="1" applyBorder="1" applyAlignment="1">
      <alignment vertical="center"/>
    </xf>
    <xf numFmtId="182" fontId="0" fillId="0" borderId="18" xfId="0" applyNumberFormat="1" applyFont="1" applyBorder="1">
      <alignment vertical="center"/>
    </xf>
    <xf numFmtId="186" fontId="0" fillId="0" borderId="0" xfId="0" applyNumberFormat="1" applyFont="1">
      <alignment vertical="center"/>
    </xf>
    <xf numFmtId="0" fontId="0" fillId="0" borderId="19" xfId="0" applyFont="1" applyBorder="1" applyAlignment="1">
      <alignment horizontal="center" vertical="center" wrapText="1"/>
    </xf>
    <xf numFmtId="0" fontId="0" fillId="3" borderId="0" xfId="0" applyFont="1" applyFill="1" applyAlignment="1">
      <alignment horizontal="center" vertical="center"/>
    </xf>
    <xf numFmtId="186" fontId="0" fillId="0" borderId="16" xfId="0" applyNumberFormat="1" applyFont="1" applyBorder="1" applyAlignment="1">
      <alignment horizontal="center" vertical="center"/>
    </xf>
    <xf numFmtId="182" fontId="0" fillId="0" borderId="20" xfId="0" applyNumberFormat="1" applyFont="1" applyBorder="1">
      <alignment vertical="center"/>
    </xf>
    <xf numFmtId="186" fontId="0" fillId="0" borderId="16" xfId="0" applyNumberFormat="1" applyFont="1" applyFill="1" applyBorder="1" applyAlignment="1">
      <alignment horizontal="center" vertical="center"/>
    </xf>
    <xf numFmtId="182" fontId="0" fillId="0" borderId="20" xfId="0" applyNumberFormat="1" applyFont="1" applyFill="1" applyBorder="1">
      <alignment vertical="center"/>
    </xf>
    <xf numFmtId="49" fontId="0" fillId="0" borderId="0" xfId="0" applyNumberFormat="1" applyFont="1" applyBorder="1" applyAlignment="1">
      <alignment horizontal="center" vertical="center"/>
    </xf>
    <xf numFmtId="49" fontId="0" fillId="0" borderId="0" xfId="0" applyNumberFormat="1" applyFont="1" applyAlignment="1">
      <alignment horizontal="left" vertical="center"/>
    </xf>
    <xf numFmtId="49" fontId="0" fillId="0" borderId="0" xfId="0" applyNumberFormat="1" applyFont="1" applyAlignment="1">
      <alignment horizontal="center" vertical="center"/>
    </xf>
    <xf numFmtId="186" fontId="2" fillId="0" borderId="16" xfId="0" applyNumberFormat="1" applyFont="1" applyFill="1" applyBorder="1" applyAlignment="1">
      <alignment horizontal="center" vertical="center"/>
    </xf>
    <xf numFmtId="182" fontId="2" fillId="0" borderId="20" xfId="0" applyNumberFormat="1" applyFont="1" applyFill="1" applyBorder="1">
      <alignment vertical="center"/>
    </xf>
    <xf numFmtId="182" fontId="2" fillId="20" borderId="16" xfId="0" applyNumberFormat="1" applyFont="1" applyFill="1" applyBorder="1">
      <alignment vertical="center"/>
    </xf>
    <xf numFmtId="182" fontId="2" fillId="0" borderId="20" xfId="0" applyNumberFormat="1" applyFont="1" applyBorder="1">
      <alignment vertical="center"/>
    </xf>
    <xf numFmtId="0" fontId="2" fillId="0" borderId="17" xfId="0" applyFont="1" applyFill="1" applyBorder="1" applyAlignment="1">
      <alignment horizontal="center" vertical="center"/>
    </xf>
    <xf numFmtId="186" fontId="2" fillId="0" borderId="18" xfId="0" applyNumberFormat="1" applyFont="1" applyFill="1" applyBorder="1" applyAlignment="1">
      <alignment horizontal="center" vertical="center"/>
    </xf>
    <xf numFmtId="182" fontId="2" fillId="0" borderId="18" xfId="0" applyNumberFormat="1" applyFont="1" applyFill="1" applyBorder="1">
      <alignment vertical="center"/>
    </xf>
    <xf numFmtId="182" fontId="2" fillId="0" borderId="21" xfId="0" applyNumberFormat="1" applyFont="1" applyFill="1" applyBorder="1">
      <alignment vertical="center"/>
    </xf>
    <xf numFmtId="182" fontId="0" fillId="0" borderId="18" xfId="0" applyNumberFormat="1" applyFont="1" applyFill="1" applyBorder="1">
      <alignment vertical="center"/>
    </xf>
    <xf numFmtId="189" fontId="0" fillId="0" borderId="18" xfId="0" applyNumberFormat="1" applyFont="1" applyBorder="1" applyAlignment="1">
      <alignment vertical="center"/>
    </xf>
    <xf numFmtId="189" fontId="0" fillId="0" borderId="18" xfId="0" applyNumberFormat="1" applyFont="1" applyFill="1" applyBorder="1" applyAlignment="1">
      <alignment vertical="center"/>
    </xf>
    <xf numFmtId="0" fontId="0" fillId="0" borderId="18" xfId="0" applyFont="1" applyBorder="1" applyAlignment="1">
      <alignment horizontal="center" vertical="center"/>
    </xf>
    <xf numFmtId="182" fontId="2" fillId="0" borderId="18" xfId="0" applyNumberFormat="1" applyFont="1" applyBorder="1" applyAlignment="1">
      <alignment horizontal="center" vertical="center"/>
    </xf>
    <xf numFmtId="182" fontId="1" fillId="0" borderId="0" xfId="0" applyNumberFormat="1" applyFont="1" applyAlignment="1">
      <alignment horizontal="center" vertical="center"/>
    </xf>
    <xf numFmtId="0" fontId="2" fillId="0" borderId="18" xfId="0" applyFont="1" applyBorder="1" applyAlignment="1">
      <alignment vertical="center"/>
    </xf>
    <xf numFmtId="181" fontId="0" fillId="0" borderId="18" xfId="0" applyNumberFormat="1" applyFont="1" applyBorder="1" applyAlignment="1">
      <alignment vertical="center"/>
    </xf>
    <xf numFmtId="0" fontId="0" fillId="0" borderId="18" xfId="0" applyFont="1" applyBorder="1" applyAlignment="1">
      <alignment vertical="center"/>
    </xf>
    <xf numFmtId="0" fontId="0" fillId="0" borderId="21" xfId="0" applyFont="1" applyBorder="1" applyAlignment="1">
      <alignment vertical="center"/>
    </xf>
  </cellXfs>
  <cellStyles count="54">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 name="常规 15" xfId="49"/>
    <cellStyle name="常规 2" xfId="50"/>
    <cellStyle name="常规 3" xfId="51"/>
    <cellStyle name="常规 4" xfId="52"/>
    <cellStyle name="常规 5" xfId="53"/>
  </cellStyles>
  <tableStyles count="0" defaultTableStyle="TableStyleMedium9" defaultPivotStyle="PivotStyleLight16"/>
  <colors>
    <mruColors>
      <color rgb="00FF00FF"/>
      <color rgb="00000000"/>
      <color rgb="00FFFF00"/>
      <color rgb="00FF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0" Type="http://schemas.openxmlformats.org/officeDocument/2006/relationships/sharedStrings" Target="sharedStrings.xml"/><Relationship Id="rId2" Type="http://schemas.openxmlformats.org/officeDocument/2006/relationships/worksheet" Target="worksheets/sheet2.xml"/><Relationship Id="rId19" Type="http://schemas.openxmlformats.org/officeDocument/2006/relationships/styles" Target="styles.xml"/><Relationship Id="rId18" Type="http://schemas.openxmlformats.org/officeDocument/2006/relationships/theme" Target="theme/theme1.xml"/><Relationship Id="rId17" Type="http://schemas.openxmlformats.org/officeDocument/2006/relationships/externalLink" Target="externalLinks/externalLink5.xml"/><Relationship Id="rId16" Type="http://schemas.openxmlformats.org/officeDocument/2006/relationships/externalLink" Target="externalLinks/externalLink4.xml"/><Relationship Id="rId15" Type="http://schemas.openxmlformats.org/officeDocument/2006/relationships/externalLink" Target="externalLinks/externalLink3.xml"/><Relationship Id="rId14" Type="http://schemas.openxmlformats.org/officeDocument/2006/relationships/externalLink" Target="externalLinks/externalLink2.xml"/><Relationship Id="rId13" Type="http://schemas.openxmlformats.org/officeDocument/2006/relationships/externalLink" Target="externalLinks/externalLink1.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4" Type="http://schemas.openxmlformats.org/officeDocument/2006/relationships/image" Target="../media/image5.jpeg"/><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jpe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2</xdr:col>
      <xdr:colOff>0</xdr:colOff>
      <xdr:row>14</xdr:row>
      <xdr:rowOff>0</xdr:rowOff>
    </xdr:from>
    <xdr:to>
      <xdr:col>5</xdr:col>
      <xdr:colOff>47625</xdr:colOff>
      <xdr:row>28</xdr:row>
      <xdr:rowOff>114300</xdr:rowOff>
    </xdr:to>
    <xdr:pic>
      <xdr:nvPicPr>
        <xdr:cNvPr id="2" name="图片1" descr="rId1"/>
        <xdr:cNvPicPr>
          <a:picLocks noChangeAspect="1" noChangeArrowheads="1"/>
        </xdr:cNvPicPr>
      </xdr:nvPicPr>
      <xdr:blipFill>
        <a:blip r:embed="rId1"/>
        <a:srcRect/>
        <a:stretch>
          <a:fillRect/>
        </a:stretch>
      </xdr:blipFill>
      <xdr:spPr>
        <a:xfrm>
          <a:off x="1371600" y="2571750"/>
          <a:ext cx="3038475" cy="2514600"/>
        </a:xfrm>
        <a:prstGeom prst="rect">
          <a:avLst/>
        </a:prstGeom>
        <a:solidFill>
          <a:srgbClr val="FFFFFF"/>
        </a:solidFill>
        <a:ln w="9525">
          <a:solidFill>
            <a:srgbClr val="000000"/>
          </a:solidFill>
          <a:miter lim="800000"/>
          <a:headEnd/>
          <a:tailEnd/>
        </a:ln>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12</xdr:col>
      <xdr:colOff>85725</xdr:colOff>
      <xdr:row>0</xdr:row>
      <xdr:rowOff>169545</xdr:rowOff>
    </xdr:from>
    <xdr:to>
      <xdr:col>21</xdr:col>
      <xdr:colOff>600075</xdr:colOff>
      <xdr:row>21</xdr:row>
      <xdr:rowOff>230505</xdr:rowOff>
    </xdr:to>
    <xdr:pic>
      <xdr:nvPicPr>
        <xdr:cNvPr id="2" name="Picture 7" descr="H78QR(9{~`XUR@BE~I~$P[G"/>
        <xdr:cNvPicPr>
          <a:picLocks noChangeAspect="1"/>
        </xdr:cNvPicPr>
      </xdr:nvPicPr>
      <xdr:blipFill>
        <a:blip r:embed="rId1"/>
        <a:stretch>
          <a:fillRect/>
        </a:stretch>
      </xdr:blipFill>
      <xdr:spPr>
        <a:xfrm>
          <a:off x="10525125" y="169545"/>
          <a:ext cx="6686550" cy="5913120"/>
        </a:xfrm>
        <a:prstGeom prst="rect">
          <a:avLst/>
        </a:prstGeom>
        <a:noFill/>
        <a:ln w="9525">
          <a:noFill/>
        </a:ln>
      </xdr:spPr>
    </xdr:pic>
    <xdr:clientData/>
  </xdr:twoCellAnchor>
  <xdr:twoCellAnchor editAs="oneCell">
    <xdr:from>
      <xdr:col>8</xdr:col>
      <xdr:colOff>28575</xdr:colOff>
      <xdr:row>13</xdr:row>
      <xdr:rowOff>64770</xdr:rowOff>
    </xdr:from>
    <xdr:to>
      <xdr:col>12</xdr:col>
      <xdr:colOff>123825</xdr:colOff>
      <xdr:row>21</xdr:row>
      <xdr:rowOff>104775</xdr:rowOff>
    </xdr:to>
    <xdr:pic>
      <xdr:nvPicPr>
        <xdr:cNvPr id="3" name="Picture 9" descr="YS%SC5)A$5Q]7ECXM[SGS4O"/>
        <xdr:cNvPicPr>
          <a:picLocks noChangeAspect="1"/>
        </xdr:cNvPicPr>
      </xdr:nvPicPr>
      <xdr:blipFill>
        <a:blip r:embed="rId2"/>
        <a:srcRect l="6334" r="3780" b="11230"/>
        <a:stretch>
          <a:fillRect/>
        </a:stretch>
      </xdr:blipFill>
      <xdr:spPr>
        <a:xfrm>
          <a:off x="7724775" y="3547110"/>
          <a:ext cx="2838450" cy="2409825"/>
        </a:xfrm>
        <a:prstGeom prst="rect">
          <a:avLst/>
        </a:prstGeom>
        <a:noFill/>
        <a:ln w="9525">
          <a:noFill/>
        </a:ln>
      </xdr:spPr>
    </xdr:pic>
    <xdr:clientData/>
  </xdr:twoCellAnchor>
  <xdr:twoCellAnchor editAs="oneCell">
    <xdr:from>
      <xdr:col>8</xdr:col>
      <xdr:colOff>19050</xdr:colOff>
      <xdr:row>4</xdr:row>
      <xdr:rowOff>17145</xdr:rowOff>
    </xdr:from>
    <xdr:to>
      <xdr:col>12</xdr:col>
      <xdr:colOff>3810</xdr:colOff>
      <xdr:row>12</xdr:row>
      <xdr:rowOff>197485</xdr:rowOff>
    </xdr:to>
    <xdr:pic>
      <xdr:nvPicPr>
        <xdr:cNvPr id="4" name="Picture 6" descr="PD2JH0R2QMEHFK[PC51)YI6"/>
        <xdr:cNvPicPr>
          <a:picLocks noChangeAspect="1"/>
        </xdr:cNvPicPr>
      </xdr:nvPicPr>
      <xdr:blipFill>
        <a:blip r:embed="rId3"/>
        <a:stretch>
          <a:fillRect/>
        </a:stretch>
      </xdr:blipFill>
      <xdr:spPr>
        <a:xfrm>
          <a:off x="7715250" y="1038225"/>
          <a:ext cx="2727960" cy="2386330"/>
        </a:xfrm>
        <a:prstGeom prst="rect">
          <a:avLst/>
        </a:prstGeom>
        <a:noFill/>
        <a:ln w="9525">
          <a:noFill/>
        </a:ln>
      </xdr:spPr>
    </xdr:pic>
    <xdr:clientData/>
  </xdr:twoCellAnchor>
  <xdr:twoCellAnchor editAs="oneCell">
    <xdr:from>
      <xdr:col>0</xdr:col>
      <xdr:colOff>1270</xdr:colOff>
      <xdr:row>30</xdr:row>
      <xdr:rowOff>179070</xdr:rowOff>
    </xdr:from>
    <xdr:to>
      <xdr:col>4</xdr:col>
      <xdr:colOff>1174115</xdr:colOff>
      <xdr:row>41</xdr:row>
      <xdr:rowOff>179070</xdr:rowOff>
    </xdr:to>
    <xdr:pic>
      <xdr:nvPicPr>
        <xdr:cNvPr id="5" name="Picture 8" descr="{QEYZNTGUP__{{F72(88@KY"/>
        <xdr:cNvPicPr>
          <a:picLocks noChangeAspect="1"/>
        </xdr:cNvPicPr>
      </xdr:nvPicPr>
      <xdr:blipFill>
        <a:blip r:embed="rId4"/>
        <a:stretch>
          <a:fillRect/>
        </a:stretch>
      </xdr:blipFill>
      <xdr:spPr>
        <a:xfrm>
          <a:off x="1270" y="8328660"/>
          <a:ext cx="4544695" cy="2807970"/>
        </a:xfrm>
        <a:prstGeom prst="rect">
          <a:avLst/>
        </a:prstGeom>
        <a:noFill/>
        <a:ln w="9525">
          <a:noFill/>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Assignment\2017\&#20013;&#20851;&#26449;\Assignment\2008\&#24037;&#20855;\&#38050;&#20995;&#35282;\&#35745;&#31639;2.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Assignment\2017\&#20013;&#20851;&#26449;\&#20013;&#20851;&#26449;&#26045;&#24037;&#22270;&#26417;&#19996;\Assignment\2008\&#24037;&#20855;\&#38050;&#20995;&#35282;\&#35745;&#31639;2.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Assignment\2018\11&#26376;%20&#21271;&#28023;\&#21271;&#28023;&#36335;&#35745;&#31639;.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uxl\other\&#39030;&#36827;&#26725;&#26753;&#35745;&#31639;&#20844;&#24335;\&#38050;&#36712;&#26729;&#35745;&#31639;xls.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Assignment\2018\20180312%20&#20844;&#36335;&#26725;&#26725;&#25286;&#38500;\7.&#26045;&#24037;&#35774;&#35745;&#25913;&#20026;&#26041;&#26696;&#35774;&#35745;\&#26694;&#26550;&#26725;&#35745;&#31639;(2012.12.1&#26356;&#26032;).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目录"/>
      <sheetName val="框架结构"/>
      <sheetName val="出入口挡墙"/>
      <sheetName val="容许应力法 "/>
      <sheetName val="三角顶块钢筋"/>
      <sheetName val="挡水矮墙"/>
      <sheetName val="栏杆 "/>
      <sheetName val="桩"/>
      <sheetName val="钢刃角"/>
      <sheetName val="钢轨桩计算"/>
      <sheetName val="工作坑数量表"/>
      <sheetName val="防护限高架"/>
      <sheetName val="主体"/>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目录"/>
      <sheetName val="框架结构"/>
      <sheetName val="出入口挡墙"/>
      <sheetName val="容许应力法 "/>
      <sheetName val="三角顶块钢筋"/>
      <sheetName val="挡水矮墙"/>
      <sheetName val="栏杆 "/>
      <sheetName val="桩"/>
      <sheetName val="钢刃角"/>
      <sheetName val="钢轨桩计算"/>
      <sheetName val="工作坑数量表"/>
      <sheetName val="防护限高架"/>
      <sheetName val="主体"/>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u型槽基坑"/>
      <sheetName val="防水 (2)"/>
      <sheetName val="工作坑桩"/>
      <sheetName val="目录"/>
      <sheetName val="框架结构"/>
      <sheetName val="容许应力法 "/>
      <sheetName val="三角顶块钢筋"/>
      <sheetName val="挡水矮墙"/>
      <sheetName val="栏杆 "/>
      <sheetName val="地基加固"/>
      <sheetName val="钢刃角"/>
      <sheetName val="钢轨桩计算"/>
      <sheetName val="桩  (2)"/>
      <sheetName val="桩 "/>
      <sheetName val="工作坑"/>
      <sheetName val="路基注浆"/>
      <sheetName val="防护限高架"/>
      <sheetName val="桩-数据"/>
      <sheetName val="主体"/>
      <sheetName val="防水"/>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4.xml><?xml version="1.0" encoding="utf-8"?>
<externalLink xmlns="http://schemas.openxmlformats.org/spreadsheetml/2006/main">
  <externalBook xmlns:r="http://schemas.openxmlformats.org/officeDocument/2006/relationships" r:id="rId1">
    <sheetNames>
      <sheetName val="钢轨桩"/>
      <sheetName val="工字钢数据"/>
      <sheetName val="Sheet3"/>
      <sheetName val="Sheet1"/>
      <sheetName val="Sheet2"/>
    </sheetNames>
    <sheetDataSet>
      <sheetData sheetId="0" refreshError="1"/>
      <sheetData sheetId="1" refreshError="1"/>
      <sheetData sheetId="2" refreshError="1"/>
      <sheetData sheetId="3" refreshError="1"/>
      <sheetData sheetId="4" refreshError="1"/>
    </sheetDataSet>
  </externalBook>
</externalLink>
</file>

<file path=xl/externalLinks/externalLink5.xml><?xml version="1.0" encoding="utf-8"?>
<externalLink xmlns="http://schemas.openxmlformats.org/spreadsheetml/2006/main">
  <externalBook xmlns:r="http://schemas.openxmlformats.org/officeDocument/2006/relationships" r:id="rId1">
    <sheetNames>
      <sheetName val="框架主体量"/>
      <sheetName val="基底应力"/>
      <sheetName val="工作坑"/>
      <sheetName val="后背钢轨桩计算"/>
      <sheetName val="刃角悬臂计算"/>
      <sheetName val="三桩计算"/>
      <sheetName val="挡墙"/>
      <sheetName val="框架桥底应力"/>
      <sheetName val="无缝钢管理论重量"/>
      <sheetName val="无压非完整井降水计算"/>
      <sheetName val="注浆量计算"/>
      <sheetName val="顶进前注浆"/>
      <sheetName val="Sheet4"/>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comments" Target="../comments1.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tabColor rgb="FFFF0000"/>
  </sheetPr>
  <dimension ref="A1:XFD95"/>
  <sheetViews>
    <sheetView topLeftCell="B19" workbookViewId="0">
      <selection activeCell="D30" sqref="D30"/>
    </sheetView>
  </sheetViews>
  <sheetFormatPr defaultColWidth="9" defaultRowHeight="15.95" customHeight="1"/>
  <cols>
    <col min="1" max="1" width="7.625" style="695" customWidth="1"/>
    <col min="2" max="3" width="11.625" style="695" customWidth="1"/>
    <col min="4" max="4" width="10.625" style="695" customWidth="1"/>
    <col min="5" max="19" width="7.625" style="695" customWidth="1"/>
    <col min="20" max="20" width="7.625" style="763" customWidth="1"/>
    <col min="21" max="21" width="9.375" style="763"/>
    <col min="22" max="23" width="10.375" style="695"/>
    <col min="24" max="24" width="11.5" style="695"/>
    <col min="25" max="16382" width="9" style="695"/>
  </cols>
  <sheetData>
    <row r="1" customHeight="1" spans="1:17">
      <c r="A1" s="763"/>
      <c r="B1" s="764"/>
      <c r="C1" s="765"/>
      <c r="D1" s="766"/>
      <c r="E1" s="767"/>
      <c r="F1" s="766"/>
      <c r="G1" s="768"/>
      <c r="H1" s="769"/>
      <c r="I1" s="769"/>
      <c r="J1" s="769"/>
      <c r="K1" s="797"/>
      <c r="L1" s="769"/>
      <c r="M1" s="769"/>
      <c r="N1" s="797"/>
      <c r="O1" s="798"/>
      <c r="P1" s="798"/>
      <c r="Q1" s="798"/>
    </row>
    <row r="2" ht="24.95" customHeight="1" spans="1:17">
      <c r="A2" s="763"/>
      <c r="B2" s="770" t="s">
        <v>0</v>
      </c>
      <c r="C2" s="770"/>
      <c r="D2" s="770"/>
      <c r="E2" s="770"/>
      <c r="F2" s="770"/>
      <c r="G2" s="770"/>
      <c r="H2" s="770"/>
      <c r="I2" s="770"/>
      <c r="J2" s="770"/>
      <c r="K2" s="770"/>
      <c r="L2" s="770"/>
      <c r="M2" s="770"/>
      <c r="N2" s="770"/>
      <c r="O2" s="770"/>
      <c r="P2" s="770"/>
      <c r="Q2" s="770"/>
    </row>
    <row r="3" ht="13.5" spans="1:16384">
      <c r="A3" s="753" t="s">
        <v>1</v>
      </c>
      <c r="B3" s="771" t="s">
        <v>2</v>
      </c>
      <c r="C3" s="772" t="s">
        <v>3</v>
      </c>
      <c r="D3" s="772"/>
      <c r="E3" s="773" t="s">
        <v>4</v>
      </c>
      <c r="F3" s="774"/>
      <c r="G3" s="773" t="s">
        <v>5</v>
      </c>
      <c r="H3" s="774"/>
      <c r="I3" s="772" t="s">
        <v>6</v>
      </c>
      <c r="J3" s="772"/>
      <c r="K3" s="799" t="s">
        <v>7</v>
      </c>
      <c r="L3" s="800"/>
      <c r="M3" s="800"/>
      <c r="N3" s="800"/>
      <c r="O3" s="801"/>
      <c r="P3" s="799" t="s">
        <v>8</v>
      </c>
      <c r="Q3" s="800"/>
      <c r="R3" s="800"/>
      <c r="S3" s="801"/>
      <c r="T3" s="818"/>
      <c r="U3" s="772" t="s">
        <v>9</v>
      </c>
      <c r="V3" s="819" t="s">
        <v>10</v>
      </c>
      <c r="W3" s="820"/>
      <c r="X3" s="821"/>
      <c r="Y3" s="763"/>
      <c r="XFC3" s="695"/>
      <c r="XFD3" s="695"/>
    </row>
    <row r="4" ht="13.5" spans="1:16384">
      <c r="A4" s="775"/>
      <c r="B4" s="776"/>
      <c r="C4" s="777"/>
      <c r="D4" s="777"/>
      <c r="E4" s="778"/>
      <c r="F4" s="779"/>
      <c r="G4" s="778"/>
      <c r="H4" s="779"/>
      <c r="I4" s="777"/>
      <c r="J4" s="777"/>
      <c r="K4" s="777" t="s">
        <v>11</v>
      </c>
      <c r="L4" s="777"/>
      <c r="M4" s="802" t="s">
        <v>12</v>
      </c>
      <c r="N4" s="803"/>
      <c r="O4" s="804" t="s">
        <v>13</v>
      </c>
      <c r="P4" s="777" t="s">
        <v>14</v>
      </c>
      <c r="Q4" s="777"/>
      <c r="R4" s="802" t="s">
        <v>15</v>
      </c>
      <c r="S4" s="803"/>
      <c r="T4" s="804" t="s">
        <v>13</v>
      </c>
      <c r="U4" s="777"/>
      <c r="V4" s="822"/>
      <c r="W4" s="823"/>
      <c r="X4" s="763"/>
      <c r="Y4" s="763"/>
      <c r="XFC4" s="695"/>
      <c r="XFD4" s="695"/>
    </row>
    <row r="5" customHeight="1" spans="1:16384">
      <c r="A5" s="780">
        <v>1</v>
      </c>
      <c r="B5" s="781" t="s">
        <v>16</v>
      </c>
      <c r="C5" s="782">
        <v>111.6591</v>
      </c>
      <c r="D5" s="782">
        <v>131.6591</v>
      </c>
      <c r="E5" s="782">
        <f>ABS(D5-C5)</f>
        <v>20</v>
      </c>
      <c r="F5" s="782">
        <f>E5</f>
        <v>20</v>
      </c>
      <c r="G5" s="782">
        <v>3.59828</v>
      </c>
      <c r="H5" s="782">
        <v>3.348</v>
      </c>
      <c r="I5" s="782">
        <v>2.29828</v>
      </c>
      <c r="J5" s="782">
        <v>1.73674</v>
      </c>
      <c r="K5" s="782">
        <v>3.39828</v>
      </c>
      <c r="L5" s="782">
        <v>2.95311</v>
      </c>
      <c r="M5" s="805">
        <v>1.75</v>
      </c>
      <c r="N5" s="805">
        <v>1.75</v>
      </c>
      <c r="O5" s="806">
        <v>1</v>
      </c>
      <c r="P5" s="782">
        <v>3.39828</v>
      </c>
      <c r="Q5" s="782">
        <v>2.94818</v>
      </c>
      <c r="R5" s="824">
        <v>0.45</v>
      </c>
      <c r="S5" s="824">
        <v>0.45</v>
      </c>
      <c r="T5" s="806">
        <v>0</v>
      </c>
      <c r="U5" s="825">
        <v>3.1</v>
      </c>
      <c r="V5" s="826">
        <v>23.67</v>
      </c>
      <c r="W5" s="827">
        <v>22.75</v>
      </c>
      <c r="X5" s="828">
        <f>(K5+L5)/2*M5*O5</f>
        <v>5.55746625</v>
      </c>
      <c r="Y5" s="828">
        <f>(P5+Q5)/2*R5*T5</f>
        <v>0</v>
      </c>
      <c r="Z5"/>
      <c r="AA5" s="846"/>
      <c r="AB5" s="846"/>
      <c r="AC5" s="846"/>
      <c r="AD5"/>
      <c r="AE5"/>
      <c r="AF5" s="3"/>
      <c r="AG5"/>
      <c r="XFC5" s="695"/>
      <c r="XFD5" s="695"/>
    </row>
    <row r="6" customHeight="1" spans="1:16384">
      <c r="A6" s="780">
        <v>2</v>
      </c>
      <c r="B6" s="781" t="s">
        <v>17</v>
      </c>
      <c r="C6" s="782">
        <v>131.6891</v>
      </c>
      <c r="D6" s="782">
        <v>151.6891</v>
      </c>
      <c r="E6" s="782">
        <f t="shared" ref="E6:E14" si="0">ABS(D6-C6)</f>
        <v>20</v>
      </c>
      <c r="F6" s="782">
        <f t="shared" ref="F6:F15" si="1">E6</f>
        <v>20</v>
      </c>
      <c r="G6" s="782">
        <v>3.348</v>
      </c>
      <c r="H6" s="782">
        <v>3.348</v>
      </c>
      <c r="I6" s="782">
        <v>1.7359</v>
      </c>
      <c r="J6" s="782">
        <v>1.17435</v>
      </c>
      <c r="K6" s="782">
        <v>2.95236</v>
      </c>
      <c r="L6" s="782">
        <v>2.45236</v>
      </c>
      <c r="M6" s="805">
        <v>1.75</v>
      </c>
      <c r="N6" s="805">
        <v>1.75</v>
      </c>
      <c r="O6" s="806">
        <v>1</v>
      </c>
      <c r="P6" s="782">
        <v>2.94734</v>
      </c>
      <c r="Q6" s="782">
        <v>2.27469</v>
      </c>
      <c r="R6" s="824">
        <v>0.45</v>
      </c>
      <c r="S6" s="824">
        <v>0.45</v>
      </c>
      <c r="T6" s="806">
        <v>0</v>
      </c>
      <c r="U6" s="825">
        <v>3.1</v>
      </c>
      <c r="V6" s="826">
        <v>22.75</v>
      </c>
      <c r="W6" s="827">
        <v>22.25</v>
      </c>
      <c r="X6" s="828">
        <f t="shared" ref="X6:X35" si="2">(K6+L6)/2*M6*O6</f>
        <v>4.72913</v>
      </c>
      <c r="Y6" s="828">
        <f t="shared" ref="Y6:Y35" si="3">(P6+Q6)/2*R6*T6</f>
        <v>0</v>
      </c>
      <c r="Z6"/>
      <c r="AA6" s="846"/>
      <c r="AB6" s="846"/>
      <c r="AC6" s="846"/>
      <c r="AD6"/>
      <c r="AE6"/>
      <c r="AF6" s="3"/>
      <c r="AG6"/>
      <c r="XFC6" s="695"/>
      <c r="XFD6" s="695"/>
    </row>
    <row r="7" customHeight="1" spans="1:16384">
      <c r="A7" s="780">
        <v>3</v>
      </c>
      <c r="B7" s="781" t="s">
        <v>18</v>
      </c>
      <c r="C7" s="782">
        <v>151.7191</v>
      </c>
      <c r="D7" s="782">
        <v>171.7191</v>
      </c>
      <c r="E7" s="782">
        <f t="shared" si="0"/>
        <v>20</v>
      </c>
      <c r="F7" s="782">
        <f t="shared" si="1"/>
        <v>20</v>
      </c>
      <c r="G7" s="782">
        <v>3.348</v>
      </c>
      <c r="H7" s="782">
        <v>3.348</v>
      </c>
      <c r="I7" s="782">
        <v>1.17351</v>
      </c>
      <c r="J7" s="782">
        <v>0.38353</v>
      </c>
      <c r="K7" s="782">
        <v>2.45161</v>
      </c>
      <c r="L7" s="782">
        <v>1.95161</v>
      </c>
      <c r="M7" s="805">
        <v>1.75</v>
      </c>
      <c r="N7" s="805">
        <v>1.75</v>
      </c>
      <c r="O7" s="806">
        <v>1</v>
      </c>
      <c r="P7" s="782">
        <v>2.27351</v>
      </c>
      <c r="Q7" s="782">
        <v>1.48359</v>
      </c>
      <c r="R7" s="824">
        <v>0.45</v>
      </c>
      <c r="S7" s="824">
        <v>0.45</v>
      </c>
      <c r="T7" s="806">
        <v>0</v>
      </c>
      <c r="U7" s="825">
        <v>3.1</v>
      </c>
      <c r="V7" s="826">
        <v>22.25</v>
      </c>
      <c r="W7" s="827">
        <v>22.25</v>
      </c>
      <c r="X7" s="828">
        <f t="shared" si="2"/>
        <v>3.8528175</v>
      </c>
      <c r="Y7" s="828">
        <f t="shared" si="3"/>
        <v>0</v>
      </c>
      <c r="Z7"/>
      <c r="AA7" s="846"/>
      <c r="AB7" s="846"/>
      <c r="AC7" s="846"/>
      <c r="AD7"/>
      <c r="AE7"/>
      <c r="AF7" s="3"/>
      <c r="AG7"/>
      <c r="XFC7" s="695"/>
      <c r="XFD7" s="695"/>
    </row>
    <row r="8" customHeight="1" spans="1:16384">
      <c r="A8" s="780">
        <v>4</v>
      </c>
      <c r="B8" s="781" t="s">
        <v>19</v>
      </c>
      <c r="C8" s="782">
        <v>171.7491</v>
      </c>
      <c r="D8" s="782">
        <v>191.7491</v>
      </c>
      <c r="E8" s="782">
        <f t="shared" si="0"/>
        <v>20</v>
      </c>
      <c r="F8" s="782">
        <f t="shared" si="1"/>
        <v>20</v>
      </c>
      <c r="G8" s="782">
        <v>3.348</v>
      </c>
      <c r="H8" s="782">
        <v>3.348</v>
      </c>
      <c r="I8" s="782">
        <v>0.38234</v>
      </c>
      <c r="J8" s="782">
        <v>-0.40764</v>
      </c>
      <c r="K8" s="782">
        <v>1.95086</v>
      </c>
      <c r="L8" s="782">
        <v>1.45086</v>
      </c>
      <c r="M8" s="805">
        <v>1.75</v>
      </c>
      <c r="N8" s="805">
        <v>1.75</v>
      </c>
      <c r="O8" s="806">
        <v>1</v>
      </c>
      <c r="P8" s="782">
        <v>1.4824</v>
      </c>
      <c r="Q8" s="782">
        <v>0.6924</v>
      </c>
      <c r="R8" s="824">
        <v>0.45</v>
      </c>
      <c r="S8" s="824">
        <v>0.45</v>
      </c>
      <c r="T8" s="806">
        <v>0</v>
      </c>
      <c r="U8" s="825">
        <v>3.1</v>
      </c>
      <c r="V8" s="826">
        <v>22.25</v>
      </c>
      <c r="W8" s="827">
        <v>22.25</v>
      </c>
      <c r="X8" s="828">
        <f t="shared" si="2"/>
        <v>2.976505</v>
      </c>
      <c r="Y8" s="828">
        <f t="shared" si="3"/>
        <v>0</v>
      </c>
      <c r="Z8"/>
      <c r="AA8" s="846"/>
      <c r="AB8" s="846"/>
      <c r="AC8" s="846"/>
      <c r="AD8"/>
      <c r="AE8"/>
      <c r="AF8" s="3"/>
      <c r="AG8"/>
      <c r="XFC8" s="695"/>
      <c r="XFD8" s="695"/>
    </row>
    <row r="9" customHeight="1" spans="1:16384">
      <c r="A9" s="780">
        <v>5</v>
      </c>
      <c r="B9" s="781" t="s">
        <v>20</v>
      </c>
      <c r="C9" s="782">
        <v>191.7791</v>
      </c>
      <c r="D9" s="782">
        <v>211.7791</v>
      </c>
      <c r="E9" s="782">
        <f t="shared" si="0"/>
        <v>20</v>
      </c>
      <c r="F9" s="782">
        <f t="shared" si="1"/>
        <v>20</v>
      </c>
      <c r="G9" s="782">
        <v>3.348</v>
      </c>
      <c r="H9" s="782">
        <v>3.348</v>
      </c>
      <c r="I9" s="782">
        <v>-0.40882</v>
      </c>
      <c r="J9" s="782">
        <v>-1.19881</v>
      </c>
      <c r="K9" s="782">
        <v>1.45011</v>
      </c>
      <c r="L9" s="782">
        <v>0.95011</v>
      </c>
      <c r="M9" s="805">
        <v>1.75</v>
      </c>
      <c r="N9" s="805">
        <v>1.75</v>
      </c>
      <c r="O9" s="806">
        <v>1</v>
      </c>
      <c r="P9" s="782">
        <v>0.69122</v>
      </c>
      <c r="Q9" s="782">
        <v>-0.09878</v>
      </c>
      <c r="R9" s="824">
        <v>0.45</v>
      </c>
      <c r="S9" s="824">
        <v>0.45</v>
      </c>
      <c r="T9" s="806">
        <v>0</v>
      </c>
      <c r="U9" s="825">
        <v>3.1</v>
      </c>
      <c r="V9" s="826">
        <v>22.25</v>
      </c>
      <c r="W9" s="827">
        <v>22.25</v>
      </c>
      <c r="X9" s="828">
        <f t="shared" si="2"/>
        <v>2.1001925</v>
      </c>
      <c r="Y9" s="828">
        <f t="shared" si="3"/>
        <v>0</v>
      </c>
      <c r="Z9"/>
      <c r="AA9" s="846"/>
      <c r="AB9" s="846"/>
      <c r="AC9" s="846"/>
      <c r="AD9"/>
      <c r="AE9"/>
      <c r="AF9" s="3"/>
      <c r="AG9"/>
      <c r="XFC9" s="695"/>
      <c r="XFD9" s="695"/>
    </row>
    <row r="10" customHeight="1" spans="1:16384">
      <c r="A10" s="780">
        <v>6</v>
      </c>
      <c r="B10" s="781" t="s">
        <v>21</v>
      </c>
      <c r="C10" s="782">
        <v>211.8091</v>
      </c>
      <c r="D10" s="782">
        <v>231.8091</v>
      </c>
      <c r="E10" s="782">
        <f t="shared" si="0"/>
        <v>20</v>
      </c>
      <c r="F10" s="782">
        <f t="shared" si="1"/>
        <v>20</v>
      </c>
      <c r="G10" s="782">
        <v>3.348</v>
      </c>
      <c r="H10" s="782">
        <v>3.348</v>
      </c>
      <c r="I10" s="782">
        <v>-1.19999</v>
      </c>
      <c r="J10" s="782">
        <v>-1.98997</v>
      </c>
      <c r="K10" s="782">
        <v>0.94936</v>
      </c>
      <c r="L10" s="782">
        <v>0.44936</v>
      </c>
      <c r="M10" s="805">
        <v>1.75</v>
      </c>
      <c r="N10" s="805">
        <v>1.75</v>
      </c>
      <c r="O10" s="806">
        <v>1</v>
      </c>
      <c r="P10" s="782">
        <v>-0.09997</v>
      </c>
      <c r="Q10" s="782">
        <v>-0.88997</v>
      </c>
      <c r="R10" s="824">
        <v>0.45</v>
      </c>
      <c r="S10" s="824">
        <v>0.45</v>
      </c>
      <c r="T10" s="806">
        <v>0</v>
      </c>
      <c r="U10" s="825">
        <v>3.1</v>
      </c>
      <c r="V10" s="826">
        <v>22.25</v>
      </c>
      <c r="W10" s="827">
        <v>22.25</v>
      </c>
      <c r="X10" s="828">
        <f t="shared" si="2"/>
        <v>1.22388</v>
      </c>
      <c r="Y10" s="828">
        <f t="shared" si="3"/>
        <v>0</v>
      </c>
      <c r="Z10"/>
      <c r="AA10" s="846"/>
      <c r="AB10" s="846"/>
      <c r="AC10" s="846"/>
      <c r="AD10"/>
      <c r="AE10"/>
      <c r="AF10" s="3"/>
      <c r="AG10"/>
      <c r="XFC10" s="695"/>
      <c r="XFD10" s="695"/>
    </row>
    <row r="11" customHeight="1" spans="1:16384">
      <c r="A11" s="780">
        <v>7</v>
      </c>
      <c r="B11" s="781" t="s">
        <v>22</v>
      </c>
      <c r="C11" s="782">
        <v>231.8391</v>
      </c>
      <c r="D11" s="782">
        <v>251.8391</v>
      </c>
      <c r="E11" s="782">
        <f t="shared" si="0"/>
        <v>20</v>
      </c>
      <c r="F11" s="782">
        <f t="shared" si="1"/>
        <v>20</v>
      </c>
      <c r="G11" s="782">
        <v>3.348</v>
      </c>
      <c r="H11" s="782">
        <v>3.348</v>
      </c>
      <c r="I11" s="782">
        <v>-1.99116</v>
      </c>
      <c r="J11" s="782">
        <v>-2.78114</v>
      </c>
      <c r="K11" s="782">
        <v>0.44861</v>
      </c>
      <c r="L11" s="782">
        <v>-0.05139</v>
      </c>
      <c r="M11" s="805">
        <v>1.75</v>
      </c>
      <c r="N11" s="805">
        <v>1.75</v>
      </c>
      <c r="O11" s="806">
        <v>1</v>
      </c>
      <c r="P11" s="782">
        <v>-0.89115</v>
      </c>
      <c r="Q11" s="782">
        <v>-1.61791</v>
      </c>
      <c r="R11" s="824">
        <v>0.45</v>
      </c>
      <c r="S11" s="824">
        <v>0.45</v>
      </c>
      <c r="T11" s="806">
        <v>0</v>
      </c>
      <c r="U11" s="825">
        <v>3.1</v>
      </c>
      <c r="V11" s="826">
        <v>22.25</v>
      </c>
      <c r="W11" s="827">
        <v>22.25</v>
      </c>
      <c r="X11" s="828">
        <f t="shared" si="2"/>
        <v>0.3475675</v>
      </c>
      <c r="Y11" s="828">
        <f t="shared" si="3"/>
        <v>0</v>
      </c>
      <c r="Z11"/>
      <c r="AA11" s="846"/>
      <c r="AB11" s="846"/>
      <c r="AC11" s="846"/>
      <c r="AD11"/>
      <c r="AE11"/>
      <c r="AF11" s="3"/>
      <c r="AG11"/>
      <c r="XFC11" s="695"/>
      <c r="XFD11" s="695"/>
    </row>
    <row r="12" customHeight="1" spans="1:16384">
      <c r="A12" s="780">
        <v>8</v>
      </c>
      <c r="B12" s="781" t="s">
        <v>23</v>
      </c>
      <c r="C12" s="782">
        <v>251.8691</v>
      </c>
      <c r="D12" s="782">
        <v>271.8691</v>
      </c>
      <c r="E12" s="782">
        <f t="shared" si="0"/>
        <v>20</v>
      </c>
      <c r="F12" s="782">
        <f t="shared" si="1"/>
        <v>20</v>
      </c>
      <c r="G12" s="782">
        <v>3.348</v>
      </c>
      <c r="H12" s="782">
        <v>3.348</v>
      </c>
      <c r="I12" s="782">
        <v>-2.78233</v>
      </c>
      <c r="J12" s="782">
        <v>-3.34525</v>
      </c>
      <c r="K12" s="782">
        <v>-0.05214</v>
      </c>
      <c r="L12" s="782">
        <v>-0.55214</v>
      </c>
      <c r="M12" s="805">
        <v>1.75</v>
      </c>
      <c r="N12" s="805">
        <v>1.75</v>
      </c>
      <c r="O12" s="806">
        <v>1</v>
      </c>
      <c r="P12" s="782">
        <v>-1.61884</v>
      </c>
      <c r="Q12" s="782">
        <v>-2.12974</v>
      </c>
      <c r="R12" s="824">
        <v>0.45</v>
      </c>
      <c r="S12" s="824">
        <v>0.45</v>
      </c>
      <c r="T12" s="806">
        <v>0</v>
      </c>
      <c r="U12" s="825">
        <v>3.1</v>
      </c>
      <c r="V12" s="826">
        <v>22.25</v>
      </c>
      <c r="W12" s="827">
        <v>22.25</v>
      </c>
      <c r="X12" s="828">
        <f t="shared" si="2"/>
        <v>-0.528745</v>
      </c>
      <c r="Y12" s="828">
        <f t="shared" si="3"/>
        <v>0</v>
      </c>
      <c r="Z12"/>
      <c r="AA12" s="846"/>
      <c r="AB12" s="846"/>
      <c r="AC12" s="846"/>
      <c r="AD12"/>
      <c r="AE12"/>
      <c r="AF12" s="3"/>
      <c r="AG12"/>
      <c r="XFC12" s="695"/>
      <c r="XFD12" s="695"/>
    </row>
    <row r="13" customHeight="1" spans="1:16384">
      <c r="A13" s="780">
        <v>9</v>
      </c>
      <c r="B13" s="781" t="s">
        <v>24</v>
      </c>
      <c r="C13" s="782">
        <v>271.8991</v>
      </c>
      <c r="D13" s="782">
        <v>291.8991</v>
      </c>
      <c r="E13" s="782">
        <f t="shared" si="0"/>
        <v>20</v>
      </c>
      <c r="F13" s="782">
        <f t="shared" si="1"/>
        <v>20</v>
      </c>
      <c r="G13" s="782">
        <v>3.348</v>
      </c>
      <c r="H13" s="782">
        <v>3.348</v>
      </c>
      <c r="I13" s="782">
        <v>-3.3461</v>
      </c>
      <c r="J13" s="782">
        <v>-3.90902</v>
      </c>
      <c r="K13" s="782">
        <v>-0.55289</v>
      </c>
      <c r="L13" s="782">
        <v>-0.95704</v>
      </c>
      <c r="M13" s="805">
        <v>1.75</v>
      </c>
      <c r="N13" s="805">
        <v>1.75</v>
      </c>
      <c r="O13" s="806">
        <v>1</v>
      </c>
      <c r="P13" s="782">
        <v>-2.13034</v>
      </c>
      <c r="Q13" s="782">
        <v>-2.41868</v>
      </c>
      <c r="R13" s="824">
        <v>0.45</v>
      </c>
      <c r="S13" s="824">
        <v>0.45</v>
      </c>
      <c r="T13" s="806">
        <v>0</v>
      </c>
      <c r="U13" s="825">
        <v>3.1</v>
      </c>
      <c r="V13" s="826">
        <v>22.25</v>
      </c>
      <c r="W13" s="827">
        <v>22.25</v>
      </c>
      <c r="X13" s="828">
        <f t="shared" si="2"/>
        <v>-1.32118875</v>
      </c>
      <c r="Y13" s="828">
        <f t="shared" si="3"/>
        <v>0</v>
      </c>
      <c r="Z13"/>
      <c r="AA13" s="846"/>
      <c r="AB13" s="846"/>
      <c r="AC13" s="846"/>
      <c r="AD13"/>
      <c r="AE13"/>
      <c r="AF13" s="3"/>
      <c r="AG13"/>
      <c r="XFC13" s="695"/>
      <c r="XFD13" s="695"/>
    </row>
    <row r="14" customHeight="1" spans="1:16384">
      <c r="A14" s="780">
        <v>10</v>
      </c>
      <c r="B14" s="781" t="s">
        <v>25</v>
      </c>
      <c r="C14" s="782">
        <v>291.9291</v>
      </c>
      <c r="D14" s="782">
        <v>316.9291</v>
      </c>
      <c r="E14" s="782">
        <f t="shared" si="0"/>
        <v>25</v>
      </c>
      <c r="F14" s="782">
        <f t="shared" si="1"/>
        <v>25</v>
      </c>
      <c r="G14" s="782">
        <v>3.348</v>
      </c>
      <c r="H14" s="782">
        <v>3.348</v>
      </c>
      <c r="I14" s="782">
        <v>-3.90902</v>
      </c>
      <c r="J14" s="782">
        <v>-3.90902</v>
      </c>
      <c r="K14" s="782">
        <v>-0.95748</v>
      </c>
      <c r="L14" s="782">
        <v>-1.15046</v>
      </c>
      <c r="M14" s="805">
        <v>1.75</v>
      </c>
      <c r="N14" s="805">
        <v>1.75</v>
      </c>
      <c r="O14" s="806">
        <v>1</v>
      </c>
      <c r="P14" s="782">
        <v>-2.41895</v>
      </c>
      <c r="Q14" s="782">
        <v>-2.47022</v>
      </c>
      <c r="R14" s="824">
        <v>0.45</v>
      </c>
      <c r="S14" s="824">
        <v>0.45</v>
      </c>
      <c r="T14" s="806">
        <v>0</v>
      </c>
      <c r="U14" s="825">
        <v>3.1</v>
      </c>
      <c r="V14" s="826">
        <v>22.25</v>
      </c>
      <c r="W14" s="827">
        <v>22.25</v>
      </c>
      <c r="X14" s="828">
        <f t="shared" si="2"/>
        <v>-1.8444475</v>
      </c>
      <c r="Y14" s="828">
        <f t="shared" si="3"/>
        <v>0</v>
      </c>
      <c r="Z14"/>
      <c r="AA14" s="846"/>
      <c r="AB14" s="846"/>
      <c r="AC14" s="846"/>
      <c r="AD14"/>
      <c r="AE14"/>
      <c r="AF14" s="3"/>
      <c r="AG14"/>
      <c r="XFC14" s="695"/>
      <c r="XFD14" s="695"/>
    </row>
    <row r="15" s="761" customFormat="1" customHeight="1" spans="1:32">
      <c r="A15" s="780">
        <v>11</v>
      </c>
      <c r="B15" s="781" t="s">
        <v>26</v>
      </c>
      <c r="C15" s="782">
        <v>400.9491</v>
      </c>
      <c r="D15" s="782">
        <v>408.9491</v>
      </c>
      <c r="E15" s="782">
        <f t="shared" ref="E15:E31" si="4">ABS(D15-C15)</f>
        <v>8</v>
      </c>
      <c r="F15" s="782">
        <f t="shared" ref="F15:F31" si="5">E15</f>
        <v>8</v>
      </c>
      <c r="G15" s="782">
        <v>3.348</v>
      </c>
      <c r="H15" s="782">
        <v>3.348</v>
      </c>
      <c r="I15" s="782">
        <v>-4.33477</v>
      </c>
      <c r="J15" s="782">
        <v>-3.72017</v>
      </c>
      <c r="K15" s="782">
        <v>-0.91122</v>
      </c>
      <c r="L15" s="782">
        <v>-0.88722</v>
      </c>
      <c r="M15" s="805">
        <v>1.75</v>
      </c>
      <c r="N15" s="805">
        <v>1.75</v>
      </c>
      <c r="O15" s="806">
        <v>1</v>
      </c>
      <c r="P15" s="782">
        <v>-2.21816</v>
      </c>
      <c r="Q15" s="782">
        <v>-2.19416</v>
      </c>
      <c r="R15" s="824">
        <v>0.45</v>
      </c>
      <c r="S15" s="824">
        <v>0.45</v>
      </c>
      <c r="T15" s="806">
        <v>0</v>
      </c>
      <c r="U15" s="825">
        <v>3.1</v>
      </c>
      <c r="V15" s="826">
        <v>22.25</v>
      </c>
      <c r="W15" s="827">
        <v>22.25</v>
      </c>
      <c r="X15" s="828">
        <f t="shared" si="2"/>
        <v>-1.573635</v>
      </c>
      <c r="Y15" s="828">
        <f t="shared" si="3"/>
        <v>0</v>
      </c>
      <c r="AA15" s="846"/>
      <c r="AB15" s="846"/>
      <c r="AC15" s="846"/>
      <c r="AF15" s="847"/>
    </row>
    <row r="16" s="761" customFormat="1" customHeight="1" spans="1:32">
      <c r="A16" s="780">
        <v>12</v>
      </c>
      <c r="B16" s="781" t="s">
        <v>27</v>
      </c>
      <c r="C16" s="782">
        <v>434.0091</v>
      </c>
      <c r="D16" s="782">
        <v>454.0091</v>
      </c>
      <c r="E16" s="782">
        <f t="shared" si="4"/>
        <v>20</v>
      </c>
      <c r="F16" s="782">
        <f t="shared" si="5"/>
        <v>20</v>
      </c>
      <c r="G16" s="782">
        <v>3.348</v>
      </c>
      <c r="H16" s="782">
        <v>3.914</v>
      </c>
      <c r="I16" s="782">
        <v>-3.71932</v>
      </c>
      <c r="J16" s="782">
        <v>-3.15332</v>
      </c>
      <c r="K16" s="782">
        <v>-0.68872</v>
      </c>
      <c r="L16" s="782">
        <v>-0.30662</v>
      </c>
      <c r="M16" s="805">
        <v>1.75</v>
      </c>
      <c r="N16" s="805">
        <v>1.75</v>
      </c>
      <c r="O16" s="806">
        <v>1</v>
      </c>
      <c r="P16" s="782">
        <v>-2.10592</v>
      </c>
      <c r="Q16" s="782">
        <v>-1.85859</v>
      </c>
      <c r="R16" s="824">
        <v>0.45</v>
      </c>
      <c r="S16" s="824">
        <v>0.45</v>
      </c>
      <c r="T16" s="806">
        <v>0</v>
      </c>
      <c r="U16" s="825">
        <v>3.1</v>
      </c>
      <c r="V16" s="826">
        <v>22.25</v>
      </c>
      <c r="W16" s="827">
        <v>22.25</v>
      </c>
      <c r="X16" s="828">
        <f t="shared" si="2"/>
        <v>-0.8709225</v>
      </c>
      <c r="Y16" s="828">
        <f t="shared" si="3"/>
        <v>0</v>
      </c>
      <c r="AA16" s="846"/>
      <c r="AB16" s="846"/>
      <c r="AC16" s="846"/>
      <c r="AF16" s="847"/>
    </row>
    <row r="17" customHeight="1" spans="1:16384">
      <c r="A17" s="780">
        <v>13</v>
      </c>
      <c r="B17" s="781" t="s">
        <v>28</v>
      </c>
      <c r="C17" s="783">
        <v>454.0391</v>
      </c>
      <c r="D17" s="783">
        <v>474.0391</v>
      </c>
      <c r="E17" s="782">
        <f t="shared" si="4"/>
        <v>20</v>
      </c>
      <c r="F17" s="782">
        <f t="shared" si="5"/>
        <v>20</v>
      </c>
      <c r="G17" s="782">
        <v>3.914</v>
      </c>
      <c r="H17" s="782">
        <v>3.914</v>
      </c>
      <c r="I17" s="782">
        <v>-3.15247</v>
      </c>
      <c r="J17" s="782">
        <v>-2.58647</v>
      </c>
      <c r="K17" s="782">
        <v>-0.3059</v>
      </c>
      <c r="L17" s="782">
        <v>0.19333</v>
      </c>
      <c r="M17" s="805">
        <v>1.75</v>
      </c>
      <c r="N17" s="805">
        <v>1.75</v>
      </c>
      <c r="O17" s="806">
        <v>1</v>
      </c>
      <c r="P17" s="782">
        <v>-1.85805</v>
      </c>
      <c r="Q17" s="782">
        <v>-1.38818</v>
      </c>
      <c r="R17" s="824">
        <v>0.45</v>
      </c>
      <c r="S17" s="824">
        <v>0.45</v>
      </c>
      <c r="T17" s="806">
        <v>0</v>
      </c>
      <c r="U17" s="825">
        <v>3.1</v>
      </c>
      <c r="V17" s="826">
        <v>22.25</v>
      </c>
      <c r="W17" s="827">
        <v>22.25</v>
      </c>
      <c r="X17" s="828">
        <f t="shared" si="2"/>
        <v>-0.09849875</v>
      </c>
      <c r="Y17" s="828">
        <f t="shared" si="3"/>
        <v>0</v>
      </c>
      <c r="Z17"/>
      <c r="AA17" s="846"/>
      <c r="AB17" s="846"/>
      <c r="AC17" s="848"/>
      <c r="AD17"/>
      <c r="AE17"/>
      <c r="AF17" s="3"/>
      <c r="AG17"/>
      <c r="XFC17" s="695"/>
      <c r="XFD17" s="695"/>
    </row>
    <row r="18" customHeight="1" spans="1:16384">
      <c r="A18" s="780">
        <v>14</v>
      </c>
      <c r="B18" s="781" t="s">
        <v>29</v>
      </c>
      <c r="C18" s="782">
        <v>474.0691</v>
      </c>
      <c r="D18" s="782">
        <v>494.0691</v>
      </c>
      <c r="E18" s="782">
        <f t="shared" si="4"/>
        <v>20</v>
      </c>
      <c r="F18" s="782">
        <f t="shared" si="5"/>
        <v>20</v>
      </c>
      <c r="G18" s="782">
        <v>3.914</v>
      </c>
      <c r="H18" s="782">
        <v>3.914</v>
      </c>
      <c r="I18" s="782">
        <v>-2.58528</v>
      </c>
      <c r="J18" s="782">
        <v>-1.79528</v>
      </c>
      <c r="K18" s="782">
        <v>0.19408</v>
      </c>
      <c r="L18" s="782">
        <v>0.69408</v>
      </c>
      <c r="M18" s="805">
        <v>1.75</v>
      </c>
      <c r="N18" s="805">
        <v>1.75</v>
      </c>
      <c r="O18" s="806">
        <v>1</v>
      </c>
      <c r="P18" s="782">
        <v>-1.38731</v>
      </c>
      <c r="Q18" s="782">
        <v>-0.69528</v>
      </c>
      <c r="R18" s="824">
        <v>0.45</v>
      </c>
      <c r="S18" s="824">
        <v>0.45</v>
      </c>
      <c r="T18" s="806">
        <v>0</v>
      </c>
      <c r="U18" s="825">
        <v>3.1</v>
      </c>
      <c r="V18" s="826">
        <v>22.25</v>
      </c>
      <c r="W18" s="827">
        <v>22.25</v>
      </c>
      <c r="X18" s="828">
        <f t="shared" si="2"/>
        <v>0.77714</v>
      </c>
      <c r="Y18" s="828">
        <f t="shared" si="3"/>
        <v>0</v>
      </c>
      <c r="Z18"/>
      <c r="AA18" s="846"/>
      <c r="AB18" s="846"/>
      <c r="AC18" s="848"/>
      <c r="AD18"/>
      <c r="AE18"/>
      <c r="AF18" s="3"/>
      <c r="AG18"/>
      <c r="XFC18" s="695"/>
      <c r="XFD18" s="695"/>
    </row>
    <row r="19" s="695" customFormat="1" customHeight="1" spans="1:32">
      <c r="A19" s="780">
        <v>15</v>
      </c>
      <c r="B19" s="781" t="s">
        <v>30</v>
      </c>
      <c r="C19" s="783">
        <v>494.0991</v>
      </c>
      <c r="D19" s="783">
        <v>514.0991</v>
      </c>
      <c r="E19" s="782">
        <f t="shared" si="4"/>
        <v>20</v>
      </c>
      <c r="F19" s="782">
        <f t="shared" si="5"/>
        <v>20</v>
      </c>
      <c r="G19" s="782">
        <v>3.914</v>
      </c>
      <c r="H19" s="782">
        <v>3.914</v>
      </c>
      <c r="I19" s="782">
        <v>-1.7941</v>
      </c>
      <c r="J19" s="782">
        <v>-1.0041</v>
      </c>
      <c r="K19" s="782">
        <v>0.69483</v>
      </c>
      <c r="L19" s="782">
        <v>1.19483</v>
      </c>
      <c r="M19" s="805">
        <v>1.75</v>
      </c>
      <c r="N19" s="805">
        <v>1.75</v>
      </c>
      <c r="O19" s="806">
        <v>1</v>
      </c>
      <c r="P19" s="782">
        <v>-0.6941</v>
      </c>
      <c r="Q19" s="782">
        <v>0.0959</v>
      </c>
      <c r="R19" s="824">
        <v>0.45</v>
      </c>
      <c r="S19" s="824">
        <v>0.45</v>
      </c>
      <c r="T19" s="806">
        <v>0</v>
      </c>
      <c r="U19" s="825">
        <v>3.1</v>
      </c>
      <c r="V19" s="826">
        <v>22.25</v>
      </c>
      <c r="W19" s="827">
        <v>22.25</v>
      </c>
      <c r="X19" s="828">
        <f t="shared" si="2"/>
        <v>1.6534525</v>
      </c>
      <c r="Y19" s="828">
        <f t="shared" si="3"/>
        <v>0</v>
      </c>
      <c r="AA19" s="846"/>
      <c r="AB19" s="846"/>
      <c r="AC19" s="848"/>
      <c r="AF19" s="849"/>
    </row>
    <row r="20" s="695" customFormat="1" customHeight="1" spans="1:32">
      <c r="A20" s="780">
        <v>16</v>
      </c>
      <c r="B20" s="781" t="s">
        <v>31</v>
      </c>
      <c r="C20" s="782">
        <v>514.1291</v>
      </c>
      <c r="D20" s="782">
        <v>534.1291</v>
      </c>
      <c r="E20" s="782">
        <f t="shared" si="4"/>
        <v>20</v>
      </c>
      <c r="F20" s="782">
        <f t="shared" si="5"/>
        <v>20</v>
      </c>
      <c r="G20" s="782">
        <v>3.914</v>
      </c>
      <c r="H20" s="782">
        <v>3.914</v>
      </c>
      <c r="I20" s="782">
        <v>-1.00291</v>
      </c>
      <c r="J20" s="782">
        <v>-0.21291</v>
      </c>
      <c r="K20" s="782">
        <v>1.19558</v>
      </c>
      <c r="L20" s="782">
        <v>1.69558</v>
      </c>
      <c r="M20" s="805">
        <v>1.75</v>
      </c>
      <c r="N20" s="805">
        <v>1.75</v>
      </c>
      <c r="O20" s="806">
        <v>1</v>
      </c>
      <c r="P20" s="782">
        <v>0.09709</v>
      </c>
      <c r="Q20" s="782">
        <v>0.88709</v>
      </c>
      <c r="R20" s="824">
        <v>0.45</v>
      </c>
      <c r="S20" s="824">
        <v>0.45</v>
      </c>
      <c r="T20" s="806">
        <v>0</v>
      </c>
      <c r="U20" s="825">
        <v>3.1</v>
      </c>
      <c r="V20" s="826">
        <v>22.25</v>
      </c>
      <c r="W20" s="827">
        <v>22.25</v>
      </c>
      <c r="X20" s="828">
        <f t="shared" si="2"/>
        <v>2.529765</v>
      </c>
      <c r="Y20" s="828">
        <f t="shared" si="3"/>
        <v>0</v>
      </c>
      <c r="AA20" s="846"/>
      <c r="AB20" s="846"/>
      <c r="AC20" s="848"/>
      <c r="AF20" s="849"/>
    </row>
    <row r="21" customHeight="1" spans="1:16384">
      <c r="A21" s="780">
        <v>17</v>
      </c>
      <c r="B21" s="781" t="s">
        <v>32</v>
      </c>
      <c r="C21" s="783">
        <v>534.1591</v>
      </c>
      <c r="D21" s="783">
        <v>554.1591</v>
      </c>
      <c r="E21" s="782">
        <f t="shared" si="4"/>
        <v>20</v>
      </c>
      <c r="F21" s="782">
        <f t="shared" si="5"/>
        <v>20</v>
      </c>
      <c r="G21" s="782">
        <v>3.914</v>
      </c>
      <c r="H21" s="782">
        <v>3.914</v>
      </c>
      <c r="I21" s="782">
        <v>-0.21173</v>
      </c>
      <c r="J21" s="782">
        <v>0.57827</v>
      </c>
      <c r="K21" s="782">
        <v>1.69633</v>
      </c>
      <c r="L21" s="782">
        <v>2.19633</v>
      </c>
      <c r="M21" s="805">
        <v>1.75</v>
      </c>
      <c r="N21" s="805">
        <v>1.75</v>
      </c>
      <c r="O21" s="806">
        <v>1</v>
      </c>
      <c r="P21" s="782">
        <v>0.88827</v>
      </c>
      <c r="Q21" s="782">
        <v>1.67827</v>
      </c>
      <c r="R21" s="824">
        <v>0.45</v>
      </c>
      <c r="S21" s="824">
        <v>0.45</v>
      </c>
      <c r="T21" s="806">
        <v>0</v>
      </c>
      <c r="U21" s="825">
        <v>3.1</v>
      </c>
      <c r="V21" s="826">
        <v>22.25</v>
      </c>
      <c r="W21" s="827">
        <v>22.25</v>
      </c>
      <c r="X21" s="828">
        <f t="shared" si="2"/>
        <v>3.4060775</v>
      </c>
      <c r="Y21" s="828">
        <f t="shared" si="3"/>
        <v>0</v>
      </c>
      <c r="Z21"/>
      <c r="AA21" s="846"/>
      <c r="AB21" s="846"/>
      <c r="AC21" s="848"/>
      <c r="AD21"/>
      <c r="AE21"/>
      <c r="AF21" s="3"/>
      <c r="AG21"/>
      <c r="XFC21" s="695"/>
      <c r="XFD21" s="695"/>
    </row>
    <row r="22" customHeight="1" spans="1:16384">
      <c r="A22" s="780">
        <v>18</v>
      </c>
      <c r="B22" s="781" t="s">
        <v>33</v>
      </c>
      <c r="C22" s="782">
        <v>554.1891</v>
      </c>
      <c r="D22" s="782">
        <v>574.1891</v>
      </c>
      <c r="E22" s="782">
        <f t="shared" si="4"/>
        <v>20</v>
      </c>
      <c r="F22" s="782">
        <f t="shared" si="5"/>
        <v>20</v>
      </c>
      <c r="G22" s="782">
        <v>3.914</v>
      </c>
      <c r="H22" s="782">
        <v>3.914</v>
      </c>
      <c r="I22" s="782">
        <v>0.57946</v>
      </c>
      <c r="J22" s="782">
        <v>1.36946</v>
      </c>
      <c r="K22" s="782">
        <v>2.19708</v>
      </c>
      <c r="L22" s="782">
        <v>2.69708</v>
      </c>
      <c r="M22" s="805">
        <v>1.75</v>
      </c>
      <c r="N22" s="805">
        <v>1.75</v>
      </c>
      <c r="O22" s="806">
        <v>1</v>
      </c>
      <c r="P22" s="782">
        <v>1.67946</v>
      </c>
      <c r="Q22" s="782">
        <v>2.46946</v>
      </c>
      <c r="R22" s="824">
        <v>0.45</v>
      </c>
      <c r="S22" s="824">
        <v>0.45</v>
      </c>
      <c r="T22" s="806">
        <v>0</v>
      </c>
      <c r="U22" s="825">
        <v>3.1</v>
      </c>
      <c r="V22" s="826">
        <v>22.25</v>
      </c>
      <c r="W22" s="827">
        <v>22.25</v>
      </c>
      <c r="X22" s="828">
        <f t="shared" si="2"/>
        <v>4.28239</v>
      </c>
      <c r="Y22" s="828">
        <f t="shared" si="3"/>
        <v>0</v>
      </c>
      <c r="Z22"/>
      <c r="AA22" s="846"/>
      <c r="AB22" s="846"/>
      <c r="AC22" s="848"/>
      <c r="AD22"/>
      <c r="AE22"/>
      <c r="AF22" s="3"/>
      <c r="AG22"/>
      <c r="XFC22" s="695"/>
      <c r="XFD22" s="695"/>
    </row>
    <row r="23" customHeight="1" spans="1:16384">
      <c r="A23" s="780">
        <v>19</v>
      </c>
      <c r="B23" s="781" t="s">
        <v>34</v>
      </c>
      <c r="C23" s="783">
        <v>574.2191</v>
      </c>
      <c r="D23" s="783">
        <v>594.2191</v>
      </c>
      <c r="E23" s="782">
        <f t="shared" si="4"/>
        <v>20</v>
      </c>
      <c r="F23" s="782">
        <f t="shared" si="5"/>
        <v>20</v>
      </c>
      <c r="G23" s="782">
        <v>3.914</v>
      </c>
      <c r="H23" s="782">
        <v>3.914</v>
      </c>
      <c r="I23" s="782">
        <v>1.37036</v>
      </c>
      <c r="J23" s="782">
        <v>1.97295</v>
      </c>
      <c r="K23" s="782">
        <v>2.69783</v>
      </c>
      <c r="L23" s="782">
        <v>3.19783</v>
      </c>
      <c r="M23" s="805">
        <v>1.75</v>
      </c>
      <c r="N23" s="805">
        <v>1.75</v>
      </c>
      <c r="O23" s="806">
        <v>1</v>
      </c>
      <c r="P23" s="782">
        <v>2.47064</v>
      </c>
      <c r="Q23" s="782">
        <v>3.17304</v>
      </c>
      <c r="R23" s="824">
        <v>0.45</v>
      </c>
      <c r="S23" s="824">
        <v>0.45</v>
      </c>
      <c r="T23" s="806">
        <v>0</v>
      </c>
      <c r="U23" s="825">
        <v>3.1</v>
      </c>
      <c r="V23" s="826">
        <v>22.25</v>
      </c>
      <c r="W23" s="827">
        <v>22.25</v>
      </c>
      <c r="X23" s="828">
        <f t="shared" si="2"/>
        <v>5.1587025</v>
      </c>
      <c r="Y23" s="828">
        <f t="shared" si="3"/>
        <v>0</v>
      </c>
      <c r="Z23"/>
      <c r="AA23" s="846"/>
      <c r="AB23" s="846"/>
      <c r="AC23" s="848"/>
      <c r="AD23"/>
      <c r="AE23"/>
      <c r="AF23" s="3"/>
      <c r="AG23"/>
      <c r="XFC23" s="695"/>
      <c r="XFD23" s="695"/>
    </row>
    <row r="24" customHeight="1" spans="1:16384">
      <c r="A24" s="780">
        <v>20</v>
      </c>
      <c r="B24" s="781" t="s">
        <v>35</v>
      </c>
      <c r="C24" s="782">
        <v>594.2491</v>
      </c>
      <c r="D24" s="782">
        <v>614.2491</v>
      </c>
      <c r="E24" s="782">
        <f t="shared" si="4"/>
        <v>20</v>
      </c>
      <c r="F24" s="782">
        <f t="shared" si="5"/>
        <v>20</v>
      </c>
      <c r="G24" s="782">
        <v>3.914</v>
      </c>
      <c r="H24" s="782">
        <v>3.914</v>
      </c>
      <c r="I24" s="782">
        <v>1.97386</v>
      </c>
      <c r="J24" s="782">
        <v>2.57645</v>
      </c>
      <c r="K24" s="782">
        <v>3.19858</v>
      </c>
      <c r="L24" s="782">
        <v>3.67645</v>
      </c>
      <c r="M24" s="805">
        <v>1.75</v>
      </c>
      <c r="N24" s="805">
        <v>1.75</v>
      </c>
      <c r="O24" s="806">
        <v>1</v>
      </c>
      <c r="P24" s="782">
        <v>3.17395</v>
      </c>
      <c r="Q24" s="782">
        <v>3.67645</v>
      </c>
      <c r="R24" s="824">
        <v>0.45</v>
      </c>
      <c r="S24" s="824">
        <v>0.45</v>
      </c>
      <c r="T24" s="806">
        <v>0</v>
      </c>
      <c r="U24" s="825">
        <v>3.1</v>
      </c>
      <c r="V24" s="826">
        <v>22.25</v>
      </c>
      <c r="W24" s="827">
        <v>22.25</v>
      </c>
      <c r="X24" s="828">
        <f t="shared" si="2"/>
        <v>6.01565125</v>
      </c>
      <c r="Y24" s="828">
        <f t="shared" si="3"/>
        <v>0</v>
      </c>
      <c r="Z24"/>
      <c r="AA24" s="846"/>
      <c r="AB24" s="846"/>
      <c r="AC24" s="848"/>
      <c r="AD24"/>
      <c r="AE24"/>
      <c r="AF24" s="3"/>
      <c r="AG24"/>
      <c r="XFC24" s="695"/>
      <c r="XFD24" s="695"/>
    </row>
    <row r="25" customHeight="1" spans="1:16384">
      <c r="A25" s="780">
        <v>21</v>
      </c>
      <c r="B25" s="781" t="s">
        <v>36</v>
      </c>
      <c r="C25" s="782">
        <v>111.6591</v>
      </c>
      <c r="D25" s="782">
        <v>131.6591</v>
      </c>
      <c r="E25" s="782">
        <f t="shared" si="4"/>
        <v>20</v>
      </c>
      <c r="F25" s="782">
        <f t="shared" si="5"/>
        <v>20</v>
      </c>
      <c r="G25" s="782">
        <v>3.59828</v>
      </c>
      <c r="H25" s="782">
        <v>3.348</v>
      </c>
      <c r="I25" s="782">
        <v>2.29828</v>
      </c>
      <c r="J25" s="782">
        <v>1.73674</v>
      </c>
      <c r="K25" s="782">
        <v>3.39828</v>
      </c>
      <c r="L25" s="782">
        <v>2.95311</v>
      </c>
      <c r="M25" s="805">
        <v>1.75</v>
      </c>
      <c r="N25" s="805">
        <v>1.75</v>
      </c>
      <c r="O25" s="806">
        <v>1</v>
      </c>
      <c r="P25" s="782">
        <v>3.39828</v>
      </c>
      <c r="Q25" s="782">
        <v>2.94818</v>
      </c>
      <c r="R25" s="824">
        <v>0.45</v>
      </c>
      <c r="S25" s="824">
        <v>0.45</v>
      </c>
      <c r="T25" s="806">
        <v>0</v>
      </c>
      <c r="U25" s="825">
        <v>3.1</v>
      </c>
      <c r="V25" s="826">
        <v>22.25</v>
      </c>
      <c r="W25" s="827">
        <v>22.25</v>
      </c>
      <c r="X25" s="828">
        <f t="shared" si="2"/>
        <v>5.55746625</v>
      </c>
      <c r="Y25" s="828">
        <f t="shared" si="3"/>
        <v>0</v>
      </c>
      <c r="Z25"/>
      <c r="AA25" s="846"/>
      <c r="AB25" s="846"/>
      <c r="AC25" s="848"/>
      <c r="AD25"/>
      <c r="AE25"/>
      <c r="AF25" s="3"/>
      <c r="AG25"/>
      <c r="XFC25" s="695"/>
      <c r="XFD25" s="695"/>
    </row>
    <row r="26" customHeight="1" spans="1:16384">
      <c r="A26" s="780">
        <v>22</v>
      </c>
      <c r="B26" s="781" t="s">
        <v>37</v>
      </c>
      <c r="C26" s="782">
        <v>131.6891</v>
      </c>
      <c r="D26" s="782">
        <v>151.6891</v>
      </c>
      <c r="E26" s="782">
        <f t="shared" si="4"/>
        <v>20</v>
      </c>
      <c r="F26" s="782">
        <f t="shared" si="5"/>
        <v>20</v>
      </c>
      <c r="G26" s="782">
        <v>3.348</v>
      </c>
      <c r="H26" s="782">
        <v>3.348</v>
      </c>
      <c r="I26" s="782">
        <v>1.7359</v>
      </c>
      <c r="J26" s="782">
        <v>1.17435</v>
      </c>
      <c r="K26" s="782">
        <v>2.95236</v>
      </c>
      <c r="L26" s="782">
        <v>2.45236</v>
      </c>
      <c r="M26" s="805">
        <v>1.75</v>
      </c>
      <c r="N26" s="805">
        <v>1.75</v>
      </c>
      <c r="O26" s="806">
        <v>1</v>
      </c>
      <c r="P26" s="782">
        <v>2.94734</v>
      </c>
      <c r="Q26" s="782">
        <v>2.27469</v>
      </c>
      <c r="R26" s="824">
        <v>0.45</v>
      </c>
      <c r="S26" s="824">
        <v>0.45</v>
      </c>
      <c r="T26" s="806">
        <v>0</v>
      </c>
      <c r="U26" s="825">
        <v>3.1</v>
      </c>
      <c r="V26" s="826">
        <v>22.25</v>
      </c>
      <c r="W26" s="827">
        <v>22.25</v>
      </c>
      <c r="X26" s="828">
        <f t="shared" si="2"/>
        <v>4.72913</v>
      </c>
      <c r="Y26" s="828">
        <f t="shared" si="3"/>
        <v>0</v>
      </c>
      <c r="Z26"/>
      <c r="AA26" s="846"/>
      <c r="AB26" s="846"/>
      <c r="AC26" s="848"/>
      <c r="AD26"/>
      <c r="AE26"/>
      <c r="AF26" s="3"/>
      <c r="AG26"/>
      <c r="XFC26" s="695"/>
      <c r="XFD26" s="695"/>
    </row>
    <row r="27" customHeight="1" spans="1:16383">
      <c r="A27" s="780">
        <v>23</v>
      </c>
      <c r="B27" s="781" t="s">
        <v>38</v>
      </c>
      <c r="C27" s="782">
        <v>191.7791</v>
      </c>
      <c r="D27" s="782">
        <v>211.7791</v>
      </c>
      <c r="E27" s="782">
        <f t="shared" si="4"/>
        <v>20</v>
      </c>
      <c r="F27" s="782">
        <f t="shared" si="5"/>
        <v>20</v>
      </c>
      <c r="G27" s="782">
        <v>3.348</v>
      </c>
      <c r="H27" s="782">
        <v>3.348</v>
      </c>
      <c r="I27" s="782">
        <v>-0.40882</v>
      </c>
      <c r="J27" s="782">
        <v>-1.19881</v>
      </c>
      <c r="K27" s="782">
        <v>1.45011</v>
      </c>
      <c r="L27" s="782">
        <v>0.95011</v>
      </c>
      <c r="M27" s="805">
        <v>1.75</v>
      </c>
      <c r="N27" s="805">
        <v>1.75</v>
      </c>
      <c r="O27" s="806">
        <v>0</v>
      </c>
      <c r="P27" s="782">
        <v>0.69122</v>
      </c>
      <c r="Q27" s="782">
        <v>-0.09878</v>
      </c>
      <c r="R27" s="824">
        <v>0.45</v>
      </c>
      <c r="S27" s="824">
        <v>0.45</v>
      </c>
      <c r="T27" s="806">
        <v>0</v>
      </c>
      <c r="U27" s="825">
        <v>3.1</v>
      </c>
      <c r="V27" s="826">
        <v>12.5</v>
      </c>
      <c r="W27" s="827">
        <v>12.5</v>
      </c>
      <c r="X27" s="828">
        <f t="shared" si="2"/>
        <v>0</v>
      </c>
      <c r="Y27" s="828">
        <f t="shared" si="3"/>
        <v>0</v>
      </c>
      <c r="Z27" s="850"/>
      <c r="AA27"/>
      <c r="AB27"/>
      <c r="AD27"/>
      <c r="AE27"/>
      <c r="AF27"/>
      <c r="AG27" s="3"/>
      <c r="AH27"/>
      <c r="XFC27" s="695"/>
    </row>
    <row r="28" customHeight="1" spans="1:16383">
      <c r="A28" s="780">
        <v>24</v>
      </c>
      <c r="B28" s="781" t="s">
        <v>39</v>
      </c>
      <c r="C28" s="782">
        <v>211.8091</v>
      </c>
      <c r="D28" s="782">
        <v>231.8091</v>
      </c>
      <c r="E28" s="782">
        <f t="shared" si="4"/>
        <v>20</v>
      </c>
      <c r="F28" s="782">
        <f t="shared" si="5"/>
        <v>20</v>
      </c>
      <c r="G28" s="782">
        <v>3.348</v>
      </c>
      <c r="H28" s="782">
        <v>3.348</v>
      </c>
      <c r="I28" s="782">
        <v>-1.19999</v>
      </c>
      <c r="J28" s="782">
        <v>-1.98997</v>
      </c>
      <c r="K28" s="782">
        <v>0.94936</v>
      </c>
      <c r="L28" s="782">
        <v>0.44936</v>
      </c>
      <c r="M28" s="805">
        <v>1.75</v>
      </c>
      <c r="N28" s="805">
        <v>1.75</v>
      </c>
      <c r="O28" s="806">
        <v>0</v>
      </c>
      <c r="P28" s="782">
        <v>-0.09997</v>
      </c>
      <c r="Q28" s="782">
        <v>-0.88997</v>
      </c>
      <c r="R28" s="824">
        <v>0.45</v>
      </c>
      <c r="S28" s="824">
        <v>0.45</v>
      </c>
      <c r="T28" s="806">
        <v>0</v>
      </c>
      <c r="U28" s="825">
        <v>3.1</v>
      </c>
      <c r="V28" s="826">
        <v>12.5</v>
      </c>
      <c r="W28" s="827">
        <v>12.5</v>
      </c>
      <c r="X28" s="828">
        <f t="shared" si="2"/>
        <v>0</v>
      </c>
      <c r="Y28" s="828">
        <f t="shared" si="3"/>
        <v>0</v>
      </c>
      <c r="Z28" s="850"/>
      <c r="AA28"/>
      <c r="AB28"/>
      <c r="AD28"/>
      <c r="AE28"/>
      <c r="AF28"/>
      <c r="AG28" s="3"/>
      <c r="AH28"/>
      <c r="XFC28" s="695"/>
    </row>
    <row r="29" customHeight="1" spans="1:16383">
      <c r="A29" s="780">
        <v>25</v>
      </c>
      <c r="B29" s="781" t="s">
        <v>40</v>
      </c>
      <c r="C29" s="782">
        <v>231.8391</v>
      </c>
      <c r="D29" s="782">
        <v>251.8391</v>
      </c>
      <c r="E29" s="782">
        <f t="shared" si="4"/>
        <v>20</v>
      </c>
      <c r="F29" s="782">
        <f t="shared" si="5"/>
        <v>20</v>
      </c>
      <c r="G29" s="782">
        <v>3.348</v>
      </c>
      <c r="H29" s="782">
        <v>3.348</v>
      </c>
      <c r="I29" s="782">
        <v>-1.99116</v>
      </c>
      <c r="J29" s="782">
        <v>-2.78114</v>
      </c>
      <c r="K29" s="782">
        <v>0.44861</v>
      </c>
      <c r="L29" s="782">
        <v>-0.05139</v>
      </c>
      <c r="M29" s="805">
        <v>1.75</v>
      </c>
      <c r="N29" s="805">
        <v>1.75</v>
      </c>
      <c r="O29" s="806">
        <v>0</v>
      </c>
      <c r="P29" s="782">
        <v>-0.89115</v>
      </c>
      <c r="Q29" s="782">
        <v>-1.61791</v>
      </c>
      <c r="R29" s="824">
        <v>0.45</v>
      </c>
      <c r="S29" s="824">
        <v>0.45</v>
      </c>
      <c r="T29" s="806">
        <v>0</v>
      </c>
      <c r="U29" s="825">
        <v>3.1</v>
      </c>
      <c r="V29" s="826">
        <v>12.5</v>
      </c>
      <c r="W29" s="827">
        <v>12.5</v>
      </c>
      <c r="X29" s="828">
        <f t="shared" si="2"/>
        <v>0</v>
      </c>
      <c r="Y29" s="828">
        <f t="shared" si="3"/>
        <v>0</v>
      </c>
      <c r="AA29"/>
      <c r="AB29"/>
      <c r="AD29"/>
      <c r="AE29"/>
      <c r="AF29"/>
      <c r="AG29" s="3"/>
      <c r="AH29"/>
      <c r="XFC29" s="695"/>
    </row>
    <row r="30" customHeight="1" spans="1:16383">
      <c r="A30" s="780">
        <v>26</v>
      </c>
      <c r="B30" s="781" t="s">
        <v>41</v>
      </c>
      <c r="C30" s="782">
        <v>251.8691</v>
      </c>
      <c r="D30" s="782">
        <v>271.8691</v>
      </c>
      <c r="E30" s="782">
        <f t="shared" si="4"/>
        <v>20</v>
      </c>
      <c r="F30" s="782">
        <f t="shared" si="5"/>
        <v>20</v>
      </c>
      <c r="G30" s="782">
        <v>3.348</v>
      </c>
      <c r="H30" s="782">
        <v>3.348</v>
      </c>
      <c r="I30" s="782">
        <v>-2.78233</v>
      </c>
      <c r="J30" s="782">
        <v>-3.34525</v>
      </c>
      <c r="K30" s="782">
        <v>-0.05214</v>
      </c>
      <c r="L30" s="782">
        <v>-0.55214</v>
      </c>
      <c r="M30" s="805">
        <v>1.75</v>
      </c>
      <c r="N30" s="805">
        <v>1.75</v>
      </c>
      <c r="O30" s="806">
        <v>0</v>
      </c>
      <c r="P30" s="782">
        <v>-1.61884</v>
      </c>
      <c r="Q30" s="782">
        <v>-2.12974</v>
      </c>
      <c r="R30" s="824">
        <v>0.45</v>
      </c>
      <c r="S30" s="824">
        <v>0.45</v>
      </c>
      <c r="T30" s="806">
        <v>0</v>
      </c>
      <c r="U30" s="825">
        <v>3.1</v>
      </c>
      <c r="V30" s="826">
        <v>12.5</v>
      </c>
      <c r="W30" s="827">
        <v>12.5</v>
      </c>
      <c r="X30" s="828">
        <f t="shared" si="2"/>
        <v>0</v>
      </c>
      <c r="Y30" s="828">
        <f t="shared" si="3"/>
        <v>0</v>
      </c>
      <c r="AA30"/>
      <c r="AB30"/>
      <c r="AD30"/>
      <c r="AE30"/>
      <c r="AF30"/>
      <c r="AG30" s="3"/>
      <c r="AH30"/>
      <c r="XFC30" s="695"/>
    </row>
    <row r="31" s="4" customFormat="1" customHeight="1" spans="1:16383">
      <c r="A31" s="780">
        <v>27</v>
      </c>
      <c r="B31" s="781" t="s">
        <v>42</v>
      </c>
      <c r="C31" s="784">
        <v>271.8991</v>
      </c>
      <c r="D31" s="784">
        <v>291.8991</v>
      </c>
      <c r="E31" s="784">
        <f t="shared" si="4"/>
        <v>20</v>
      </c>
      <c r="F31" s="784">
        <f t="shared" si="5"/>
        <v>20</v>
      </c>
      <c r="G31" s="784">
        <v>3.348</v>
      </c>
      <c r="H31" s="784">
        <v>3.348</v>
      </c>
      <c r="I31" s="784">
        <v>-3.3461</v>
      </c>
      <c r="J31" s="784">
        <v>-3.90902</v>
      </c>
      <c r="K31" s="784">
        <v>-0.55289</v>
      </c>
      <c r="L31" s="784">
        <v>-0.95704</v>
      </c>
      <c r="M31" s="807">
        <v>1.75</v>
      </c>
      <c r="N31" s="807">
        <v>1.75</v>
      </c>
      <c r="O31" s="808">
        <v>1</v>
      </c>
      <c r="P31" s="784">
        <v>-2.13034</v>
      </c>
      <c r="Q31" s="784">
        <v>-2.41868</v>
      </c>
      <c r="R31" s="829">
        <v>0.45</v>
      </c>
      <c r="S31" s="829">
        <v>0.45</v>
      </c>
      <c r="T31" s="808">
        <v>0</v>
      </c>
      <c r="U31" s="830">
        <v>3.1</v>
      </c>
      <c r="V31" s="831">
        <v>28.29</v>
      </c>
      <c r="W31" s="827">
        <v>22.25</v>
      </c>
      <c r="X31" s="828">
        <f t="shared" si="2"/>
        <v>-1.32118875</v>
      </c>
      <c r="Y31" s="828">
        <f t="shared" si="3"/>
        <v>0</v>
      </c>
      <c r="Z31" s="851"/>
      <c r="AC31" s="851"/>
      <c r="AG31" s="853"/>
      <c r="AI31" s="851"/>
      <c r="AJ31" s="851"/>
      <c r="AK31" s="851"/>
      <c r="AL31" s="851"/>
      <c r="AM31" s="851"/>
      <c r="AN31" s="851"/>
      <c r="AO31" s="851"/>
      <c r="AP31" s="851"/>
      <c r="AQ31" s="851"/>
      <c r="AR31" s="851"/>
      <c r="AS31" s="851"/>
      <c r="AT31" s="851"/>
      <c r="AU31" s="851"/>
      <c r="AV31" s="851"/>
      <c r="AW31" s="851"/>
      <c r="AX31" s="851"/>
      <c r="AY31" s="851"/>
      <c r="AZ31" s="851"/>
      <c r="BA31" s="851"/>
      <c r="BB31" s="851"/>
      <c r="BC31" s="851"/>
      <c r="BD31" s="851"/>
      <c r="BE31" s="851"/>
      <c r="BF31" s="851"/>
      <c r="BG31" s="851"/>
      <c r="BH31" s="851"/>
      <c r="BI31" s="851"/>
      <c r="BJ31" s="851"/>
      <c r="BK31" s="851"/>
      <c r="BL31" s="851"/>
      <c r="BM31" s="851"/>
      <c r="BN31" s="851"/>
      <c r="BO31" s="851"/>
      <c r="BP31" s="851"/>
      <c r="BQ31" s="851"/>
      <c r="BR31" s="851"/>
      <c r="BS31" s="851"/>
      <c r="BT31" s="851"/>
      <c r="BU31" s="851"/>
      <c r="BV31" s="851"/>
      <c r="BW31" s="851"/>
      <c r="BX31" s="851"/>
      <c r="BY31" s="851"/>
      <c r="BZ31" s="851"/>
      <c r="CA31" s="851"/>
      <c r="CB31" s="851"/>
      <c r="CC31" s="851"/>
      <c r="CD31" s="851"/>
      <c r="CE31" s="851"/>
      <c r="CF31" s="851"/>
      <c r="CG31" s="851"/>
      <c r="CH31" s="851"/>
      <c r="CI31" s="851"/>
      <c r="CJ31" s="851"/>
      <c r="CK31" s="851"/>
      <c r="CL31" s="851"/>
      <c r="CM31" s="851"/>
      <c r="CN31" s="851"/>
      <c r="CO31" s="851"/>
      <c r="CP31" s="851"/>
      <c r="CQ31" s="851"/>
      <c r="CR31" s="851"/>
      <c r="CS31" s="851"/>
      <c r="CT31" s="851"/>
      <c r="CU31" s="851"/>
      <c r="CV31" s="851"/>
      <c r="CW31" s="851"/>
      <c r="CX31" s="851"/>
      <c r="CY31" s="851"/>
      <c r="CZ31" s="851"/>
      <c r="DA31" s="851"/>
      <c r="DB31" s="851"/>
      <c r="DC31" s="851"/>
      <c r="DD31" s="851"/>
      <c r="DE31" s="851"/>
      <c r="DF31" s="851"/>
      <c r="DG31" s="851"/>
      <c r="DH31" s="851"/>
      <c r="DI31" s="851"/>
      <c r="DJ31" s="851"/>
      <c r="DK31" s="851"/>
      <c r="DL31" s="851"/>
      <c r="DM31" s="851"/>
      <c r="DN31" s="851"/>
      <c r="DO31" s="851"/>
      <c r="DP31" s="851"/>
      <c r="DQ31" s="851"/>
      <c r="DR31" s="851"/>
      <c r="DS31" s="851"/>
      <c r="DT31" s="851"/>
      <c r="DU31" s="851"/>
      <c r="DV31" s="851"/>
      <c r="DW31" s="851"/>
      <c r="DX31" s="851"/>
      <c r="DY31" s="851"/>
      <c r="DZ31" s="851"/>
      <c r="EA31" s="851"/>
      <c r="EB31" s="851"/>
      <c r="EC31" s="851"/>
      <c r="ED31" s="851"/>
      <c r="EE31" s="851"/>
      <c r="EF31" s="851"/>
      <c r="EG31" s="851"/>
      <c r="EH31" s="851"/>
      <c r="EI31" s="851"/>
      <c r="EJ31" s="851"/>
      <c r="EK31" s="851"/>
      <c r="EL31" s="851"/>
      <c r="EM31" s="851"/>
      <c r="EN31" s="851"/>
      <c r="EO31" s="851"/>
      <c r="EP31" s="851"/>
      <c r="EQ31" s="851"/>
      <c r="ER31" s="851"/>
      <c r="ES31" s="851"/>
      <c r="ET31" s="851"/>
      <c r="EU31" s="851"/>
      <c r="EV31" s="851"/>
      <c r="EW31" s="851"/>
      <c r="EX31" s="851"/>
      <c r="EY31" s="851"/>
      <c r="EZ31" s="851"/>
      <c r="FA31" s="851"/>
      <c r="FB31" s="851"/>
      <c r="FC31" s="851"/>
      <c r="FD31" s="851"/>
      <c r="FE31" s="851"/>
      <c r="FF31" s="851"/>
      <c r="FG31" s="851"/>
      <c r="FH31" s="851"/>
      <c r="FI31" s="851"/>
      <c r="FJ31" s="851"/>
      <c r="FK31" s="851"/>
      <c r="FL31" s="851"/>
      <c r="FM31" s="851"/>
      <c r="FN31" s="851"/>
      <c r="FO31" s="851"/>
      <c r="FP31" s="851"/>
      <c r="FQ31" s="851"/>
      <c r="FR31" s="851"/>
      <c r="FS31" s="851"/>
      <c r="FT31" s="851"/>
      <c r="FU31" s="851"/>
      <c r="FV31" s="851"/>
      <c r="FW31" s="851"/>
      <c r="FX31" s="851"/>
      <c r="FY31" s="851"/>
      <c r="FZ31" s="851"/>
      <c r="GA31" s="851"/>
      <c r="GB31" s="851"/>
      <c r="GC31" s="851"/>
      <c r="GD31" s="851"/>
      <c r="GE31" s="851"/>
      <c r="GF31" s="851"/>
      <c r="GG31" s="851"/>
      <c r="GH31" s="851"/>
      <c r="GI31" s="851"/>
      <c r="GJ31" s="851"/>
      <c r="GK31" s="851"/>
      <c r="GL31" s="851"/>
      <c r="GM31" s="851"/>
      <c r="GN31" s="851"/>
      <c r="GO31" s="851"/>
      <c r="GP31" s="851"/>
      <c r="GQ31" s="851"/>
      <c r="GR31" s="851"/>
      <c r="GS31" s="851"/>
      <c r="GT31" s="851"/>
      <c r="GU31" s="851"/>
      <c r="GV31" s="851"/>
      <c r="GW31" s="851"/>
      <c r="GX31" s="851"/>
      <c r="GY31" s="851"/>
      <c r="GZ31" s="851"/>
      <c r="HA31" s="851"/>
      <c r="HB31" s="851"/>
      <c r="HC31" s="851"/>
      <c r="HD31" s="851"/>
      <c r="HE31" s="851"/>
      <c r="HF31" s="851"/>
      <c r="HG31" s="851"/>
      <c r="HH31" s="851"/>
      <c r="HI31" s="851"/>
      <c r="HJ31" s="851"/>
      <c r="HK31" s="851"/>
      <c r="HL31" s="851"/>
      <c r="HM31" s="851"/>
      <c r="HN31" s="851"/>
      <c r="HO31" s="851"/>
      <c r="HP31" s="851"/>
      <c r="HQ31" s="851"/>
      <c r="HR31" s="851"/>
      <c r="HS31" s="851"/>
      <c r="HT31" s="851"/>
      <c r="HU31" s="851"/>
      <c r="HV31" s="851"/>
      <c r="HW31" s="851"/>
      <c r="HX31" s="851"/>
      <c r="HY31" s="851"/>
      <c r="HZ31" s="851"/>
      <c r="IA31" s="851"/>
      <c r="IB31" s="851"/>
      <c r="IC31" s="851"/>
      <c r="ID31" s="851"/>
      <c r="IE31" s="851"/>
      <c r="IF31" s="851"/>
      <c r="IG31" s="851"/>
      <c r="IH31" s="851"/>
      <c r="II31" s="851"/>
      <c r="IJ31" s="851"/>
      <c r="IK31" s="851"/>
      <c r="IL31" s="851"/>
      <c r="IM31" s="851"/>
      <c r="IN31" s="851"/>
      <c r="IO31" s="851"/>
      <c r="IP31" s="851"/>
      <c r="IQ31" s="851"/>
      <c r="IR31" s="851"/>
      <c r="IS31" s="851"/>
      <c r="IT31" s="851"/>
      <c r="IU31" s="851"/>
      <c r="IV31" s="851"/>
      <c r="IW31" s="851"/>
      <c r="IX31" s="851"/>
      <c r="IY31" s="851"/>
      <c r="IZ31" s="851"/>
      <c r="JA31" s="851"/>
      <c r="JB31" s="851"/>
      <c r="JC31" s="851"/>
      <c r="JD31" s="851"/>
      <c r="JE31" s="851"/>
      <c r="JF31" s="851"/>
      <c r="JG31" s="851"/>
      <c r="JH31" s="851"/>
      <c r="JI31" s="851"/>
      <c r="JJ31" s="851"/>
      <c r="JK31" s="851"/>
      <c r="JL31" s="851"/>
      <c r="JM31" s="851"/>
      <c r="JN31" s="851"/>
      <c r="JO31" s="851"/>
      <c r="JP31" s="851"/>
      <c r="JQ31" s="851"/>
      <c r="JR31" s="851"/>
      <c r="JS31" s="851"/>
      <c r="JT31" s="851"/>
      <c r="JU31" s="851"/>
      <c r="JV31" s="851"/>
      <c r="JW31" s="851"/>
      <c r="JX31" s="851"/>
      <c r="JY31" s="851"/>
      <c r="JZ31" s="851"/>
      <c r="KA31" s="851"/>
      <c r="KB31" s="851"/>
      <c r="KC31" s="851"/>
      <c r="KD31" s="851"/>
      <c r="KE31" s="851"/>
      <c r="KF31" s="851"/>
      <c r="KG31" s="851"/>
      <c r="KH31" s="851"/>
      <c r="KI31" s="851"/>
      <c r="KJ31" s="851"/>
      <c r="KK31" s="851"/>
      <c r="KL31" s="851"/>
      <c r="KM31" s="851"/>
      <c r="KN31" s="851"/>
      <c r="KO31" s="851"/>
      <c r="KP31" s="851"/>
      <c r="KQ31" s="851"/>
      <c r="KR31" s="851"/>
      <c r="KS31" s="851"/>
      <c r="KT31" s="851"/>
      <c r="KU31" s="851"/>
      <c r="KV31" s="851"/>
      <c r="KW31" s="851"/>
      <c r="KX31" s="851"/>
      <c r="KY31" s="851"/>
      <c r="KZ31" s="851"/>
      <c r="LA31" s="851"/>
      <c r="LB31" s="851"/>
      <c r="LC31" s="851"/>
      <c r="LD31" s="851"/>
      <c r="LE31" s="851"/>
      <c r="LF31" s="851"/>
      <c r="LG31" s="851"/>
      <c r="LH31" s="851"/>
      <c r="LI31" s="851"/>
      <c r="LJ31" s="851"/>
      <c r="LK31" s="851"/>
      <c r="LL31" s="851"/>
      <c r="LM31" s="851"/>
      <c r="LN31" s="851"/>
      <c r="LO31" s="851"/>
      <c r="LP31" s="851"/>
      <c r="LQ31" s="851"/>
      <c r="LR31" s="851"/>
      <c r="LS31" s="851"/>
      <c r="LT31" s="851"/>
      <c r="LU31" s="851"/>
      <c r="LV31" s="851"/>
      <c r="LW31" s="851"/>
      <c r="LX31" s="851"/>
      <c r="LY31" s="851"/>
      <c r="LZ31" s="851"/>
      <c r="MA31" s="851"/>
      <c r="MB31" s="851"/>
      <c r="MC31" s="851"/>
      <c r="MD31" s="851"/>
      <c r="ME31" s="851"/>
      <c r="MF31" s="851"/>
      <c r="MG31" s="851"/>
      <c r="MH31" s="851"/>
      <c r="MI31" s="851"/>
      <c r="MJ31" s="851"/>
      <c r="MK31" s="851"/>
      <c r="ML31" s="851"/>
      <c r="MM31" s="851"/>
      <c r="MN31" s="851"/>
      <c r="MO31" s="851"/>
      <c r="MP31" s="851"/>
      <c r="MQ31" s="851"/>
      <c r="MR31" s="851"/>
      <c r="MS31" s="851"/>
      <c r="MT31" s="851"/>
      <c r="MU31" s="851"/>
      <c r="MV31" s="851"/>
      <c r="MW31" s="851"/>
      <c r="MX31" s="851"/>
      <c r="MY31" s="851"/>
      <c r="MZ31" s="851"/>
      <c r="NA31" s="851"/>
      <c r="NB31" s="851"/>
      <c r="NC31" s="851"/>
      <c r="ND31" s="851"/>
      <c r="NE31" s="851"/>
      <c r="NF31" s="851"/>
      <c r="NG31" s="851"/>
      <c r="NH31" s="851"/>
      <c r="NI31" s="851"/>
      <c r="NJ31" s="851"/>
      <c r="NK31" s="851"/>
      <c r="NL31" s="851"/>
      <c r="NM31" s="851"/>
      <c r="NN31" s="851"/>
      <c r="NO31" s="851"/>
      <c r="NP31" s="851"/>
      <c r="NQ31" s="851"/>
      <c r="NR31" s="851"/>
      <c r="NS31" s="851"/>
      <c r="NT31" s="851"/>
      <c r="NU31" s="851"/>
      <c r="NV31" s="851"/>
      <c r="NW31" s="851"/>
      <c r="NX31" s="851"/>
      <c r="NY31" s="851"/>
      <c r="NZ31" s="851"/>
      <c r="OA31" s="851"/>
      <c r="OB31" s="851"/>
      <c r="OC31" s="851"/>
      <c r="OD31" s="851"/>
      <c r="OE31" s="851"/>
      <c r="OF31" s="851"/>
      <c r="OG31" s="851"/>
      <c r="OH31" s="851"/>
      <c r="OI31" s="851"/>
      <c r="OJ31" s="851"/>
      <c r="OK31" s="851"/>
      <c r="OL31" s="851"/>
      <c r="OM31" s="851"/>
      <c r="ON31" s="851"/>
      <c r="OO31" s="851"/>
      <c r="OP31" s="851"/>
      <c r="OQ31" s="851"/>
      <c r="OR31" s="851"/>
      <c r="OS31" s="851"/>
      <c r="OT31" s="851"/>
      <c r="OU31" s="851"/>
      <c r="OV31" s="851"/>
      <c r="OW31" s="851"/>
      <c r="OX31" s="851"/>
      <c r="OY31" s="851"/>
      <c r="OZ31" s="851"/>
      <c r="PA31" s="851"/>
      <c r="PB31" s="851"/>
      <c r="PC31" s="851"/>
      <c r="PD31" s="851"/>
      <c r="PE31" s="851"/>
      <c r="PF31" s="851"/>
      <c r="PG31" s="851"/>
      <c r="PH31" s="851"/>
      <c r="PI31" s="851"/>
      <c r="PJ31" s="851"/>
      <c r="PK31" s="851"/>
      <c r="PL31" s="851"/>
      <c r="PM31" s="851"/>
      <c r="PN31" s="851"/>
      <c r="PO31" s="851"/>
      <c r="PP31" s="851"/>
      <c r="PQ31" s="851"/>
      <c r="PR31" s="851"/>
      <c r="PS31" s="851"/>
      <c r="PT31" s="851"/>
      <c r="PU31" s="851"/>
      <c r="PV31" s="851"/>
      <c r="PW31" s="851"/>
      <c r="PX31" s="851"/>
      <c r="PY31" s="851"/>
      <c r="PZ31" s="851"/>
      <c r="QA31" s="851"/>
      <c r="QB31" s="851"/>
      <c r="QC31" s="851"/>
      <c r="QD31" s="851"/>
      <c r="QE31" s="851"/>
      <c r="QF31" s="851"/>
      <c r="QG31" s="851"/>
      <c r="QH31" s="851"/>
      <c r="QI31" s="851"/>
      <c r="QJ31" s="851"/>
      <c r="QK31" s="851"/>
      <c r="QL31" s="851"/>
      <c r="QM31" s="851"/>
      <c r="QN31" s="851"/>
      <c r="QO31" s="851"/>
      <c r="QP31" s="851"/>
      <c r="QQ31" s="851"/>
      <c r="QR31" s="851"/>
      <c r="QS31" s="851"/>
      <c r="QT31" s="851"/>
      <c r="QU31" s="851"/>
      <c r="QV31" s="851"/>
      <c r="QW31" s="851"/>
      <c r="QX31" s="851"/>
      <c r="QY31" s="851"/>
      <c r="QZ31" s="851"/>
      <c r="RA31" s="851"/>
      <c r="RB31" s="851"/>
      <c r="RC31" s="851"/>
      <c r="RD31" s="851"/>
      <c r="RE31" s="851"/>
      <c r="RF31" s="851"/>
      <c r="RG31" s="851"/>
      <c r="RH31" s="851"/>
      <c r="RI31" s="851"/>
      <c r="RJ31" s="851"/>
      <c r="RK31" s="851"/>
      <c r="RL31" s="851"/>
      <c r="RM31" s="851"/>
      <c r="RN31" s="851"/>
      <c r="RO31" s="851"/>
      <c r="RP31" s="851"/>
      <c r="RQ31" s="851"/>
      <c r="RR31" s="851"/>
      <c r="RS31" s="851"/>
      <c r="RT31" s="851"/>
      <c r="RU31" s="851"/>
      <c r="RV31" s="851"/>
      <c r="RW31" s="851"/>
      <c r="RX31" s="851"/>
      <c r="RY31" s="851"/>
      <c r="RZ31" s="851"/>
      <c r="SA31" s="851"/>
      <c r="SB31" s="851"/>
      <c r="SC31" s="851"/>
      <c r="SD31" s="851"/>
      <c r="SE31" s="851"/>
      <c r="SF31" s="851"/>
      <c r="SG31" s="851"/>
      <c r="SH31" s="851"/>
      <c r="SI31" s="851"/>
      <c r="SJ31" s="851"/>
      <c r="SK31" s="851"/>
      <c r="SL31" s="851"/>
      <c r="SM31" s="851"/>
      <c r="SN31" s="851"/>
      <c r="SO31" s="851"/>
      <c r="SP31" s="851"/>
      <c r="SQ31" s="851"/>
      <c r="SR31" s="851"/>
      <c r="SS31" s="851"/>
      <c r="ST31" s="851"/>
      <c r="SU31" s="851"/>
      <c r="SV31" s="851"/>
      <c r="SW31" s="851"/>
      <c r="SX31" s="851"/>
      <c r="SY31" s="851"/>
      <c r="SZ31" s="851"/>
      <c r="TA31" s="851"/>
      <c r="TB31" s="851"/>
      <c r="TC31" s="851"/>
      <c r="TD31" s="851"/>
      <c r="TE31" s="851"/>
      <c r="TF31" s="851"/>
      <c r="TG31" s="851"/>
      <c r="TH31" s="851"/>
      <c r="TI31" s="851"/>
      <c r="TJ31" s="851"/>
      <c r="TK31" s="851"/>
      <c r="TL31" s="851"/>
      <c r="TM31" s="851"/>
      <c r="TN31" s="851"/>
      <c r="TO31" s="851"/>
      <c r="TP31" s="851"/>
      <c r="TQ31" s="851"/>
      <c r="TR31" s="851"/>
      <c r="TS31" s="851"/>
      <c r="TT31" s="851"/>
      <c r="TU31" s="851"/>
      <c r="TV31" s="851"/>
      <c r="TW31" s="851"/>
      <c r="TX31" s="851"/>
      <c r="TY31" s="851"/>
      <c r="TZ31" s="851"/>
      <c r="UA31" s="851"/>
      <c r="UB31" s="851"/>
      <c r="UC31" s="851"/>
      <c r="UD31" s="851"/>
      <c r="UE31" s="851"/>
      <c r="UF31" s="851"/>
      <c r="UG31" s="851"/>
      <c r="UH31" s="851"/>
      <c r="UI31" s="851"/>
      <c r="UJ31" s="851"/>
      <c r="UK31" s="851"/>
      <c r="UL31" s="851"/>
      <c r="UM31" s="851"/>
      <c r="UN31" s="851"/>
      <c r="UO31" s="851"/>
      <c r="UP31" s="851"/>
      <c r="UQ31" s="851"/>
      <c r="UR31" s="851"/>
      <c r="US31" s="851"/>
      <c r="UT31" s="851"/>
      <c r="UU31" s="851"/>
      <c r="UV31" s="851"/>
      <c r="UW31" s="851"/>
      <c r="UX31" s="851"/>
      <c r="UY31" s="851"/>
      <c r="UZ31" s="851"/>
      <c r="VA31" s="851"/>
      <c r="VB31" s="851"/>
      <c r="VC31" s="851"/>
      <c r="VD31" s="851"/>
      <c r="VE31" s="851"/>
      <c r="VF31" s="851"/>
      <c r="VG31" s="851"/>
      <c r="VH31" s="851"/>
      <c r="VI31" s="851"/>
      <c r="VJ31" s="851"/>
      <c r="VK31" s="851"/>
      <c r="VL31" s="851"/>
      <c r="VM31" s="851"/>
      <c r="VN31" s="851"/>
      <c r="VO31" s="851"/>
      <c r="VP31" s="851"/>
      <c r="VQ31" s="851"/>
      <c r="VR31" s="851"/>
      <c r="VS31" s="851"/>
      <c r="VT31" s="851"/>
      <c r="VU31" s="851"/>
      <c r="VV31" s="851"/>
      <c r="VW31" s="851"/>
      <c r="VX31" s="851"/>
      <c r="VY31" s="851"/>
      <c r="VZ31" s="851"/>
      <c r="WA31" s="851"/>
      <c r="WB31" s="851"/>
      <c r="WC31" s="851"/>
      <c r="WD31" s="851"/>
      <c r="WE31" s="851"/>
      <c r="WF31" s="851"/>
      <c r="WG31" s="851"/>
      <c r="WH31" s="851"/>
      <c r="WI31" s="851"/>
      <c r="WJ31" s="851"/>
      <c r="WK31" s="851"/>
      <c r="WL31" s="851"/>
      <c r="WM31" s="851"/>
      <c r="WN31" s="851"/>
      <c r="WO31" s="851"/>
      <c r="WP31" s="851"/>
      <c r="WQ31" s="851"/>
      <c r="WR31" s="851"/>
      <c r="WS31" s="851"/>
      <c r="WT31" s="851"/>
      <c r="WU31" s="851"/>
      <c r="WV31" s="851"/>
      <c r="WW31" s="851"/>
      <c r="WX31" s="851"/>
      <c r="WY31" s="851"/>
      <c r="WZ31" s="851"/>
      <c r="XA31" s="851"/>
      <c r="XB31" s="851"/>
      <c r="XC31" s="851"/>
      <c r="XD31" s="851"/>
      <c r="XE31" s="851"/>
      <c r="XF31" s="851"/>
      <c r="XG31" s="851"/>
      <c r="XH31" s="851"/>
      <c r="XI31" s="851"/>
      <c r="XJ31" s="851"/>
      <c r="XK31" s="851"/>
      <c r="XL31" s="851"/>
      <c r="XM31" s="851"/>
      <c r="XN31" s="851"/>
      <c r="XO31" s="851"/>
      <c r="XP31" s="851"/>
      <c r="XQ31" s="851"/>
      <c r="XR31" s="851"/>
      <c r="XS31" s="851"/>
      <c r="XT31" s="851"/>
      <c r="XU31" s="851"/>
      <c r="XV31" s="851"/>
      <c r="XW31" s="851"/>
      <c r="XX31" s="851"/>
      <c r="XY31" s="851"/>
      <c r="XZ31" s="851"/>
      <c r="YA31" s="851"/>
      <c r="YB31" s="851"/>
      <c r="YC31" s="851"/>
      <c r="YD31" s="851"/>
      <c r="YE31" s="851"/>
      <c r="YF31" s="851"/>
      <c r="YG31" s="851"/>
      <c r="YH31" s="851"/>
      <c r="YI31" s="851"/>
      <c r="YJ31" s="851"/>
      <c r="YK31" s="851"/>
      <c r="YL31" s="851"/>
      <c r="YM31" s="851"/>
      <c r="YN31" s="851"/>
      <c r="YO31" s="851"/>
      <c r="YP31" s="851"/>
      <c r="YQ31" s="851"/>
      <c r="YR31" s="851"/>
      <c r="YS31" s="851"/>
      <c r="YT31" s="851"/>
      <c r="YU31" s="851"/>
      <c r="YV31" s="851"/>
      <c r="YW31" s="851"/>
      <c r="YX31" s="851"/>
      <c r="YY31" s="851"/>
      <c r="YZ31" s="851"/>
      <c r="ZA31" s="851"/>
      <c r="ZB31" s="851"/>
      <c r="ZC31" s="851"/>
      <c r="ZD31" s="851"/>
      <c r="ZE31" s="851"/>
      <c r="ZF31" s="851"/>
      <c r="ZG31" s="851"/>
      <c r="ZH31" s="851"/>
      <c r="ZI31" s="851"/>
      <c r="ZJ31" s="851"/>
      <c r="ZK31" s="851"/>
      <c r="ZL31" s="851"/>
      <c r="ZM31" s="851"/>
      <c r="ZN31" s="851"/>
      <c r="ZO31" s="851"/>
      <c r="ZP31" s="851"/>
      <c r="ZQ31" s="851"/>
      <c r="ZR31" s="851"/>
      <c r="ZS31" s="851"/>
      <c r="ZT31" s="851"/>
      <c r="ZU31" s="851"/>
      <c r="ZV31" s="851"/>
      <c r="ZW31" s="851"/>
      <c r="ZX31" s="851"/>
      <c r="ZY31" s="851"/>
      <c r="ZZ31" s="851"/>
      <c r="AAA31" s="851"/>
      <c r="AAB31" s="851"/>
      <c r="AAC31" s="851"/>
      <c r="AAD31" s="851"/>
      <c r="AAE31" s="851"/>
      <c r="AAF31" s="851"/>
      <c r="AAG31" s="851"/>
      <c r="AAH31" s="851"/>
      <c r="AAI31" s="851"/>
      <c r="AAJ31" s="851"/>
      <c r="AAK31" s="851"/>
      <c r="AAL31" s="851"/>
      <c r="AAM31" s="851"/>
      <c r="AAN31" s="851"/>
      <c r="AAO31" s="851"/>
      <c r="AAP31" s="851"/>
      <c r="AAQ31" s="851"/>
      <c r="AAR31" s="851"/>
      <c r="AAS31" s="851"/>
      <c r="AAT31" s="851"/>
      <c r="AAU31" s="851"/>
      <c r="AAV31" s="851"/>
      <c r="AAW31" s="851"/>
      <c r="AAX31" s="851"/>
      <c r="AAY31" s="851"/>
      <c r="AAZ31" s="851"/>
      <c r="ABA31" s="851"/>
      <c r="ABB31" s="851"/>
      <c r="ABC31" s="851"/>
      <c r="ABD31" s="851"/>
      <c r="ABE31" s="851"/>
      <c r="ABF31" s="851"/>
      <c r="ABG31" s="851"/>
      <c r="ABH31" s="851"/>
      <c r="ABI31" s="851"/>
      <c r="ABJ31" s="851"/>
      <c r="ABK31" s="851"/>
      <c r="ABL31" s="851"/>
      <c r="ABM31" s="851"/>
      <c r="ABN31" s="851"/>
      <c r="ABO31" s="851"/>
      <c r="ABP31" s="851"/>
      <c r="ABQ31" s="851"/>
      <c r="ABR31" s="851"/>
      <c r="ABS31" s="851"/>
      <c r="ABT31" s="851"/>
      <c r="ABU31" s="851"/>
      <c r="ABV31" s="851"/>
      <c r="ABW31" s="851"/>
      <c r="ABX31" s="851"/>
      <c r="ABY31" s="851"/>
      <c r="ABZ31" s="851"/>
      <c r="ACA31" s="851"/>
      <c r="ACB31" s="851"/>
      <c r="ACC31" s="851"/>
      <c r="ACD31" s="851"/>
      <c r="ACE31" s="851"/>
      <c r="ACF31" s="851"/>
      <c r="ACG31" s="851"/>
      <c r="ACH31" s="851"/>
      <c r="ACI31" s="851"/>
      <c r="ACJ31" s="851"/>
      <c r="ACK31" s="851"/>
      <c r="ACL31" s="851"/>
      <c r="ACM31" s="851"/>
      <c r="ACN31" s="851"/>
      <c r="ACO31" s="851"/>
      <c r="ACP31" s="851"/>
      <c r="ACQ31" s="851"/>
      <c r="ACR31" s="851"/>
      <c r="ACS31" s="851"/>
      <c r="ACT31" s="851"/>
      <c r="ACU31" s="851"/>
      <c r="ACV31" s="851"/>
      <c r="ACW31" s="851"/>
      <c r="ACX31" s="851"/>
      <c r="ACY31" s="851"/>
      <c r="ACZ31" s="851"/>
      <c r="ADA31" s="851"/>
      <c r="ADB31" s="851"/>
      <c r="ADC31" s="851"/>
      <c r="ADD31" s="851"/>
      <c r="ADE31" s="851"/>
      <c r="ADF31" s="851"/>
      <c r="ADG31" s="851"/>
      <c r="ADH31" s="851"/>
      <c r="ADI31" s="851"/>
      <c r="ADJ31" s="851"/>
      <c r="ADK31" s="851"/>
      <c r="ADL31" s="851"/>
      <c r="ADM31" s="851"/>
      <c r="ADN31" s="851"/>
      <c r="ADO31" s="851"/>
      <c r="ADP31" s="851"/>
      <c r="ADQ31" s="851"/>
      <c r="ADR31" s="851"/>
      <c r="ADS31" s="851"/>
      <c r="ADT31" s="851"/>
      <c r="ADU31" s="851"/>
      <c r="ADV31" s="851"/>
      <c r="ADW31" s="851"/>
      <c r="ADX31" s="851"/>
      <c r="ADY31" s="851"/>
      <c r="ADZ31" s="851"/>
      <c r="AEA31" s="851"/>
      <c r="AEB31" s="851"/>
      <c r="AEC31" s="851"/>
      <c r="AED31" s="851"/>
      <c r="AEE31" s="851"/>
      <c r="AEF31" s="851"/>
      <c r="AEG31" s="851"/>
      <c r="AEH31" s="851"/>
      <c r="AEI31" s="851"/>
      <c r="AEJ31" s="851"/>
      <c r="AEK31" s="851"/>
      <c r="AEL31" s="851"/>
      <c r="AEM31" s="851"/>
      <c r="AEN31" s="851"/>
      <c r="AEO31" s="851"/>
      <c r="AEP31" s="851"/>
      <c r="AEQ31" s="851"/>
      <c r="AER31" s="851"/>
      <c r="AES31" s="851"/>
      <c r="AET31" s="851"/>
      <c r="AEU31" s="851"/>
      <c r="AEV31" s="851"/>
      <c r="AEW31" s="851"/>
      <c r="AEX31" s="851"/>
      <c r="AEY31" s="851"/>
      <c r="AEZ31" s="851"/>
      <c r="AFA31" s="851"/>
      <c r="AFB31" s="851"/>
      <c r="AFC31" s="851"/>
      <c r="AFD31" s="851"/>
      <c r="AFE31" s="851"/>
      <c r="AFF31" s="851"/>
      <c r="AFG31" s="851"/>
      <c r="AFH31" s="851"/>
      <c r="AFI31" s="851"/>
      <c r="AFJ31" s="851"/>
      <c r="AFK31" s="851"/>
      <c r="AFL31" s="851"/>
      <c r="AFM31" s="851"/>
      <c r="AFN31" s="851"/>
      <c r="AFO31" s="851"/>
      <c r="AFP31" s="851"/>
      <c r="AFQ31" s="851"/>
      <c r="AFR31" s="851"/>
      <c r="AFS31" s="851"/>
      <c r="AFT31" s="851"/>
      <c r="AFU31" s="851"/>
      <c r="AFV31" s="851"/>
      <c r="AFW31" s="851"/>
      <c r="AFX31" s="851"/>
      <c r="AFY31" s="851"/>
      <c r="AFZ31" s="851"/>
      <c r="AGA31" s="851"/>
      <c r="AGB31" s="851"/>
      <c r="AGC31" s="851"/>
      <c r="AGD31" s="851"/>
      <c r="AGE31" s="851"/>
      <c r="AGF31" s="851"/>
      <c r="AGG31" s="851"/>
      <c r="AGH31" s="851"/>
      <c r="AGI31" s="851"/>
      <c r="AGJ31" s="851"/>
      <c r="AGK31" s="851"/>
      <c r="AGL31" s="851"/>
      <c r="AGM31" s="851"/>
      <c r="AGN31" s="851"/>
      <c r="AGO31" s="851"/>
      <c r="AGP31" s="851"/>
      <c r="AGQ31" s="851"/>
      <c r="AGR31" s="851"/>
      <c r="AGS31" s="851"/>
      <c r="AGT31" s="851"/>
      <c r="AGU31" s="851"/>
      <c r="AGV31" s="851"/>
      <c r="AGW31" s="851"/>
      <c r="AGX31" s="851"/>
      <c r="AGY31" s="851"/>
      <c r="AGZ31" s="851"/>
      <c r="AHA31" s="851"/>
      <c r="AHB31" s="851"/>
      <c r="AHC31" s="851"/>
      <c r="AHD31" s="851"/>
      <c r="AHE31" s="851"/>
      <c r="AHF31" s="851"/>
      <c r="AHG31" s="851"/>
      <c r="AHH31" s="851"/>
      <c r="AHI31" s="851"/>
      <c r="AHJ31" s="851"/>
      <c r="AHK31" s="851"/>
      <c r="AHL31" s="851"/>
      <c r="AHM31" s="851"/>
      <c r="AHN31" s="851"/>
      <c r="AHO31" s="851"/>
      <c r="AHP31" s="851"/>
      <c r="AHQ31" s="851"/>
      <c r="AHR31" s="851"/>
      <c r="AHS31" s="851"/>
      <c r="AHT31" s="851"/>
      <c r="AHU31" s="851"/>
      <c r="AHV31" s="851"/>
      <c r="AHW31" s="851"/>
      <c r="AHX31" s="851"/>
      <c r="AHY31" s="851"/>
      <c r="AHZ31" s="851"/>
      <c r="AIA31" s="851"/>
      <c r="AIB31" s="851"/>
      <c r="AIC31" s="851"/>
      <c r="AID31" s="851"/>
      <c r="AIE31" s="851"/>
      <c r="AIF31" s="851"/>
      <c r="AIG31" s="851"/>
      <c r="AIH31" s="851"/>
      <c r="AII31" s="851"/>
      <c r="AIJ31" s="851"/>
      <c r="AIK31" s="851"/>
      <c r="AIL31" s="851"/>
      <c r="AIM31" s="851"/>
      <c r="AIN31" s="851"/>
      <c r="AIO31" s="851"/>
      <c r="AIP31" s="851"/>
      <c r="AIQ31" s="851"/>
      <c r="AIR31" s="851"/>
      <c r="AIS31" s="851"/>
      <c r="AIT31" s="851"/>
      <c r="AIU31" s="851"/>
      <c r="AIV31" s="851"/>
      <c r="AIW31" s="851"/>
      <c r="AIX31" s="851"/>
      <c r="AIY31" s="851"/>
      <c r="AIZ31" s="851"/>
      <c r="AJA31" s="851"/>
      <c r="AJB31" s="851"/>
      <c r="AJC31" s="851"/>
      <c r="AJD31" s="851"/>
      <c r="AJE31" s="851"/>
      <c r="AJF31" s="851"/>
      <c r="AJG31" s="851"/>
      <c r="AJH31" s="851"/>
      <c r="AJI31" s="851"/>
      <c r="AJJ31" s="851"/>
      <c r="AJK31" s="851"/>
      <c r="AJL31" s="851"/>
      <c r="AJM31" s="851"/>
      <c r="AJN31" s="851"/>
      <c r="AJO31" s="851"/>
      <c r="AJP31" s="851"/>
      <c r="AJQ31" s="851"/>
      <c r="AJR31" s="851"/>
      <c r="AJS31" s="851"/>
      <c r="AJT31" s="851"/>
      <c r="AJU31" s="851"/>
      <c r="AJV31" s="851"/>
      <c r="AJW31" s="851"/>
      <c r="AJX31" s="851"/>
      <c r="AJY31" s="851"/>
      <c r="AJZ31" s="851"/>
      <c r="AKA31" s="851"/>
      <c r="AKB31" s="851"/>
      <c r="AKC31" s="851"/>
      <c r="AKD31" s="851"/>
      <c r="AKE31" s="851"/>
      <c r="AKF31" s="851"/>
      <c r="AKG31" s="851"/>
      <c r="AKH31" s="851"/>
      <c r="AKI31" s="851"/>
      <c r="AKJ31" s="851"/>
      <c r="AKK31" s="851"/>
      <c r="AKL31" s="851"/>
      <c r="AKM31" s="851"/>
      <c r="AKN31" s="851"/>
      <c r="AKO31" s="851"/>
      <c r="AKP31" s="851"/>
      <c r="AKQ31" s="851"/>
      <c r="AKR31" s="851"/>
      <c r="AKS31" s="851"/>
      <c r="AKT31" s="851"/>
      <c r="AKU31" s="851"/>
      <c r="AKV31" s="851"/>
      <c r="AKW31" s="851"/>
      <c r="AKX31" s="851"/>
      <c r="AKY31" s="851"/>
      <c r="AKZ31" s="851"/>
      <c r="ALA31" s="851"/>
      <c r="ALB31" s="851"/>
      <c r="ALC31" s="851"/>
      <c r="ALD31" s="851"/>
      <c r="ALE31" s="851"/>
      <c r="ALF31" s="851"/>
      <c r="ALG31" s="851"/>
      <c r="ALH31" s="851"/>
      <c r="ALI31" s="851"/>
      <c r="ALJ31" s="851"/>
      <c r="ALK31" s="851"/>
      <c r="ALL31" s="851"/>
      <c r="ALM31" s="851"/>
      <c r="ALN31" s="851"/>
      <c r="ALO31" s="851"/>
      <c r="ALP31" s="851"/>
      <c r="ALQ31" s="851"/>
      <c r="ALR31" s="851"/>
      <c r="ALS31" s="851"/>
      <c r="ALT31" s="851"/>
      <c r="ALU31" s="851"/>
      <c r="ALV31" s="851"/>
      <c r="ALW31" s="851"/>
      <c r="ALX31" s="851"/>
      <c r="ALY31" s="851"/>
      <c r="ALZ31" s="851"/>
      <c r="AMA31" s="851"/>
      <c r="AMB31" s="851"/>
      <c r="AMC31" s="851"/>
      <c r="AMD31" s="851"/>
      <c r="AME31" s="851"/>
      <c r="AMF31" s="851"/>
      <c r="AMG31" s="851"/>
      <c r="AMH31" s="851"/>
      <c r="AMI31" s="851"/>
      <c r="AMJ31" s="851"/>
      <c r="AMK31" s="851"/>
      <c r="AML31" s="851"/>
      <c r="AMM31" s="851"/>
      <c r="AMN31" s="851"/>
      <c r="AMO31" s="851"/>
      <c r="AMP31" s="851"/>
      <c r="AMQ31" s="851"/>
      <c r="AMR31" s="851"/>
      <c r="AMS31" s="851"/>
      <c r="AMT31" s="851"/>
      <c r="AMU31" s="851"/>
      <c r="AMV31" s="851"/>
      <c r="AMW31" s="851"/>
      <c r="AMX31" s="851"/>
      <c r="AMY31" s="851"/>
      <c r="AMZ31" s="851"/>
      <c r="ANA31" s="851"/>
      <c r="ANB31" s="851"/>
      <c r="ANC31" s="851"/>
      <c r="AND31" s="851"/>
      <c r="ANE31" s="851"/>
      <c r="ANF31" s="851"/>
      <c r="ANG31" s="851"/>
      <c r="ANH31" s="851"/>
      <c r="ANI31" s="851"/>
      <c r="ANJ31" s="851"/>
      <c r="ANK31" s="851"/>
      <c r="ANL31" s="851"/>
      <c r="ANM31" s="851"/>
      <c r="ANN31" s="851"/>
      <c r="ANO31" s="851"/>
      <c r="ANP31" s="851"/>
      <c r="ANQ31" s="851"/>
      <c r="ANR31" s="851"/>
      <c r="ANS31" s="851"/>
      <c r="ANT31" s="851"/>
      <c r="ANU31" s="851"/>
      <c r="ANV31" s="851"/>
      <c r="ANW31" s="851"/>
      <c r="ANX31" s="851"/>
      <c r="ANY31" s="851"/>
      <c r="ANZ31" s="851"/>
      <c r="AOA31" s="851"/>
      <c r="AOB31" s="851"/>
      <c r="AOC31" s="851"/>
      <c r="AOD31" s="851"/>
      <c r="AOE31" s="851"/>
      <c r="AOF31" s="851"/>
      <c r="AOG31" s="851"/>
      <c r="AOH31" s="851"/>
      <c r="AOI31" s="851"/>
      <c r="AOJ31" s="851"/>
      <c r="AOK31" s="851"/>
      <c r="AOL31" s="851"/>
      <c r="AOM31" s="851"/>
      <c r="AON31" s="851"/>
      <c r="AOO31" s="851"/>
      <c r="AOP31" s="851"/>
      <c r="AOQ31" s="851"/>
      <c r="AOR31" s="851"/>
      <c r="AOS31" s="851"/>
      <c r="AOT31" s="851"/>
      <c r="AOU31" s="851"/>
      <c r="AOV31" s="851"/>
      <c r="AOW31" s="851"/>
      <c r="AOX31" s="851"/>
      <c r="AOY31" s="851"/>
      <c r="AOZ31" s="851"/>
      <c r="APA31" s="851"/>
      <c r="APB31" s="851"/>
      <c r="APC31" s="851"/>
      <c r="APD31" s="851"/>
      <c r="APE31" s="851"/>
      <c r="APF31" s="851"/>
      <c r="APG31" s="851"/>
      <c r="APH31" s="851"/>
      <c r="API31" s="851"/>
      <c r="APJ31" s="851"/>
      <c r="APK31" s="851"/>
      <c r="APL31" s="851"/>
      <c r="APM31" s="851"/>
      <c r="APN31" s="851"/>
      <c r="APO31" s="851"/>
      <c r="APP31" s="851"/>
      <c r="APQ31" s="851"/>
      <c r="APR31" s="851"/>
      <c r="APS31" s="851"/>
      <c r="APT31" s="851"/>
      <c r="APU31" s="851"/>
      <c r="APV31" s="851"/>
      <c r="APW31" s="851"/>
      <c r="APX31" s="851"/>
      <c r="APY31" s="851"/>
      <c r="APZ31" s="851"/>
      <c r="AQA31" s="851"/>
      <c r="AQB31" s="851"/>
      <c r="AQC31" s="851"/>
      <c r="AQD31" s="851"/>
      <c r="AQE31" s="851"/>
      <c r="AQF31" s="851"/>
      <c r="AQG31" s="851"/>
      <c r="AQH31" s="851"/>
      <c r="AQI31" s="851"/>
      <c r="AQJ31" s="851"/>
      <c r="AQK31" s="851"/>
      <c r="AQL31" s="851"/>
      <c r="AQM31" s="851"/>
      <c r="AQN31" s="851"/>
      <c r="AQO31" s="851"/>
      <c r="AQP31" s="851"/>
      <c r="AQQ31" s="851"/>
      <c r="AQR31" s="851"/>
      <c r="AQS31" s="851"/>
      <c r="AQT31" s="851"/>
      <c r="AQU31" s="851"/>
      <c r="AQV31" s="851"/>
      <c r="AQW31" s="851"/>
      <c r="AQX31" s="851"/>
      <c r="AQY31" s="851"/>
      <c r="AQZ31" s="851"/>
      <c r="ARA31" s="851"/>
      <c r="ARB31" s="851"/>
      <c r="ARC31" s="851"/>
      <c r="ARD31" s="851"/>
      <c r="ARE31" s="851"/>
      <c r="ARF31" s="851"/>
      <c r="ARG31" s="851"/>
      <c r="ARH31" s="851"/>
      <c r="ARI31" s="851"/>
      <c r="ARJ31" s="851"/>
      <c r="ARK31" s="851"/>
      <c r="ARL31" s="851"/>
      <c r="ARM31" s="851"/>
      <c r="ARN31" s="851"/>
      <c r="ARO31" s="851"/>
      <c r="ARP31" s="851"/>
      <c r="ARQ31" s="851"/>
      <c r="ARR31" s="851"/>
      <c r="ARS31" s="851"/>
      <c r="ART31" s="851"/>
      <c r="ARU31" s="851"/>
      <c r="ARV31" s="851"/>
      <c r="ARW31" s="851"/>
      <c r="ARX31" s="851"/>
      <c r="ARY31" s="851"/>
      <c r="ARZ31" s="851"/>
      <c r="ASA31" s="851"/>
      <c r="ASB31" s="851"/>
      <c r="ASC31" s="851"/>
      <c r="ASD31" s="851"/>
      <c r="ASE31" s="851"/>
      <c r="ASF31" s="851"/>
      <c r="ASG31" s="851"/>
      <c r="ASH31" s="851"/>
      <c r="ASI31" s="851"/>
      <c r="ASJ31" s="851"/>
      <c r="ASK31" s="851"/>
      <c r="ASL31" s="851"/>
      <c r="ASM31" s="851"/>
      <c r="ASN31" s="851"/>
      <c r="ASO31" s="851"/>
      <c r="ASP31" s="851"/>
      <c r="ASQ31" s="851"/>
      <c r="ASR31" s="851"/>
      <c r="ASS31" s="851"/>
      <c r="AST31" s="851"/>
      <c r="ASU31" s="851"/>
      <c r="ASV31" s="851"/>
      <c r="ASW31" s="851"/>
      <c r="ASX31" s="851"/>
      <c r="ASY31" s="851"/>
      <c r="ASZ31" s="851"/>
      <c r="ATA31" s="851"/>
      <c r="ATB31" s="851"/>
      <c r="ATC31" s="851"/>
      <c r="ATD31" s="851"/>
      <c r="ATE31" s="851"/>
      <c r="ATF31" s="851"/>
      <c r="ATG31" s="851"/>
      <c r="ATH31" s="851"/>
      <c r="ATI31" s="851"/>
      <c r="ATJ31" s="851"/>
      <c r="ATK31" s="851"/>
      <c r="ATL31" s="851"/>
      <c r="ATM31" s="851"/>
      <c r="ATN31" s="851"/>
      <c r="ATO31" s="851"/>
      <c r="ATP31" s="851"/>
      <c r="ATQ31" s="851"/>
      <c r="ATR31" s="851"/>
      <c r="ATS31" s="851"/>
      <c r="ATT31" s="851"/>
      <c r="ATU31" s="851"/>
      <c r="ATV31" s="851"/>
      <c r="ATW31" s="851"/>
      <c r="ATX31" s="851"/>
      <c r="ATY31" s="851"/>
      <c r="ATZ31" s="851"/>
      <c r="AUA31" s="851"/>
      <c r="AUB31" s="851"/>
      <c r="AUC31" s="851"/>
      <c r="AUD31" s="851"/>
      <c r="AUE31" s="851"/>
      <c r="AUF31" s="851"/>
      <c r="AUG31" s="851"/>
      <c r="AUH31" s="851"/>
      <c r="AUI31" s="851"/>
      <c r="AUJ31" s="851"/>
      <c r="AUK31" s="851"/>
      <c r="AUL31" s="851"/>
      <c r="AUM31" s="851"/>
      <c r="AUN31" s="851"/>
      <c r="AUO31" s="851"/>
      <c r="AUP31" s="851"/>
      <c r="AUQ31" s="851"/>
      <c r="AUR31" s="851"/>
      <c r="AUS31" s="851"/>
      <c r="AUT31" s="851"/>
      <c r="AUU31" s="851"/>
      <c r="AUV31" s="851"/>
      <c r="AUW31" s="851"/>
      <c r="AUX31" s="851"/>
      <c r="AUY31" s="851"/>
      <c r="AUZ31" s="851"/>
      <c r="AVA31" s="851"/>
      <c r="AVB31" s="851"/>
      <c r="AVC31" s="851"/>
      <c r="AVD31" s="851"/>
      <c r="AVE31" s="851"/>
      <c r="AVF31" s="851"/>
      <c r="AVG31" s="851"/>
      <c r="AVH31" s="851"/>
      <c r="AVI31" s="851"/>
      <c r="AVJ31" s="851"/>
      <c r="AVK31" s="851"/>
      <c r="AVL31" s="851"/>
      <c r="AVM31" s="851"/>
      <c r="AVN31" s="851"/>
      <c r="AVO31" s="851"/>
      <c r="AVP31" s="851"/>
      <c r="AVQ31" s="851"/>
      <c r="AVR31" s="851"/>
      <c r="AVS31" s="851"/>
      <c r="AVT31" s="851"/>
      <c r="AVU31" s="851"/>
      <c r="AVV31" s="851"/>
      <c r="AVW31" s="851"/>
      <c r="AVX31" s="851"/>
      <c r="AVY31" s="851"/>
      <c r="AVZ31" s="851"/>
      <c r="AWA31" s="851"/>
      <c r="AWB31" s="851"/>
      <c r="AWC31" s="851"/>
      <c r="AWD31" s="851"/>
      <c r="AWE31" s="851"/>
      <c r="AWF31" s="851"/>
      <c r="AWG31" s="851"/>
      <c r="AWH31" s="851"/>
      <c r="AWI31" s="851"/>
      <c r="AWJ31" s="851"/>
      <c r="AWK31" s="851"/>
      <c r="AWL31" s="851"/>
      <c r="AWM31" s="851"/>
      <c r="AWN31" s="851"/>
      <c r="AWO31" s="851"/>
      <c r="AWP31" s="851"/>
      <c r="AWQ31" s="851"/>
      <c r="AWR31" s="851"/>
      <c r="AWS31" s="851"/>
      <c r="AWT31" s="851"/>
      <c r="AWU31" s="851"/>
      <c r="AWV31" s="851"/>
      <c r="AWW31" s="851"/>
      <c r="AWX31" s="851"/>
      <c r="AWY31" s="851"/>
      <c r="AWZ31" s="851"/>
      <c r="AXA31" s="851"/>
      <c r="AXB31" s="851"/>
      <c r="AXC31" s="851"/>
      <c r="AXD31" s="851"/>
      <c r="AXE31" s="851"/>
      <c r="AXF31" s="851"/>
      <c r="AXG31" s="851"/>
      <c r="AXH31" s="851"/>
      <c r="AXI31" s="851"/>
      <c r="AXJ31" s="851"/>
      <c r="AXK31" s="851"/>
      <c r="AXL31" s="851"/>
      <c r="AXM31" s="851"/>
      <c r="AXN31" s="851"/>
      <c r="AXO31" s="851"/>
      <c r="AXP31" s="851"/>
      <c r="AXQ31" s="851"/>
      <c r="AXR31" s="851"/>
      <c r="AXS31" s="851"/>
      <c r="AXT31" s="851"/>
      <c r="AXU31" s="851"/>
      <c r="AXV31" s="851"/>
      <c r="AXW31" s="851"/>
      <c r="AXX31" s="851"/>
      <c r="AXY31" s="851"/>
      <c r="AXZ31" s="851"/>
      <c r="AYA31" s="851"/>
      <c r="AYB31" s="851"/>
      <c r="AYC31" s="851"/>
      <c r="AYD31" s="851"/>
      <c r="AYE31" s="851"/>
      <c r="AYF31" s="851"/>
      <c r="AYG31" s="851"/>
      <c r="AYH31" s="851"/>
      <c r="AYI31" s="851"/>
      <c r="AYJ31" s="851"/>
      <c r="AYK31" s="851"/>
      <c r="AYL31" s="851"/>
      <c r="AYM31" s="851"/>
      <c r="AYN31" s="851"/>
      <c r="AYO31" s="851"/>
      <c r="AYP31" s="851"/>
      <c r="AYQ31" s="851"/>
      <c r="AYR31" s="851"/>
      <c r="AYS31" s="851"/>
      <c r="AYT31" s="851"/>
      <c r="AYU31" s="851"/>
      <c r="AYV31" s="851"/>
      <c r="AYW31" s="851"/>
      <c r="AYX31" s="851"/>
      <c r="AYY31" s="851"/>
      <c r="AYZ31" s="851"/>
      <c r="AZA31" s="851"/>
      <c r="AZB31" s="851"/>
      <c r="AZC31" s="851"/>
      <c r="AZD31" s="851"/>
      <c r="AZE31" s="851"/>
      <c r="AZF31" s="851"/>
      <c r="AZG31" s="851"/>
      <c r="AZH31" s="851"/>
      <c r="AZI31" s="851"/>
      <c r="AZJ31" s="851"/>
      <c r="AZK31" s="851"/>
      <c r="AZL31" s="851"/>
      <c r="AZM31" s="851"/>
      <c r="AZN31" s="851"/>
      <c r="AZO31" s="851"/>
      <c r="AZP31" s="851"/>
      <c r="AZQ31" s="851"/>
      <c r="AZR31" s="851"/>
      <c r="AZS31" s="851"/>
      <c r="AZT31" s="851"/>
      <c r="AZU31" s="851"/>
      <c r="AZV31" s="851"/>
      <c r="AZW31" s="851"/>
      <c r="AZX31" s="851"/>
      <c r="AZY31" s="851"/>
      <c r="AZZ31" s="851"/>
      <c r="BAA31" s="851"/>
      <c r="BAB31" s="851"/>
      <c r="BAC31" s="851"/>
      <c r="BAD31" s="851"/>
      <c r="BAE31" s="851"/>
      <c r="BAF31" s="851"/>
      <c r="BAG31" s="851"/>
      <c r="BAH31" s="851"/>
      <c r="BAI31" s="851"/>
      <c r="BAJ31" s="851"/>
      <c r="BAK31" s="851"/>
      <c r="BAL31" s="851"/>
      <c r="BAM31" s="851"/>
      <c r="BAN31" s="851"/>
      <c r="BAO31" s="851"/>
      <c r="BAP31" s="851"/>
      <c r="BAQ31" s="851"/>
      <c r="BAR31" s="851"/>
      <c r="BAS31" s="851"/>
      <c r="BAT31" s="851"/>
      <c r="BAU31" s="851"/>
      <c r="BAV31" s="851"/>
      <c r="BAW31" s="851"/>
      <c r="BAX31" s="851"/>
      <c r="BAY31" s="851"/>
      <c r="BAZ31" s="851"/>
      <c r="BBA31" s="851"/>
      <c r="BBB31" s="851"/>
      <c r="BBC31" s="851"/>
      <c r="BBD31" s="851"/>
      <c r="BBE31" s="851"/>
      <c r="BBF31" s="851"/>
      <c r="BBG31" s="851"/>
      <c r="BBH31" s="851"/>
      <c r="BBI31" s="851"/>
      <c r="BBJ31" s="851"/>
      <c r="BBK31" s="851"/>
      <c r="BBL31" s="851"/>
      <c r="BBM31" s="851"/>
      <c r="BBN31" s="851"/>
      <c r="BBO31" s="851"/>
      <c r="BBP31" s="851"/>
      <c r="BBQ31" s="851"/>
      <c r="BBR31" s="851"/>
      <c r="BBS31" s="851"/>
      <c r="BBT31" s="851"/>
      <c r="BBU31" s="851"/>
      <c r="BBV31" s="851"/>
      <c r="BBW31" s="851"/>
      <c r="BBX31" s="851"/>
      <c r="BBY31" s="851"/>
      <c r="BBZ31" s="851"/>
      <c r="BCA31" s="851"/>
      <c r="BCB31" s="851"/>
      <c r="BCC31" s="851"/>
      <c r="BCD31" s="851"/>
      <c r="BCE31" s="851"/>
      <c r="BCF31" s="851"/>
      <c r="BCG31" s="851"/>
      <c r="BCH31" s="851"/>
      <c r="BCI31" s="851"/>
      <c r="BCJ31" s="851"/>
      <c r="BCK31" s="851"/>
      <c r="BCL31" s="851"/>
      <c r="BCM31" s="851"/>
      <c r="BCN31" s="851"/>
      <c r="BCO31" s="851"/>
      <c r="BCP31" s="851"/>
      <c r="BCQ31" s="851"/>
      <c r="BCR31" s="851"/>
      <c r="BCS31" s="851"/>
      <c r="BCT31" s="851"/>
      <c r="BCU31" s="851"/>
      <c r="BCV31" s="851"/>
      <c r="BCW31" s="851"/>
      <c r="BCX31" s="851"/>
      <c r="BCY31" s="851"/>
      <c r="BCZ31" s="851"/>
      <c r="BDA31" s="851"/>
      <c r="BDB31" s="851"/>
      <c r="BDC31" s="851"/>
      <c r="BDD31" s="851"/>
      <c r="BDE31" s="851"/>
      <c r="BDF31" s="851"/>
      <c r="BDG31" s="851"/>
      <c r="BDH31" s="851"/>
      <c r="BDI31" s="851"/>
      <c r="BDJ31" s="851"/>
      <c r="BDK31" s="851"/>
      <c r="BDL31" s="851"/>
      <c r="BDM31" s="851"/>
      <c r="BDN31" s="851"/>
      <c r="BDO31" s="851"/>
      <c r="BDP31" s="851"/>
      <c r="BDQ31" s="851"/>
      <c r="BDR31" s="851"/>
      <c r="BDS31" s="851"/>
      <c r="BDT31" s="851"/>
      <c r="BDU31" s="851"/>
      <c r="BDV31" s="851"/>
      <c r="BDW31" s="851"/>
      <c r="BDX31" s="851"/>
      <c r="BDY31" s="851"/>
      <c r="BDZ31" s="851"/>
      <c r="BEA31" s="851"/>
      <c r="BEB31" s="851"/>
      <c r="BEC31" s="851"/>
      <c r="BED31" s="851"/>
      <c r="BEE31" s="851"/>
      <c r="BEF31" s="851"/>
      <c r="BEG31" s="851"/>
      <c r="BEH31" s="851"/>
      <c r="BEI31" s="851"/>
      <c r="BEJ31" s="851"/>
      <c r="BEK31" s="851"/>
      <c r="BEL31" s="851"/>
      <c r="BEM31" s="851"/>
      <c r="BEN31" s="851"/>
      <c r="BEO31" s="851"/>
      <c r="BEP31" s="851"/>
      <c r="BEQ31" s="851"/>
      <c r="BER31" s="851"/>
      <c r="BES31" s="851"/>
      <c r="BET31" s="851"/>
      <c r="BEU31" s="851"/>
      <c r="BEV31" s="851"/>
      <c r="BEW31" s="851"/>
      <c r="BEX31" s="851"/>
      <c r="BEY31" s="851"/>
      <c r="BEZ31" s="851"/>
      <c r="BFA31" s="851"/>
      <c r="BFB31" s="851"/>
      <c r="BFC31" s="851"/>
      <c r="BFD31" s="851"/>
      <c r="BFE31" s="851"/>
      <c r="BFF31" s="851"/>
      <c r="BFG31" s="851"/>
      <c r="BFH31" s="851"/>
      <c r="BFI31" s="851"/>
      <c r="BFJ31" s="851"/>
      <c r="BFK31" s="851"/>
      <c r="BFL31" s="851"/>
      <c r="BFM31" s="851"/>
      <c r="BFN31" s="851"/>
      <c r="BFO31" s="851"/>
      <c r="BFP31" s="851"/>
      <c r="BFQ31" s="851"/>
      <c r="BFR31" s="851"/>
      <c r="BFS31" s="851"/>
      <c r="BFT31" s="851"/>
      <c r="BFU31" s="851"/>
      <c r="BFV31" s="851"/>
      <c r="BFW31" s="851"/>
      <c r="BFX31" s="851"/>
      <c r="BFY31" s="851"/>
      <c r="BFZ31" s="851"/>
      <c r="BGA31" s="851"/>
      <c r="BGB31" s="851"/>
      <c r="BGC31" s="851"/>
      <c r="BGD31" s="851"/>
      <c r="BGE31" s="851"/>
      <c r="BGF31" s="851"/>
      <c r="BGG31" s="851"/>
      <c r="BGH31" s="851"/>
      <c r="BGI31" s="851"/>
      <c r="BGJ31" s="851"/>
      <c r="BGK31" s="851"/>
      <c r="BGL31" s="851"/>
      <c r="BGM31" s="851"/>
      <c r="BGN31" s="851"/>
      <c r="BGO31" s="851"/>
      <c r="BGP31" s="851"/>
      <c r="BGQ31" s="851"/>
      <c r="BGR31" s="851"/>
      <c r="BGS31" s="851"/>
      <c r="BGT31" s="851"/>
      <c r="BGU31" s="851"/>
      <c r="BGV31" s="851"/>
      <c r="BGW31" s="851"/>
      <c r="BGX31" s="851"/>
      <c r="BGY31" s="851"/>
      <c r="BGZ31" s="851"/>
      <c r="BHA31" s="851"/>
      <c r="BHB31" s="851"/>
      <c r="BHC31" s="851"/>
      <c r="BHD31" s="851"/>
      <c r="BHE31" s="851"/>
      <c r="BHF31" s="851"/>
      <c r="BHG31" s="851"/>
      <c r="BHH31" s="851"/>
      <c r="BHI31" s="851"/>
      <c r="BHJ31" s="851"/>
      <c r="BHK31" s="851"/>
      <c r="BHL31" s="851"/>
      <c r="BHM31" s="851"/>
      <c r="BHN31" s="851"/>
      <c r="BHO31" s="851"/>
      <c r="BHP31" s="851"/>
      <c r="BHQ31" s="851"/>
      <c r="BHR31" s="851"/>
      <c r="BHS31" s="851"/>
      <c r="BHT31" s="851"/>
      <c r="BHU31" s="851"/>
      <c r="BHV31" s="851"/>
      <c r="BHW31" s="851"/>
      <c r="BHX31" s="851"/>
      <c r="BHY31" s="851"/>
      <c r="BHZ31" s="851"/>
      <c r="BIA31" s="851"/>
      <c r="BIB31" s="851"/>
      <c r="BIC31" s="851"/>
      <c r="BID31" s="851"/>
      <c r="BIE31" s="851"/>
      <c r="BIF31" s="851"/>
      <c r="BIG31" s="851"/>
      <c r="BIH31" s="851"/>
      <c r="BII31" s="851"/>
      <c r="BIJ31" s="851"/>
      <c r="BIK31" s="851"/>
      <c r="BIL31" s="851"/>
      <c r="BIM31" s="851"/>
      <c r="BIN31" s="851"/>
      <c r="BIO31" s="851"/>
      <c r="BIP31" s="851"/>
      <c r="BIQ31" s="851"/>
      <c r="BIR31" s="851"/>
      <c r="BIS31" s="851"/>
      <c r="BIT31" s="851"/>
      <c r="BIU31" s="851"/>
      <c r="BIV31" s="851"/>
      <c r="BIW31" s="851"/>
      <c r="BIX31" s="851"/>
      <c r="BIY31" s="851"/>
      <c r="BIZ31" s="851"/>
      <c r="BJA31" s="851"/>
      <c r="BJB31" s="851"/>
      <c r="BJC31" s="851"/>
      <c r="BJD31" s="851"/>
      <c r="BJE31" s="851"/>
      <c r="BJF31" s="851"/>
      <c r="BJG31" s="851"/>
      <c r="BJH31" s="851"/>
      <c r="BJI31" s="851"/>
      <c r="BJJ31" s="851"/>
      <c r="BJK31" s="851"/>
      <c r="BJL31" s="851"/>
      <c r="BJM31" s="851"/>
      <c r="BJN31" s="851"/>
      <c r="BJO31" s="851"/>
      <c r="BJP31" s="851"/>
      <c r="BJQ31" s="851"/>
      <c r="BJR31" s="851"/>
      <c r="BJS31" s="851"/>
      <c r="BJT31" s="851"/>
      <c r="BJU31" s="851"/>
      <c r="BJV31" s="851"/>
      <c r="BJW31" s="851"/>
      <c r="BJX31" s="851"/>
      <c r="BJY31" s="851"/>
      <c r="BJZ31" s="851"/>
      <c r="BKA31" s="851"/>
      <c r="BKB31" s="851"/>
      <c r="BKC31" s="851"/>
      <c r="BKD31" s="851"/>
      <c r="BKE31" s="851"/>
      <c r="BKF31" s="851"/>
      <c r="BKG31" s="851"/>
      <c r="BKH31" s="851"/>
      <c r="BKI31" s="851"/>
      <c r="BKJ31" s="851"/>
      <c r="BKK31" s="851"/>
      <c r="BKL31" s="851"/>
      <c r="BKM31" s="851"/>
      <c r="BKN31" s="851"/>
      <c r="BKO31" s="851"/>
      <c r="BKP31" s="851"/>
      <c r="BKQ31" s="851"/>
      <c r="BKR31" s="851"/>
      <c r="BKS31" s="851"/>
      <c r="BKT31" s="851"/>
      <c r="BKU31" s="851"/>
      <c r="BKV31" s="851"/>
      <c r="BKW31" s="851"/>
      <c r="BKX31" s="851"/>
      <c r="BKY31" s="851"/>
      <c r="BKZ31" s="851"/>
      <c r="BLA31" s="851"/>
      <c r="BLB31" s="851"/>
      <c r="BLC31" s="851"/>
      <c r="BLD31" s="851"/>
      <c r="BLE31" s="851"/>
      <c r="BLF31" s="851"/>
      <c r="BLG31" s="851"/>
      <c r="BLH31" s="851"/>
      <c r="BLI31" s="851"/>
      <c r="BLJ31" s="851"/>
      <c r="BLK31" s="851"/>
      <c r="BLL31" s="851"/>
      <c r="BLM31" s="851"/>
      <c r="BLN31" s="851"/>
      <c r="BLO31" s="851"/>
      <c r="BLP31" s="851"/>
      <c r="BLQ31" s="851"/>
      <c r="BLR31" s="851"/>
      <c r="BLS31" s="851"/>
      <c r="BLT31" s="851"/>
      <c r="BLU31" s="851"/>
      <c r="BLV31" s="851"/>
      <c r="BLW31" s="851"/>
      <c r="BLX31" s="851"/>
      <c r="BLY31" s="851"/>
      <c r="BLZ31" s="851"/>
      <c r="BMA31" s="851"/>
      <c r="BMB31" s="851"/>
      <c r="BMC31" s="851"/>
      <c r="BMD31" s="851"/>
      <c r="BME31" s="851"/>
      <c r="BMF31" s="851"/>
      <c r="BMG31" s="851"/>
      <c r="BMH31" s="851"/>
      <c r="BMI31" s="851"/>
      <c r="BMJ31" s="851"/>
      <c r="BMK31" s="851"/>
      <c r="BML31" s="851"/>
      <c r="BMM31" s="851"/>
      <c r="BMN31" s="851"/>
      <c r="BMO31" s="851"/>
      <c r="BMP31" s="851"/>
      <c r="BMQ31" s="851"/>
      <c r="BMR31" s="851"/>
      <c r="BMS31" s="851"/>
      <c r="BMT31" s="851"/>
      <c r="BMU31" s="851"/>
      <c r="BMV31" s="851"/>
      <c r="BMW31" s="851"/>
      <c r="BMX31" s="851"/>
      <c r="BMY31" s="851"/>
      <c r="BMZ31" s="851"/>
      <c r="BNA31" s="851"/>
      <c r="BNB31" s="851"/>
      <c r="BNC31" s="851"/>
      <c r="BND31" s="851"/>
      <c r="BNE31" s="851"/>
      <c r="BNF31" s="851"/>
      <c r="BNG31" s="851"/>
      <c r="BNH31" s="851"/>
      <c r="BNI31" s="851"/>
      <c r="BNJ31" s="851"/>
      <c r="BNK31" s="851"/>
      <c r="BNL31" s="851"/>
      <c r="BNM31" s="851"/>
      <c r="BNN31" s="851"/>
      <c r="BNO31" s="851"/>
      <c r="BNP31" s="851"/>
      <c r="BNQ31" s="851"/>
      <c r="BNR31" s="851"/>
      <c r="BNS31" s="851"/>
      <c r="BNT31" s="851"/>
      <c r="BNU31" s="851"/>
      <c r="BNV31" s="851"/>
      <c r="BNW31" s="851"/>
      <c r="BNX31" s="851"/>
      <c r="BNY31" s="851"/>
      <c r="BNZ31" s="851"/>
      <c r="BOA31" s="851"/>
      <c r="BOB31" s="851"/>
      <c r="BOC31" s="851"/>
      <c r="BOD31" s="851"/>
      <c r="BOE31" s="851"/>
      <c r="BOF31" s="851"/>
      <c r="BOG31" s="851"/>
      <c r="BOH31" s="851"/>
      <c r="BOI31" s="851"/>
      <c r="BOJ31" s="851"/>
      <c r="BOK31" s="851"/>
      <c r="BOL31" s="851"/>
      <c r="BOM31" s="851"/>
      <c r="BON31" s="851"/>
      <c r="BOO31" s="851"/>
      <c r="BOP31" s="851"/>
      <c r="BOQ31" s="851"/>
      <c r="BOR31" s="851"/>
      <c r="BOS31" s="851"/>
      <c r="BOT31" s="851"/>
      <c r="BOU31" s="851"/>
      <c r="BOV31" s="851"/>
      <c r="BOW31" s="851"/>
      <c r="BOX31" s="851"/>
      <c r="BOY31" s="851"/>
      <c r="BOZ31" s="851"/>
      <c r="BPA31" s="851"/>
      <c r="BPB31" s="851"/>
      <c r="BPC31" s="851"/>
      <c r="BPD31" s="851"/>
      <c r="BPE31" s="851"/>
      <c r="BPF31" s="851"/>
      <c r="BPG31" s="851"/>
      <c r="BPH31" s="851"/>
      <c r="BPI31" s="851"/>
      <c r="BPJ31" s="851"/>
      <c r="BPK31" s="851"/>
      <c r="BPL31" s="851"/>
      <c r="BPM31" s="851"/>
      <c r="BPN31" s="851"/>
      <c r="BPO31" s="851"/>
      <c r="BPP31" s="851"/>
      <c r="BPQ31" s="851"/>
      <c r="BPR31" s="851"/>
      <c r="BPS31" s="851"/>
      <c r="BPT31" s="851"/>
      <c r="BPU31" s="851"/>
      <c r="BPV31" s="851"/>
      <c r="BPW31" s="851"/>
      <c r="BPX31" s="851"/>
      <c r="BPY31" s="851"/>
      <c r="BPZ31" s="851"/>
      <c r="BQA31" s="851"/>
      <c r="BQB31" s="851"/>
      <c r="BQC31" s="851"/>
      <c r="BQD31" s="851"/>
      <c r="BQE31" s="851"/>
      <c r="BQF31" s="851"/>
      <c r="BQG31" s="851"/>
      <c r="BQH31" s="851"/>
      <c r="BQI31" s="851"/>
      <c r="BQJ31" s="851"/>
      <c r="BQK31" s="851"/>
      <c r="BQL31" s="851"/>
      <c r="BQM31" s="851"/>
      <c r="BQN31" s="851"/>
      <c r="BQO31" s="851"/>
      <c r="BQP31" s="851"/>
      <c r="BQQ31" s="851"/>
      <c r="BQR31" s="851"/>
      <c r="BQS31" s="851"/>
      <c r="BQT31" s="851"/>
      <c r="BQU31" s="851"/>
      <c r="BQV31" s="851"/>
      <c r="BQW31" s="851"/>
      <c r="BQX31" s="851"/>
      <c r="BQY31" s="851"/>
      <c r="BQZ31" s="851"/>
      <c r="BRA31" s="851"/>
      <c r="BRB31" s="851"/>
      <c r="BRC31" s="851"/>
      <c r="BRD31" s="851"/>
      <c r="BRE31" s="851"/>
      <c r="BRF31" s="851"/>
      <c r="BRG31" s="851"/>
      <c r="BRH31" s="851"/>
      <c r="BRI31" s="851"/>
      <c r="BRJ31" s="851"/>
      <c r="BRK31" s="851"/>
      <c r="BRL31" s="851"/>
      <c r="BRM31" s="851"/>
      <c r="BRN31" s="851"/>
      <c r="BRO31" s="851"/>
      <c r="BRP31" s="851"/>
      <c r="BRQ31" s="851"/>
      <c r="BRR31" s="851"/>
      <c r="BRS31" s="851"/>
      <c r="BRT31" s="851"/>
      <c r="BRU31" s="851"/>
      <c r="BRV31" s="851"/>
      <c r="BRW31" s="851"/>
      <c r="BRX31" s="851"/>
      <c r="BRY31" s="851"/>
      <c r="BRZ31" s="851"/>
      <c r="BSA31" s="851"/>
      <c r="BSB31" s="851"/>
      <c r="BSC31" s="851"/>
      <c r="BSD31" s="851"/>
      <c r="BSE31" s="851"/>
      <c r="BSF31" s="851"/>
      <c r="BSG31" s="851"/>
      <c r="BSH31" s="851"/>
      <c r="BSI31" s="851"/>
      <c r="BSJ31" s="851"/>
      <c r="BSK31" s="851"/>
      <c r="BSL31" s="851"/>
      <c r="BSM31" s="851"/>
      <c r="BSN31" s="851"/>
      <c r="BSO31" s="851"/>
      <c r="BSP31" s="851"/>
      <c r="BSQ31" s="851"/>
      <c r="BSR31" s="851"/>
      <c r="BSS31" s="851"/>
      <c r="BST31" s="851"/>
      <c r="BSU31" s="851"/>
      <c r="BSV31" s="851"/>
      <c r="BSW31" s="851"/>
      <c r="BSX31" s="851"/>
      <c r="BSY31" s="851"/>
      <c r="BSZ31" s="851"/>
      <c r="BTA31" s="851"/>
      <c r="BTB31" s="851"/>
      <c r="BTC31" s="851"/>
      <c r="BTD31" s="851"/>
      <c r="BTE31" s="851"/>
      <c r="BTF31" s="851"/>
      <c r="BTG31" s="851"/>
      <c r="BTH31" s="851"/>
      <c r="BTI31" s="851"/>
      <c r="BTJ31" s="851"/>
      <c r="BTK31" s="851"/>
      <c r="BTL31" s="851"/>
      <c r="BTM31" s="851"/>
      <c r="BTN31" s="851"/>
      <c r="BTO31" s="851"/>
      <c r="BTP31" s="851"/>
      <c r="BTQ31" s="851"/>
      <c r="BTR31" s="851"/>
      <c r="BTS31" s="851"/>
      <c r="BTT31" s="851"/>
      <c r="BTU31" s="851"/>
      <c r="BTV31" s="851"/>
      <c r="BTW31" s="851"/>
      <c r="BTX31" s="851"/>
      <c r="BTY31" s="851"/>
      <c r="BTZ31" s="851"/>
      <c r="BUA31" s="851"/>
      <c r="BUB31" s="851"/>
      <c r="BUC31" s="851"/>
      <c r="BUD31" s="851"/>
      <c r="BUE31" s="851"/>
      <c r="BUF31" s="851"/>
      <c r="BUG31" s="851"/>
      <c r="BUH31" s="851"/>
      <c r="BUI31" s="851"/>
      <c r="BUJ31" s="851"/>
      <c r="BUK31" s="851"/>
      <c r="BUL31" s="851"/>
      <c r="BUM31" s="851"/>
      <c r="BUN31" s="851"/>
      <c r="BUO31" s="851"/>
      <c r="BUP31" s="851"/>
      <c r="BUQ31" s="851"/>
      <c r="BUR31" s="851"/>
      <c r="BUS31" s="851"/>
      <c r="BUT31" s="851"/>
      <c r="BUU31" s="851"/>
      <c r="BUV31" s="851"/>
      <c r="BUW31" s="851"/>
      <c r="BUX31" s="851"/>
      <c r="BUY31" s="851"/>
      <c r="BUZ31" s="851"/>
      <c r="BVA31" s="851"/>
      <c r="BVB31" s="851"/>
      <c r="BVC31" s="851"/>
      <c r="BVD31" s="851"/>
      <c r="BVE31" s="851"/>
      <c r="BVF31" s="851"/>
      <c r="BVG31" s="851"/>
      <c r="BVH31" s="851"/>
      <c r="BVI31" s="851"/>
      <c r="BVJ31" s="851"/>
      <c r="BVK31" s="851"/>
      <c r="BVL31" s="851"/>
      <c r="BVM31" s="851"/>
      <c r="BVN31" s="851"/>
      <c r="BVO31" s="851"/>
      <c r="BVP31" s="851"/>
      <c r="BVQ31" s="851"/>
      <c r="BVR31" s="851"/>
      <c r="BVS31" s="851"/>
      <c r="BVT31" s="851"/>
      <c r="BVU31" s="851"/>
      <c r="BVV31" s="851"/>
      <c r="BVW31" s="851"/>
      <c r="BVX31" s="851"/>
      <c r="BVY31" s="851"/>
      <c r="BVZ31" s="851"/>
      <c r="BWA31" s="851"/>
      <c r="BWB31" s="851"/>
      <c r="BWC31" s="851"/>
      <c r="BWD31" s="851"/>
      <c r="BWE31" s="851"/>
      <c r="BWF31" s="851"/>
      <c r="BWG31" s="851"/>
      <c r="BWH31" s="851"/>
      <c r="BWI31" s="851"/>
      <c r="BWJ31" s="851"/>
      <c r="BWK31" s="851"/>
      <c r="BWL31" s="851"/>
      <c r="BWM31" s="851"/>
      <c r="BWN31" s="851"/>
      <c r="BWO31" s="851"/>
      <c r="BWP31" s="851"/>
      <c r="BWQ31" s="851"/>
      <c r="BWR31" s="851"/>
      <c r="BWS31" s="851"/>
      <c r="BWT31" s="851"/>
      <c r="BWU31" s="851"/>
      <c r="BWV31" s="851"/>
      <c r="BWW31" s="851"/>
      <c r="BWX31" s="851"/>
      <c r="BWY31" s="851"/>
      <c r="BWZ31" s="851"/>
      <c r="BXA31" s="851"/>
      <c r="BXB31" s="851"/>
      <c r="BXC31" s="851"/>
      <c r="BXD31" s="851"/>
      <c r="BXE31" s="851"/>
      <c r="BXF31" s="851"/>
      <c r="BXG31" s="851"/>
      <c r="BXH31" s="851"/>
      <c r="BXI31" s="851"/>
      <c r="BXJ31" s="851"/>
      <c r="BXK31" s="851"/>
      <c r="BXL31" s="851"/>
      <c r="BXM31" s="851"/>
      <c r="BXN31" s="851"/>
      <c r="BXO31" s="851"/>
      <c r="BXP31" s="851"/>
      <c r="BXQ31" s="851"/>
      <c r="BXR31" s="851"/>
      <c r="BXS31" s="851"/>
      <c r="BXT31" s="851"/>
      <c r="BXU31" s="851"/>
      <c r="BXV31" s="851"/>
      <c r="BXW31" s="851"/>
      <c r="BXX31" s="851"/>
      <c r="BXY31" s="851"/>
      <c r="BXZ31" s="851"/>
      <c r="BYA31" s="851"/>
      <c r="BYB31" s="851"/>
      <c r="BYC31" s="851"/>
      <c r="BYD31" s="851"/>
      <c r="BYE31" s="851"/>
      <c r="BYF31" s="851"/>
      <c r="BYG31" s="851"/>
      <c r="BYH31" s="851"/>
      <c r="BYI31" s="851"/>
      <c r="BYJ31" s="851"/>
      <c r="BYK31" s="851"/>
      <c r="BYL31" s="851"/>
      <c r="BYM31" s="851"/>
      <c r="BYN31" s="851"/>
      <c r="BYO31" s="851"/>
      <c r="BYP31" s="851"/>
      <c r="BYQ31" s="851"/>
      <c r="BYR31" s="851"/>
      <c r="BYS31" s="851"/>
      <c r="BYT31" s="851"/>
      <c r="BYU31" s="851"/>
      <c r="BYV31" s="851"/>
      <c r="BYW31" s="851"/>
      <c r="BYX31" s="851"/>
      <c r="BYY31" s="851"/>
      <c r="BYZ31" s="851"/>
      <c r="BZA31" s="851"/>
      <c r="BZB31" s="851"/>
      <c r="BZC31" s="851"/>
      <c r="BZD31" s="851"/>
      <c r="BZE31" s="851"/>
      <c r="BZF31" s="851"/>
      <c r="BZG31" s="851"/>
      <c r="BZH31" s="851"/>
      <c r="BZI31" s="851"/>
      <c r="BZJ31" s="851"/>
      <c r="BZK31" s="851"/>
      <c r="BZL31" s="851"/>
      <c r="BZM31" s="851"/>
      <c r="BZN31" s="851"/>
      <c r="BZO31" s="851"/>
      <c r="BZP31" s="851"/>
      <c r="BZQ31" s="851"/>
      <c r="BZR31" s="851"/>
      <c r="BZS31" s="851"/>
      <c r="BZT31" s="851"/>
      <c r="BZU31" s="851"/>
      <c r="BZV31" s="851"/>
      <c r="BZW31" s="851"/>
      <c r="BZX31" s="851"/>
      <c r="BZY31" s="851"/>
      <c r="BZZ31" s="851"/>
      <c r="CAA31" s="851"/>
      <c r="CAB31" s="851"/>
      <c r="CAC31" s="851"/>
      <c r="CAD31" s="851"/>
      <c r="CAE31" s="851"/>
      <c r="CAF31" s="851"/>
      <c r="CAG31" s="851"/>
      <c r="CAH31" s="851"/>
      <c r="CAI31" s="851"/>
      <c r="CAJ31" s="851"/>
      <c r="CAK31" s="851"/>
      <c r="CAL31" s="851"/>
      <c r="CAM31" s="851"/>
      <c r="CAN31" s="851"/>
      <c r="CAO31" s="851"/>
      <c r="CAP31" s="851"/>
      <c r="CAQ31" s="851"/>
      <c r="CAR31" s="851"/>
      <c r="CAS31" s="851"/>
      <c r="CAT31" s="851"/>
      <c r="CAU31" s="851"/>
      <c r="CAV31" s="851"/>
      <c r="CAW31" s="851"/>
      <c r="CAX31" s="851"/>
      <c r="CAY31" s="851"/>
      <c r="CAZ31" s="851"/>
      <c r="CBA31" s="851"/>
      <c r="CBB31" s="851"/>
      <c r="CBC31" s="851"/>
      <c r="CBD31" s="851"/>
      <c r="CBE31" s="851"/>
      <c r="CBF31" s="851"/>
      <c r="CBG31" s="851"/>
      <c r="CBH31" s="851"/>
      <c r="CBI31" s="851"/>
      <c r="CBJ31" s="851"/>
      <c r="CBK31" s="851"/>
      <c r="CBL31" s="851"/>
      <c r="CBM31" s="851"/>
      <c r="CBN31" s="851"/>
      <c r="CBO31" s="851"/>
      <c r="CBP31" s="851"/>
      <c r="CBQ31" s="851"/>
      <c r="CBR31" s="851"/>
      <c r="CBS31" s="851"/>
      <c r="CBT31" s="851"/>
      <c r="CBU31" s="851"/>
      <c r="CBV31" s="851"/>
      <c r="CBW31" s="851"/>
      <c r="CBX31" s="851"/>
      <c r="CBY31" s="851"/>
      <c r="CBZ31" s="851"/>
      <c r="CCA31" s="851"/>
      <c r="CCB31" s="851"/>
      <c r="CCC31" s="851"/>
      <c r="CCD31" s="851"/>
      <c r="CCE31" s="851"/>
      <c r="CCF31" s="851"/>
      <c r="CCG31" s="851"/>
      <c r="CCH31" s="851"/>
      <c r="CCI31" s="851"/>
      <c r="CCJ31" s="851"/>
      <c r="CCK31" s="851"/>
      <c r="CCL31" s="851"/>
      <c r="CCM31" s="851"/>
      <c r="CCN31" s="851"/>
      <c r="CCO31" s="851"/>
      <c r="CCP31" s="851"/>
      <c r="CCQ31" s="851"/>
      <c r="CCR31" s="851"/>
      <c r="CCS31" s="851"/>
      <c r="CCT31" s="851"/>
      <c r="CCU31" s="851"/>
      <c r="CCV31" s="851"/>
      <c r="CCW31" s="851"/>
      <c r="CCX31" s="851"/>
      <c r="CCY31" s="851"/>
      <c r="CCZ31" s="851"/>
      <c r="CDA31" s="851"/>
      <c r="CDB31" s="851"/>
      <c r="CDC31" s="851"/>
      <c r="CDD31" s="851"/>
      <c r="CDE31" s="851"/>
      <c r="CDF31" s="851"/>
      <c r="CDG31" s="851"/>
      <c r="CDH31" s="851"/>
      <c r="CDI31" s="851"/>
      <c r="CDJ31" s="851"/>
      <c r="CDK31" s="851"/>
      <c r="CDL31" s="851"/>
      <c r="CDM31" s="851"/>
      <c r="CDN31" s="851"/>
      <c r="CDO31" s="851"/>
      <c r="CDP31" s="851"/>
      <c r="CDQ31" s="851"/>
      <c r="CDR31" s="851"/>
      <c r="CDS31" s="851"/>
      <c r="CDT31" s="851"/>
      <c r="CDU31" s="851"/>
      <c r="CDV31" s="851"/>
      <c r="CDW31" s="851"/>
      <c r="CDX31" s="851"/>
      <c r="CDY31" s="851"/>
      <c r="CDZ31" s="851"/>
      <c r="CEA31" s="851"/>
      <c r="CEB31" s="851"/>
      <c r="CEC31" s="851"/>
      <c r="CED31" s="851"/>
      <c r="CEE31" s="851"/>
      <c r="CEF31" s="851"/>
      <c r="CEG31" s="851"/>
      <c r="CEH31" s="851"/>
      <c r="CEI31" s="851"/>
      <c r="CEJ31" s="851"/>
      <c r="CEK31" s="851"/>
      <c r="CEL31" s="851"/>
      <c r="CEM31" s="851"/>
      <c r="CEN31" s="851"/>
      <c r="CEO31" s="851"/>
      <c r="CEP31" s="851"/>
      <c r="CEQ31" s="851"/>
      <c r="CER31" s="851"/>
      <c r="CES31" s="851"/>
      <c r="CET31" s="851"/>
      <c r="CEU31" s="851"/>
      <c r="CEV31" s="851"/>
      <c r="CEW31" s="851"/>
      <c r="CEX31" s="851"/>
      <c r="CEY31" s="851"/>
      <c r="CEZ31" s="851"/>
      <c r="CFA31" s="851"/>
      <c r="CFB31" s="851"/>
      <c r="CFC31" s="851"/>
      <c r="CFD31" s="851"/>
      <c r="CFE31" s="851"/>
      <c r="CFF31" s="851"/>
      <c r="CFG31" s="851"/>
      <c r="CFH31" s="851"/>
      <c r="CFI31" s="851"/>
      <c r="CFJ31" s="851"/>
      <c r="CFK31" s="851"/>
      <c r="CFL31" s="851"/>
      <c r="CFM31" s="851"/>
      <c r="CFN31" s="851"/>
      <c r="CFO31" s="851"/>
      <c r="CFP31" s="851"/>
      <c r="CFQ31" s="851"/>
      <c r="CFR31" s="851"/>
      <c r="CFS31" s="851"/>
      <c r="CFT31" s="851"/>
      <c r="CFU31" s="851"/>
      <c r="CFV31" s="851"/>
      <c r="CFW31" s="851"/>
      <c r="CFX31" s="851"/>
      <c r="CFY31" s="851"/>
      <c r="CFZ31" s="851"/>
      <c r="CGA31" s="851"/>
      <c r="CGB31" s="851"/>
      <c r="CGC31" s="851"/>
      <c r="CGD31" s="851"/>
      <c r="CGE31" s="851"/>
      <c r="CGF31" s="851"/>
      <c r="CGG31" s="851"/>
      <c r="CGH31" s="851"/>
      <c r="CGI31" s="851"/>
      <c r="CGJ31" s="851"/>
      <c r="CGK31" s="851"/>
      <c r="CGL31" s="851"/>
      <c r="CGM31" s="851"/>
      <c r="CGN31" s="851"/>
      <c r="CGO31" s="851"/>
      <c r="CGP31" s="851"/>
      <c r="CGQ31" s="851"/>
      <c r="CGR31" s="851"/>
      <c r="CGS31" s="851"/>
      <c r="CGT31" s="851"/>
      <c r="CGU31" s="851"/>
      <c r="CGV31" s="851"/>
      <c r="CGW31" s="851"/>
      <c r="CGX31" s="851"/>
      <c r="CGY31" s="851"/>
      <c r="CGZ31" s="851"/>
      <c r="CHA31" s="851"/>
      <c r="CHB31" s="851"/>
      <c r="CHC31" s="851"/>
      <c r="CHD31" s="851"/>
      <c r="CHE31" s="851"/>
      <c r="CHF31" s="851"/>
      <c r="CHG31" s="851"/>
      <c r="CHH31" s="851"/>
      <c r="CHI31" s="851"/>
      <c r="CHJ31" s="851"/>
      <c r="CHK31" s="851"/>
      <c r="CHL31" s="851"/>
      <c r="CHM31" s="851"/>
      <c r="CHN31" s="851"/>
      <c r="CHO31" s="851"/>
      <c r="CHP31" s="851"/>
      <c r="CHQ31" s="851"/>
      <c r="CHR31" s="851"/>
      <c r="CHS31" s="851"/>
      <c r="CHT31" s="851"/>
      <c r="CHU31" s="851"/>
      <c r="CHV31" s="851"/>
      <c r="CHW31" s="851"/>
      <c r="CHX31" s="851"/>
      <c r="CHY31" s="851"/>
      <c r="CHZ31" s="851"/>
      <c r="CIA31" s="851"/>
      <c r="CIB31" s="851"/>
      <c r="CIC31" s="851"/>
      <c r="CID31" s="851"/>
      <c r="CIE31" s="851"/>
      <c r="CIF31" s="851"/>
      <c r="CIG31" s="851"/>
      <c r="CIH31" s="851"/>
      <c r="CII31" s="851"/>
      <c r="CIJ31" s="851"/>
      <c r="CIK31" s="851"/>
      <c r="CIL31" s="851"/>
      <c r="CIM31" s="851"/>
      <c r="CIN31" s="851"/>
      <c r="CIO31" s="851"/>
      <c r="CIP31" s="851"/>
      <c r="CIQ31" s="851"/>
      <c r="CIR31" s="851"/>
      <c r="CIS31" s="851"/>
      <c r="CIT31" s="851"/>
      <c r="CIU31" s="851"/>
      <c r="CIV31" s="851"/>
      <c r="CIW31" s="851"/>
      <c r="CIX31" s="851"/>
      <c r="CIY31" s="851"/>
      <c r="CIZ31" s="851"/>
      <c r="CJA31" s="851"/>
      <c r="CJB31" s="851"/>
      <c r="CJC31" s="851"/>
      <c r="CJD31" s="851"/>
      <c r="CJE31" s="851"/>
      <c r="CJF31" s="851"/>
      <c r="CJG31" s="851"/>
      <c r="CJH31" s="851"/>
      <c r="CJI31" s="851"/>
      <c r="CJJ31" s="851"/>
      <c r="CJK31" s="851"/>
      <c r="CJL31" s="851"/>
      <c r="CJM31" s="851"/>
      <c r="CJN31" s="851"/>
      <c r="CJO31" s="851"/>
      <c r="CJP31" s="851"/>
      <c r="CJQ31" s="851"/>
      <c r="CJR31" s="851"/>
      <c r="CJS31" s="851"/>
      <c r="CJT31" s="851"/>
      <c r="CJU31" s="851"/>
      <c r="CJV31" s="851"/>
      <c r="CJW31" s="851"/>
      <c r="CJX31" s="851"/>
      <c r="CJY31" s="851"/>
      <c r="CJZ31" s="851"/>
      <c r="CKA31" s="851"/>
      <c r="CKB31" s="851"/>
      <c r="CKC31" s="851"/>
      <c r="CKD31" s="851"/>
      <c r="CKE31" s="851"/>
      <c r="CKF31" s="851"/>
      <c r="CKG31" s="851"/>
      <c r="CKH31" s="851"/>
      <c r="CKI31" s="851"/>
      <c r="CKJ31" s="851"/>
      <c r="CKK31" s="851"/>
      <c r="CKL31" s="851"/>
      <c r="CKM31" s="851"/>
      <c r="CKN31" s="851"/>
      <c r="CKO31" s="851"/>
      <c r="CKP31" s="851"/>
      <c r="CKQ31" s="851"/>
      <c r="CKR31" s="851"/>
      <c r="CKS31" s="851"/>
      <c r="CKT31" s="851"/>
      <c r="CKU31" s="851"/>
      <c r="CKV31" s="851"/>
      <c r="CKW31" s="851"/>
      <c r="CKX31" s="851"/>
      <c r="CKY31" s="851"/>
      <c r="CKZ31" s="851"/>
      <c r="CLA31" s="851"/>
      <c r="CLB31" s="851"/>
      <c r="CLC31" s="851"/>
      <c r="CLD31" s="851"/>
      <c r="CLE31" s="851"/>
      <c r="CLF31" s="851"/>
      <c r="CLG31" s="851"/>
      <c r="CLH31" s="851"/>
      <c r="CLI31" s="851"/>
      <c r="CLJ31" s="851"/>
      <c r="CLK31" s="851"/>
      <c r="CLL31" s="851"/>
      <c r="CLM31" s="851"/>
      <c r="CLN31" s="851"/>
      <c r="CLO31" s="851"/>
      <c r="CLP31" s="851"/>
      <c r="CLQ31" s="851"/>
      <c r="CLR31" s="851"/>
      <c r="CLS31" s="851"/>
      <c r="CLT31" s="851"/>
      <c r="CLU31" s="851"/>
      <c r="CLV31" s="851"/>
      <c r="CLW31" s="851"/>
      <c r="CLX31" s="851"/>
      <c r="CLY31" s="851"/>
      <c r="CLZ31" s="851"/>
      <c r="CMA31" s="851"/>
      <c r="CMB31" s="851"/>
      <c r="CMC31" s="851"/>
      <c r="CMD31" s="851"/>
      <c r="CME31" s="851"/>
      <c r="CMF31" s="851"/>
      <c r="CMG31" s="851"/>
      <c r="CMH31" s="851"/>
      <c r="CMI31" s="851"/>
      <c r="CMJ31" s="851"/>
      <c r="CMK31" s="851"/>
      <c r="CML31" s="851"/>
      <c r="CMM31" s="851"/>
      <c r="CMN31" s="851"/>
      <c r="CMO31" s="851"/>
      <c r="CMP31" s="851"/>
      <c r="CMQ31" s="851"/>
      <c r="CMR31" s="851"/>
      <c r="CMS31" s="851"/>
      <c r="CMT31" s="851"/>
      <c r="CMU31" s="851"/>
      <c r="CMV31" s="851"/>
      <c r="CMW31" s="851"/>
      <c r="CMX31" s="851"/>
      <c r="CMY31" s="851"/>
      <c r="CMZ31" s="851"/>
      <c r="CNA31" s="851"/>
      <c r="CNB31" s="851"/>
      <c r="CNC31" s="851"/>
      <c r="CND31" s="851"/>
      <c r="CNE31" s="851"/>
      <c r="CNF31" s="851"/>
      <c r="CNG31" s="851"/>
      <c r="CNH31" s="851"/>
      <c r="CNI31" s="851"/>
      <c r="CNJ31" s="851"/>
      <c r="CNK31" s="851"/>
      <c r="CNL31" s="851"/>
      <c r="CNM31" s="851"/>
      <c r="CNN31" s="851"/>
      <c r="CNO31" s="851"/>
      <c r="CNP31" s="851"/>
      <c r="CNQ31" s="851"/>
      <c r="CNR31" s="851"/>
      <c r="CNS31" s="851"/>
      <c r="CNT31" s="851"/>
      <c r="CNU31" s="851"/>
      <c r="CNV31" s="851"/>
      <c r="CNW31" s="851"/>
      <c r="CNX31" s="851"/>
      <c r="CNY31" s="851"/>
      <c r="CNZ31" s="851"/>
      <c r="COA31" s="851"/>
      <c r="COB31" s="851"/>
      <c r="COC31" s="851"/>
      <c r="COD31" s="851"/>
      <c r="COE31" s="851"/>
      <c r="COF31" s="851"/>
      <c r="COG31" s="851"/>
      <c r="COH31" s="851"/>
      <c r="COI31" s="851"/>
      <c r="COJ31" s="851"/>
      <c r="COK31" s="851"/>
      <c r="COL31" s="851"/>
      <c r="COM31" s="851"/>
      <c r="CON31" s="851"/>
      <c r="COO31" s="851"/>
      <c r="COP31" s="851"/>
      <c r="COQ31" s="851"/>
      <c r="COR31" s="851"/>
      <c r="COS31" s="851"/>
      <c r="COT31" s="851"/>
      <c r="COU31" s="851"/>
      <c r="COV31" s="851"/>
      <c r="COW31" s="851"/>
      <c r="COX31" s="851"/>
      <c r="COY31" s="851"/>
      <c r="COZ31" s="851"/>
      <c r="CPA31" s="851"/>
      <c r="CPB31" s="851"/>
      <c r="CPC31" s="851"/>
      <c r="CPD31" s="851"/>
      <c r="CPE31" s="851"/>
      <c r="CPF31" s="851"/>
      <c r="CPG31" s="851"/>
      <c r="CPH31" s="851"/>
      <c r="CPI31" s="851"/>
      <c r="CPJ31" s="851"/>
      <c r="CPK31" s="851"/>
      <c r="CPL31" s="851"/>
      <c r="CPM31" s="851"/>
      <c r="CPN31" s="851"/>
      <c r="CPO31" s="851"/>
      <c r="CPP31" s="851"/>
      <c r="CPQ31" s="851"/>
      <c r="CPR31" s="851"/>
      <c r="CPS31" s="851"/>
      <c r="CPT31" s="851"/>
      <c r="CPU31" s="851"/>
      <c r="CPV31" s="851"/>
      <c r="CPW31" s="851"/>
      <c r="CPX31" s="851"/>
      <c r="CPY31" s="851"/>
      <c r="CPZ31" s="851"/>
      <c r="CQA31" s="851"/>
      <c r="CQB31" s="851"/>
      <c r="CQC31" s="851"/>
      <c r="CQD31" s="851"/>
      <c r="CQE31" s="851"/>
      <c r="CQF31" s="851"/>
      <c r="CQG31" s="851"/>
      <c r="CQH31" s="851"/>
      <c r="CQI31" s="851"/>
      <c r="CQJ31" s="851"/>
      <c r="CQK31" s="851"/>
      <c r="CQL31" s="851"/>
      <c r="CQM31" s="851"/>
      <c r="CQN31" s="851"/>
      <c r="CQO31" s="851"/>
      <c r="CQP31" s="851"/>
      <c r="CQQ31" s="851"/>
      <c r="CQR31" s="851"/>
      <c r="CQS31" s="851"/>
      <c r="CQT31" s="851"/>
      <c r="CQU31" s="851"/>
      <c r="CQV31" s="851"/>
      <c r="CQW31" s="851"/>
      <c r="CQX31" s="851"/>
      <c r="CQY31" s="851"/>
      <c r="CQZ31" s="851"/>
      <c r="CRA31" s="851"/>
      <c r="CRB31" s="851"/>
      <c r="CRC31" s="851"/>
      <c r="CRD31" s="851"/>
      <c r="CRE31" s="851"/>
      <c r="CRF31" s="851"/>
      <c r="CRG31" s="851"/>
      <c r="CRH31" s="851"/>
      <c r="CRI31" s="851"/>
      <c r="CRJ31" s="851"/>
      <c r="CRK31" s="851"/>
      <c r="CRL31" s="851"/>
      <c r="CRM31" s="851"/>
      <c r="CRN31" s="851"/>
      <c r="CRO31" s="851"/>
      <c r="CRP31" s="851"/>
      <c r="CRQ31" s="851"/>
      <c r="CRR31" s="851"/>
      <c r="CRS31" s="851"/>
      <c r="CRT31" s="851"/>
      <c r="CRU31" s="851"/>
      <c r="CRV31" s="851"/>
      <c r="CRW31" s="851"/>
      <c r="CRX31" s="851"/>
      <c r="CRY31" s="851"/>
      <c r="CRZ31" s="851"/>
      <c r="CSA31" s="851"/>
      <c r="CSB31" s="851"/>
      <c r="CSC31" s="851"/>
      <c r="CSD31" s="851"/>
      <c r="CSE31" s="851"/>
      <c r="CSF31" s="851"/>
      <c r="CSG31" s="851"/>
      <c r="CSH31" s="851"/>
      <c r="CSI31" s="851"/>
      <c r="CSJ31" s="851"/>
      <c r="CSK31" s="851"/>
      <c r="CSL31" s="851"/>
      <c r="CSM31" s="851"/>
      <c r="CSN31" s="851"/>
      <c r="CSO31" s="851"/>
      <c r="CSP31" s="851"/>
      <c r="CSQ31" s="851"/>
      <c r="CSR31" s="851"/>
      <c r="CSS31" s="851"/>
      <c r="CST31" s="851"/>
      <c r="CSU31" s="851"/>
      <c r="CSV31" s="851"/>
      <c r="CSW31" s="851"/>
      <c r="CSX31" s="851"/>
      <c r="CSY31" s="851"/>
      <c r="CSZ31" s="851"/>
      <c r="CTA31" s="851"/>
      <c r="CTB31" s="851"/>
      <c r="CTC31" s="851"/>
      <c r="CTD31" s="851"/>
      <c r="CTE31" s="851"/>
      <c r="CTF31" s="851"/>
      <c r="CTG31" s="851"/>
      <c r="CTH31" s="851"/>
      <c r="CTI31" s="851"/>
      <c r="CTJ31" s="851"/>
      <c r="CTK31" s="851"/>
      <c r="CTL31" s="851"/>
      <c r="CTM31" s="851"/>
      <c r="CTN31" s="851"/>
      <c r="CTO31" s="851"/>
      <c r="CTP31" s="851"/>
      <c r="CTQ31" s="851"/>
      <c r="CTR31" s="851"/>
      <c r="CTS31" s="851"/>
      <c r="CTT31" s="851"/>
      <c r="CTU31" s="851"/>
      <c r="CTV31" s="851"/>
      <c r="CTW31" s="851"/>
      <c r="CTX31" s="851"/>
      <c r="CTY31" s="851"/>
      <c r="CTZ31" s="851"/>
      <c r="CUA31" s="851"/>
      <c r="CUB31" s="851"/>
      <c r="CUC31" s="851"/>
      <c r="CUD31" s="851"/>
      <c r="CUE31" s="851"/>
      <c r="CUF31" s="851"/>
      <c r="CUG31" s="851"/>
      <c r="CUH31" s="851"/>
      <c r="CUI31" s="851"/>
      <c r="CUJ31" s="851"/>
      <c r="CUK31" s="851"/>
      <c r="CUL31" s="851"/>
      <c r="CUM31" s="851"/>
      <c r="CUN31" s="851"/>
      <c r="CUO31" s="851"/>
      <c r="CUP31" s="851"/>
      <c r="CUQ31" s="851"/>
      <c r="CUR31" s="851"/>
      <c r="CUS31" s="851"/>
      <c r="CUT31" s="851"/>
      <c r="CUU31" s="851"/>
      <c r="CUV31" s="851"/>
      <c r="CUW31" s="851"/>
      <c r="CUX31" s="851"/>
      <c r="CUY31" s="851"/>
      <c r="CUZ31" s="851"/>
      <c r="CVA31" s="851"/>
      <c r="CVB31" s="851"/>
      <c r="CVC31" s="851"/>
      <c r="CVD31" s="851"/>
      <c r="CVE31" s="851"/>
      <c r="CVF31" s="851"/>
      <c r="CVG31" s="851"/>
      <c r="CVH31" s="851"/>
      <c r="CVI31" s="851"/>
      <c r="CVJ31" s="851"/>
      <c r="CVK31" s="851"/>
      <c r="CVL31" s="851"/>
      <c r="CVM31" s="851"/>
      <c r="CVN31" s="851"/>
      <c r="CVO31" s="851"/>
      <c r="CVP31" s="851"/>
      <c r="CVQ31" s="851"/>
      <c r="CVR31" s="851"/>
      <c r="CVS31" s="851"/>
      <c r="CVT31" s="851"/>
      <c r="CVU31" s="851"/>
      <c r="CVV31" s="851"/>
      <c r="CVW31" s="851"/>
      <c r="CVX31" s="851"/>
      <c r="CVY31" s="851"/>
      <c r="CVZ31" s="851"/>
      <c r="CWA31" s="851"/>
      <c r="CWB31" s="851"/>
      <c r="CWC31" s="851"/>
      <c r="CWD31" s="851"/>
      <c r="CWE31" s="851"/>
      <c r="CWF31" s="851"/>
      <c r="CWG31" s="851"/>
      <c r="CWH31" s="851"/>
      <c r="CWI31" s="851"/>
      <c r="CWJ31" s="851"/>
      <c r="CWK31" s="851"/>
      <c r="CWL31" s="851"/>
      <c r="CWM31" s="851"/>
      <c r="CWN31" s="851"/>
      <c r="CWO31" s="851"/>
      <c r="CWP31" s="851"/>
      <c r="CWQ31" s="851"/>
      <c r="CWR31" s="851"/>
      <c r="CWS31" s="851"/>
      <c r="CWT31" s="851"/>
      <c r="CWU31" s="851"/>
      <c r="CWV31" s="851"/>
      <c r="CWW31" s="851"/>
      <c r="CWX31" s="851"/>
      <c r="CWY31" s="851"/>
      <c r="CWZ31" s="851"/>
      <c r="CXA31" s="851"/>
      <c r="CXB31" s="851"/>
      <c r="CXC31" s="851"/>
      <c r="CXD31" s="851"/>
      <c r="CXE31" s="851"/>
      <c r="CXF31" s="851"/>
      <c r="CXG31" s="851"/>
      <c r="CXH31" s="851"/>
      <c r="CXI31" s="851"/>
      <c r="CXJ31" s="851"/>
      <c r="CXK31" s="851"/>
      <c r="CXL31" s="851"/>
      <c r="CXM31" s="851"/>
      <c r="CXN31" s="851"/>
      <c r="CXO31" s="851"/>
      <c r="CXP31" s="851"/>
      <c r="CXQ31" s="851"/>
      <c r="CXR31" s="851"/>
      <c r="CXS31" s="851"/>
      <c r="CXT31" s="851"/>
      <c r="CXU31" s="851"/>
      <c r="CXV31" s="851"/>
      <c r="CXW31" s="851"/>
      <c r="CXX31" s="851"/>
      <c r="CXY31" s="851"/>
      <c r="CXZ31" s="851"/>
      <c r="CYA31" s="851"/>
      <c r="CYB31" s="851"/>
      <c r="CYC31" s="851"/>
      <c r="CYD31" s="851"/>
      <c r="CYE31" s="851"/>
      <c r="CYF31" s="851"/>
      <c r="CYG31" s="851"/>
      <c r="CYH31" s="851"/>
      <c r="CYI31" s="851"/>
      <c r="CYJ31" s="851"/>
      <c r="CYK31" s="851"/>
      <c r="CYL31" s="851"/>
      <c r="CYM31" s="851"/>
      <c r="CYN31" s="851"/>
      <c r="CYO31" s="851"/>
      <c r="CYP31" s="851"/>
      <c r="CYQ31" s="851"/>
      <c r="CYR31" s="851"/>
      <c r="CYS31" s="851"/>
      <c r="CYT31" s="851"/>
      <c r="CYU31" s="851"/>
      <c r="CYV31" s="851"/>
      <c r="CYW31" s="851"/>
      <c r="CYX31" s="851"/>
      <c r="CYY31" s="851"/>
      <c r="CYZ31" s="851"/>
      <c r="CZA31" s="851"/>
      <c r="CZB31" s="851"/>
      <c r="CZC31" s="851"/>
      <c r="CZD31" s="851"/>
      <c r="CZE31" s="851"/>
      <c r="CZF31" s="851"/>
      <c r="CZG31" s="851"/>
      <c r="CZH31" s="851"/>
      <c r="CZI31" s="851"/>
      <c r="CZJ31" s="851"/>
      <c r="CZK31" s="851"/>
      <c r="CZL31" s="851"/>
      <c r="CZM31" s="851"/>
      <c r="CZN31" s="851"/>
      <c r="CZO31" s="851"/>
      <c r="CZP31" s="851"/>
      <c r="CZQ31" s="851"/>
      <c r="CZR31" s="851"/>
      <c r="CZS31" s="851"/>
      <c r="CZT31" s="851"/>
      <c r="CZU31" s="851"/>
      <c r="CZV31" s="851"/>
      <c r="CZW31" s="851"/>
      <c r="CZX31" s="851"/>
      <c r="CZY31" s="851"/>
      <c r="CZZ31" s="851"/>
      <c r="DAA31" s="851"/>
      <c r="DAB31" s="851"/>
      <c r="DAC31" s="851"/>
      <c r="DAD31" s="851"/>
      <c r="DAE31" s="851"/>
      <c r="DAF31" s="851"/>
      <c r="DAG31" s="851"/>
      <c r="DAH31" s="851"/>
      <c r="DAI31" s="851"/>
      <c r="DAJ31" s="851"/>
      <c r="DAK31" s="851"/>
      <c r="DAL31" s="851"/>
      <c r="DAM31" s="851"/>
      <c r="DAN31" s="851"/>
      <c r="DAO31" s="851"/>
      <c r="DAP31" s="851"/>
      <c r="DAQ31" s="851"/>
      <c r="DAR31" s="851"/>
      <c r="DAS31" s="851"/>
      <c r="DAT31" s="851"/>
      <c r="DAU31" s="851"/>
      <c r="DAV31" s="851"/>
      <c r="DAW31" s="851"/>
      <c r="DAX31" s="851"/>
      <c r="DAY31" s="851"/>
      <c r="DAZ31" s="851"/>
      <c r="DBA31" s="851"/>
      <c r="DBB31" s="851"/>
      <c r="DBC31" s="851"/>
      <c r="DBD31" s="851"/>
      <c r="DBE31" s="851"/>
      <c r="DBF31" s="851"/>
      <c r="DBG31" s="851"/>
      <c r="DBH31" s="851"/>
      <c r="DBI31" s="851"/>
      <c r="DBJ31" s="851"/>
      <c r="DBK31" s="851"/>
      <c r="DBL31" s="851"/>
      <c r="DBM31" s="851"/>
      <c r="DBN31" s="851"/>
      <c r="DBO31" s="851"/>
      <c r="DBP31" s="851"/>
      <c r="DBQ31" s="851"/>
      <c r="DBR31" s="851"/>
      <c r="DBS31" s="851"/>
      <c r="DBT31" s="851"/>
      <c r="DBU31" s="851"/>
      <c r="DBV31" s="851"/>
      <c r="DBW31" s="851"/>
      <c r="DBX31" s="851"/>
      <c r="DBY31" s="851"/>
      <c r="DBZ31" s="851"/>
      <c r="DCA31" s="851"/>
      <c r="DCB31" s="851"/>
      <c r="DCC31" s="851"/>
      <c r="DCD31" s="851"/>
      <c r="DCE31" s="851"/>
      <c r="DCF31" s="851"/>
      <c r="DCG31" s="851"/>
      <c r="DCH31" s="851"/>
      <c r="DCI31" s="851"/>
      <c r="DCJ31" s="851"/>
      <c r="DCK31" s="851"/>
      <c r="DCL31" s="851"/>
      <c r="DCM31" s="851"/>
      <c r="DCN31" s="851"/>
      <c r="DCO31" s="851"/>
      <c r="DCP31" s="851"/>
      <c r="DCQ31" s="851"/>
      <c r="DCR31" s="851"/>
      <c r="DCS31" s="851"/>
      <c r="DCT31" s="851"/>
      <c r="DCU31" s="851"/>
      <c r="DCV31" s="851"/>
      <c r="DCW31" s="851"/>
      <c r="DCX31" s="851"/>
      <c r="DCY31" s="851"/>
      <c r="DCZ31" s="851"/>
      <c r="DDA31" s="851"/>
      <c r="DDB31" s="851"/>
      <c r="DDC31" s="851"/>
      <c r="DDD31" s="851"/>
      <c r="DDE31" s="851"/>
      <c r="DDF31" s="851"/>
      <c r="DDG31" s="851"/>
      <c r="DDH31" s="851"/>
      <c r="DDI31" s="851"/>
      <c r="DDJ31" s="851"/>
      <c r="DDK31" s="851"/>
      <c r="DDL31" s="851"/>
      <c r="DDM31" s="851"/>
      <c r="DDN31" s="851"/>
      <c r="DDO31" s="851"/>
      <c r="DDP31" s="851"/>
      <c r="DDQ31" s="851"/>
      <c r="DDR31" s="851"/>
      <c r="DDS31" s="851"/>
      <c r="DDT31" s="851"/>
      <c r="DDU31" s="851"/>
      <c r="DDV31" s="851"/>
      <c r="DDW31" s="851"/>
      <c r="DDX31" s="851"/>
      <c r="DDY31" s="851"/>
      <c r="DDZ31" s="851"/>
      <c r="DEA31" s="851"/>
      <c r="DEB31" s="851"/>
      <c r="DEC31" s="851"/>
      <c r="DED31" s="851"/>
      <c r="DEE31" s="851"/>
      <c r="DEF31" s="851"/>
      <c r="DEG31" s="851"/>
      <c r="DEH31" s="851"/>
      <c r="DEI31" s="851"/>
      <c r="DEJ31" s="851"/>
      <c r="DEK31" s="851"/>
      <c r="DEL31" s="851"/>
      <c r="DEM31" s="851"/>
      <c r="DEN31" s="851"/>
      <c r="DEO31" s="851"/>
      <c r="DEP31" s="851"/>
      <c r="DEQ31" s="851"/>
      <c r="DER31" s="851"/>
      <c r="DES31" s="851"/>
      <c r="DET31" s="851"/>
      <c r="DEU31" s="851"/>
      <c r="DEV31" s="851"/>
      <c r="DEW31" s="851"/>
      <c r="DEX31" s="851"/>
      <c r="DEY31" s="851"/>
      <c r="DEZ31" s="851"/>
      <c r="DFA31" s="851"/>
      <c r="DFB31" s="851"/>
      <c r="DFC31" s="851"/>
      <c r="DFD31" s="851"/>
      <c r="DFE31" s="851"/>
      <c r="DFF31" s="851"/>
      <c r="DFG31" s="851"/>
      <c r="DFH31" s="851"/>
      <c r="DFI31" s="851"/>
      <c r="DFJ31" s="851"/>
      <c r="DFK31" s="851"/>
      <c r="DFL31" s="851"/>
      <c r="DFM31" s="851"/>
      <c r="DFN31" s="851"/>
      <c r="DFO31" s="851"/>
      <c r="DFP31" s="851"/>
      <c r="DFQ31" s="851"/>
      <c r="DFR31" s="851"/>
      <c r="DFS31" s="851"/>
      <c r="DFT31" s="851"/>
      <c r="DFU31" s="851"/>
      <c r="DFV31" s="851"/>
      <c r="DFW31" s="851"/>
      <c r="DFX31" s="851"/>
      <c r="DFY31" s="851"/>
      <c r="DFZ31" s="851"/>
      <c r="DGA31" s="851"/>
      <c r="DGB31" s="851"/>
      <c r="DGC31" s="851"/>
      <c r="DGD31" s="851"/>
      <c r="DGE31" s="851"/>
      <c r="DGF31" s="851"/>
      <c r="DGG31" s="851"/>
      <c r="DGH31" s="851"/>
      <c r="DGI31" s="851"/>
      <c r="DGJ31" s="851"/>
      <c r="DGK31" s="851"/>
      <c r="DGL31" s="851"/>
      <c r="DGM31" s="851"/>
      <c r="DGN31" s="851"/>
      <c r="DGO31" s="851"/>
      <c r="DGP31" s="851"/>
      <c r="DGQ31" s="851"/>
      <c r="DGR31" s="851"/>
      <c r="DGS31" s="851"/>
      <c r="DGT31" s="851"/>
      <c r="DGU31" s="851"/>
      <c r="DGV31" s="851"/>
      <c r="DGW31" s="851"/>
      <c r="DGX31" s="851"/>
      <c r="DGY31" s="851"/>
      <c r="DGZ31" s="851"/>
      <c r="DHA31" s="851"/>
      <c r="DHB31" s="851"/>
      <c r="DHC31" s="851"/>
      <c r="DHD31" s="851"/>
      <c r="DHE31" s="851"/>
      <c r="DHF31" s="851"/>
      <c r="DHG31" s="851"/>
      <c r="DHH31" s="851"/>
      <c r="DHI31" s="851"/>
      <c r="DHJ31" s="851"/>
      <c r="DHK31" s="851"/>
      <c r="DHL31" s="851"/>
      <c r="DHM31" s="851"/>
      <c r="DHN31" s="851"/>
      <c r="DHO31" s="851"/>
      <c r="DHP31" s="851"/>
      <c r="DHQ31" s="851"/>
      <c r="DHR31" s="851"/>
      <c r="DHS31" s="851"/>
      <c r="DHT31" s="851"/>
      <c r="DHU31" s="851"/>
      <c r="DHV31" s="851"/>
      <c r="DHW31" s="851"/>
      <c r="DHX31" s="851"/>
      <c r="DHY31" s="851"/>
      <c r="DHZ31" s="851"/>
      <c r="DIA31" s="851"/>
      <c r="DIB31" s="851"/>
      <c r="DIC31" s="851"/>
      <c r="DID31" s="851"/>
      <c r="DIE31" s="851"/>
      <c r="DIF31" s="851"/>
      <c r="DIG31" s="851"/>
      <c r="DIH31" s="851"/>
      <c r="DII31" s="851"/>
      <c r="DIJ31" s="851"/>
      <c r="DIK31" s="851"/>
      <c r="DIL31" s="851"/>
      <c r="DIM31" s="851"/>
      <c r="DIN31" s="851"/>
      <c r="DIO31" s="851"/>
      <c r="DIP31" s="851"/>
      <c r="DIQ31" s="851"/>
      <c r="DIR31" s="851"/>
      <c r="DIS31" s="851"/>
      <c r="DIT31" s="851"/>
      <c r="DIU31" s="851"/>
      <c r="DIV31" s="851"/>
      <c r="DIW31" s="851"/>
      <c r="DIX31" s="851"/>
      <c r="DIY31" s="851"/>
      <c r="DIZ31" s="851"/>
      <c r="DJA31" s="851"/>
      <c r="DJB31" s="851"/>
      <c r="DJC31" s="851"/>
      <c r="DJD31" s="851"/>
      <c r="DJE31" s="851"/>
      <c r="DJF31" s="851"/>
      <c r="DJG31" s="851"/>
      <c r="DJH31" s="851"/>
      <c r="DJI31" s="851"/>
      <c r="DJJ31" s="851"/>
      <c r="DJK31" s="851"/>
      <c r="DJL31" s="851"/>
      <c r="DJM31" s="851"/>
      <c r="DJN31" s="851"/>
      <c r="DJO31" s="851"/>
      <c r="DJP31" s="851"/>
      <c r="DJQ31" s="851"/>
      <c r="DJR31" s="851"/>
      <c r="DJS31" s="851"/>
      <c r="DJT31" s="851"/>
      <c r="DJU31" s="851"/>
      <c r="DJV31" s="851"/>
      <c r="DJW31" s="851"/>
      <c r="DJX31" s="851"/>
      <c r="DJY31" s="851"/>
      <c r="DJZ31" s="851"/>
      <c r="DKA31" s="851"/>
      <c r="DKB31" s="851"/>
      <c r="DKC31" s="851"/>
      <c r="DKD31" s="851"/>
      <c r="DKE31" s="851"/>
      <c r="DKF31" s="851"/>
      <c r="DKG31" s="851"/>
      <c r="DKH31" s="851"/>
      <c r="DKI31" s="851"/>
      <c r="DKJ31" s="851"/>
      <c r="DKK31" s="851"/>
      <c r="DKL31" s="851"/>
      <c r="DKM31" s="851"/>
      <c r="DKN31" s="851"/>
      <c r="DKO31" s="851"/>
      <c r="DKP31" s="851"/>
      <c r="DKQ31" s="851"/>
      <c r="DKR31" s="851"/>
      <c r="DKS31" s="851"/>
      <c r="DKT31" s="851"/>
      <c r="DKU31" s="851"/>
      <c r="DKV31" s="851"/>
      <c r="DKW31" s="851"/>
      <c r="DKX31" s="851"/>
      <c r="DKY31" s="851"/>
      <c r="DKZ31" s="851"/>
      <c r="DLA31" s="851"/>
      <c r="DLB31" s="851"/>
      <c r="DLC31" s="851"/>
      <c r="DLD31" s="851"/>
      <c r="DLE31" s="851"/>
      <c r="DLF31" s="851"/>
      <c r="DLG31" s="851"/>
      <c r="DLH31" s="851"/>
      <c r="DLI31" s="851"/>
      <c r="DLJ31" s="851"/>
      <c r="DLK31" s="851"/>
      <c r="DLL31" s="851"/>
      <c r="DLM31" s="851"/>
      <c r="DLN31" s="851"/>
      <c r="DLO31" s="851"/>
      <c r="DLP31" s="851"/>
      <c r="DLQ31" s="851"/>
      <c r="DLR31" s="851"/>
      <c r="DLS31" s="851"/>
      <c r="DLT31" s="851"/>
      <c r="DLU31" s="851"/>
      <c r="DLV31" s="851"/>
      <c r="DLW31" s="851"/>
      <c r="DLX31" s="851"/>
      <c r="DLY31" s="851"/>
      <c r="DLZ31" s="851"/>
      <c r="DMA31" s="851"/>
      <c r="DMB31" s="851"/>
      <c r="DMC31" s="851"/>
      <c r="DMD31" s="851"/>
      <c r="DME31" s="851"/>
      <c r="DMF31" s="851"/>
      <c r="DMG31" s="851"/>
      <c r="DMH31" s="851"/>
      <c r="DMI31" s="851"/>
      <c r="DMJ31" s="851"/>
      <c r="DMK31" s="851"/>
      <c r="DML31" s="851"/>
      <c r="DMM31" s="851"/>
      <c r="DMN31" s="851"/>
      <c r="DMO31" s="851"/>
      <c r="DMP31" s="851"/>
      <c r="DMQ31" s="851"/>
      <c r="DMR31" s="851"/>
      <c r="DMS31" s="851"/>
      <c r="DMT31" s="851"/>
      <c r="DMU31" s="851"/>
      <c r="DMV31" s="851"/>
      <c r="DMW31" s="851"/>
      <c r="DMX31" s="851"/>
      <c r="DMY31" s="851"/>
      <c r="DMZ31" s="851"/>
      <c r="DNA31" s="851"/>
      <c r="DNB31" s="851"/>
      <c r="DNC31" s="851"/>
      <c r="DND31" s="851"/>
      <c r="DNE31" s="851"/>
      <c r="DNF31" s="851"/>
      <c r="DNG31" s="851"/>
      <c r="DNH31" s="851"/>
      <c r="DNI31" s="851"/>
      <c r="DNJ31" s="851"/>
      <c r="DNK31" s="851"/>
      <c r="DNL31" s="851"/>
      <c r="DNM31" s="851"/>
      <c r="DNN31" s="851"/>
      <c r="DNO31" s="851"/>
      <c r="DNP31" s="851"/>
      <c r="DNQ31" s="851"/>
      <c r="DNR31" s="851"/>
      <c r="DNS31" s="851"/>
      <c r="DNT31" s="851"/>
      <c r="DNU31" s="851"/>
      <c r="DNV31" s="851"/>
      <c r="DNW31" s="851"/>
      <c r="DNX31" s="851"/>
      <c r="DNY31" s="851"/>
      <c r="DNZ31" s="851"/>
      <c r="DOA31" s="851"/>
      <c r="DOB31" s="851"/>
      <c r="DOC31" s="851"/>
      <c r="DOD31" s="851"/>
      <c r="DOE31" s="851"/>
      <c r="DOF31" s="851"/>
      <c r="DOG31" s="851"/>
      <c r="DOH31" s="851"/>
      <c r="DOI31" s="851"/>
      <c r="DOJ31" s="851"/>
      <c r="DOK31" s="851"/>
      <c r="DOL31" s="851"/>
      <c r="DOM31" s="851"/>
      <c r="DON31" s="851"/>
      <c r="DOO31" s="851"/>
      <c r="DOP31" s="851"/>
      <c r="DOQ31" s="851"/>
      <c r="DOR31" s="851"/>
      <c r="DOS31" s="851"/>
      <c r="DOT31" s="851"/>
      <c r="DOU31" s="851"/>
      <c r="DOV31" s="851"/>
      <c r="DOW31" s="851"/>
      <c r="DOX31" s="851"/>
      <c r="DOY31" s="851"/>
      <c r="DOZ31" s="851"/>
      <c r="DPA31" s="851"/>
      <c r="DPB31" s="851"/>
      <c r="DPC31" s="851"/>
      <c r="DPD31" s="851"/>
      <c r="DPE31" s="851"/>
      <c r="DPF31" s="851"/>
      <c r="DPG31" s="851"/>
      <c r="DPH31" s="851"/>
      <c r="DPI31" s="851"/>
      <c r="DPJ31" s="851"/>
      <c r="DPK31" s="851"/>
      <c r="DPL31" s="851"/>
      <c r="DPM31" s="851"/>
      <c r="DPN31" s="851"/>
      <c r="DPO31" s="851"/>
      <c r="DPP31" s="851"/>
      <c r="DPQ31" s="851"/>
      <c r="DPR31" s="851"/>
      <c r="DPS31" s="851"/>
      <c r="DPT31" s="851"/>
      <c r="DPU31" s="851"/>
      <c r="DPV31" s="851"/>
      <c r="DPW31" s="851"/>
      <c r="DPX31" s="851"/>
      <c r="DPY31" s="851"/>
      <c r="DPZ31" s="851"/>
      <c r="DQA31" s="851"/>
      <c r="DQB31" s="851"/>
      <c r="DQC31" s="851"/>
      <c r="DQD31" s="851"/>
      <c r="DQE31" s="851"/>
      <c r="DQF31" s="851"/>
      <c r="DQG31" s="851"/>
      <c r="DQH31" s="851"/>
      <c r="DQI31" s="851"/>
      <c r="DQJ31" s="851"/>
      <c r="DQK31" s="851"/>
      <c r="DQL31" s="851"/>
      <c r="DQM31" s="851"/>
      <c r="DQN31" s="851"/>
      <c r="DQO31" s="851"/>
      <c r="DQP31" s="851"/>
      <c r="DQQ31" s="851"/>
      <c r="DQR31" s="851"/>
      <c r="DQS31" s="851"/>
      <c r="DQT31" s="851"/>
      <c r="DQU31" s="851"/>
      <c r="DQV31" s="851"/>
      <c r="DQW31" s="851"/>
      <c r="DQX31" s="851"/>
      <c r="DQY31" s="851"/>
      <c r="DQZ31" s="851"/>
      <c r="DRA31" s="851"/>
      <c r="DRB31" s="851"/>
      <c r="DRC31" s="851"/>
      <c r="DRD31" s="851"/>
      <c r="DRE31" s="851"/>
      <c r="DRF31" s="851"/>
      <c r="DRG31" s="851"/>
      <c r="DRH31" s="851"/>
      <c r="DRI31" s="851"/>
      <c r="DRJ31" s="851"/>
      <c r="DRK31" s="851"/>
      <c r="DRL31" s="851"/>
      <c r="DRM31" s="851"/>
      <c r="DRN31" s="851"/>
      <c r="DRO31" s="851"/>
      <c r="DRP31" s="851"/>
      <c r="DRQ31" s="851"/>
      <c r="DRR31" s="851"/>
      <c r="DRS31" s="851"/>
      <c r="DRT31" s="851"/>
      <c r="DRU31" s="851"/>
      <c r="DRV31" s="851"/>
      <c r="DRW31" s="851"/>
      <c r="DRX31" s="851"/>
      <c r="DRY31" s="851"/>
      <c r="DRZ31" s="851"/>
      <c r="DSA31" s="851"/>
      <c r="DSB31" s="851"/>
      <c r="DSC31" s="851"/>
      <c r="DSD31" s="851"/>
      <c r="DSE31" s="851"/>
      <c r="DSF31" s="851"/>
      <c r="DSG31" s="851"/>
      <c r="DSH31" s="851"/>
      <c r="DSI31" s="851"/>
      <c r="DSJ31" s="851"/>
      <c r="DSK31" s="851"/>
      <c r="DSL31" s="851"/>
      <c r="DSM31" s="851"/>
      <c r="DSN31" s="851"/>
      <c r="DSO31" s="851"/>
      <c r="DSP31" s="851"/>
      <c r="DSQ31" s="851"/>
      <c r="DSR31" s="851"/>
      <c r="DSS31" s="851"/>
      <c r="DST31" s="851"/>
      <c r="DSU31" s="851"/>
      <c r="DSV31" s="851"/>
      <c r="DSW31" s="851"/>
      <c r="DSX31" s="851"/>
      <c r="DSY31" s="851"/>
      <c r="DSZ31" s="851"/>
      <c r="DTA31" s="851"/>
      <c r="DTB31" s="851"/>
      <c r="DTC31" s="851"/>
      <c r="DTD31" s="851"/>
      <c r="DTE31" s="851"/>
      <c r="DTF31" s="851"/>
      <c r="DTG31" s="851"/>
      <c r="DTH31" s="851"/>
      <c r="DTI31" s="851"/>
      <c r="DTJ31" s="851"/>
      <c r="DTK31" s="851"/>
      <c r="DTL31" s="851"/>
      <c r="DTM31" s="851"/>
      <c r="DTN31" s="851"/>
      <c r="DTO31" s="851"/>
      <c r="DTP31" s="851"/>
      <c r="DTQ31" s="851"/>
      <c r="DTR31" s="851"/>
      <c r="DTS31" s="851"/>
      <c r="DTT31" s="851"/>
      <c r="DTU31" s="851"/>
      <c r="DTV31" s="851"/>
      <c r="DTW31" s="851"/>
      <c r="DTX31" s="851"/>
      <c r="DTY31" s="851"/>
      <c r="DTZ31" s="851"/>
      <c r="DUA31" s="851"/>
      <c r="DUB31" s="851"/>
      <c r="DUC31" s="851"/>
      <c r="DUD31" s="851"/>
      <c r="DUE31" s="851"/>
      <c r="DUF31" s="851"/>
      <c r="DUG31" s="851"/>
      <c r="DUH31" s="851"/>
      <c r="DUI31" s="851"/>
      <c r="DUJ31" s="851"/>
      <c r="DUK31" s="851"/>
      <c r="DUL31" s="851"/>
      <c r="DUM31" s="851"/>
      <c r="DUN31" s="851"/>
      <c r="DUO31" s="851"/>
      <c r="DUP31" s="851"/>
      <c r="DUQ31" s="851"/>
      <c r="DUR31" s="851"/>
      <c r="DUS31" s="851"/>
      <c r="DUT31" s="851"/>
      <c r="DUU31" s="851"/>
      <c r="DUV31" s="851"/>
      <c r="DUW31" s="851"/>
      <c r="DUX31" s="851"/>
      <c r="DUY31" s="851"/>
      <c r="DUZ31" s="851"/>
      <c r="DVA31" s="851"/>
      <c r="DVB31" s="851"/>
      <c r="DVC31" s="851"/>
      <c r="DVD31" s="851"/>
      <c r="DVE31" s="851"/>
      <c r="DVF31" s="851"/>
      <c r="DVG31" s="851"/>
      <c r="DVH31" s="851"/>
      <c r="DVI31" s="851"/>
      <c r="DVJ31" s="851"/>
      <c r="DVK31" s="851"/>
      <c r="DVL31" s="851"/>
      <c r="DVM31" s="851"/>
      <c r="DVN31" s="851"/>
      <c r="DVO31" s="851"/>
      <c r="DVP31" s="851"/>
      <c r="DVQ31" s="851"/>
      <c r="DVR31" s="851"/>
      <c r="DVS31" s="851"/>
      <c r="DVT31" s="851"/>
      <c r="DVU31" s="851"/>
      <c r="DVV31" s="851"/>
      <c r="DVW31" s="851"/>
      <c r="DVX31" s="851"/>
      <c r="DVY31" s="851"/>
      <c r="DVZ31" s="851"/>
      <c r="DWA31" s="851"/>
      <c r="DWB31" s="851"/>
      <c r="DWC31" s="851"/>
      <c r="DWD31" s="851"/>
      <c r="DWE31" s="851"/>
      <c r="DWF31" s="851"/>
      <c r="DWG31" s="851"/>
      <c r="DWH31" s="851"/>
      <c r="DWI31" s="851"/>
      <c r="DWJ31" s="851"/>
      <c r="DWK31" s="851"/>
      <c r="DWL31" s="851"/>
      <c r="DWM31" s="851"/>
      <c r="DWN31" s="851"/>
      <c r="DWO31" s="851"/>
      <c r="DWP31" s="851"/>
      <c r="DWQ31" s="851"/>
      <c r="DWR31" s="851"/>
      <c r="DWS31" s="851"/>
      <c r="DWT31" s="851"/>
      <c r="DWU31" s="851"/>
      <c r="DWV31" s="851"/>
      <c r="DWW31" s="851"/>
      <c r="DWX31" s="851"/>
      <c r="DWY31" s="851"/>
      <c r="DWZ31" s="851"/>
      <c r="DXA31" s="851"/>
      <c r="DXB31" s="851"/>
      <c r="DXC31" s="851"/>
      <c r="DXD31" s="851"/>
      <c r="DXE31" s="851"/>
      <c r="DXF31" s="851"/>
      <c r="DXG31" s="851"/>
      <c r="DXH31" s="851"/>
      <c r="DXI31" s="851"/>
      <c r="DXJ31" s="851"/>
      <c r="DXK31" s="851"/>
      <c r="DXL31" s="851"/>
      <c r="DXM31" s="851"/>
      <c r="DXN31" s="851"/>
      <c r="DXO31" s="851"/>
      <c r="DXP31" s="851"/>
      <c r="DXQ31" s="851"/>
      <c r="DXR31" s="851"/>
      <c r="DXS31" s="851"/>
      <c r="DXT31" s="851"/>
      <c r="DXU31" s="851"/>
      <c r="DXV31" s="851"/>
      <c r="DXW31" s="851"/>
      <c r="DXX31" s="851"/>
      <c r="DXY31" s="851"/>
      <c r="DXZ31" s="851"/>
      <c r="DYA31" s="851"/>
      <c r="DYB31" s="851"/>
      <c r="DYC31" s="851"/>
      <c r="DYD31" s="851"/>
      <c r="DYE31" s="851"/>
      <c r="DYF31" s="851"/>
      <c r="DYG31" s="851"/>
      <c r="DYH31" s="851"/>
      <c r="DYI31" s="851"/>
      <c r="DYJ31" s="851"/>
      <c r="DYK31" s="851"/>
      <c r="DYL31" s="851"/>
      <c r="DYM31" s="851"/>
      <c r="DYN31" s="851"/>
      <c r="DYO31" s="851"/>
      <c r="DYP31" s="851"/>
      <c r="DYQ31" s="851"/>
      <c r="DYR31" s="851"/>
      <c r="DYS31" s="851"/>
      <c r="DYT31" s="851"/>
      <c r="DYU31" s="851"/>
      <c r="DYV31" s="851"/>
      <c r="DYW31" s="851"/>
      <c r="DYX31" s="851"/>
      <c r="DYY31" s="851"/>
      <c r="DYZ31" s="851"/>
      <c r="DZA31" s="851"/>
      <c r="DZB31" s="851"/>
      <c r="DZC31" s="851"/>
      <c r="DZD31" s="851"/>
      <c r="DZE31" s="851"/>
      <c r="DZF31" s="851"/>
      <c r="DZG31" s="851"/>
      <c r="DZH31" s="851"/>
      <c r="DZI31" s="851"/>
      <c r="DZJ31" s="851"/>
      <c r="DZK31" s="851"/>
      <c r="DZL31" s="851"/>
      <c r="DZM31" s="851"/>
      <c r="DZN31" s="851"/>
      <c r="DZO31" s="851"/>
      <c r="DZP31" s="851"/>
      <c r="DZQ31" s="851"/>
      <c r="DZR31" s="851"/>
      <c r="DZS31" s="851"/>
      <c r="DZT31" s="851"/>
      <c r="DZU31" s="851"/>
      <c r="DZV31" s="851"/>
      <c r="DZW31" s="851"/>
      <c r="DZX31" s="851"/>
      <c r="DZY31" s="851"/>
      <c r="DZZ31" s="851"/>
      <c r="EAA31" s="851"/>
      <c r="EAB31" s="851"/>
      <c r="EAC31" s="851"/>
      <c r="EAD31" s="851"/>
      <c r="EAE31" s="851"/>
      <c r="EAF31" s="851"/>
      <c r="EAG31" s="851"/>
      <c r="EAH31" s="851"/>
      <c r="EAI31" s="851"/>
      <c r="EAJ31" s="851"/>
      <c r="EAK31" s="851"/>
      <c r="EAL31" s="851"/>
      <c r="EAM31" s="851"/>
      <c r="EAN31" s="851"/>
      <c r="EAO31" s="851"/>
      <c r="EAP31" s="851"/>
      <c r="EAQ31" s="851"/>
      <c r="EAR31" s="851"/>
      <c r="EAS31" s="851"/>
      <c r="EAT31" s="851"/>
      <c r="EAU31" s="851"/>
      <c r="EAV31" s="851"/>
      <c r="EAW31" s="851"/>
      <c r="EAX31" s="851"/>
      <c r="EAY31" s="851"/>
      <c r="EAZ31" s="851"/>
      <c r="EBA31" s="851"/>
      <c r="EBB31" s="851"/>
      <c r="EBC31" s="851"/>
      <c r="EBD31" s="851"/>
      <c r="EBE31" s="851"/>
      <c r="EBF31" s="851"/>
      <c r="EBG31" s="851"/>
      <c r="EBH31" s="851"/>
      <c r="EBI31" s="851"/>
      <c r="EBJ31" s="851"/>
      <c r="EBK31" s="851"/>
      <c r="EBL31" s="851"/>
      <c r="EBM31" s="851"/>
      <c r="EBN31" s="851"/>
      <c r="EBO31" s="851"/>
      <c r="EBP31" s="851"/>
      <c r="EBQ31" s="851"/>
      <c r="EBR31" s="851"/>
      <c r="EBS31" s="851"/>
      <c r="EBT31" s="851"/>
      <c r="EBU31" s="851"/>
      <c r="EBV31" s="851"/>
      <c r="EBW31" s="851"/>
      <c r="EBX31" s="851"/>
      <c r="EBY31" s="851"/>
      <c r="EBZ31" s="851"/>
      <c r="ECA31" s="851"/>
      <c r="ECB31" s="851"/>
      <c r="ECC31" s="851"/>
      <c r="ECD31" s="851"/>
      <c r="ECE31" s="851"/>
      <c r="ECF31" s="851"/>
      <c r="ECG31" s="851"/>
      <c r="ECH31" s="851"/>
      <c r="ECI31" s="851"/>
      <c r="ECJ31" s="851"/>
      <c r="ECK31" s="851"/>
      <c r="ECL31" s="851"/>
      <c r="ECM31" s="851"/>
      <c r="ECN31" s="851"/>
      <c r="ECO31" s="851"/>
      <c r="ECP31" s="851"/>
      <c r="ECQ31" s="851"/>
      <c r="ECR31" s="851"/>
      <c r="ECS31" s="851"/>
      <c r="ECT31" s="851"/>
      <c r="ECU31" s="851"/>
      <c r="ECV31" s="851"/>
      <c r="ECW31" s="851"/>
      <c r="ECX31" s="851"/>
      <c r="ECY31" s="851"/>
      <c r="ECZ31" s="851"/>
      <c r="EDA31" s="851"/>
      <c r="EDB31" s="851"/>
      <c r="EDC31" s="851"/>
      <c r="EDD31" s="851"/>
      <c r="EDE31" s="851"/>
      <c r="EDF31" s="851"/>
      <c r="EDG31" s="851"/>
      <c r="EDH31" s="851"/>
      <c r="EDI31" s="851"/>
      <c r="EDJ31" s="851"/>
      <c r="EDK31" s="851"/>
      <c r="EDL31" s="851"/>
      <c r="EDM31" s="851"/>
      <c r="EDN31" s="851"/>
      <c r="EDO31" s="851"/>
      <c r="EDP31" s="851"/>
      <c r="EDQ31" s="851"/>
      <c r="EDR31" s="851"/>
      <c r="EDS31" s="851"/>
      <c r="EDT31" s="851"/>
      <c r="EDU31" s="851"/>
      <c r="EDV31" s="851"/>
      <c r="EDW31" s="851"/>
      <c r="EDX31" s="851"/>
      <c r="EDY31" s="851"/>
      <c r="EDZ31" s="851"/>
      <c r="EEA31" s="851"/>
      <c r="EEB31" s="851"/>
      <c r="EEC31" s="851"/>
      <c r="EED31" s="851"/>
      <c r="EEE31" s="851"/>
      <c r="EEF31" s="851"/>
      <c r="EEG31" s="851"/>
      <c r="EEH31" s="851"/>
      <c r="EEI31" s="851"/>
      <c r="EEJ31" s="851"/>
      <c r="EEK31" s="851"/>
      <c r="EEL31" s="851"/>
      <c r="EEM31" s="851"/>
      <c r="EEN31" s="851"/>
      <c r="EEO31" s="851"/>
      <c r="EEP31" s="851"/>
      <c r="EEQ31" s="851"/>
      <c r="EER31" s="851"/>
      <c r="EES31" s="851"/>
      <c r="EET31" s="851"/>
      <c r="EEU31" s="851"/>
      <c r="EEV31" s="851"/>
      <c r="EEW31" s="851"/>
      <c r="EEX31" s="851"/>
      <c r="EEY31" s="851"/>
      <c r="EEZ31" s="851"/>
      <c r="EFA31" s="851"/>
      <c r="EFB31" s="851"/>
      <c r="EFC31" s="851"/>
      <c r="EFD31" s="851"/>
      <c r="EFE31" s="851"/>
      <c r="EFF31" s="851"/>
      <c r="EFG31" s="851"/>
      <c r="EFH31" s="851"/>
      <c r="EFI31" s="851"/>
      <c r="EFJ31" s="851"/>
      <c r="EFK31" s="851"/>
      <c r="EFL31" s="851"/>
      <c r="EFM31" s="851"/>
      <c r="EFN31" s="851"/>
      <c r="EFO31" s="851"/>
      <c r="EFP31" s="851"/>
      <c r="EFQ31" s="851"/>
      <c r="EFR31" s="851"/>
      <c r="EFS31" s="851"/>
      <c r="EFT31" s="851"/>
      <c r="EFU31" s="851"/>
      <c r="EFV31" s="851"/>
      <c r="EFW31" s="851"/>
      <c r="EFX31" s="851"/>
      <c r="EFY31" s="851"/>
      <c r="EFZ31" s="851"/>
      <c r="EGA31" s="851"/>
      <c r="EGB31" s="851"/>
      <c r="EGC31" s="851"/>
      <c r="EGD31" s="851"/>
      <c r="EGE31" s="851"/>
      <c r="EGF31" s="851"/>
      <c r="EGG31" s="851"/>
      <c r="EGH31" s="851"/>
      <c r="EGI31" s="851"/>
      <c r="EGJ31" s="851"/>
      <c r="EGK31" s="851"/>
      <c r="EGL31" s="851"/>
      <c r="EGM31" s="851"/>
      <c r="EGN31" s="851"/>
      <c r="EGO31" s="851"/>
      <c r="EGP31" s="851"/>
      <c r="EGQ31" s="851"/>
      <c r="EGR31" s="851"/>
      <c r="EGS31" s="851"/>
      <c r="EGT31" s="851"/>
      <c r="EGU31" s="851"/>
      <c r="EGV31" s="851"/>
      <c r="EGW31" s="851"/>
      <c r="EGX31" s="851"/>
      <c r="EGY31" s="851"/>
      <c r="EGZ31" s="851"/>
      <c r="EHA31" s="851"/>
      <c r="EHB31" s="851"/>
      <c r="EHC31" s="851"/>
      <c r="EHD31" s="851"/>
      <c r="EHE31" s="851"/>
      <c r="EHF31" s="851"/>
      <c r="EHG31" s="851"/>
      <c r="EHH31" s="851"/>
      <c r="EHI31" s="851"/>
      <c r="EHJ31" s="851"/>
      <c r="EHK31" s="851"/>
      <c r="EHL31" s="851"/>
      <c r="EHM31" s="851"/>
      <c r="EHN31" s="851"/>
      <c r="EHO31" s="851"/>
      <c r="EHP31" s="851"/>
      <c r="EHQ31" s="851"/>
      <c r="EHR31" s="851"/>
      <c r="EHS31" s="851"/>
      <c r="EHT31" s="851"/>
      <c r="EHU31" s="851"/>
      <c r="EHV31" s="851"/>
      <c r="EHW31" s="851"/>
      <c r="EHX31" s="851"/>
      <c r="EHY31" s="851"/>
      <c r="EHZ31" s="851"/>
      <c r="EIA31" s="851"/>
      <c r="EIB31" s="851"/>
      <c r="EIC31" s="851"/>
      <c r="EID31" s="851"/>
      <c r="EIE31" s="851"/>
      <c r="EIF31" s="851"/>
      <c r="EIG31" s="851"/>
      <c r="EIH31" s="851"/>
      <c r="EII31" s="851"/>
      <c r="EIJ31" s="851"/>
      <c r="EIK31" s="851"/>
      <c r="EIL31" s="851"/>
      <c r="EIM31" s="851"/>
      <c r="EIN31" s="851"/>
      <c r="EIO31" s="851"/>
      <c r="EIP31" s="851"/>
      <c r="EIQ31" s="851"/>
      <c r="EIR31" s="851"/>
      <c r="EIS31" s="851"/>
      <c r="EIT31" s="851"/>
      <c r="EIU31" s="851"/>
      <c r="EIV31" s="851"/>
      <c r="EIW31" s="851"/>
      <c r="EIX31" s="851"/>
      <c r="EIY31" s="851"/>
      <c r="EIZ31" s="851"/>
      <c r="EJA31" s="851"/>
      <c r="EJB31" s="851"/>
      <c r="EJC31" s="851"/>
      <c r="EJD31" s="851"/>
      <c r="EJE31" s="851"/>
      <c r="EJF31" s="851"/>
      <c r="EJG31" s="851"/>
      <c r="EJH31" s="851"/>
      <c r="EJI31" s="851"/>
      <c r="EJJ31" s="851"/>
      <c r="EJK31" s="851"/>
      <c r="EJL31" s="851"/>
      <c r="EJM31" s="851"/>
      <c r="EJN31" s="851"/>
      <c r="EJO31" s="851"/>
      <c r="EJP31" s="851"/>
      <c r="EJQ31" s="851"/>
      <c r="EJR31" s="851"/>
      <c r="EJS31" s="851"/>
      <c r="EJT31" s="851"/>
      <c r="EJU31" s="851"/>
      <c r="EJV31" s="851"/>
      <c r="EJW31" s="851"/>
      <c r="EJX31" s="851"/>
      <c r="EJY31" s="851"/>
      <c r="EJZ31" s="851"/>
      <c r="EKA31" s="851"/>
      <c r="EKB31" s="851"/>
      <c r="EKC31" s="851"/>
      <c r="EKD31" s="851"/>
      <c r="EKE31" s="851"/>
      <c r="EKF31" s="851"/>
      <c r="EKG31" s="851"/>
      <c r="EKH31" s="851"/>
      <c r="EKI31" s="851"/>
      <c r="EKJ31" s="851"/>
      <c r="EKK31" s="851"/>
      <c r="EKL31" s="851"/>
      <c r="EKM31" s="851"/>
      <c r="EKN31" s="851"/>
      <c r="EKO31" s="851"/>
      <c r="EKP31" s="851"/>
      <c r="EKQ31" s="851"/>
      <c r="EKR31" s="851"/>
      <c r="EKS31" s="851"/>
      <c r="EKT31" s="851"/>
      <c r="EKU31" s="851"/>
      <c r="EKV31" s="851"/>
      <c r="EKW31" s="851"/>
      <c r="EKX31" s="851"/>
      <c r="EKY31" s="851"/>
      <c r="EKZ31" s="851"/>
      <c r="ELA31" s="851"/>
      <c r="ELB31" s="851"/>
      <c r="ELC31" s="851"/>
      <c r="ELD31" s="851"/>
      <c r="ELE31" s="851"/>
      <c r="ELF31" s="851"/>
      <c r="ELG31" s="851"/>
      <c r="ELH31" s="851"/>
      <c r="ELI31" s="851"/>
      <c r="ELJ31" s="851"/>
      <c r="ELK31" s="851"/>
      <c r="ELL31" s="851"/>
      <c r="ELM31" s="851"/>
      <c r="ELN31" s="851"/>
      <c r="ELO31" s="851"/>
      <c r="ELP31" s="851"/>
      <c r="ELQ31" s="851"/>
      <c r="ELR31" s="851"/>
      <c r="ELS31" s="851"/>
      <c r="ELT31" s="851"/>
      <c r="ELU31" s="851"/>
      <c r="ELV31" s="851"/>
      <c r="ELW31" s="851"/>
      <c r="ELX31" s="851"/>
      <c r="ELY31" s="851"/>
      <c r="ELZ31" s="851"/>
      <c r="EMA31" s="851"/>
      <c r="EMB31" s="851"/>
      <c r="EMC31" s="851"/>
      <c r="EMD31" s="851"/>
      <c r="EME31" s="851"/>
      <c r="EMF31" s="851"/>
      <c r="EMG31" s="851"/>
      <c r="EMH31" s="851"/>
      <c r="EMI31" s="851"/>
      <c r="EMJ31" s="851"/>
      <c r="EMK31" s="851"/>
      <c r="EML31" s="851"/>
      <c r="EMM31" s="851"/>
      <c r="EMN31" s="851"/>
      <c r="EMO31" s="851"/>
      <c r="EMP31" s="851"/>
      <c r="EMQ31" s="851"/>
      <c r="EMR31" s="851"/>
      <c r="EMS31" s="851"/>
      <c r="EMT31" s="851"/>
      <c r="EMU31" s="851"/>
      <c r="EMV31" s="851"/>
      <c r="EMW31" s="851"/>
      <c r="EMX31" s="851"/>
      <c r="EMY31" s="851"/>
      <c r="EMZ31" s="851"/>
      <c r="ENA31" s="851"/>
      <c r="ENB31" s="851"/>
      <c r="ENC31" s="851"/>
      <c r="END31" s="851"/>
      <c r="ENE31" s="851"/>
      <c r="ENF31" s="851"/>
      <c r="ENG31" s="851"/>
      <c r="ENH31" s="851"/>
      <c r="ENI31" s="851"/>
      <c r="ENJ31" s="851"/>
      <c r="ENK31" s="851"/>
      <c r="ENL31" s="851"/>
      <c r="ENM31" s="851"/>
      <c r="ENN31" s="851"/>
      <c r="ENO31" s="851"/>
      <c r="ENP31" s="851"/>
      <c r="ENQ31" s="851"/>
      <c r="ENR31" s="851"/>
      <c r="ENS31" s="851"/>
      <c r="ENT31" s="851"/>
      <c r="ENU31" s="851"/>
      <c r="ENV31" s="851"/>
      <c r="ENW31" s="851"/>
      <c r="ENX31" s="851"/>
      <c r="ENY31" s="851"/>
      <c r="ENZ31" s="851"/>
      <c r="EOA31" s="851"/>
      <c r="EOB31" s="851"/>
      <c r="EOC31" s="851"/>
      <c r="EOD31" s="851"/>
      <c r="EOE31" s="851"/>
      <c r="EOF31" s="851"/>
      <c r="EOG31" s="851"/>
      <c r="EOH31" s="851"/>
      <c r="EOI31" s="851"/>
      <c r="EOJ31" s="851"/>
      <c r="EOK31" s="851"/>
      <c r="EOL31" s="851"/>
      <c r="EOM31" s="851"/>
      <c r="EON31" s="851"/>
      <c r="EOO31" s="851"/>
      <c r="EOP31" s="851"/>
      <c r="EOQ31" s="851"/>
      <c r="EOR31" s="851"/>
      <c r="EOS31" s="851"/>
      <c r="EOT31" s="851"/>
      <c r="EOU31" s="851"/>
      <c r="EOV31" s="851"/>
      <c r="EOW31" s="851"/>
      <c r="EOX31" s="851"/>
      <c r="EOY31" s="851"/>
      <c r="EOZ31" s="851"/>
      <c r="EPA31" s="851"/>
      <c r="EPB31" s="851"/>
      <c r="EPC31" s="851"/>
      <c r="EPD31" s="851"/>
      <c r="EPE31" s="851"/>
      <c r="EPF31" s="851"/>
      <c r="EPG31" s="851"/>
      <c r="EPH31" s="851"/>
      <c r="EPI31" s="851"/>
      <c r="EPJ31" s="851"/>
      <c r="EPK31" s="851"/>
      <c r="EPL31" s="851"/>
      <c r="EPM31" s="851"/>
      <c r="EPN31" s="851"/>
      <c r="EPO31" s="851"/>
      <c r="EPP31" s="851"/>
      <c r="EPQ31" s="851"/>
      <c r="EPR31" s="851"/>
      <c r="EPS31" s="851"/>
      <c r="EPT31" s="851"/>
      <c r="EPU31" s="851"/>
      <c r="EPV31" s="851"/>
      <c r="EPW31" s="851"/>
      <c r="EPX31" s="851"/>
      <c r="EPY31" s="851"/>
      <c r="EPZ31" s="851"/>
      <c r="EQA31" s="851"/>
      <c r="EQB31" s="851"/>
      <c r="EQC31" s="851"/>
      <c r="EQD31" s="851"/>
      <c r="EQE31" s="851"/>
      <c r="EQF31" s="851"/>
      <c r="EQG31" s="851"/>
      <c r="EQH31" s="851"/>
      <c r="EQI31" s="851"/>
      <c r="EQJ31" s="851"/>
      <c r="EQK31" s="851"/>
      <c r="EQL31" s="851"/>
      <c r="EQM31" s="851"/>
      <c r="EQN31" s="851"/>
      <c r="EQO31" s="851"/>
      <c r="EQP31" s="851"/>
      <c r="EQQ31" s="851"/>
      <c r="EQR31" s="851"/>
      <c r="EQS31" s="851"/>
      <c r="EQT31" s="851"/>
      <c r="EQU31" s="851"/>
      <c r="EQV31" s="851"/>
      <c r="EQW31" s="851"/>
      <c r="EQX31" s="851"/>
      <c r="EQY31" s="851"/>
      <c r="EQZ31" s="851"/>
      <c r="ERA31" s="851"/>
      <c r="ERB31" s="851"/>
      <c r="ERC31" s="851"/>
      <c r="ERD31" s="851"/>
      <c r="ERE31" s="851"/>
      <c r="ERF31" s="851"/>
      <c r="ERG31" s="851"/>
      <c r="ERH31" s="851"/>
      <c r="ERI31" s="851"/>
      <c r="ERJ31" s="851"/>
      <c r="ERK31" s="851"/>
      <c r="ERL31" s="851"/>
      <c r="ERM31" s="851"/>
      <c r="ERN31" s="851"/>
      <c r="ERO31" s="851"/>
      <c r="ERP31" s="851"/>
      <c r="ERQ31" s="851"/>
      <c r="ERR31" s="851"/>
      <c r="ERS31" s="851"/>
      <c r="ERT31" s="851"/>
      <c r="ERU31" s="851"/>
      <c r="ERV31" s="851"/>
      <c r="ERW31" s="851"/>
      <c r="ERX31" s="851"/>
      <c r="ERY31" s="851"/>
      <c r="ERZ31" s="851"/>
      <c r="ESA31" s="851"/>
      <c r="ESB31" s="851"/>
      <c r="ESC31" s="851"/>
      <c r="ESD31" s="851"/>
      <c r="ESE31" s="851"/>
      <c r="ESF31" s="851"/>
      <c r="ESG31" s="851"/>
      <c r="ESH31" s="851"/>
      <c r="ESI31" s="851"/>
      <c r="ESJ31" s="851"/>
      <c r="ESK31" s="851"/>
      <c r="ESL31" s="851"/>
      <c r="ESM31" s="851"/>
      <c r="ESN31" s="851"/>
      <c r="ESO31" s="851"/>
      <c r="ESP31" s="851"/>
      <c r="ESQ31" s="851"/>
      <c r="ESR31" s="851"/>
      <c r="ESS31" s="851"/>
      <c r="EST31" s="851"/>
      <c r="ESU31" s="851"/>
      <c r="ESV31" s="851"/>
      <c r="ESW31" s="851"/>
      <c r="ESX31" s="851"/>
      <c r="ESY31" s="851"/>
      <c r="ESZ31" s="851"/>
      <c r="ETA31" s="851"/>
      <c r="ETB31" s="851"/>
      <c r="ETC31" s="851"/>
      <c r="ETD31" s="851"/>
      <c r="ETE31" s="851"/>
      <c r="ETF31" s="851"/>
      <c r="ETG31" s="851"/>
      <c r="ETH31" s="851"/>
      <c r="ETI31" s="851"/>
      <c r="ETJ31" s="851"/>
      <c r="ETK31" s="851"/>
      <c r="ETL31" s="851"/>
      <c r="ETM31" s="851"/>
      <c r="ETN31" s="851"/>
      <c r="ETO31" s="851"/>
      <c r="ETP31" s="851"/>
      <c r="ETQ31" s="851"/>
      <c r="ETR31" s="851"/>
      <c r="ETS31" s="851"/>
      <c r="ETT31" s="851"/>
      <c r="ETU31" s="851"/>
      <c r="ETV31" s="851"/>
      <c r="ETW31" s="851"/>
      <c r="ETX31" s="851"/>
      <c r="ETY31" s="851"/>
      <c r="ETZ31" s="851"/>
      <c r="EUA31" s="851"/>
      <c r="EUB31" s="851"/>
      <c r="EUC31" s="851"/>
      <c r="EUD31" s="851"/>
      <c r="EUE31" s="851"/>
      <c r="EUF31" s="851"/>
      <c r="EUG31" s="851"/>
      <c r="EUH31" s="851"/>
      <c r="EUI31" s="851"/>
      <c r="EUJ31" s="851"/>
      <c r="EUK31" s="851"/>
      <c r="EUL31" s="851"/>
      <c r="EUM31" s="851"/>
      <c r="EUN31" s="851"/>
      <c r="EUO31" s="851"/>
      <c r="EUP31" s="851"/>
      <c r="EUQ31" s="851"/>
      <c r="EUR31" s="851"/>
      <c r="EUS31" s="851"/>
      <c r="EUT31" s="851"/>
      <c r="EUU31" s="851"/>
      <c r="EUV31" s="851"/>
      <c r="EUW31" s="851"/>
      <c r="EUX31" s="851"/>
      <c r="EUY31" s="851"/>
      <c r="EUZ31" s="851"/>
      <c r="EVA31" s="851"/>
      <c r="EVB31" s="851"/>
      <c r="EVC31" s="851"/>
      <c r="EVD31" s="851"/>
      <c r="EVE31" s="851"/>
      <c r="EVF31" s="851"/>
      <c r="EVG31" s="851"/>
      <c r="EVH31" s="851"/>
      <c r="EVI31" s="851"/>
      <c r="EVJ31" s="851"/>
      <c r="EVK31" s="851"/>
      <c r="EVL31" s="851"/>
      <c r="EVM31" s="851"/>
      <c r="EVN31" s="851"/>
      <c r="EVO31" s="851"/>
      <c r="EVP31" s="851"/>
      <c r="EVQ31" s="851"/>
      <c r="EVR31" s="851"/>
      <c r="EVS31" s="851"/>
      <c r="EVT31" s="851"/>
      <c r="EVU31" s="851"/>
      <c r="EVV31" s="851"/>
      <c r="EVW31" s="851"/>
      <c r="EVX31" s="851"/>
      <c r="EVY31" s="851"/>
      <c r="EVZ31" s="851"/>
      <c r="EWA31" s="851"/>
      <c r="EWB31" s="851"/>
      <c r="EWC31" s="851"/>
      <c r="EWD31" s="851"/>
      <c r="EWE31" s="851"/>
      <c r="EWF31" s="851"/>
      <c r="EWG31" s="851"/>
      <c r="EWH31" s="851"/>
      <c r="EWI31" s="851"/>
      <c r="EWJ31" s="851"/>
      <c r="EWK31" s="851"/>
      <c r="EWL31" s="851"/>
      <c r="EWM31" s="851"/>
      <c r="EWN31" s="851"/>
      <c r="EWO31" s="851"/>
      <c r="EWP31" s="851"/>
      <c r="EWQ31" s="851"/>
      <c r="EWR31" s="851"/>
      <c r="EWS31" s="851"/>
      <c r="EWT31" s="851"/>
      <c r="EWU31" s="851"/>
      <c r="EWV31" s="851"/>
      <c r="EWW31" s="851"/>
      <c r="EWX31" s="851"/>
      <c r="EWY31" s="851"/>
      <c r="EWZ31" s="851"/>
      <c r="EXA31" s="851"/>
      <c r="EXB31" s="851"/>
      <c r="EXC31" s="851"/>
      <c r="EXD31" s="851"/>
      <c r="EXE31" s="851"/>
      <c r="EXF31" s="851"/>
      <c r="EXG31" s="851"/>
      <c r="EXH31" s="851"/>
      <c r="EXI31" s="851"/>
      <c r="EXJ31" s="851"/>
      <c r="EXK31" s="851"/>
      <c r="EXL31" s="851"/>
      <c r="EXM31" s="851"/>
      <c r="EXN31" s="851"/>
      <c r="EXO31" s="851"/>
      <c r="EXP31" s="851"/>
      <c r="EXQ31" s="851"/>
      <c r="EXR31" s="851"/>
      <c r="EXS31" s="851"/>
      <c r="EXT31" s="851"/>
      <c r="EXU31" s="851"/>
      <c r="EXV31" s="851"/>
      <c r="EXW31" s="851"/>
      <c r="EXX31" s="851"/>
      <c r="EXY31" s="851"/>
      <c r="EXZ31" s="851"/>
      <c r="EYA31" s="851"/>
      <c r="EYB31" s="851"/>
      <c r="EYC31" s="851"/>
      <c r="EYD31" s="851"/>
      <c r="EYE31" s="851"/>
      <c r="EYF31" s="851"/>
      <c r="EYG31" s="851"/>
      <c r="EYH31" s="851"/>
      <c r="EYI31" s="851"/>
      <c r="EYJ31" s="851"/>
      <c r="EYK31" s="851"/>
      <c r="EYL31" s="851"/>
      <c r="EYM31" s="851"/>
      <c r="EYN31" s="851"/>
      <c r="EYO31" s="851"/>
      <c r="EYP31" s="851"/>
      <c r="EYQ31" s="851"/>
      <c r="EYR31" s="851"/>
      <c r="EYS31" s="851"/>
      <c r="EYT31" s="851"/>
      <c r="EYU31" s="851"/>
      <c r="EYV31" s="851"/>
      <c r="EYW31" s="851"/>
      <c r="EYX31" s="851"/>
      <c r="EYY31" s="851"/>
      <c r="EYZ31" s="851"/>
      <c r="EZA31" s="851"/>
      <c r="EZB31" s="851"/>
      <c r="EZC31" s="851"/>
      <c r="EZD31" s="851"/>
      <c r="EZE31" s="851"/>
      <c r="EZF31" s="851"/>
      <c r="EZG31" s="851"/>
      <c r="EZH31" s="851"/>
      <c r="EZI31" s="851"/>
      <c r="EZJ31" s="851"/>
      <c r="EZK31" s="851"/>
      <c r="EZL31" s="851"/>
      <c r="EZM31" s="851"/>
      <c r="EZN31" s="851"/>
      <c r="EZO31" s="851"/>
      <c r="EZP31" s="851"/>
      <c r="EZQ31" s="851"/>
      <c r="EZR31" s="851"/>
      <c r="EZS31" s="851"/>
      <c r="EZT31" s="851"/>
      <c r="EZU31" s="851"/>
      <c r="EZV31" s="851"/>
      <c r="EZW31" s="851"/>
      <c r="EZX31" s="851"/>
      <c r="EZY31" s="851"/>
      <c r="EZZ31" s="851"/>
      <c r="FAA31" s="851"/>
      <c r="FAB31" s="851"/>
      <c r="FAC31" s="851"/>
      <c r="FAD31" s="851"/>
      <c r="FAE31" s="851"/>
      <c r="FAF31" s="851"/>
      <c r="FAG31" s="851"/>
      <c r="FAH31" s="851"/>
      <c r="FAI31" s="851"/>
      <c r="FAJ31" s="851"/>
      <c r="FAK31" s="851"/>
      <c r="FAL31" s="851"/>
      <c r="FAM31" s="851"/>
      <c r="FAN31" s="851"/>
      <c r="FAO31" s="851"/>
      <c r="FAP31" s="851"/>
      <c r="FAQ31" s="851"/>
      <c r="FAR31" s="851"/>
      <c r="FAS31" s="851"/>
      <c r="FAT31" s="851"/>
      <c r="FAU31" s="851"/>
      <c r="FAV31" s="851"/>
      <c r="FAW31" s="851"/>
      <c r="FAX31" s="851"/>
      <c r="FAY31" s="851"/>
      <c r="FAZ31" s="851"/>
      <c r="FBA31" s="851"/>
      <c r="FBB31" s="851"/>
      <c r="FBC31" s="851"/>
      <c r="FBD31" s="851"/>
      <c r="FBE31" s="851"/>
      <c r="FBF31" s="851"/>
      <c r="FBG31" s="851"/>
      <c r="FBH31" s="851"/>
      <c r="FBI31" s="851"/>
      <c r="FBJ31" s="851"/>
      <c r="FBK31" s="851"/>
      <c r="FBL31" s="851"/>
      <c r="FBM31" s="851"/>
      <c r="FBN31" s="851"/>
      <c r="FBO31" s="851"/>
      <c r="FBP31" s="851"/>
      <c r="FBQ31" s="851"/>
      <c r="FBR31" s="851"/>
      <c r="FBS31" s="851"/>
      <c r="FBT31" s="851"/>
      <c r="FBU31" s="851"/>
      <c r="FBV31" s="851"/>
      <c r="FBW31" s="851"/>
      <c r="FBX31" s="851"/>
      <c r="FBY31" s="851"/>
      <c r="FBZ31" s="851"/>
      <c r="FCA31" s="851"/>
      <c r="FCB31" s="851"/>
      <c r="FCC31" s="851"/>
      <c r="FCD31" s="851"/>
      <c r="FCE31" s="851"/>
      <c r="FCF31" s="851"/>
      <c r="FCG31" s="851"/>
      <c r="FCH31" s="851"/>
      <c r="FCI31" s="851"/>
      <c r="FCJ31" s="851"/>
      <c r="FCK31" s="851"/>
      <c r="FCL31" s="851"/>
      <c r="FCM31" s="851"/>
      <c r="FCN31" s="851"/>
      <c r="FCO31" s="851"/>
      <c r="FCP31" s="851"/>
      <c r="FCQ31" s="851"/>
      <c r="FCR31" s="851"/>
      <c r="FCS31" s="851"/>
      <c r="FCT31" s="851"/>
      <c r="FCU31" s="851"/>
      <c r="FCV31" s="851"/>
      <c r="FCW31" s="851"/>
      <c r="FCX31" s="851"/>
      <c r="FCY31" s="851"/>
      <c r="FCZ31" s="851"/>
      <c r="FDA31" s="851"/>
      <c r="FDB31" s="851"/>
      <c r="FDC31" s="851"/>
      <c r="FDD31" s="851"/>
      <c r="FDE31" s="851"/>
      <c r="FDF31" s="851"/>
      <c r="FDG31" s="851"/>
      <c r="FDH31" s="851"/>
      <c r="FDI31" s="851"/>
      <c r="FDJ31" s="851"/>
      <c r="FDK31" s="851"/>
      <c r="FDL31" s="851"/>
      <c r="FDM31" s="851"/>
      <c r="FDN31" s="851"/>
      <c r="FDO31" s="851"/>
      <c r="FDP31" s="851"/>
      <c r="FDQ31" s="851"/>
      <c r="FDR31" s="851"/>
      <c r="FDS31" s="851"/>
      <c r="FDT31" s="851"/>
      <c r="FDU31" s="851"/>
      <c r="FDV31" s="851"/>
      <c r="FDW31" s="851"/>
      <c r="FDX31" s="851"/>
      <c r="FDY31" s="851"/>
      <c r="FDZ31" s="851"/>
      <c r="FEA31" s="851"/>
      <c r="FEB31" s="851"/>
      <c r="FEC31" s="851"/>
      <c r="FED31" s="851"/>
      <c r="FEE31" s="851"/>
      <c r="FEF31" s="851"/>
      <c r="FEG31" s="851"/>
      <c r="FEH31" s="851"/>
      <c r="FEI31" s="851"/>
      <c r="FEJ31" s="851"/>
      <c r="FEK31" s="851"/>
      <c r="FEL31" s="851"/>
      <c r="FEM31" s="851"/>
      <c r="FEN31" s="851"/>
      <c r="FEO31" s="851"/>
      <c r="FEP31" s="851"/>
      <c r="FEQ31" s="851"/>
      <c r="FER31" s="851"/>
      <c r="FES31" s="851"/>
      <c r="FET31" s="851"/>
      <c r="FEU31" s="851"/>
      <c r="FEV31" s="851"/>
      <c r="FEW31" s="851"/>
      <c r="FEX31" s="851"/>
      <c r="FEY31" s="851"/>
      <c r="FEZ31" s="851"/>
      <c r="FFA31" s="851"/>
      <c r="FFB31" s="851"/>
      <c r="FFC31" s="851"/>
      <c r="FFD31" s="851"/>
      <c r="FFE31" s="851"/>
      <c r="FFF31" s="851"/>
      <c r="FFG31" s="851"/>
      <c r="FFH31" s="851"/>
      <c r="FFI31" s="851"/>
      <c r="FFJ31" s="851"/>
      <c r="FFK31" s="851"/>
      <c r="FFL31" s="851"/>
      <c r="FFM31" s="851"/>
      <c r="FFN31" s="851"/>
      <c r="FFO31" s="851"/>
      <c r="FFP31" s="851"/>
      <c r="FFQ31" s="851"/>
      <c r="FFR31" s="851"/>
      <c r="FFS31" s="851"/>
      <c r="FFT31" s="851"/>
      <c r="FFU31" s="851"/>
      <c r="FFV31" s="851"/>
      <c r="FFW31" s="851"/>
      <c r="FFX31" s="851"/>
      <c r="FFY31" s="851"/>
      <c r="FFZ31" s="851"/>
      <c r="FGA31" s="851"/>
      <c r="FGB31" s="851"/>
      <c r="FGC31" s="851"/>
      <c r="FGD31" s="851"/>
      <c r="FGE31" s="851"/>
      <c r="FGF31" s="851"/>
      <c r="FGG31" s="851"/>
      <c r="FGH31" s="851"/>
      <c r="FGI31" s="851"/>
      <c r="FGJ31" s="851"/>
      <c r="FGK31" s="851"/>
      <c r="FGL31" s="851"/>
      <c r="FGM31" s="851"/>
      <c r="FGN31" s="851"/>
      <c r="FGO31" s="851"/>
      <c r="FGP31" s="851"/>
      <c r="FGQ31" s="851"/>
      <c r="FGR31" s="851"/>
      <c r="FGS31" s="851"/>
      <c r="FGT31" s="851"/>
      <c r="FGU31" s="851"/>
      <c r="FGV31" s="851"/>
      <c r="FGW31" s="851"/>
      <c r="FGX31" s="851"/>
      <c r="FGY31" s="851"/>
      <c r="FGZ31" s="851"/>
      <c r="FHA31" s="851"/>
      <c r="FHB31" s="851"/>
      <c r="FHC31" s="851"/>
      <c r="FHD31" s="851"/>
      <c r="FHE31" s="851"/>
      <c r="FHF31" s="851"/>
      <c r="FHG31" s="851"/>
      <c r="FHH31" s="851"/>
      <c r="FHI31" s="851"/>
      <c r="FHJ31" s="851"/>
      <c r="FHK31" s="851"/>
      <c r="FHL31" s="851"/>
      <c r="FHM31" s="851"/>
      <c r="FHN31" s="851"/>
      <c r="FHO31" s="851"/>
      <c r="FHP31" s="851"/>
      <c r="FHQ31" s="851"/>
      <c r="FHR31" s="851"/>
      <c r="FHS31" s="851"/>
      <c r="FHT31" s="851"/>
      <c r="FHU31" s="851"/>
      <c r="FHV31" s="851"/>
      <c r="FHW31" s="851"/>
      <c r="FHX31" s="851"/>
      <c r="FHY31" s="851"/>
      <c r="FHZ31" s="851"/>
      <c r="FIA31" s="851"/>
      <c r="FIB31" s="851"/>
      <c r="FIC31" s="851"/>
      <c r="FID31" s="851"/>
      <c r="FIE31" s="851"/>
      <c r="FIF31" s="851"/>
      <c r="FIG31" s="851"/>
      <c r="FIH31" s="851"/>
      <c r="FII31" s="851"/>
      <c r="FIJ31" s="851"/>
      <c r="FIK31" s="851"/>
      <c r="FIL31" s="851"/>
      <c r="FIM31" s="851"/>
      <c r="FIN31" s="851"/>
      <c r="FIO31" s="851"/>
      <c r="FIP31" s="851"/>
      <c r="FIQ31" s="851"/>
      <c r="FIR31" s="851"/>
      <c r="FIS31" s="851"/>
      <c r="FIT31" s="851"/>
      <c r="FIU31" s="851"/>
      <c r="FIV31" s="851"/>
      <c r="FIW31" s="851"/>
      <c r="FIX31" s="851"/>
      <c r="FIY31" s="851"/>
      <c r="FIZ31" s="851"/>
      <c r="FJA31" s="851"/>
      <c r="FJB31" s="851"/>
      <c r="FJC31" s="851"/>
      <c r="FJD31" s="851"/>
      <c r="FJE31" s="851"/>
      <c r="FJF31" s="851"/>
      <c r="FJG31" s="851"/>
      <c r="FJH31" s="851"/>
      <c r="FJI31" s="851"/>
      <c r="FJJ31" s="851"/>
      <c r="FJK31" s="851"/>
      <c r="FJL31" s="851"/>
      <c r="FJM31" s="851"/>
      <c r="FJN31" s="851"/>
      <c r="FJO31" s="851"/>
      <c r="FJP31" s="851"/>
      <c r="FJQ31" s="851"/>
      <c r="FJR31" s="851"/>
      <c r="FJS31" s="851"/>
      <c r="FJT31" s="851"/>
      <c r="FJU31" s="851"/>
      <c r="FJV31" s="851"/>
      <c r="FJW31" s="851"/>
      <c r="FJX31" s="851"/>
      <c r="FJY31" s="851"/>
      <c r="FJZ31" s="851"/>
      <c r="FKA31" s="851"/>
      <c r="FKB31" s="851"/>
      <c r="FKC31" s="851"/>
      <c r="FKD31" s="851"/>
      <c r="FKE31" s="851"/>
      <c r="FKF31" s="851"/>
      <c r="FKG31" s="851"/>
      <c r="FKH31" s="851"/>
      <c r="FKI31" s="851"/>
      <c r="FKJ31" s="851"/>
      <c r="FKK31" s="851"/>
      <c r="FKL31" s="851"/>
      <c r="FKM31" s="851"/>
      <c r="FKN31" s="851"/>
      <c r="FKO31" s="851"/>
      <c r="FKP31" s="851"/>
      <c r="FKQ31" s="851"/>
      <c r="FKR31" s="851"/>
      <c r="FKS31" s="851"/>
      <c r="FKT31" s="851"/>
      <c r="FKU31" s="851"/>
      <c r="FKV31" s="851"/>
      <c r="FKW31" s="851"/>
      <c r="FKX31" s="851"/>
      <c r="FKY31" s="851"/>
      <c r="FKZ31" s="851"/>
      <c r="FLA31" s="851"/>
      <c r="FLB31" s="851"/>
      <c r="FLC31" s="851"/>
      <c r="FLD31" s="851"/>
      <c r="FLE31" s="851"/>
      <c r="FLF31" s="851"/>
      <c r="FLG31" s="851"/>
      <c r="FLH31" s="851"/>
      <c r="FLI31" s="851"/>
      <c r="FLJ31" s="851"/>
      <c r="FLK31" s="851"/>
      <c r="FLL31" s="851"/>
      <c r="FLM31" s="851"/>
      <c r="FLN31" s="851"/>
      <c r="FLO31" s="851"/>
      <c r="FLP31" s="851"/>
      <c r="FLQ31" s="851"/>
      <c r="FLR31" s="851"/>
      <c r="FLS31" s="851"/>
      <c r="FLT31" s="851"/>
      <c r="FLU31" s="851"/>
      <c r="FLV31" s="851"/>
      <c r="FLW31" s="851"/>
      <c r="FLX31" s="851"/>
      <c r="FLY31" s="851"/>
      <c r="FLZ31" s="851"/>
      <c r="FMA31" s="851"/>
      <c r="FMB31" s="851"/>
      <c r="FMC31" s="851"/>
      <c r="FMD31" s="851"/>
      <c r="FME31" s="851"/>
      <c r="FMF31" s="851"/>
      <c r="FMG31" s="851"/>
      <c r="FMH31" s="851"/>
      <c r="FMI31" s="851"/>
      <c r="FMJ31" s="851"/>
      <c r="FMK31" s="851"/>
      <c r="FML31" s="851"/>
      <c r="FMM31" s="851"/>
      <c r="FMN31" s="851"/>
      <c r="FMO31" s="851"/>
      <c r="FMP31" s="851"/>
      <c r="FMQ31" s="851"/>
      <c r="FMR31" s="851"/>
      <c r="FMS31" s="851"/>
      <c r="FMT31" s="851"/>
      <c r="FMU31" s="851"/>
      <c r="FMV31" s="851"/>
      <c r="FMW31" s="851"/>
      <c r="FMX31" s="851"/>
      <c r="FMY31" s="851"/>
      <c r="FMZ31" s="851"/>
      <c r="FNA31" s="851"/>
      <c r="FNB31" s="851"/>
      <c r="FNC31" s="851"/>
      <c r="FND31" s="851"/>
      <c r="FNE31" s="851"/>
      <c r="FNF31" s="851"/>
      <c r="FNG31" s="851"/>
      <c r="FNH31" s="851"/>
      <c r="FNI31" s="851"/>
      <c r="FNJ31" s="851"/>
      <c r="FNK31" s="851"/>
      <c r="FNL31" s="851"/>
      <c r="FNM31" s="851"/>
      <c r="FNN31" s="851"/>
      <c r="FNO31" s="851"/>
      <c r="FNP31" s="851"/>
      <c r="FNQ31" s="851"/>
      <c r="FNR31" s="851"/>
      <c r="FNS31" s="851"/>
      <c r="FNT31" s="851"/>
      <c r="FNU31" s="851"/>
      <c r="FNV31" s="851"/>
      <c r="FNW31" s="851"/>
      <c r="FNX31" s="851"/>
      <c r="FNY31" s="851"/>
      <c r="FNZ31" s="851"/>
      <c r="FOA31" s="851"/>
      <c r="FOB31" s="851"/>
      <c r="FOC31" s="851"/>
      <c r="FOD31" s="851"/>
      <c r="FOE31" s="851"/>
      <c r="FOF31" s="851"/>
      <c r="FOG31" s="851"/>
      <c r="FOH31" s="851"/>
      <c r="FOI31" s="851"/>
      <c r="FOJ31" s="851"/>
      <c r="FOK31" s="851"/>
      <c r="FOL31" s="851"/>
      <c r="FOM31" s="851"/>
      <c r="FON31" s="851"/>
      <c r="FOO31" s="851"/>
      <c r="FOP31" s="851"/>
      <c r="FOQ31" s="851"/>
      <c r="FOR31" s="851"/>
      <c r="FOS31" s="851"/>
      <c r="FOT31" s="851"/>
      <c r="FOU31" s="851"/>
      <c r="FOV31" s="851"/>
      <c r="FOW31" s="851"/>
      <c r="FOX31" s="851"/>
      <c r="FOY31" s="851"/>
      <c r="FOZ31" s="851"/>
      <c r="FPA31" s="851"/>
      <c r="FPB31" s="851"/>
      <c r="FPC31" s="851"/>
      <c r="FPD31" s="851"/>
      <c r="FPE31" s="851"/>
      <c r="FPF31" s="851"/>
      <c r="FPG31" s="851"/>
      <c r="FPH31" s="851"/>
      <c r="FPI31" s="851"/>
      <c r="FPJ31" s="851"/>
      <c r="FPK31" s="851"/>
      <c r="FPL31" s="851"/>
      <c r="FPM31" s="851"/>
      <c r="FPN31" s="851"/>
      <c r="FPO31" s="851"/>
      <c r="FPP31" s="851"/>
      <c r="FPQ31" s="851"/>
      <c r="FPR31" s="851"/>
      <c r="FPS31" s="851"/>
      <c r="FPT31" s="851"/>
      <c r="FPU31" s="851"/>
      <c r="FPV31" s="851"/>
      <c r="FPW31" s="851"/>
      <c r="FPX31" s="851"/>
      <c r="FPY31" s="851"/>
      <c r="FPZ31" s="851"/>
      <c r="FQA31" s="851"/>
      <c r="FQB31" s="851"/>
      <c r="FQC31" s="851"/>
      <c r="FQD31" s="851"/>
      <c r="FQE31" s="851"/>
      <c r="FQF31" s="851"/>
      <c r="FQG31" s="851"/>
      <c r="FQH31" s="851"/>
      <c r="FQI31" s="851"/>
      <c r="FQJ31" s="851"/>
      <c r="FQK31" s="851"/>
      <c r="FQL31" s="851"/>
      <c r="FQM31" s="851"/>
      <c r="FQN31" s="851"/>
      <c r="FQO31" s="851"/>
      <c r="FQP31" s="851"/>
      <c r="FQQ31" s="851"/>
      <c r="FQR31" s="851"/>
      <c r="FQS31" s="851"/>
      <c r="FQT31" s="851"/>
      <c r="FQU31" s="851"/>
      <c r="FQV31" s="851"/>
      <c r="FQW31" s="851"/>
      <c r="FQX31" s="851"/>
      <c r="FQY31" s="851"/>
      <c r="FQZ31" s="851"/>
      <c r="FRA31" s="851"/>
      <c r="FRB31" s="851"/>
      <c r="FRC31" s="851"/>
      <c r="FRD31" s="851"/>
      <c r="FRE31" s="851"/>
      <c r="FRF31" s="851"/>
      <c r="FRG31" s="851"/>
      <c r="FRH31" s="851"/>
      <c r="FRI31" s="851"/>
      <c r="FRJ31" s="851"/>
      <c r="FRK31" s="851"/>
      <c r="FRL31" s="851"/>
      <c r="FRM31" s="851"/>
      <c r="FRN31" s="851"/>
      <c r="FRO31" s="851"/>
      <c r="FRP31" s="851"/>
      <c r="FRQ31" s="851"/>
      <c r="FRR31" s="851"/>
      <c r="FRS31" s="851"/>
      <c r="FRT31" s="851"/>
      <c r="FRU31" s="851"/>
      <c r="FRV31" s="851"/>
      <c r="FRW31" s="851"/>
      <c r="FRX31" s="851"/>
      <c r="FRY31" s="851"/>
      <c r="FRZ31" s="851"/>
      <c r="FSA31" s="851"/>
      <c r="FSB31" s="851"/>
      <c r="FSC31" s="851"/>
      <c r="FSD31" s="851"/>
      <c r="FSE31" s="851"/>
      <c r="FSF31" s="851"/>
      <c r="FSG31" s="851"/>
      <c r="FSH31" s="851"/>
      <c r="FSI31" s="851"/>
      <c r="FSJ31" s="851"/>
      <c r="FSK31" s="851"/>
      <c r="FSL31" s="851"/>
      <c r="FSM31" s="851"/>
      <c r="FSN31" s="851"/>
      <c r="FSO31" s="851"/>
      <c r="FSP31" s="851"/>
      <c r="FSQ31" s="851"/>
      <c r="FSR31" s="851"/>
      <c r="FSS31" s="851"/>
      <c r="FST31" s="851"/>
      <c r="FSU31" s="851"/>
      <c r="FSV31" s="851"/>
      <c r="FSW31" s="851"/>
      <c r="FSX31" s="851"/>
      <c r="FSY31" s="851"/>
      <c r="FSZ31" s="851"/>
      <c r="FTA31" s="851"/>
      <c r="FTB31" s="851"/>
      <c r="FTC31" s="851"/>
      <c r="FTD31" s="851"/>
      <c r="FTE31" s="851"/>
      <c r="FTF31" s="851"/>
      <c r="FTG31" s="851"/>
      <c r="FTH31" s="851"/>
      <c r="FTI31" s="851"/>
      <c r="FTJ31" s="851"/>
      <c r="FTK31" s="851"/>
      <c r="FTL31" s="851"/>
      <c r="FTM31" s="851"/>
      <c r="FTN31" s="851"/>
      <c r="FTO31" s="851"/>
      <c r="FTP31" s="851"/>
      <c r="FTQ31" s="851"/>
      <c r="FTR31" s="851"/>
      <c r="FTS31" s="851"/>
      <c r="FTT31" s="851"/>
      <c r="FTU31" s="851"/>
      <c r="FTV31" s="851"/>
      <c r="FTW31" s="851"/>
      <c r="FTX31" s="851"/>
      <c r="FTY31" s="851"/>
      <c r="FTZ31" s="851"/>
      <c r="FUA31" s="851"/>
      <c r="FUB31" s="851"/>
      <c r="FUC31" s="851"/>
      <c r="FUD31" s="851"/>
      <c r="FUE31" s="851"/>
      <c r="FUF31" s="851"/>
      <c r="FUG31" s="851"/>
      <c r="FUH31" s="851"/>
      <c r="FUI31" s="851"/>
      <c r="FUJ31" s="851"/>
      <c r="FUK31" s="851"/>
      <c r="FUL31" s="851"/>
      <c r="FUM31" s="851"/>
      <c r="FUN31" s="851"/>
      <c r="FUO31" s="851"/>
      <c r="FUP31" s="851"/>
      <c r="FUQ31" s="851"/>
      <c r="FUR31" s="851"/>
      <c r="FUS31" s="851"/>
      <c r="FUT31" s="851"/>
      <c r="FUU31" s="851"/>
      <c r="FUV31" s="851"/>
      <c r="FUW31" s="851"/>
      <c r="FUX31" s="851"/>
      <c r="FUY31" s="851"/>
      <c r="FUZ31" s="851"/>
      <c r="FVA31" s="851"/>
      <c r="FVB31" s="851"/>
      <c r="FVC31" s="851"/>
      <c r="FVD31" s="851"/>
      <c r="FVE31" s="851"/>
      <c r="FVF31" s="851"/>
      <c r="FVG31" s="851"/>
      <c r="FVH31" s="851"/>
      <c r="FVI31" s="851"/>
      <c r="FVJ31" s="851"/>
      <c r="FVK31" s="851"/>
      <c r="FVL31" s="851"/>
      <c r="FVM31" s="851"/>
      <c r="FVN31" s="851"/>
      <c r="FVO31" s="851"/>
      <c r="FVP31" s="851"/>
      <c r="FVQ31" s="851"/>
      <c r="FVR31" s="851"/>
      <c r="FVS31" s="851"/>
      <c r="FVT31" s="851"/>
      <c r="FVU31" s="851"/>
      <c r="FVV31" s="851"/>
      <c r="FVW31" s="851"/>
      <c r="FVX31" s="851"/>
      <c r="FVY31" s="851"/>
      <c r="FVZ31" s="851"/>
      <c r="FWA31" s="851"/>
      <c r="FWB31" s="851"/>
      <c r="FWC31" s="851"/>
      <c r="FWD31" s="851"/>
      <c r="FWE31" s="851"/>
      <c r="FWF31" s="851"/>
      <c r="FWG31" s="851"/>
      <c r="FWH31" s="851"/>
      <c r="FWI31" s="851"/>
      <c r="FWJ31" s="851"/>
      <c r="FWK31" s="851"/>
      <c r="FWL31" s="851"/>
      <c r="FWM31" s="851"/>
      <c r="FWN31" s="851"/>
      <c r="FWO31" s="851"/>
      <c r="FWP31" s="851"/>
      <c r="FWQ31" s="851"/>
      <c r="FWR31" s="851"/>
      <c r="FWS31" s="851"/>
      <c r="FWT31" s="851"/>
      <c r="FWU31" s="851"/>
      <c r="FWV31" s="851"/>
      <c r="FWW31" s="851"/>
      <c r="FWX31" s="851"/>
      <c r="FWY31" s="851"/>
      <c r="FWZ31" s="851"/>
      <c r="FXA31" s="851"/>
      <c r="FXB31" s="851"/>
      <c r="FXC31" s="851"/>
      <c r="FXD31" s="851"/>
      <c r="FXE31" s="851"/>
      <c r="FXF31" s="851"/>
      <c r="FXG31" s="851"/>
      <c r="FXH31" s="851"/>
      <c r="FXI31" s="851"/>
      <c r="FXJ31" s="851"/>
      <c r="FXK31" s="851"/>
      <c r="FXL31" s="851"/>
      <c r="FXM31" s="851"/>
      <c r="FXN31" s="851"/>
      <c r="FXO31" s="851"/>
      <c r="FXP31" s="851"/>
      <c r="FXQ31" s="851"/>
      <c r="FXR31" s="851"/>
      <c r="FXS31" s="851"/>
      <c r="FXT31" s="851"/>
      <c r="FXU31" s="851"/>
      <c r="FXV31" s="851"/>
      <c r="FXW31" s="851"/>
      <c r="FXX31" s="851"/>
      <c r="FXY31" s="851"/>
      <c r="FXZ31" s="851"/>
      <c r="FYA31" s="851"/>
      <c r="FYB31" s="851"/>
      <c r="FYC31" s="851"/>
      <c r="FYD31" s="851"/>
      <c r="FYE31" s="851"/>
      <c r="FYF31" s="851"/>
      <c r="FYG31" s="851"/>
      <c r="FYH31" s="851"/>
      <c r="FYI31" s="851"/>
      <c r="FYJ31" s="851"/>
      <c r="FYK31" s="851"/>
      <c r="FYL31" s="851"/>
      <c r="FYM31" s="851"/>
      <c r="FYN31" s="851"/>
      <c r="FYO31" s="851"/>
      <c r="FYP31" s="851"/>
      <c r="FYQ31" s="851"/>
      <c r="FYR31" s="851"/>
      <c r="FYS31" s="851"/>
      <c r="FYT31" s="851"/>
      <c r="FYU31" s="851"/>
      <c r="FYV31" s="851"/>
      <c r="FYW31" s="851"/>
      <c r="FYX31" s="851"/>
      <c r="FYY31" s="851"/>
      <c r="FYZ31" s="851"/>
      <c r="FZA31" s="851"/>
      <c r="FZB31" s="851"/>
      <c r="FZC31" s="851"/>
      <c r="FZD31" s="851"/>
      <c r="FZE31" s="851"/>
      <c r="FZF31" s="851"/>
      <c r="FZG31" s="851"/>
      <c r="FZH31" s="851"/>
      <c r="FZI31" s="851"/>
      <c r="FZJ31" s="851"/>
      <c r="FZK31" s="851"/>
      <c r="FZL31" s="851"/>
      <c r="FZM31" s="851"/>
      <c r="FZN31" s="851"/>
      <c r="FZO31" s="851"/>
      <c r="FZP31" s="851"/>
      <c r="FZQ31" s="851"/>
      <c r="FZR31" s="851"/>
      <c r="FZS31" s="851"/>
      <c r="FZT31" s="851"/>
      <c r="FZU31" s="851"/>
      <c r="FZV31" s="851"/>
      <c r="FZW31" s="851"/>
      <c r="FZX31" s="851"/>
      <c r="FZY31" s="851"/>
      <c r="FZZ31" s="851"/>
      <c r="GAA31" s="851"/>
      <c r="GAB31" s="851"/>
      <c r="GAC31" s="851"/>
      <c r="GAD31" s="851"/>
      <c r="GAE31" s="851"/>
      <c r="GAF31" s="851"/>
      <c r="GAG31" s="851"/>
      <c r="GAH31" s="851"/>
      <c r="GAI31" s="851"/>
      <c r="GAJ31" s="851"/>
      <c r="GAK31" s="851"/>
      <c r="GAL31" s="851"/>
      <c r="GAM31" s="851"/>
      <c r="GAN31" s="851"/>
      <c r="GAO31" s="851"/>
      <c r="GAP31" s="851"/>
      <c r="GAQ31" s="851"/>
      <c r="GAR31" s="851"/>
      <c r="GAS31" s="851"/>
      <c r="GAT31" s="851"/>
      <c r="GAU31" s="851"/>
      <c r="GAV31" s="851"/>
      <c r="GAW31" s="851"/>
      <c r="GAX31" s="851"/>
      <c r="GAY31" s="851"/>
      <c r="GAZ31" s="851"/>
      <c r="GBA31" s="851"/>
      <c r="GBB31" s="851"/>
      <c r="GBC31" s="851"/>
      <c r="GBD31" s="851"/>
      <c r="GBE31" s="851"/>
      <c r="GBF31" s="851"/>
      <c r="GBG31" s="851"/>
      <c r="GBH31" s="851"/>
      <c r="GBI31" s="851"/>
      <c r="GBJ31" s="851"/>
      <c r="GBK31" s="851"/>
      <c r="GBL31" s="851"/>
      <c r="GBM31" s="851"/>
      <c r="GBN31" s="851"/>
      <c r="GBO31" s="851"/>
      <c r="GBP31" s="851"/>
      <c r="GBQ31" s="851"/>
      <c r="GBR31" s="851"/>
      <c r="GBS31" s="851"/>
      <c r="GBT31" s="851"/>
      <c r="GBU31" s="851"/>
      <c r="GBV31" s="851"/>
      <c r="GBW31" s="851"/>
      <c r="GBX31" s="851"/>
      <c r="GBY31" s="851"/>
      <c r="GBZ31" s="851"/>
      <c r="GCA31" s="851"/>
      <c r="GCB31" s="851"/>
      <c r="GCC31" s="851"/>
      <c r="GCD31" s="851"/>
      <c r="GCE31" s="851"/>
      <c r="GCF31" s="851"/>
      <c r="GCG31" s="851"/>
      <c r="GCH31" s="851"/>
      <c r="GCI31" s="851"/>
      <c r="GCJ31" s="851"/>
      <c r="GCK31" s="851"/>
      <c r="GCL31" s="851"/>
      <c r="GCM31" s="851"/>
      <c r="GCN31" s="851"/>
      <c r="GCO31" s="851"/>
      <c r="GCP31" s="851"/>
      <c r="GCQ31" s="851"/>
      <c r="GCR31" s="851"/>
      <c r="GCS31" s="851"/>
      <c r="GCT31" s="851"/>
      <c r="GCU31" s="851"/>
      <c r="GCV31" s="851"/>
      <c r="GCW31" s="851"/>
      <c r="GCX31" s="851"/>
      <c r="GCY31" s="851"/>
      <c r="GCZ31" s="851"/>
      <c r="GDA31" s="851"/>
      <c r="GDB31" s="851"/>
      <c r="GDC31" s="851"/>
      <c r="GDD31" s="851"/>
      <c r="GDE31" s="851"/>
      <c r="GDF31" s="851"/>
      <c r="GDG31" s="851"/>
      <c r="GDH31" s="851"/>
      <c r="GDI31" s="851"/>
      <c r="GDJ31" s="851"/>
      <c r="GDK31" s="851"/>
      <c r="GDL31" s="851"/>
      <c r="GDM31" s="851"/>
      <c r="GDN31" s="851"/>
      <c r="GDO31" s="851"/>
      <c r="GDP31" s="851"/>
      <c r="GDQ31" s="851"/>
      <c r="GDR31" s="851"/>
      <c r="GDS31" s="851"/>
      <c r="GDT31" s="851"/>
      <c r="GDU31" s="851"/>
      <c r="GDV31" s="851"/>
      <c r="GDW31" s="851"/>
      <c r="GDX31" s="851"/>
      <c r="GDY31" s="851"/>
      <c r="GDZ31" s="851"/>
      <c r="GEA31" s="851"/>
      <c r="GEB31" s="851"/>
      <c r="GEC31" s="851"/>
      <c r="GED31" s="851"/>
      <c r="GEE31" s="851"/>
      <c r="GEF31" s="851"/>
      <c r="GEG31" s="851"/>
      <c r="GEH31" s="851"/>
      <c r="GEI31" s="851"/>
      <c r="GEJ31" s="851"/>
      <c r="GEK31" s="851"/>
      <c r="GEL31" s="851"/>
      <c r="GEM31" s="851"/>
      <c r="GEN31" s="851"/>
      <c r="GEO31" s="851"/>
      <c r="GEP31" s="851"/>
      <c r="GEQ31" s="851"/>
      <c r="GER31" s="851"/>
      <c r="GES31" s="851"/>
      <c r="GET31" s="851"/>
      <c r="GEU31" s="851"/>
      <c r="GEV31" s="851"/>
      <c r="GEW31" s="851"/>
      <c r="GEX31" s="851"/>
      <c r="GEY31" s="851"/>
      <c r="GEZ31" s="851"/>
      <c r="GFA31" s="851"/>
      <c r="GFB31" s="851"/>
      <c r="GFC31" s="851"/>
      <c r="GFD31" s="851"/>
      <c r="GFE31" s="851"/>
      <c r="GFF31" s="851"/>
      <c r="GFG31" s="851"/>
      <c r="GFH31" s="851"/>
      <c r="GFI31" s="851"/>
      <c r="GFJ31" s="851"/>
      <c r="GFK31" s="851"/>
      <c r="GFL31" s="851"/>
      <c r="GFM31" s="851"/>
      <c r="GFN31" s="851"/>
      <c r="GFO31" s="851"/>
      <c r="GFP31" s="851"/>
      <c r="GFQ31" s="851"/>
      <c r="GFR31" s="851"/>
      <c r="GFS31" s="851"/>
      <c r="GFT31" s="851"/>
      <c r="GFU31" s="851"/>
      <c r="GFV31" s="851"/>
      <c r="GFW31" s="851"/>
      <c r="GFX31" s="851"/>
      <c r="GFY31" s="851"/>
      <c r="GFZ31" s="851"/>
      <c r="GGA31" s="851"/>
      <c r="GGB31" s="851"/>
      <c r="GGC31" s="851"/>
      <c r="GGD31" s="851"/>
      <c r="GGE31" s="851"/>
      <c r="GGF31" s="851"/>
      <c r="GGG31" s="851"/>
      <c r="GGH31" s="851"/>
      <c r="GGI31" s="851"/>
      <c r="GGJ31" s="851"/>
      <c r="GGK31" s="851"/>
      <c r="GGL31" s="851"/>
      <c r="GGM31" s="851"/>
      <c r="GGN31" s="851"/>
      <c r="GGO31" s="851"/>
      <c r="GGP31" s="851"/>
      <c r="GGQ31" s="851"/>
      <c r="GGR31" s="851"/>
      <c r="GGS31" s="851"/>
      <c r="GGT31" s="851"/>
      <c r="GGU31" s="851"/>
      <c r="GGV31" s="851"/>
      <c r="GGW31" s="851"/>
      <c r="GGX31" s="851"/>
      <c r="GGY31" s="851"/>
      <c r="GGZ31" s="851"/>
      <c r="GHA31" s="851"/>
      <c r="GHB31" s="851"/>
      <c r="GHC31" s="851"/>
      <c r="GHD31" s="851"/>
      <c r="GHE31" s="851"/>
      <c r="GHF31" s="851"/>
      <c r="GHG31" s="851"/>
      <c r="GHH31" s="851"/>
      <c r="GHI31" s="851"/>
      <c r="GHJ31" s="851"/>
      <c r="GHK31" s="851"/>
      <c r="GHL31" s="851"/>
      <c r="GHM31" s="851"/>
      <c r="GHN31" s="851"/>
      <c r="GHO31" s="851"/>
      <c r="GHP31" s="851"/>
      <c r="GHQ31" s="851"/>
      <c r="GHR31" s="851"/>
      <c r="GHS31" s="851"/>
      <c r="GHT31" s="851"/>
      <c r="GHU31" s="851"/>
      <c r="GHV31" s="851"/>
      <c r="GHW31" s="851"/>
      <c r="GHX31" s="851"/>
      <c r="GHY31" s="851"/>
      <c r="GHZ31" s="851"/>
      <c r="GIA31" s="851"/>
      <c r="GIB31" s="851"/>
      <c r="GIC31" s="851"/>
      <c r="GID31" s="851"/>
      <c r="GIE31" s="851"/>
      <c r="GIF31" s="851"/>
      <c r="GIG31" s="851"/>
      <c r="GIH31" s="851"/>
      <c r="GII31" s="851"/>
      <c r="GIJ31" s="851"/>
      <c r="GIK31" s="851"/>
      <c r="GIL31" s="851"/>
      <c r="GIM31" s="851"/>
      <c r="GIN31" s="851"/>
      <c r="GIO31" s="851"/>
      <c r="GIP31" s="851"/>
      <c r="GIQ31" s="851"/>
      <c r="GIR31" s="851"/>
      <c r="GIS31" s="851"/>
      <c r="GIT31" s="851"/>
      <c r="GIU31" s="851"/>
      <c r="GIV31" s="851"/>
      <c r="GIW31" s="851"/>
      <c r="GIX31" s="851"/>
      <c r="GIY31" s="851"/>
      <c r="GIZ31" s="851"/>
      <c r="GJA31" s="851"/>
      <c r="GJB31" s="851"/>
      <c r="GJC31" s="851"/>
      <c r="GJD31" s="851"/>
      <c r="GJE31" s="851"/>
      <c r="GJF31" s="851"/>
      <c r="GJG31" s="851"/>
      <c r="GJH31" s="851"/>
      <c r="GJI31" s="851"/>
      <c r="GJJ31" s="851"/>
      <c r="GJK31" s="851"/>
      <c r="GJL31" s="851"/>
      <c r="GJM31" s="851"/>
      <c r="GJN31" s="851"/>
      <c r="GJO31" s="851"/>
      <c r="GJP31" s="851"/>
      <c r="GJQ31" s="851"/>
      <c r="GJR31" s="851"/>
      <c r="GJS31" s="851"/>
      <c r="GJT31" s="851"/>
      <c r="GJU31" s="851"/>
      <c r="GJV31" s="851"/>
      <c r="GJW31" s="851"/>
      <c r="GJX31" s="851"/>
      <c r="GJY31" s="851"/>
      <c r="GJZ31" s="851"/>
      <c r="GKA31" s="851"/>
      <c r="GKB31" s="851"/>
      <c r="GKC31" s="851"/>
      <c r="GKD31" s="851"/>
      <c r="GKE31" s="851"/>
      <c r="GKF31" s="851"/>
      <c r="GKG31" s="851"/>
      <c r="GKH31" s="851"/>
      <c r="GKI31" s="851"/>
      <c r="GKJ31" s="851"/>
      <c r="GKK31" s="851"/>
      <c r="GKL31" s="851"/>
      <c r="GKM31" s="851"/>
      <c r="GKN31" s="851"/>
      <c r="GKO31" s="851"/>
      <c r="GKP31" s="851"/>
      <c r="GKQ31" s="851"/>
      <c r="GKR31" s="851"/>
      <c r="GKS31" s="851"/>
      <c r="GKT31" s="851"/>
      <c r="GKU31" s="851"/>
      <c r="GKV31" s="851"/>
      <c r="GKW31" s="851"/>
      <c r="GKX31" s="851"/>
      <c r="GKY31" s="851"/>
      <c r="GKZ31" s="851"/>
      <c r="GLA31" s="851"/>
      <c r="GLB31" s="851"/>
      <c r="GLC31" s="851"/>
      <c r="GLD31" s="851"/>
      <c r="GLE31" s="851"/>
      <c r="GLF31" s="851"/>
      <c r="GLG31" s="851"/>
      <c r="GLH31" s="851"/>
      <c r="GLI31" s="851"/>
      <c r="GLJ31" s="851"/>
      <c r="GLK31" s="851"/>
      <c r="GLL31" s="851"/>
      <c r="GLM31" s="851"/>
      <c r="GLN31" s="851"/>
      <c r="GLO31" s="851"/>
      <c r="GLP31" s="851"/>
      <c r="GLQ31" s="851"/>
      <c r="GLR31" s="851"/>
      <c r="GLS31" s="851"/>
      <c r="GLT31" s="851"/>
      <c r="GLU31" s="851"/>
      <c r="GLV31" s="851"/>
      <c r="GLW31" s="851"/>
      <c r="GLX31" s="851"/>
      <c r="GLY31" s="851"/>
      <c r="GLZ31" s="851"/>
      <c r="GMA31" s="851"/>
      <c r="GMB31" s="851"/>
      <c r="GMC31" s="851"/>
      <c r="GMD31" s="851"/>
      <c r="GME31" s="851"/>
      <c r="GMF31" s="851"/>
      <c r="GMG31" s="851"/>
      <c r="GMH31" s="851"/>
      <c r="GMI31" s="851"/>
      <c r="GMJ31" s="851"/>
      <c r="GMK31" s="851"/>
      <c r="GML31" s="851"/>
      <c r="GMM31" s="851"/>
      <c r="GMN31" s="851"/>
      <c r="GMO31" s="851"/>
      <c r="GMP31" s="851"/>
      <c r="GMQ31" s="851"/>
      <c r="GMR31" s="851"/>
      <c r="GMS31" s="851"/>
      <c r="GMT31" s="851"/>
      <c r="GMU31" s="851"/>
      <c r="GMV31" s="851"/>
      <c r="GMW31" s="851"/>
      <c r="GMX31" s="851"/>
      <c r="GMY31" s="851"/>
      <c r="GMZ31" s="851"/>
      <c r="GNA31" s="851"/>
      <c r="GNB31" s="851"/>
      <c r="GNC31" s="851"/>
      <c r="GND31" s="851"/>
      <c r="GNE31" s="851"/>
      <c r="GNF31" s="851"/>
      <c r="GNG31" s="851"/>
      <c r="GNH31" s="851"/>
      <c r="GNI31" s="851"/>
      <c r="GNJ31" s="851"/>
      <c r="GNK31" s="851"/>
      <c r="GNL31" s="851"/>
      <c r="GNM31" s="851"/>
      <c r="GNN31" s="851"/>
      <c r="GNO31" s="851"/>
      <c r="GNP31" s="851"/>
      <c r="GNQ31" s="851"/>
      <c r="GNR31" s="851"/>
      <c r="GNS31" s="851"/>
      <c r="GNT31" s="851"/>
      <c r="GNU31" s="851"/>
      <c r="GNV31" s="851"/>
      <c r="GNW31" s="851"/>
      <c r="GNX31" s="851"/>
      <c r="GNY31" s="851"/>
      <c r="GNZ31" s="851"/>
      <c r="GOA31" s="851"/>
      <c r="GOB31" s="851"/>
      <c r="GOC31" s="851"/>
      <c r="GOD31" s="851"/>
      <c r="GOE31" s="851"/>
      <c r="GOF31" s="851"/>
      <c r="GOG31" s="851"/>
      <c r="GOH31" s="851"/>
      <c r="GOI31" s="851"/>
      <c r="GOJ31" s="851"/>
      <c r="GOK31" s="851"/>
      <c r="GOL31" s="851"/>
      <c r="GOM31" s="851"/>
      <c r="GON31" s="851"/>
      <c r="GOO31" s="851"/>
      <c r="GOP31" s="851"/>
      <c r="GOQ31" s="851"/>
      <c r="GOR31" s="851"/>
      <c r="GOS31" s="851"/>
      <c r="GOT31" s="851"/>
      <c r="GOU31" s="851"/>
      <c r="GOV31" s="851"/>
      <c r="GOW31" s="851"/>
      <c r="GOX31" s="851"/>
      <c r="GOY31" s="851"/>
      <c r="GOZ31" s="851"/>
      <c r="GPA31" s="851"/>
      <c r="GPB31" s="851"/>
      <c r="GPC31" s="851"/>
      <c r="GPD31" s="851"/>
      <c r="GPE31" s="851"/>
      <c r="GPF31" s="851"/>
      <c r="GPG31" s="851"/>
      <c r="GPH31" s="851"/>
      <c r="GPI31" s="851"/>
      <c r="GPJ31" s="851"/>
      <c r="GPK31" s="851"/>
      <c r="GPL31" s="851"/>
      <c r="GPM31" s="851"/>
      <c r="GPN31" s="851"/>
      <c r="GPO31" s="851"/>
      <c r="GPP31" s="851"/>
      <c r="GPQ31" s="851"/>
      <c r="GPR31" s="851"/>
      <c r="GPS31" s="851"/>
      <c r="GPT31" s="851"/>
      <c r="GPU31" s="851"/>
      <c r="GPV31" s="851"/>
      <c r="GPW31" s="851"/>
      <c r="GPX31" s="851"/>
      <c r="GPY31" s="851"/>
      <c r="GPZ31" s="851"/>
      <c r="GQA31" s="851"/>
      <c r="GQB31" s="851"/>
      <c r="GQC31" s="851"/>
      <c r="GQD31" s="851"/>
      <c r="GQE31" s="851"/>
      <c r="GQF31" s="851"/>
      <c r="GQG31" s="851"/>
      <c r="GQH31" s="851"/>
      <c r="GQI31" s="851"/>
      <c r="GQJ31" s="851"/>
      <c r="GQK31" s="851"/>
      <c r="GQL31" s="851"/>
      <c r="GQM31" s="851"/>
      <c r="GQN31" s="851"/>
      <c r="GQO31" s="851"/>
      <c r="GQP31" s="851"/>
      <c r="GQQ31" s="851"/>
      <c r="GQR31" s="851"/>
      <c r="GQS31" s="851"/>
      <c r="GQT31" s="851"/>
      <c r="GQU31" s="851"/>
      <c r="GQV31" s="851"/>
      <c r="GQW31" s="851"/>
      <c r="GQX31" s="851"/>
      <c r="GQY31" s="851"/>
      <c r="GQZ31" s="851"/>
      <c r="GRA31" s="851"/>
      <c r="GRB31" s="851"/>
      <c r="GRC31" s="851"/>
      <c r="GRD31" s="851"/>
      <c r="GRE31" s="851"/>
      <c r="GRF31" s="851"/>
      <c r="GRG31" s="851"/>
      <c r="GRH31" s="851"/>
      <c r="GRI31" s="851"/>
      <c r="GRJ31" s="851"/>
      <c r="GRK31" s="851"/>
      <c r="GRL31" s="851"/>
      <c r="GRM31" s="851"/>
      <c r="GRN31" s="851"/>
      <c r="GRO31" s="851"/>
      <c r="GRP31" s="851"/>
      <c r="GRQ31" s="851"/>
      <c r="GRR31" s="851"/>
      <c r="GRS31" s="851"/>
      <c r="GRT31" s="851"/>
      <c r="GRU31" s="851"/>
      <c r="GRV31" s="851"/>
      <c r="GRW31" s="851"/>
      <c r="GRX31" s="851"/>
      <c r="GRY31" s="851"/>
      <c r="GRZ31" s="851"/>
      <c r="GSA31" s="851"/>
      <c r="GSB31" s="851"/>
      <c r="GSC31" s="851"/>
      <c r="GSD31" s="851"/>
      <c r="GSE31" s="851"/>
      <c r="GSF31" s="851"/>
      <c r="GSG31" s="851"/>
      <c r="GSH31" s="851"/>
      <c r="GSI31" s="851"/>
      <c r="GSJ31" s="851"/>
      <c r="GSK31" s="851"/>
      <c r="GSL31" s="851"/>
      <c r="GSM31" s="851"/>
      <c r="GSN31" s="851"/>
      <c r="GSO31" s="851"/>
      <c r="GSP31" s="851"/>
      <c r="GSQ31" s="851"/>
      <c r="GSR31" s="851"/>
      <c r="GSS31" s="851"/>
      <c r="GST31" s="851"/>
      <c r="GSU31" s="851"/>
      <c r="GSV31" s="851"/>
      <c r="GSW31" s="851"/>
      <c r="GSX31" s="851"/>
      <c r="GSY31" s="851"/>
      <c r="GSZ31" s="851"/>
      <c r="GTA31" s="851"/>
      <c r="GTB31" s="851"/>
      <c r="GTC31" s="851"/>
      <c r="GTD31" s="851"/>
      <c r="GTE31" s="851"/>
      <c r="GTF31" s="851"/>
      <c r="GTG31" s="851"/>
      <c r="GTH31" s="851"/>
      <c r="GTI31" s="851"/>
      <c r="GTJ31" s="851"/>
      <c r="GTK31" s="851"/>
      <c r="GTL31" s="851"/>
      <c r="GTM31" s="851"/>
      <c r="GTN31" s="851"/>
      <c r="GTO31" s="851"/>
      <c r="GTP31" s="851"/>
      <c r="GTQ31" s="851"/>
      <c r="GTR31" s="851"/>
      <c r="GTS31" s="851"/>
      <c r="GTT31" s="851"/>
      <c r="GTU31" s="851"/>
      <c r="GTV31" s="851"/>
      <c r="GTW31" s="851"/>
      <c r="GTX31" s="851"/>
      <c r="GTY31" s="851"/>
      <c r="GTZ31" s="851"/>
      <c r="GUA31" s="851"/>
      <c r="GUB31" s="851"/>
      <c r="GUC31" s="851"/>
      <c r="GUD31" s="851"/>
      <c r="GUE31" s="851"/>
      <c r="GUF31" s="851"/>
      <c r="GUG31" s="851"/>
      <c r="GUH31" s="851"/>
      <c r="GUI31" s="851"/>
      <c r="GUJ31" s="851"/>
      <c r="GUK31" s="851"/>
      <c r="GUL31" s="851"/>
      <c r="GUM31" s="851"/>
      <c r="GUN31" s="851"/>
      <c r="GUO31" s="851"/>
      <c r="GUP31" s="851"/>
      <c r="GUQ31" s="851"/>
      <c r="GUR31" s="851"/>
      <c r="GUS31" s="851"/>
      <c r="GUT31" s="851"/>
      <c r="GUU31" s="851"/>
      <c r="GUV31" s="851"/>
      <c r="GUW31" s="851"/>
      <c r="GUX31" s="851"/>
      <c r="GUY31" s="851"/>
      <c r="GUZ31" s="851"/>
      <c r="GVA31" s="851"/>
      <c r="GVB31" s="851"/>
      <c r="GVC31" s="851"/>
      <c r="GVD31" s="851"/>
      <c r="GVE31" s="851"/>
      <c r="GVF31" s="851"/>
      <c r="GVG31" s="851"/>
      <c r="GVH31" s="851"/>
      <c r="GVI31" s="851"/>
      <c r="GVJ31" s="851"/>
      <c r="GVK31" s="851"/>
      <c r="GVL31" s="851"/>
      <c r="GVM31" s="851"/>
      <c r="GVN31" s="851"/>
      <c r="GVO31" s="851"/>
      <c r="GVP31" s="851"/>
      <c r="GVQ31" s="851"/>
      <c r="GVR31" s="851"/>
      <c r="GVS31" s="851"/>
      <c r="GVT31" s="851"/>
      <c r="GVU31" s="851"/>
      <c r="GVV31" s="851"/>
      <c r="GVW31" s="851"/>
      <c r="GVX31" s="851"/>
      <c r="GVY31" s="851"/>
      <c r="GVZ31" s="851"/>
      <c r="GWA31" s="851"/>
      <c r="GWB31" s="851"/>
      <c r="GWC31" s="851"/>
      <c r="GWD31" s="851"/>
      <c r="GWE31" s="851"/>
      <c r="GWF31" s="851"/>
      <c r="GWG31" s="851"/>
      <c r="GWH31" s="851"/>
      <c r="GWI31" s="851"/>
      <c r="GWJ31" s="851"/>
      <c r="GWK31" s="851"/>
      <c r="GWL31" s="851"/>
      <c r="GWM31" s="851"/>
      <c r="GWN31" s="851"/>
      <c r="GWO31" s="851"/>
      <c r="GWP31" s="851"/>
      <c r="GWQ31" s="851"/>
      <c r="GWR31" s="851"/>
      <c r="GWS31" s="851"/>
      <c r="GWT31" s="851"/>
      <c r="GWU31" s="851"/>
      <c r="GWV31" s="851"/>
      <c r="GWW31" s="851"/>
      <c r="GWX31" s="851"/>
      <c r="GWY31" s="851"/>
      <c r="GWZ31" s="851"/>
      <c r="GXA31" s="851"/>
      <c r="GXB31" s="851"/>
      <c r="GXC31" s="851"/>
      <c r="GXD31" s="851"/>
      <c r="GXE31" s="851"/>
      <c r="GXF31" s="851"/>
      <c r="GXG31" s="851"/>
      <c r="GXH31" s="851"/>
      <c r="GXI31" s="851"/>
      <c r="GXJ31" s="851"/>
      <c r="GXK31" s="851"/>
      <c r="GXL31" s="851"/>
      <c r="GXM31" s="851"/>
      <c r="GXN31" s="851"/>
      <c r="GXO31" s="851"/>
      <c r="GXP31" s="851"/>
      <c r="GXQ31" s="851"/>
      <c r="GXR31" s="851"/>
      <c r="GXS31" s="851"/>
      <c r="GXT31" s="851"/>
      <c r="GXU31" s="851"/>
      <c r="GXV31" s="851"/>
      <c r="GXW31" s="851"/>
      <c r="GXX31" s="851"/>
      <c r="GXY31" s="851"/>
      <c r="GXZ31" s="851"/>
      <c r="GYA31" s="851"/>
      <c r="GYB31" s="851"/>
      <c r="GYC31" s="851"/>
      <c r="GYD31" s="851"/>
      <c r="GYE31" s="851"/>
      <c r="GYF31" s="851"/>
      <c r="GYG31" s="851"/>
      <c r="GYH31" s="851"/>
      <c r="GYI31" s="851"/>
      <c r="GYJ31" s="851"/>
      <c r="GYK31" s="851"/>
      <c r="GYL31" s="851"/>
      <c r="GYM31" s="851"/>
      <c r="GYN31" s="851"/>
      <c r="GYO31" s="851"/>
      <c r="GYP31" s="851"/>
      <c r="GYQ31" s="851"/>
      <c r="GYR31" s="851"/>
      <c r="GYS31" s="851"/>
      <c r="GYT31" s="851"/>
      <c r="GYU31" s="851"/>
      <c r="GYV31" s="851"/>
      <c r="GYW31" s="851"/>
      <c r="GYX31" s="851"/>
      <c r="GYY31" s="851"/>
      <c r="GYZ31" s="851"/>
      <c r="GZA31" s="851"/>
      <c r="GZB31" s="851"/>
      <c r="GZC31" s="851"/>
      <c r="GZD31" s="851"/>
      <c r="GZE31" s="851"/>
      <c r="GZF31" s="851"/>
      <c r="GZG31" s="851"/>
      <c r="GZH31" s="851"/>
      <c r="GZI31" s="851"/>
      <c r="GZJ31" s="851"/>
      <c r="GZK31" s="851"/>
      <c r="GZL31" s="851"/>
      <c r="GZM31" s="851"/>
      <c r="GZN31" s="851"/>
      <c r="GZO31" s="851"/>
      <c r="GZP31" s="851"/>
      <c r="GZQ31" s="851"/>
      <c r="GZR31" s="851"/>
      <c r="GZS31" s="851"/>
      <c r="GZT31" s="851"/>
      <c r="GZU31" s="851"/>
      <c r="GZV31" s="851"/>
      <c r="GZW31" s="851"/>
      <c r="GZX31" s="851"/>
      <c r="GZY31" s="851"/>
      <c r="GZZ31" s="851"/>
      <c r="HAA31" s="851"/>
      <c r="HAB31" s="851"/>
      <c r="HAC31" s="851"/>
      <c r="HAD31" s="851"/>
      <c r="HAE31" s="851"/>
      <c r="HAF31" s="851"/>
      <c r="HAG31" s="851"/>
      <c r="HAH31" s="851"/>
      <c r="HAI31" s="851"/>
      <c r="HAJ31" s="851"/>
      <c r="HAK31" s="851"/>
      <c r="HAL31" s="851"/>
      <c r="HAM31" s="851"/>
      <c r="HAN31" s="851"/>
      <c r="HAO31" s="851"/>
      <c r="HAP31" s="851"/>
      <c r="HAQ31" s="851"/>
      <c r="HAR31" s="851"/>
      <c r="HAS31" s="851"/>
      <c r="HAT31" s="851"/>
      <c r="HAU31" s="851"/>
      <c r="HAV31" s="851"/>
      <c r="HAW31" s="851"/>
      <c r="HAX31" s="851"/>
      <c r="HAY31" s="851"/>
      <c r="HAZ31" s="851"/>
      <c r="HBA31" s="851"/>
      <c r="HBB31" s="851"/>
      <c r="HBC31" s="851"/>
      <c r="HBD31" s="851"/>
      <c r="HBE31" s="851"/>
      <c r="HBF31" s="851"/>
      <c r="HBG31" s="851"/>
      <c r="HBH31" s="851"/>
      <c r="HBI31" s="851"/>
      <c r="HBJ31" s="851"/>
      <c r="HBK31" s="851"/>
      <c r="HBL31" s="851"/>
      <c r="HBM31" s="851"/>
      <c r="HBN31" s="851"/>
      <c r="HBO31" s="851"/>
      <c r="HBP31" s="851"/>
      <c r="HBQ31" s="851"/>
      <c r="HBR31" s="851"/>
      <c r="HBS31" s="851"/>
      <c r="HBT31" s="851"/>
      <c r="HBU31" s="851"/>
      <c r="HBV31" s="851"/>
      <c r="HBW31" s="851"/>
      <c r="HBX31" s="851"/>
      <c r="HBY31" s="851"/>
      <c r="HBZ31" s="851"/>
      <c r="HCA31" s="851"/>
      <c r="HCB31" s="851"/>
      <c r="HCC31" s="851"/>
      <c r="HCD31" s="851"/>
      <c r="HCE31" s="851"/>
      <c r="HCF31" s="851"/>
      <c r="HCG31" s="851"/>
      <c r="HCH31" s="851"/>
      <c r="HCI31" s="851"/>
      <c r="HCJ31" s="851"/>
      <c r="HCK31" s="851"/>
      <c r="HCL31" s="851"/>
      <c r="HCM31" s="851"/>
      <c r="HCN31" s="851"/>
      <c r="HCO31" s="851"/>
      <c r="HCP31" s="851"/>
      <c r="HCQ31" s="851"/>
      <c r="HCR31" s="851"/>
      <c r="HCS31" s="851"/>
      <c r="HCT31" s="851"/>
      <c r="HCU31" s="851"/>
      <c r="HCV31" s="851"/>
      <c r="HCW31" s="851"/>
      <c r="HCX31" s="851"/>
      <c r="HCY31" s="851"/>
      <c r="HCZ31" s="851"/>
      <c r="HDA31" s="851"/>
      <c r="HDB31" s="851"/>
      <c r="HDC31" s="851"/>
      <c r="HDD31" s="851"/>
      <c r="HDE31" s="851"/>
      <c r="HDF31" s="851"/>
      <c r="HDG31" s="851"/>
      <c r="HDH31" s="851"/>
      <c r="HDI31" s="851"/>
      <c r="HDJ31" s="851"/>
      <c r="HDK31" s="851"/>
      <c r="HDL31" s="851"/>
      <c r="HDM31" s="851"/>
      <c r="HDN31" s="851"/>
      <c r="HDO31" s="851"/>
      <c r="HDP31" s="851"/>
      <c r="HDQ31" s="851"/>
      <c r="HDR31" s="851"/>
      <c r="HDS31" s="851"/>
      <c r="HDT31" s="851"/>
      <c r="HDU31" s="851"/>
      <c r="HDV31" s="851"/>
      <c r="HDW31" s="851"/>
      <c r="HDX31" s="851"/>
      <c r="HDY31" s="851"/>
      <c r="HDZ31" s="851"/>
      <c r="HEA31" s="851"/>
      <c r="HEB31" s="851"/>
      <c r="HEC31" s="851"/>
      <c r="HED31" s="851"/>
      <c r="HEE31" s="851"/>
      <c r="HEF31" s="851"/>
      <c r="HEG31" s="851"/>
      <c r="HEH31" s="851"/>
      <c r="HEI31" s="851"/>
      <c r="HEJ31" s="851"/>
      <c r="HEK31" s="851"/>
      <c r="HEL31" s="851"/>
      <c r="HEM31" s="851"/>
      <c r="HEN31" s="851"/>
      <c r="HEO31" s="851"/>
      <c r="HEP31" s="851"/>
      <c r="HEQ31" s="851"/>
      <c r="HER31" s="851"/>
      <c r="HES31" s="851"/>
      <c r="HET31" s="851"/>
      <c r="HEU31" s="851"/>
      <c r="HEV31" s="851"/>
      <c r="HEW31" s="851"/>
      <c r="HEX31" s="851"/>
      <c r="HEY31" s="851"/>
      <c r="HEZ31" s="851"/>
      <c r="HFA31" s="851"/>
      <c r="HFB31" s="851"/>
      <c r="HFC31" s="851"/>
      <c r="HFD31" s="851"/>
      <c r="HFE31" s="851"/>
      <c r="HFF31" s="851"/>
      <c r="HFG31" s="851"/>
      <c r="HFH31" s="851"/>
      <c r="HFI31" s="851"/>
      <c r="HFJ31" s="851"/>
      <c r="HFK31" s="851"/>
      <c r="HFL31" s="851"/>
      <c r="HFM31" s="851"/>
      <c r="HFN31" s="851"/>
      <c r="HFO31" s="851"/>
      <c r="HFP31" s="851"/>
      <c r="HFQ31" s="851"/>
      <c r="HFR31" s="851"/>
      <c r="HFS31" s="851"/>
      <c r="HFT31" s="851"/>
      <c r="HFU31" s="851"/>
      <c r="HFV31" s="851"/>
      <c r="HFW31" s="851"/>
      <c r="HFX31" s="851"/>
      <c r="HFY31" s="851"/>
      <c r="HFZ31" s="851"/>
      <c r="HGA31" s="851"/>
      <c r="HGB31" s="851"/>
      <c r="HGC31" s="851"/>
      <c r="HGD31" s="851"/>
      <c r="HGE31" s="851"/>
      <c r="HGF31" s="851"/>
      <c r="HGG31" s="851"/>
      <c r="HGH31" s="851"/>
      <c r="HGI31" s="851"/>
      <c r="HGJ31" s="851"/>
      <c r="HGK31" s="851"/>
      <c r="HGL31" s="851"/>
      <c r="HGM31" s="851"/>
      <c r="HGN31" s="851"/>
      <c r="HGO31" s="851"/>
      <c r="HGP31" s="851"/>
      <c r="HGQ31" s="851"/>
      <c r="HGR31" s="851"/>
      <c r="HGS31" s="851"/>
      <c r="HGT31" s="851"/>
      <c r="HGU31" s="851"/>
      <c r="HGV31" s="851"/>
      <c r="HGW31" s="851"/>
      <c r="HGX31" s="851"/>
      <c r="HGY31" s="851"/>
      <c r="HGZ31" s="851"/>
      <c r="HHA31" s="851"/>
      <c r="HHB31" s="851"/>
      <c r="HHC31" s="851"/>
      <c r="HHD31" s="851"/>
      <c r="HHE31" s="851"/>
      <c r="HHF31" s="851"/>
      <c r="HHG31" s="851"/>
      <c r="HHH31" s="851"/>
      <c r="HHI31" s="851"/>
      <c r="HHJ31" s="851"/>
      <c r="HHK31" s="851"/>
      <c r="HHL31" s="851"/>
      <c r="HHM31" s="851"/>
      <c r="HHN31" s="851"/>
      <c r="HHO31" s="851"/>
      <c r="HHP31" s="851"/>
      <c r="HHQ31" s="851"/>
      <c r="HHR31" s="851"/>
      <c r="HHS31" s="851"/>
      <c r="HHT31" s="851"/>
      <c r="HHU31" s="851"/>
      <c r="HHV31" s="851"/>
      <c r="HHW31" s="851"/>
      <c r="HHX31" s="851"/>
      <c r="HHY31" s="851"/>
      <c r="HHZ31" s="851"/>
      <c r="HIA31" s="851"/>
      <c r="HIB31" s="851"/>
      <c r="HIC31" s="851"/>
      <c r="HID31" s="851"/>
      <c r="HIE31" s="851"/>
      <c r="HIF31" s="851"/>
      <c r="HIG31" s="851"/>
      <c r="HIH31" s="851"/>
      <c r="HII31" s="851"/>
      <c r="HIJ31" s="851"/>
      <c r="HIK31" s="851"/>
      <c r="HIL31" s="851"/>
      <c r="HIM31" s="851"/>
      <c r="HIN31" s="851"/>
      <c r="HIO31" s="851"/>
      <c r="HIP31" s="851"/>
      <c r="HIQ31" s="851"/>
      <c r="HIR31" s="851"/>
      <c r="HIS31" s="851"/>
      <c r="HIT31" s="851"/>
      <c r="HIU31" s="851"/>
      <c r="HIV31" s="851"/>
      <c r="HIW31" s="851"/>
      <c r="HIX31" s="851"/>
      <c r="HIY31" s="851"/>
      <c r="HIZ31" s="851"/>
      <c r="HJA31" s="851"/>
      <c r="HJB31" s="851"/>
      <c r="HJC31" s="851"/>
      <c r="HJD31" s="851"/>
      <c r="HJE31" s="851"/>
      <c r="HJF31" s="851"/>
      <c r="HJG31" s="851"/>
      <c r="HJH31" s="851"/>
      <c r="HJI31" s="851"/>
      <c r="HJJ31" s="851"/>
      <c r="HJK31" s="851"/>
      <c r="HJL31" s="851"/>
      <c r="HJM31" s="851"/>
      <c r="HJN31" s="851"/>
      <c r="HJO31" s="851"/>
      <c r="HJP31" s="851"/>
      <c r="HJQ31" s="851"/>
      <c r="HJR31" s="851"/>
      <c r="HJS31" s="851"/>
      <c r="HJT31" s="851"/>
      <c r="HJU31" s="851"/>
      <c r="HJV31" s="851"/>
      <c r="HJW31" s="851"/>
      <c r="HJX31" s="851"/>
      <c r="HJY31" s="851"/>
      <c r="HJZ31" s="851"/>
      <c r="HKA31" s="851"/>
      <c r="HKB31" s="851"/>
      <c r="HKC31" s="851"/>
      <c r="HKD31" s="851"/>
      <c r="HKE31" s="851"/>
      <c r="HKF31" s="851"/>
      <c r="HKG31" s="851"/>
      <c r="HKH31" s="851"/>
      <c r="HKI31" s="851"/>
      <c r="HKJ31" s="851"/>
      <c r="HKK31" s="851"/>
      <c r="HKL31" s="851"/>
      <c r="HKM31" s="851"/>
      <c r="HKN31" s="851"/>
      <c r="HKO31" s="851"/>
      <c r="HKP31" s="851"/>
      <c r="HKQ31" s="851"/>
      <c r="HKR31" s="851"/>
      <c r="HKS31" s="851"/>
      <c r="HKT31" s="851"/>
      <c r="HKU31" s="851"/>
      <c r="HKV31" s="851"/>
      <c r="HKW31" s="851"/>
      <c r="HKX31" s="851"/>
      <c r="HKY31" s="851"/>
      <c r="HKZ31" s="851"/>
      <c r="HLA31" s="851"/>
      <c r="HLB31" s="851"/>
      <c r="HLC31" s="851"/>
      <c r="HLD31" s="851"/>
      <c r="HLE31" s="851"/>
      <c r="HLF31" s="851"/>
      <c r="HLG31" s="851"/>
      <c r="HLH31" s="851"/>
      <c r="HLI31" s="851"/>
      <c r="HLJ31" s="851"/>
      <c r="HLK31" s="851"/>
      <c r="HLL31" s="851"/>
      <c r="HLM31" s="851"/>
      <c r="HLN31" s="851"/>
      <c r="HLO31" s="851"/>
      <c r="HLP31" s="851"/>
      <c r="HLQ31" s="851"/>
      <c r="HLR31" s="851"/>
      <c r="HLS31" s="851"/>
      <c r="HLT31" s="851"/>
      <c r="HLU31" s="851"/>
      <c r="HLV31" s="851"/>
      <c r="HLW31" s="851"/>
      <c r="HLX31" s="851"/>
      <c r="HLY31" s="851"/>
      <c r="HLZ31" s="851"/>
      <c r="HMA31" s="851"/>
      <c r="HMB31" s="851"/>
      <c r="HMC31" s="851"/>
      <c r="HMD31" s="851"/>
      <c r="HME31" s="851"/>
      <c r="HMF31" s="851"/>
      <c r="HMG31" s="851"/>
      <c r="HMH31" s="851"/>
      <c r="HMI31" s="851"/>
      <c r="HMJ31" s="851"/>
      <c r="HMK31" s="851"/>
      <c r="HML31" s="851"/>
      <c r="HMM31" s="851"/>
      <c r="HMN31" s="851"/>
      <c r="HMO31" s="851"/>
      <c r="HMP31" s="851"/>
      <c r="HMQ31" s="851"/>
      <c r="HMR31" s="851"/>
      <c r="HMS31" s="851"/>
      <c r="HMT31" s="851"/>
      <c r="HMU31" s="851"/>
      <c r="HMV31" s="851"/>
      <c r="HMW31" s="851"/>
      <c r="HMX31" s="851"/>
      <c r="HMY31" s="851"/>
      <c r="HMZ31" s="851"/>
      <c r="HNA31" s="851"/>
      <c r="HNB31" s="851"/>
      <c r="HNC31" s="851"/>
      <c r="HND31" s="851"/>
      <c r="HNE31" s="851"/>
      <c r="HNF31" s="851"/>
      <c r="HNG31" s="851"/>
      <c r="HNH31" s="851"/>
      <c r="HNI31" s="851"/>
      <c r="HNJ31" s="851"/>
      <c r="HNK31" s="851"/>
      <c r="HNL31" s="851"/>
      <c r="HNM31" s="851"/>
      <c r="HNN31" s="851"/>
      <c r="HNO31" s="851"/>
      <c r="HNP31" s="851"/>
      <c r="HNQ31" s="851"/>
      <c r="HNR31" s="851"/>
      <c r="HNS31" s="851"/>
      <c r="HNT31" s="851"/>
      <c r="HNU31" s="851"/>
      <c r="HNV31" s="851"/>
      <c r="HNW31" s="851"/>
      <c r="HNX31" s="851"/>
      <c r="HNY31" s="851"/>
      <c r="HNZ31" s="851"/>
      <c r="HOA31" s="851"/>
      <c r="HOB31" s="851"/>
      <c r="HOC31" s="851"/>
      <c r="HOD31" s="851"/>
      <c r="HOE31" s="851"/>
      <c r="HOF31" s="851"/>
      <c r="HOG31" s="851"/>
      <c r="HOH31" s="851"/>
      <c r="HOI31" s="851"/>
      <c r="HOJ31" s="851"/>
      <c r="HOK31" s="851"/>
      <c r="HOL31" s="851"/>
      <c r="HOM31" s="851"/>
      <c r="HON31" s="851"/>
      <c r="HOO31" s="851"/>
      <c r="HOP31" s="851"/>
      <c r="HOQ31" s="851"/>
      <c r="HOR31" s="851"/>
      <c r="HOS31" s="851"/>
      <c r="HOT31" s="851"/>
      <c r="HOU31" s="851"/>
      <c r="HOV31" s="851"/>
      <c r="HOW31" s="851"/>
      <c r="HOX31" s="851"/>
      <c r="HOY31" s="851"/>
      <c r="HOZ31" s="851"/>
      <c r="HPA31" s="851"/>
      <c r="HPB31" s="851"/>
      <c r="HPC31" s="851"/>
      <c r="HPD31" s="851"/>
      <c r="HPE31" s="851"/>
      <c r="HPF31" s="851"/>
      <c r="HPG31" s="851"/>
      <c r="HPH31" s="851"/>
      <c r="HPI31" s="851"/>
      <c r="HPJ31" s="851"/>
      <c r="HPK31" s="851"/>
      <c r="HPL31" s="851"/>
      <c r="HPM31" s="851"/>
      <c r="HPN31" s="851"/>
      <c r="HPO31" s="851"/>
      <c r="HPP31" s="851"/>
      <c r="HPQ31" s="851"/>
      <c r="HPR31" s="851"/>
      <c r="HPS31" s="851"/>
      <c r="HPT31" s="851"/>
      <c r="HPU31" s="851"/>
      <c r="HPV31" s="851"/>
      <c r="HPW31" s="851"/>
      <c r="HPX31" s="851"/>
      <c r="HPY31" s="851"/>
      <c r="HPZ31" s="851"/>
      <c r="HQA31" s="851"/>
      <c r="HQB31" s="851"/>
      <c r="HQC31" s="851"/>
      <c r="HQD31" s="851"/>
      <c r="HQE31" s="851"/>
      <c r="HQF31" s="851"/>
      <c r="HQG31" s="851"/>
      <c r="HQH31" s="851"/>
      <c r="HQI31" s="851"/>
      <c r="HQJ31" s="851"/>
      <c r="HQK31" s="851"/>
      <c r="HQL31" s="851"/>
      <c r="HQM31" s="851"/>
      <c r="HQN31" s="851"/>
      <c r="HQO31" s="851"/>
      <c r="HQP31" s="851"/>
      <c r="HQQ31" s="851"/>
      <c r="HQR31" s="851"/>
      <c r="HQS31" s="851"/>
      <c r="HQT31" s="851"/>
      <c r="HQU31" s="851"/>
      <c r="HQV31" s="851"/>
      <c r="HQW31" s="851"/>
      <c r="HQX31" s="851"/>
      <c r="HQY31" s="851"/>
      <c r="HQZ31" s="851"/>
      <c r="HRA31" s="851"/>
      <c r="HRB31" s="851"/>
      <c r="HRC31" s="851"/>
      <c r="HRD31" s="851"/>
      <c r="HRE31" s="851"/>
      <c r="HRF31" s="851"/>
      <c r="HRG31" s="851"/>
      <c r="HRH31" s="851"/>
      <c r="HRI31" s="851"/>
      <c r="HRJ31" s="851"/>
      <c r="HRK31" s="851"/>
      <c r="HRL31" s="851"/>
      <c r="HRM31" s="851"/>
      <c r="HRN31" s="851"/>
      <c r="HRO31" s="851"/>
      <c r="HRP31" s="851"/>
      <c r="HRQ31" s="851"/>
      <c r="HRR31" s="851"/>
      <c r="HRS31" s="851"/>
      <c r="HRT31" s="851"/>
      <c r="HRU31" s="851"/>
      <c r="HRV31" s="851"/>
      <c r="HRW31" s="851"/>
      <c r="HRX31" s="851"/>
      <c r="HRY31" s="851"/>
      <c r="HRZ31" s="851"/>
      <c r="HSA31" s="851"/>
      <c r="HSB31" s="851"/>
      <c r="HSC31" s="851"/>
      <c r="HSD31" s="851"/>
      <c r="HSE31" s="851"/>
      <c r="HSF31" s="851"/>
      <c r="HSG31" s="851"/>
      <c r="HSH31" s="851"/>
      <c r="HSI31" s="851"/>
      <c r="HSJ31" s="851"/>
      <c r="HSK31" s="851"/>
      <c r="HSL31" s="851"/>
      <c r="HSM31" s="851"/>
      <c r="HSN31" s="851"/>
      <c r="HSO31" s="851"/>
      <c r="HSP31" s="851"/>
      <c r="HSQ31" s="851"/>
      <c r="HSR31" s="851"/>
      <c r="HSS31" s="851"/>
      <c r="HST31" s="851"/>
      <c r="HSU31" s="851"/>
      <c r="HSV31" s="851"/>
      <c r="HSW31" s="851"/>
      <c r="HSX31" s="851"/>
      <c r="HSY31" s="851"/>
      <c r="HSZ31" s="851"/>
      <c r="HTA31" s="851"/>
      <c r="HTB31" s="851"/>
      <c r="HTC31" s="851"/>
      <c r="HTD31" s="851"/>
      <c r="HTE31" s="851"/>
      <c r="HTF31" s="851"/>
      <c r="HTG31" s="851"/>
      <c r="HTH31" s="851"/>
      <c r="HTI31" s="851"/>
      <c r="HTJ31" s="851"/>
      <c r="HTK31" s="851"/>
      <c r="HTL31" s="851"/>
      <c r="HTM31" s="851"/>
      <c r="HTN31" s="851"/>
      <c r="HTO31" s="851"/>
      <c r="HTP31" s="851"/>
      <c r="HTQ31" s="851"/>
      <c r="HTR31" s="851"/>
      <c r="HTS31" s="851"/>
      <c r="HTT31" s="851"/>
      <c r="HTU31" s="851"/>
      <c r="HTV31" s="851"/>
      <c r="HTW31" s="851"/>
      <c r="HTX31" s="851"/>
      <c r="HTY31" s="851"/>
      <c r="HTZ31" s="851"/>
      <c r="HUA31" s="851"/>
      <c r="HUB31" s="851"/>
      <c r="HUC31" s="851"/>
      <c r="HUD31" s="851"/>
      <c r="HUE31" s="851"/>
      <c r="HUF31" s="851"/>
      <c r="HUG31" s="851"/>
      <c r="HUH31" s="851"/>
      <c r="HUI31" s="851"/>
      <c r="HUJ31" s="851"/>
      <c r="HUK31" s="851"/>
      <c r="HUL31" s="851"/>
      <c r="HUM31" s="851"/>
      <c r="HUN31" s="851"/>
      <c r="HUO31" s="851"/>
      <c r="HUP31" s="851"/>
      <c r="HUQ31" s="851"/>
      <c r="HUR31" s="851"/>
      <c r="HUS31" s="851"/>
      <c r="HUT31" s="851"/>
      <c r="HUU31" s="851"/>
      <c r="HUV31" s="851"/>
      <c r="HUW31" s="851"/>
      <c r="HUX31" s="851"/>
      <c r="HUY31" s="851"/>
      <c r="HUZ31" s="851"/>
      <c r="HVA31" s="851"/>
      <c r="HVB31" s="851"/>
      <c r="HVC31" s="851"/>
      <c r="HVD31" s="851"/>
      <c r="HVE31" s="851"/>
      <c r="HVF31" s="851"/>
      <c r="HVG31" s="851"/>
      <c r="HVH31" s="851"/>
      <c r="HVI31" s="851"/>
      <c r="HVJ31" s="851"/>
      <c r="HVK31" s="851"/>
      <c r="HVL31" s="851"/>
      <c r="HVM31" s="851"/>
      <c r="HVN31" s="851"/>
      <c r="HVO31" s="851"/>
      <c r="HVP31" s="851"/>
      <c r="HVQ31" s="851"/>
      <c r="HVR31" s="851"/>
      <c r="HVS31" s="851"/>
      <c r="HVT31" s="851"/>
      <c r="HVU31" s="851"/>
      <c r="HVV31" s="851"/>
      <c r="HVW31" s="851"/>
      <c r="HVX31" s="851"/>
      <c r="HVY31" s="851"/>
      <c r="HVZ31" s="851"/>
      <c r="HWA31" s="851"/>
      <c r="HWB31" s="851"/>
      <c r="HWC31" s="851"/>
      <c r="HWD31" s="851"/>
      <c r="HWE31" s="851"/>
      <c r="HWF31" s="851"/>
      <c r="HWG31" s="851"/>
      <c r="HWH31" s="851"/>
      <c r="HWI31" s="851"/>
      <c r="HWJ31" s="851"/>
      <c r="HWK31" s="851"/>
      <c r="HWL31" s="851"/>
      <c r="HWM31" s="851"/>
      <c r="HWN31" s="851"/>
      <c r="HWO31" s="851"/>
      <c r="HWP31" s="851"/>
      <c r="HWQ31" s="851"/>
      <c r="HWR31" s="851"/>
      <c r="HWS31" s="851"/>
      <c r="HWT31" s="851"/>
      <c r="HWU31" s="851"/>
      <c r="HWV31" s="851"/>
      <c r="HWW31" s="851"/>
      <c r="HWX31" s="851"/>
      <c r="HWY31" s="851"/>
      <c r="HWZ31" s="851"/>
      <c r="HXA31" s="851"/>
      <c r="HXB31" s="851"/>
      <c r="HXC31" s="851"/>
      <c r="HXD31" s="851"/>
      <c r="HXE31" s="851"/>
      <c r="HXF31" s="851"/>
      <c r="HXG31" s="851"/>
      <c r="HXH31" s="851"/>
      <c r="HXI31" s="851"/>
      <c r="HXJ31" s="851"/>
      <c r="HXK31" s="851"/>
      <c r="HXL31" s="851"/>
      <c r="HXM31" s="851"/>
      <c r="HXN31" s="851"/>
      <c r="HXO31" s="851"/>
      <c r="HXP31" s="851"/>
      <c r="HXQ31" s="851"/>
      <c r="HXR31" s="851"/>
      <c r="HXS31" s="851"/>
      <c r="HXT31" s="851"/>
      <c r="HXU31" s="851"/>
      <c r="HXV31" s="851"/>
      <c r="HXW31" s="851"/>
      <c r="HXX31" s="851"/>
      <c r="HXY31" s="851"/>
      <c r="HXZ31" s="851"/>
      <c r="HYA31" s="851"/>
      <c r="HYB31" s="851"/>
      <c r="HYC31" s="851"/>
      <c r="HYD31" s="851"/>
      <c r="HYE31" s="851"/>
      <c r="HYF31" s="851"/>
      <c r="HYG31" s="851"/>
      <c r="HYH31" s="851"/>
      <c r="HYI31" s="851"/>
      <c r="HYJ31" s="851"/>
      <c r="HYK31" s="851"/>
      <c r="HYL31" s="851"/>
      <c r="HYM31" s="851"/>
      <c r="HYN31" s="851"/>
      <c r="HYO31" s="851"/>
      <c r="HYP31" s="851"/>
      <c r="HYQ31" s="851"/>
      <c r="HYR31" s="851"/>
      <c r="HYS31" s="851"/>
      <c r="HYT31" s="851"/>
      <c r="HYU31" s="851"/>
      <c r="HYV31" s="851"/>
      <c r="HYW31" s="851"/>
      <c r="HYX31" s="851"/>
      <c r="HYY31" s="851"/>
      <c r="HYZ31" s="851"/>
      <c r="HZA31" s="851"/>
      <c r="HZB31" s="851"/>
      <c r="HZC31" s="851"/>
      <c r="HZD31" s="851"/>
      <c r="HZE31" s="851"/>
      <c r="HZF31" s="851"/>
      <c r="HZG31" s="851"/>
      <c r="HZH31" s="851"/>
      <c r="HZI31" s="851"/>
      <c r="HZJ31" s="851"/>
      <c r="HZK31" s="851"/>
      <c r="HZL31" s="851"/>
      <c r="HZM31" s="851"/>
      <c r="HZN31" s="851"/>
      <c r="HZO31" s="851"/>
      <c r="HZP31" s="851"/>
      <c r="HZQ31" s="851"/>
      <c r="HZR31" s="851"/>
      <c r="HZS31" s="851"/>
      <c r="HZT31" s="851"/>
      <c r="HZU31" s="851"/>
      <c r="HZV31" s="851"/>
      <c r="HZW31" s="851"/>
      <c r="HZX31" s="851"/>
      <c r="HZY31" s="851"/>
      <c r="HZZ31" s="851"/>
      <c r="IAA31" s="851"/>
      <c r="IAB31" s="851"/>
      <c r="IAC31" s="851"/>
      <c r="IAD31" s="851"/>
      <c r="IAE31" s="851"/>
      <c r="IAF31" s="851"/>
      <c r="IAG31" s="851"/>
      <c r="IAH31" s="851"/>
      <c r="IAI31" s="851"/>
      <c r="IAJ31" s="851"/>
      <c r="IAK31" s="851"/>
      <c r="IAL31" s="851"/>
      <c r="IAM31" s="851"/>
      <c r="IAN31" s="851"/>
      <c r="IAO31" s="851"/>
      <c r="IAP31" s="851"/>
      <c r="IAQ31" s="851"/>
      <c r="IAR31" s="851"/>
      <c r="IAS31" s="851"/>
      <c r="IAT31" s="851"/>
      <c r="IAU31" s="851"/>
      <c r="IAV31" s="851"/>
      <c r="IAW31" s="851"/>
      <c r="IAX31" s="851"/>
      <c r="IAY31" s="851"/>
      <c r="IAZ31" s="851"/>
      <c r="IBA31" s="851"/>
      <c r="IBB31" s="851"/>
      <c r="IBC31" s="851"/>
      <c r="IBD31" s="851"/>
      <c r="IBE31" s="851"/>
      <c r="IBF31" s="851"/>
      <c r="IBG31" s="851"/>
      <c r="IBH31" s="851"/>
      <c r="IBI31" s="851"/>
      <c r="IBJ31" s="851"/>
      <c r="IBK31" s="851"/>
      <c r="IBL31" s="851"/>
      <c r="IBM31" s="851"/>
      <c r="IBN31" s="851"/>
      <c r="IBO31" s="851"/>
      <c r="IBP31" s="851"/>
      <c r="IBQ31" s="851"/>
      <c r="IBR31" s="851"/>
      <c r="IBS31" s="851"/>
      <c r="IBT31" s="851"/>
      <c r="IBU31" s="851"/>
      <c r="IBV31" s="851"/>
      <c r="IBW31" s="851"/>
      <c r="IBX31" s="851"/>
      <c r="IBY31" s="851"/>
      <c r="IBZ31" s="851"/>
      <c r="ICA31" s="851"/>
      <c r="ICB31" s="851"/>
      <c r="ICC31" s="851"/>
      <c r="ICD31" s="851"/>
      <c r="ICE31" s="851"/>
      <c r="ICF31" s="851"/>
      <c r="ICG31" s="851"/>
      <c r="ICH31" s="851"/>
      <c r="ICI31" s="851"/>
      <c r="ICJ31" s="851"/>
      <c r="ICK31" s="851"/>
      <c r="ICL31" s="851"/>
      <c r="ICM31" s="851"/>
      <c r="ICN31" s="851"/>
      <c r="ICO31" s="851"/>
      <c r="ICP31" s="851"/>
      <c r="ICQ31" s="851"/>
      <c r="ICR31" s="851"/>
      <c r="ICS31" s="851"/>
      <c r="ICT31" s="851"/>
      <c r="ICU31" s="851"/>
      <c r="ICV31" s="851"/>
      <c r="ICW31" s="851"/>
      <c r="ICX31" s="851"/>
      <c r="ICY31" s="851"/>
      <c r="ICZ31" s="851"/>
      <c r="IDA31" s="851"/>
      <c r="IDB31" s="851"/>
      <c r="IDC31" s="851"/>
      <c r="IDD31" s="851"/>
      <c r="IDE31" s="851"/>
      <c r="IDF31" s="851"/>
      <c r="IDG31" s="851"/>
      <c r="IDH31" s="851"/>
      <c r="IDI31" s="851"/>
      <c r="IDJ31" s="851"/>
      <c r="IDK31" s="851"/>
      <c r="IDL31" s="851"/>
      <c r="IDM31" s="851"/>
      <c r="IDN31" s="851"/>
      <c r="IDO31" s="851"/>
      <c r="IDP31" s="851"/>
      <c r="IDQ31" s="851"/>
      <c r="IDR31" s="851"/>
      <c r="IDS31" s="851"/>
      <c r="IDT31" s="851"/>
      <c r="IDU31" s="851"/>
      <c r="IDV31" s="851"/>
      <c r="IDW31" s="851"/>
      <c r="IDX31" s="851"/>
      <c r="IDY31" s="851"/>
      <c r="IDZ31" s="851"/>
      <c r="IEA31" s="851"/>
      <c r="IEB31" s="851"/>
      <c r="IEC31" s="851"/>
      <c r="IED31" s="851"/>
      <c r="IEE31" s="851"/>
      <c r="IEF31" s="851"/>
      <c r="IEG31" s="851"/>
      <c r="IEH31" s="851"/>
      <c r="IEI31" s="851"/>
      <c r="IEJ31" s="851"/>
      <c r="IEK31" s="851"/>
      <c r="IEL31" s="851"/>
      <c r="IEM31" s="851"/>
      <c r="IEN31" s="851"/>
      <c r="IEO31" s="851"/>
      <c r="IEP31" s="851"/>
      <c r="IEQ31" s="851"/>
      <c r="IER31" s="851"/>
      <c r="IES31" s="851"/>
      <c r="IET31" s="851"/>
      <c r="IEU31" s="851"/>
      <c r="IEV31" s="851"/>
      <c r="IEW31" s="851"/>
      <c r="IEX31" s="851"/>
      <c r="IEY31" s="851"/>
      <c r="IEZ31" s="851"/>
      <c r="IFA31" s="851"/>
      <c r="IFB31" s="851"/>
      <c r="IFC31" s="851"/>
      <c r="IFD31" s="851"/>
      <c r="IFE31" s="851"/>
      <c r="IFF31" s="851"/>
      <c r="IFG31" s="851"/>
      <c r="IFH31" s="851"/>
      <c r="IFI31" s="851"/>
      <c r="IFJ31" s="851"/>
      <c r="IFK31" s="851"/>
      <c r="IFL31" s="851"/>
      <c r="IFM31" s="851"/>
      <c r="IFN31" s="851"/>
      <c r="IFO31" s="851"/>
      <c r="IFP31" s="851"/>
      <c r="IFQ31" s="851"/>
      <c r="IFR31" s="851"/>
      <c r="IFS31" s="851"/>
      <c r="IFT31" s="851"/>
      <c r="IFU31" s="851"/>
      <c r="IFV31" s="851"/>
      <c r="IFW31" s="851"/>
      <c r="IFX31" s="851"/>
      <c r="IFY31" s="851"/>
      <c r="IFZ31" s="851"/>
      <c r="IGA31" s="851"/>
      <c r="IGB31" s="851"/>
      <c r="IGC31" s="851"/>
      <c r="IGD31" s="851"/>
      <c r="IGE31" s="851"/>
      <c r="IGF31" s="851"/>
      <c r="IGG31" s="851"/>
      <c r="IGH31" s="851"/>
      <c r="IGI31" s="851"/>
      <c r="IGJ31" s="851"/>
      <c r="IGK31" s="851"/>
      <c r="IGL31" s="851"/>
      <c r="IGM31" s="851"/>
      <c r="IGN31" s="851"/>
      <c r="IGO31" s="851"/>
      <c r="IGP31" s="851"/>
      <c r="IGQ31" s="851"/>
      <c r="IGR31" s="851"/>
      <c r="IGS31" s="851"/>
      <c r="IGT31" s="851"/>
      <c r="IGU31" s="851"/>
      <c r="IGV31" s="851"/>
      <c r="IGW31" s="851"/>
      <c r="IGX31" s="851"/>
      <c r="IGY31" s="851"/>
      <c r="IGZ31" s="851"/>
      <c r="IHA31" s="851"/>
      <c r="IHB31" s="851"/>
      <c r="IHC31" s="851"/>
      <c r="IHD31" s="851"/>
      <c r="IHE31" s="851"/>
      <c r="IHF31" s="851"/>
      <c r="IHG31" s="851"/>
      <c r="IHH31" s="851"/>
      <c r="IHI31" s="851"/>
      <c r="IHJ31" s="851"/>
      <c r="IHK31" s="851"/>
      <c r="IHL31" s="851"/>
      <c r="IHM31" s="851"/>
      <c r="IHN31" s="851"/>
      <c r="IHO31" s="851"/>
      <c r="IHP31" s="851"/>
      <c r="IHQ31" s="851"/>
      <c r="IHR31" s="851"/>
      <c r="IHS31" s="851"/>
      <c r="IHT31" s="851"/>
      <c r="IHU31" s="851"/>
      <c r="IHV31" s="851"/>
      <c r="IHW31" s="851"/>
      <c r="IHX31" s="851"/>
      <c r="IHY31" s="851"/>
      <c r="IHZ31" s="851"/>
      <c r="IIA31" s="851"/>
      <c r="IIB31" s="851"/>
      <c r="IIC31" s="851"/>
      <c r="IID31" s="851"/>
      <c r="IIE31" s="851"/>
      <c r="IIF31" s="851"/>
      <c r="IIG31" s="851"/>
      <c r="IIH31" s="851"/>
      <c r="III31" s="851"/>
      <c r="IIJ31" s="851"/>
      <c r="IIK31" s="851"/>
      <c r="IIL31" s="851"/>
      <c r="IIM31" s="851"/>
      <c r="IIN31" s="851"/>
      <c r="IIO31" s="851"/>
      <c r="IIP31" s="851"/>
      <c r="IIQ31" s="851"/>
      <c r="IIR31" s="851"/>
      <c r="IIS31" s="851"/>
      <c r="IIT31" s="851"/>
      <c r="IIU31" s="851"/>
      <c r="IIV31" s="851"/>
      <c r="IIW31" s="851"/>
      <c r="IIX31" s="851"/>
      <c r="IIY31" s="851"/>
      <c r="IIZ31" s="851"/>
      <c r="IJA31" s="851"/>
      <c r="IJB31" s="851"/>
      <c r="IJC31" s="851"/>
      <c r="IJD31" s="851"/>
      <c r="IJE31" s="851"/>
      <c r="IJF31" s="851"/>
      <c r="IJG31" s="851"/>
      <c r="IJH31" s="851"/>
      <c r="IJI31" s="851"/>
      <c r="IJJ31" s="851"/>
      <c r="IJK31" s="851"/>
      <c r="IJL31" s="851"/>
      <c r="IJM31" s="851"/>
      <c r="IJN31" s="851"/>
      <c r="IJO31" s="851"/>
      <c r="IJP31" s="851"/>
      <c r="IJQ31" s="851"/>
      <c r="IJR31" s="851"/>
      <c r="IJS31" s="851"/>
      <c r="IJT31" s="851"/>
      <c r="IJU31" s="851"/>
      <c r="IJV31" s="851"/>
      <c r="IJW31" s="851"/>
      <c r="IJX31" s="851"/>
      <c r="IJY31" s="851"/>
      <c r="IJZ31" s="851"/>
      <c r="IKA31" s="851"/>
      <c r="IKB31" s="851"/>
      <c r="IKC31" s="851"/>
      <c r="IKD31" s="851"/>
      <c r="IKE31" s="851"/>
      <c r="IKF31" s="851"/>
      <c r="IKG31" s="851"/>
      <c r="IKH31" s="851"/>
      <c r="IKI31" s="851"/>
      <c r="IKJ31" s="851"/>
      <c r="IKK31" s="851"/>
      <c r="IKL31" s="851"/>
      <c r="IKM31" s="851"/>
      <c r="IKN31" s="851"/>
      <c r="IKO31" s="851"/>
      <c r="IKP31" s="851"/>
      <c r="IKQ31" s="851"/>
      <c r="IKR31" s="851"/>
      <c r="IKS31" s="851"/>
      <c r="IKT31" s="851"/>
      <c r="IKU31" s="851"/>
      <c r="IKV31" s="851"/>
      <c r="IKW31" s="851"/>
      <c r="IKX31" s="851"/>
      <c r="IKY31" s="851"/>
      <c r="IKZ31" s="851"/>
      <c r="ILA31" s="851"/>
      <c r="ILB31" s="851"/>
      <c r="ILC31" s="851"/>
      <c r="ILD31" s="851"/>
      <c r="ILE31" s="851"/>
      <c r="ILF31" s="851"/>
      <c r="ILG31" s="851"/>
      <c r="ILH31" s="851"/>
      <c r="ILI31" s="851"/>
      <c r="ILJ31" s="851"/>
      <c r="ILK31" s="851"/>
      <c r="ILL31" s="851"/>
      <c r="ILM31" s="851"/>
      <c r="ILN31" s="851"/>
      <c r="ILO31" s="851"/>
      <c r="ILP31" s="851"/>
      <c r="ILQ31" s="851"/>
      <c r="ILR31" s="851"/>
      <c r="ILS31" s="851"/>
      <c r="ILT31" s="851"/>
      <c r="ILU31" s="851"/>
      <c r="ILV31" s="851"/>
      <c r="ILW31" s="851"/>
      <c r="ILX31" s="851"/>
      <c r="ILY31" s="851"/>
      <c r="ILZ31" s="851"/>
      <c r="IMA31" s="851"/>
      <c r="IMB31" s="851"/>
      <c r="IMC31" s="851"/>
      <c r="IMD31" s="851"/>
      <c r="IME31" s="851"/>
      <c r="IMF31" s="851"/>
      <c r="IMG31" s="851"/>
      <c r="IMH31" s="851"/>
      <c r="IMI31" s="851"/>
      <c r="IMJ31" s="851"/>
      <c r="IMK31" s="851"/>
      <c r="IML31" s="851"/>
      <c r="IMM31" s="851"/>
      <c r="IMN31" s="851"/>
      <c r="IMO31" s="851"/>
      <c r="IMP31" s="851"/>
      <c r="IMQ31" s="851"/>
      <c r="IMR31" s="851"/>
      <c r="IMS31" s="851"/>
      <c r="IMT31" s="851"/>
      <c r="IMU31" s="851"/>
      <c r="IMV31" s="851"/>
      <c r="IMW31" s="851"/>
      <c r="IMX31" s="851"/>
      <c r="IMY31" s="851"/>
      <c r="IMZ31" s="851"/>
      <c r="INA31" s="851"/>
      <c r="INB31" s="851"/>
      <c r="INC31" s="851"/>
      <c r="IND31" s="851"/>
      <c r="INE31" s="851"/>
      <c r="INF31" s="851"/>
      <c r="ING31" s="851"/>
      <c r="INH31" s="851"/>
      <c r="INI31" s="851"/>
      <c r="INJ31" s="851"/>
      <c r="INK31" s="851"/>
      <c r="INL31" s="851"/>
      <c r="INM31" s="851"/>
      <c r="INN31" s="851"/>
      <c r="INO31" s="851"/>
      <c r="INP31" s="851"/>
      <c r="INQ31" s="851"/>
      <c r="INR31" s="851"/>
      <c r="INS31" s="851"/>
      <c r="INT31" s="851"/>
      <c r="INU31" s="851"/>
      <c r="INV31" s="851"/>
      <c r="INW31" s="851"/>
      <c r="INX31" s="851"/>
      <c r="INY31" s="851"/>
      <c r="INZ31" s="851"/>
      <c r="IOA31" s="851"/>
      <c r="IOB31" s="851"/>
      <c r="IOC31" s="851"/>
      <c r="IOD31" s="851"/>
      <c r="IOE31" s="851"/>
      <c r="IOF31" s="851"/>
      <c r="IOG31" s="851"/>
      <c r="IOH31" s="851"/>
      <c r="IOI31" s="851"/>
      <c r="IOJ31" s="851"/>
      <c r="IOK31" s="851"/>
      <c r="IOL31" s="851"/>
      <c r="IOM31" s="851"/>
      <c r="ION31" s="851"/>
      <c r="IOO31" s="851"/>
      <c r="IOP31" s="851"/>
      <c r="IOQ31" s="851"/>
      <c r="IOR31" s="851"/>
      <c r="IOS31" s="851"/>
      <c r="IOT31" s="851"/>
      <c r="IOU31" s="851"/>
      <c r="IOV31" s="851"/>
      <c r="IOW31" s="851"/>
      <c r="IOX31" s="851"/>
      <c r="IOY31" s="851"/>
      <c r="IOZ31" s="851"/>
      <c r="IPA31" s="851"/>
      <c r="IPB31" s="851"/>
      <c r="IPC31" s="851"/>
      <c r="IPD31" s="851"/>
      <c r="IPE31" s="851"/>
      <c r="IPF31" s="851"/>
      <c r="IPG31" s="851"/>
      <c r="IPH31" s="851"/>
      <c r="IPI31" s="851"/>
      <c r="IPJ31" s="851"/>
      <c r="IPK31" s="851"/>
      <c r="IPL31" s="851"/>
      <c r="IPM31" s="851"/>
      <c r="IPN31" s="851"/>
      <c r="IPO31" s="851"/>
      <c r="IPP31" s="851"/>
      <c r="IPQ31" s="851"/>
      <c r="IPR31" s="851"/>
      <c r="IPS31" s="851"/>
      <c r="IPT31" s="851"/>
      <c r="IPU31" s="851"/>
      <c r="IPV31" s="851"/>
      <c r="IPW31" s="851"/>
      <c r="IPX31" s="851"/>
      <c r="IPY31" s="851"/>
      <c r="IPZ31" s="851"/>
      <c r="IQA31" s="851"/>
      <c r="IQB31" s="851"/>
      <c r="IQC31" s="851"/>
      <c r="IQD31" s="851"/>
      <c r="IQE31" s="851"/>
      <c r="IQF31" s="851"/>
      <c r="IQG31" s="851"/>
      <c r="IQH31" s="851"/>
      <c r="IQI31" s="851"/>
      <c r="IQJ31" s="851"/>
      <c r="IQK31" s="851"/>
      <c r="IQL31" s="851"/>
      <c r="IQM31" s="851"/>
      <c r="IQN31" s="851"/>
      <c r="IQO31" s="851"/>
      <c r="IQP31" s="851"/>
      <c r="IQQ31" s="851"/>
      <c r="IQR31" s="851"/>
      <c r="IQS31" s="851"/>
      <c r="IQT31" s="851"/>
      <c r="IQU31" s="851"/>
      <c r="IQV31" s="851"/>
      <c r="IQW31" s="851"/>
      <c r="IQX31" s="851"/>
      <c r="IQY31" s="851"/>
      <c r="IQZ31" s="851"/>
      <c r="IRA31" s="851"/>
      <c r="IRB31" s="851"/>
      <c r="IRC31" s="851"/>
      <c r="IRD31" s="851"/>
      <c r="IRE31" s="851"/>
      <c r="IRF31" s="851"/>
      <c r="IRG31" s="851"/>
      <c r="IRH31" s="851"/>
      <c r="IRI31" s="851"/>
      <c r="IRJ31" s="851"/>
      <c r="IRK31" s="851"/>
      <c r="IRL31" s="851"/>
      <c r="IRM31" s="851"/>
      <c r="IRN31" s="851"/>
      <c r="IRO31" s="851"/>
      <c r="IRP31" s="851"/>
      <c r="IRQ31" s="851"/>
      <c r="IRR31" s="851"/>
      <c r="IRS31" s="851"/>
      <c r="IRT31" s="851"/>
      <c r="IRU31" s="851"/>
      <c r="IRV31" s="851"/>
      <c r="IRW31" s="851"/>
      <c r="IRX31" s="851"/>
      <c r="IRY31" s="851"/>
      <c r="IRZ31" s="851"/>
      <c r="ISA31" s="851"/>
      <c r="ISB31" s="851"/>
      <c r="ISC31" s="851"/>
      <c r="ISD31" s="851"/>
      <c r="ISE31" s="851"/>
      <c r="ISF31" s="851"/>
      <c r="ISG31" s="851"/>
      <c r="ISH31" s="851"/>
      <c r="ISI31" s="851"/>
      <c r="ISJ31" s="851"/>
      <c r="ISK31" s="851"/>
      <c r="ISL31" s="851"/>
      <c r="ISM31" s="851"/>
      <c r="ISN31" s="851"/>
      <c r="ISO31" s="851"/>
      <c r="ISP31" s="851"/>
      <c r="ISQ31" s="851"/>
      <c r="ISR31" s="851"/>
      <c r="ISS31" s="851"/>
      <c r="IST31" s="851"/>
      <c r="ISU31" s="851"/>
      <c r="ISV31" s="851"/>
      <c r="ISW31" s="851"/>
      <c r="ISX31" s="851"/>
      <c r="ISY31" s="851"/>
      <c r="ISZ31" s="851"/>
      <c r="ITA31" s="851"/>
      <c r="ITB31" s="851"/>
      <c r="ITC31" s="851"/>
      <c r="ITD31" s="851"/>
      <c r="ITE31" s="851"/>
      <c r="ITF31" s="851"/>
      <c r="ITG31" s="851"/>
      <c r="ITH31" s="851"/>
      <c r="ITI31" s="851"/>
      <c r="ITJ31" s="851"/>
      <c r="ITK31" s="851"/>
      <c r="ITL31" s="851"/>
      <c r="ITM31" s="851"/>
      <c r="ITN31" s="851"/>
      <c r="ITO31" s="851"/>
      <c r="ITP31" s="851"/>
      <c r="ITQ31" s="851"/>
      <c r="ITR31" s="851"/>
      <c r="ITS31" s="851"/>
      <c r="ITT31" s="851"/>
      <c r="ITU31" s="851"/>
      <c r="ITV31" s="851"/>
      <c r="ITW31" s="851"/>
      <c r="ITX31" s="851"/>
      <c r="ITY31" s="851"/>
      <c r="ITZ31" s="851"/>
      <c r="IUA31" s="851"/>
      <c r="IUB31" s="851"/>
      <c r="IUC31" s="851"/>
      <c r="IUD31" s="851"/>
      <c r="IUE31" s="851"/>
      <c r="IUF31" s="851"/>
      <c r="IUG31" s="851"/>
      <c r="IUH31" s="851"/>
      <c r="IUI31" s="851"/>
      <c r="IUJ31" s="851"/>
      <c r="IUK31" s="851"/>
      <c r="IUL31" s="851"/>
      <c r="IUM31" s="851"/>
      <c r="IUN31" s="851"/>
      <c r="IUO31" s="851"/>
      <c r="IUP31" s="851"/>
      <c r="IUQ31" s="851"/>
      <c r="IUR31" s="851"/>
      <c r="IUS31" s="851"/>
      <c r="IUT31" s="851"/>
      <c r="IUU31" s="851"/>
      <c r="IUV31" s="851"/>
      <c r="IUW31" s="851"/>
      <c r="IUX31" s="851"/>
      <c r="IUY31" s="851"/>
      <c r="IUZ31" s="851"/>
      <c r="IVA31" s="851"/>
      <c r="IVB31" s="851"/>
      <c r="IVC31" s="851"/>
      <c r="IVD31" s="851"/>
      <c r="IVE31" s="851"/>
      <c r="IVF31" s="851"/>
      <c r="IVG31" s="851"/>
      <c r="IVH31" s="851"/>
      <c r="IVI31" s="851"/>
      <c r="IVJ31" s="851"/>
      <c r="IVK31" s="851"/>
      <c r="IVL31" s="851"/>
      <c r="IVM31" s="851"/>
      <c r="IVN31" s="851"/>
      <c r="IVO31" s="851"/>
      <c r="IVP31" s="851"/>
      <c r="IVQ31" s="851"/>
      <c r="IVR31" s="851"/>
      <c r="IVS31" s="851"/>
      <c r="IVT31" s="851"/>
      <c r="IVU31" s="851"/>
      <c r="IVV31" s="851"/>
      <c r="IVW31" s="851"/>
      <c r="IVX31" s="851"/>
      <c r="IVY31" s="851"/>
      <c r="IVZ31" s="851"/>
      <c r="IWA31" s="851"/>
      <c r="IWB31" s="851"/>
      <c r="IWC31" s="851"/>
      <c r="IWD31" s="851"/>
      <c r="IWE31" s="851"/>
      <c r="IWF31" s="851"/>
      <c r="IWG31" s="851"/>
      <c r="IWH31" s="851"/>
      <c r="IWI31" s="851"/>
      <c r="IWJ31" s="851"/>
      <c r="IWK31" s="851"/>
      <c r="IWL31" s="851"/>
      <c r="IWM31" s="851"/>
      <c r="IWN31" s="851"/>
      <c r="IWO31" s="851"/>
      <c r="IWP31" s="851"/>
      <c r="IWQ31" s="851"/>
      <c r="IWR31" s="851"/>
      <c r="IWS31" s="851"/>
      <c r="IWT31" s="851"/>
      <c r="IWU31" s="851"/>
      <c r="IWV31" s="851"/>
      <c r="IWW31" s="851"/>
      <c r="IWX31" s="851"/>
      <c r="IWY31" s="851"/>
      <c r="IWZ31" s="851"/>
      <c r="IXA31" s="851"/>
      <c r="IXB31" s="851"/>
      <c r="IXC31" s="851"/>
      <c r="IXD31" s="851"/>
      <c r="IXE31" s="851"/>
      <c r="IXF31" s="851"/>
      <c r="IXG31" s="851"/>
      <c r="IXH31" s="851"/>
      <c r="IXI31" s="851"/>
      <c r="IXJ31" s="851"/>
      <c r="IXK31" s="851"/>
      <c r="IXL31" s="851"/>
      <c r="IXM31" s="851"/>
      <c r="IXN31" s="851"/>
      <c r="IXO31" s="851"/>
      <c r="IXP31" s="851"/>
      <c r="IXQ31" s="851"/>
      <c r="IXR31" s="851"/>
      <c r="IXS31" s="851"/>
      <c r="IXT31" s="851"/>
      <c r="IXU31" s="851"/>
      <c r="IXV31" s="851"/>
      <c r="IXW31" s="851"/>
      <c r="IXX31" s="851"/>
      <c r="IXY31" s="851"/>
      <c r="IXZ31" s="851"/>
      <c r="IYA31" s="851"/>
      <c r="IYB31" s="851"/>
      <c r="IYC31" s="851"/>
      <c r="IYD31" s="851"/>
      <c r="IYE31" s="851"/>
      <c r="IYF31" s="851"/>
      <c r="IYG31" s="851"/>
      <c r="IYH31" s="851"/>
      <c r="IYI31" s="851"/>
      <c r="IYJ31" s="851"/>
      <c r="IYK31" s="851"/>
      <c r="IYL31" s="851"/>
      <c r="IYM31" s="851"/>
      <c r="IYN31" s="851"/>
      <c r="IYO31" s="851"/>
      <c r="IYP31" s="851"/>
      <c r="IYQ31" s="851"/>
      <c r="IYR31" s="851"/>
      <c r="IYS31" s="851"/>
      <c r="IYT31" s="851"/>
      <c r="IYU31" s="851"/>
      <c r="IYV31" s="851"/>
      <c r="IYW31" s="851"/>
      <c r="IYX31" s="851"/>
      <c r="IYY31" s="851"/>
      <c r="IYZ31" s="851"/>
      <c r="IZA31" s="851"/>
      <c r="IZB31" s="851"/>
      <c r="IZC31" s="851"/>
      <c r="IZD31" s="851"/>
      <c r="IZE31" s="851"/>
      <c r="IZF31" s="851"/>
      <c r="IZG31" s="851"/>
      <c r="IZH31" s="851"/>
      <c r="IZI31" s="851"/>
      <c r="IZJ31" s="851"/>
      <c r="IZK31" s="851"/>
      <c r="IZL31" s="851"/>
      <c r="IZM31" s="851"/>
      <c r="IZN31" s="851"/>
      <c r="IZO31" s="851"/>
      <c r="IZP31" s="851"/>
      <c r="IZQ31" s="851"/>
      <c r="IZR31" s="851"/>
      <c r="IZS31" s="851"/>
      <c r="IZT31" s="851"/>
      <c r="IZU31" s="851"/>
      <c r="IZV31" s="851"/>
      <c r="IZW31" s="851"/>
      <c r="IZX31" s="851"/>
      <c r="IZY31" s="851"/>
      <c r="IZZ31" s="851"/>
      <c r="JAA31" s="851"/>
      <c r="JAB31" s="851"/>
      <c r="JAC31" s="851"/>
      <c r="JAD31" s="851"/>
      <c r="JAE31" s="851"/>
      <c r="JAF31" s="851"/>
      <c r="JAG31" s="851"/>
      <c r="JAH31" s="851"/>
      <c r="JAI31" s="851"/>
      <c r="JAJ31" s="851"/>
      <c r="JAK31" s="851"/>
      <c r="JAL31" s="851"/>
      <c r="JAM31" s="851"/>
      <c r="JAN31" s="851"/>
      <c r="JAO31" s="851"/>
      <c r="JAP31" s="851"/>
      <c r="JAQ31" s="851"/>
      <c r="JAR31" s="851"/>
      <c r="JAS31" s="851"/>
      <c r="JAT31" s="851"/>
      <c r="JAU31" s="851"/>
      <c r="JAV31" s="851"/>
      <c r="JAW31" s="851"/>
      <c r="JAX31" s="851"/>
      <c r="JAY31" s="851"/>
      <c r="JAZ31" s="851"/>
      <c r="JBA31" s="851"/>
      <c r="JBB31" s="851"/>
      <c r="JBC31" s="851"/>
      <c r="JBD31" s="851"/>
      <c r="JBE31" s="851"/>
      <c r="JBF31" s="851"/>
      <c r="JBG31" s="851"/>
      <c r="JBH31" s="851"/>
      <c r="JBI31" s="851"/>
      <c r="JBJ31" s="851"/>
      <c r="JBK31" s="851"/>
      <c r="JBL31" s="851"/>
      <c r="JBM31" s="851"/>
      <c r="JBN31" s="851"/>
      <c r="JBO31" s="851"/>
      <c r="JBP31" s="851"/>
      <c r="JBQ31" s="851"/>
      <c r="JBR31" s="851"/>
      <c r="JBS31" s="851"/>
      <c r="JBT31" s="851"/>
      <c r="JBU31" s="851"/>
      <c r="JBV31" s="851"/>
      <c r="JBW31" s="851"/>
      <c r="JBX31" s="851"/>
      <c r="JBY31" s="851"/>
      <c r="JBZ31" s="851"/>
      <c r="JCA31" s="851"/>
      <c r="JCB31" s="851"/>
      <c r="JCC31" s="851"/>
      <c r="JCD31" s="851"/>
      <c r="JCE31" s="851"/>
      <c r="JCF31" s="851"/>
      <c r="JCG31" s="851"/>
      <c r="JCH31" s="851"/>
      <c r="JCI31" s="851"/>
      <c r="JCJ31" s="851"/>
      <c r="JCK31" s="851"/>
      <c r="JCL31" s="851"/>
      <c r="JCM31" s="851"/>
      <c r="JCN31" s="851"/>
      <c r="JCO31" s="851"/>
      <c r="JCP31" s="851"/>
      <c r="JCQ31" s="851"/>
      <c r="JCR31" s="851"/>
      <c r="JCS31" s="851"/>
      <c r="JCT31" s="851"/>
      <c r="JCU31" s="851"/>
      <c r="JCV31" s="851"/>
      <c r="JCW31" s="851"/>
      <c r="JCX31" s="851"/>
      <c r="JCY31" s="851"/>
      <c r="JCZ31" s="851"/>
      <c r="JDA31" s="851"/>
      <c r="JDB31" s="851"/>
      <c r="JDC31" s="851"/>
      <c r="JDD31" s="851"/>
      <c r="JDE31" s="851"/>
      <c r="JDF31" s="851"/>
      <c r="JDG31" s="851"/>
      <c r="JDH31" s="851"/>
      <c r="JDI31" s="851"/>
      <c r="JDJ31" s="851"/>
      <c r="JDK31" s="851"/>
      <c r="JDL31" s="851"/>
      <c r="JDM31" s="851"/>
      <c r="JDN31" s="851"/>
      <c r="JDO31" s="851"/>
      <c r="JDP31" s="851"/>
      <c r="JDQ31" s="851"/>
      <c r="JDR31" s="851"/>
      <c r="JDS31" s="851"/>
      <c r="JDT31" s="851"/>
      <c r="JDU31" s="851"/>
      <c r="JDV31" s="851"/>
      <c r="JDW31" s="851"/>
      <c r="JDX31" s="851"/>
      <c r="JDY31" s="851"/>
      <c r="JDZ31" s="851"/>
      <c r="JEA31" s="851"/>
      <c r="JEB31" s="851"/>
      <c r="JEC31" s="851"/>
      <c r="JED31" s="851"/>
      <c r="JEE31" s="851"/>
      <c r="JEF31" s="851"/>
      <c r="JEG31" s="851"/>
      <c r="JEH31" s="851"/>
      <c r="JEI31" s="851"/>
      <c r="JEJ31" s="851"/>
      <c r="JEK31" s="851"/>
      <c r="JEL31" s="851"/>
      <c r="JEM31" s="851"/>
      <c r="JEN31" s="851"/>
      <c r="JEO31" s="851"/>
      <c r="JEP31" s="851"/>
      <c r="JEQ31" s="851"/>
      <c r="JER31" s="851"/>
      <c r="JES31" s="851"/>
      <c r="JET31" s="851"/>
      <c r="JEU31" s="851"/>
      <c r="JEV31" s="851"/>
      <c r="JEW31" s="851"/>
      <c r="JEX31" s="851"/>
      <c r="JEY31" s="851"/>
      <c r="JEZ31" s="851"/>
      <c r="JFA31" s="851"/>
      <c r="JFB31" s="851"/>
      <c r="JFC31" s="851"/>
      <c r="JFD31" s="851"/>
      <c r="JFE31" s="851"/>
      <c r="JFF31" s="851"/>
      <c r="JFG31" s="851"/>
      <c r="JFH31" s="851"/>
      <c r="JFI31" s="851"/>
      <c r="JFJ31" s="851"/>
      <c r="JFK31" s="851"/>
      <c r="JFL31" s="851"/>
      <c r="JFM31" s="851"/>
      <c r="JFN31" s="851"/>
      <c r="JFO31" s="851"/>
      <c r="JFP31" s="851"/>
      <c r="JFQ31" s="851"/>
      <c r="JFR31" s="851"/>
      <c r="JFS31" s="851"/>
      <c r="JFT31" s="851"/>
      <c r="JFU31" s="851"/>
      <c r="JFV31" s="851"/>
      <c r="JFW31" s="851"/>
      <c r="JFX31" s="851"/>
      <c r="JFY31" s="851"/>
      <c r="JFZ31" s="851"/>
      <c r="JGA31" s="851"/>
      <c r="JGB31" s="851"/>
      <c r="JGC31" s="851"/>
      <c r="JGD31" s="851"/>
      <c r="JGE31" s="851"/>
      <c r="JGF31" s="851"/>
      <c r="JGG31" s="851"/>
      <c r="JGH31" s="851"/>
      <c r="JGI31" s="851"/>
      <c r="JGJ31" s="851"/>
      <c r="JGK31" s="851"/>
      <c r="JGL31" s="851"/>
      <c r="JGM31" s="851"/>
      <c r="JGN31" s="851"/>
      <c r="JGO31" s="851"/>
      <c r="JGP31" s="851"/>
      <c r="JGQ31" s="851"/>
      <c r="JGR31" s="851"/>
      <c r="JGS31" s="851"/>
      <c r="JGT31" s="851"/>
      <c r="JGU31" s="851"/>
      <c r="JGV31" s="851"/>
      <c r="JGW31" s="851"/>
      <c r="JGX31" s="851"/>
      <c r="JGY31" s="851"/>
      <c r="JGZ31" s="851"/>
      <c r="JHA31" s="851"/>
      <c r="JHB31" s="851"/>
      <c r="JHC31" s="851"/>
      <c r="JHD31" s="851"/>
      <c r="JHE31" s="851"/>
      <c r="JHF31" s="851"/>
      <c r="JHG31" s="851"/>
      <c r="JHH31" s="851"/>
      <c r="JHI31" s="851"/>
      <c r="JHJ31" s="851"/>
      <c r="JHK31" s="851"/>
      <c r="JHL31" s="851"/>
      <c r="JHM31" s="851"/>
      <c r="JHN31" s="851"/>
      <c r="JHO31" s="851"/>
      <c r="JHP31" s="851"/>
      <c r="JHQ31" s="851"/>
      <c r="JHR31" s="851"/>
      <c r="JHS31" s="851"/>
      <c r="JHT31" s="851"/>
      <c r="JHU31" s="851"/>
      <c r="JHV31" s="851"/>
      <c r="JHW31" s="851"/>
      <c r="JHX31" s="851"/>
      <c r="JHY31" s="851"/>
      <c r="JHZ31" s="851"/>
      <c r="JIA31" s="851"/>
      <c r="JIB31" s="851"/>
      <c r="JIC31" s="851"/>
      <c r="JID31" s="851"/>
      <c r="JIE31" s="851"/>
      <c r="JIF31" s="851"/>
      <c r="JIG31" s="851"/>
      <c r="JIH31" s="851"/>
      <c r="JII31" s="851"/>
      <c r="JIJ31" s="851"/>
      <c r="JIK31" s="851"/>
      <c r="JIL31" s="851"/>
      <c r="JIM31" s="851"/>
      <c r="JIN31" s="851"/>
      <c r="JIO31" s="851"/>
      <c r="JIP31" s="851"/>
      <c r="JIQ31" s="851"/>
      <c r="JIR31" s="851"/>
      <c r="JIS31" s="851"/>
      <c r="JIT31" s="851"/>
      <c r="JIU31" s="851"/>
      <c r="JIV31" s="851"/>
      <c r="JIW31" s="851"/>
      <c r="JIX31" s="851"/>
      <c r="JIY31" s="851"/>
      <c r="JIZ31" s="851"/>
      <c r="JJA31" s="851"/>
      <c r="JJB31" s="851"/>
      <c r="JJC31" s="851"/>
      <c r="JJD31" s="851"/>
      <c r="JJE31" s="851"/>
      <c r="JJF31" s="851"/>
      <c r="JJG31" s="851"/>
      <c r="JJH31" s="851"/>
      <c r="JJI31" s="851"/>
      <c r="JJJ31" s="851"/>
      <c r="JJK31" s="851"/>
      <c r="JJL31" s="851"/>
      <c r="JJM31" s="851"/>
      <c r="JJN31" s="851"/>
      <c r="JJO31" s="851"/>
      <c r="JJP31" s="851"/>
      <c r="JJQ31" s="851"/>
      <c r="JJR31" s="851"/>
      <c r="JJS31" s="851"/>
      <c r="JJT31" s="851"/>
      <c r="JJU31" s="851"/>
      <c r="JJV31" s="851"/>
      <c r="JJW31" s="851"/>
      <c r="JJX31" s="851"/>
      <c r="JJY31" s="851"/>
      <c r="JJZ31" s="851"/>
      <c r="JKA31" s="851"/>
      <c r="JKB31" s="851"/>
      <c r="JKC31" s="851"/>
      <c r="JKD31" s="851"/>
      <c r="JKE31" s="851"/>
      <c r="JKF31" s="851"/>
      <c r="JKG31" s="851"/>
      <c r="JKH31" s="851"/>
      <c r="JKI31" s="851"/>
      <c r="JKJ31" s="851"/>
      <c r="JKK31" s="851"/>
      <c r="JKL31" s="851"/>
      <c r="JKM31" s="851"/>
      <c r="JKN31" s="851"/>
      <c r="JKO31" s="851"/>
      <c r="JKP31" s="851"/>
      <c r="JKQ31" s="851"/>
      <c r="JKR31" s="851"/>
      <c r="JKS31" s="851"/>
      <c r="JKT31" s="851"/>
      <c r="JKU31" s="851"/>
      <c r="JKV31" s="851"/>
      <c r="JKW31" s="851"/>
      <c r="JKX31" s="851"/>
      <c r="JKY31" s="851"/>
      <c r="JKZ31" s="851"/>
      <c r="JLA31" s="851"/>
      <c r="JLB31" s="851"/>
      <c r="JLC31" s="851"/>
      <c r="JLD31" s="851"/>
      <c r="JLE31" s="851"/>
      <c r="JLF31" s="851"/>
      <c r="JLG31" s="851"/>
      <c r="JLH31" s="851"/>
      <c r="JLI31" s="851"/>
      <c r="JLJ31" s="851"/>
      <c r="JLK31" s="851"/>
      <c r="JLL31" s="851"/>
      <c r="JLM31" s="851"/>
      <c r="JLN31" s="851"/>
      <c r="JLO31" s="851"/>
      <c r="JLP31" s="851"/>
      <c r="JLQ31" s="851"/>
      <c r="JLR31" s="851"/>
      <c r="JLS31" s="851"/>
      <c r="JLT31" s="851"/>
      <c r="JLU31" s="851"/>
      <c r="JLV31" s="851"/>
      <c r="JLW31" s="851"/>
      <c r="JLX31" s="851"/>
      <c r="JLY31" s="851"/>
      <c r="JLZ31" s="851"/>
      <c r="JMA31" s="851"/>
      <c r="JMB31" s="851"/>
      <c r="JMC31" s="851"/>
      <c r="JMD31" s="851"/>
      <c r="JME31" s="851"/>
      <c r="JMF31" s="851"/>
      <c r="JMG31" s="851"/>
      <c r="JMH31" s="851"/>
      <c r="JMI31" s="851"/>
      <c r="JMJ31" s="851"/>
      <c r="JMK31" s="851"/>
      <c r="JML31" s="851"/>
      <c r="JMM31" s="851"/>
      <c r="JMN31" s="851"/>
      <c r="JMO31" s="851"/>
      <c r="JMP31" s="851"/>
      <c r="JMQ31" s="851"/>
      <c r="JMR31" s="851"/>
      <c r="JMS31" s="851"/>
      <c r="JMT31" s="851"/>
      <c r="JMU31" s="851"/>
      <c r="JMV31" s="851"/>
      <c r="JMW31" s="851"/>
      <c r="JMX31" s="851"/>
      <c r="JMY31" s="851"/>
      <c r="JMZ31" s="851"/>
      <c r="JNA31" s="851"/>
      <c r="JNB31" s="851"/>
      <c r="JNC31" s="851"/>
      <c r="JND31" s="851"/>
      <c r="JNE31" s="851"/>
      <c r="JNF31" s="851"/>
      <c r="JNG31" s="851"/>
      <c r="JNH31" s="851"/>
      <c r="JNI31" s="851"/>
      <c r="JNJ31" s="851"/>
      <c r="JNK31" s="851"/>
      <c r="JNL31" s="851"/>
      <c r="JNM31" s="851"/>
      <c r="JNN31" s="851"/>
      <c r="JNO31" s="851"/>
      <c r="JNP31" s="851"/>
      <c r="JNQ31" s="851"/>
      <c r="JNR31" s="851"/>
      <c r="JNS31" s="851"/>
      <c r="JNT31" s="851"/>
      <c r="JNU31" s="851"/>
      <c r="JNV31" s="851"/>
      <c r="JNW31" s="851"/>
      <c r="JNX31" s="851"/>
      <c r="JNY31" s="851"/>
      <c r="JNZ31" s="851"/>
      <c r="JOA31" s="851"/>
      <c r="JOB31" s="851"/>
      <c r="JOC31" s="851"/>
      <c r="JOD31" s="851"/>
      <c r="JOE31" s="851"/>
      <c r="JOF31" s="851"/>
      <c r="JOG31" s="851"/>
      <c r="JOH31" s="851"/>
      <c r="JOI31" s="851"/>
      <c r="JOJ31" s="851"/>
      <c r="JOK31" s="851"/>
      <c r="JOL31" s="851"/>
      <c r="JOM31" s="851"/>
      <c r="JON31" s="851"/>
      <c r="JOO31" s="851"/>
      <c r="JOP31" s="851"/>
      <c r="JOQ31" s="851"/>
      <c r="JOR31" s="851"/>
      <c r="JOS31" s="851"/>
      <c r="JOT31" s="851"/>
      <c r="JOU31" s="851"/>
      <c r="JOV31" s="851"/>
      <c r="JOW31" s="851"/>
      <c r="JOX31" s="851"/>
      <c r="JOY31" s="851"/>
      <c r="JOZ31" s="851"/>
      <c r="JPA31" s="851"/>
      <c r="JPB31" s="851"/>
      <c r="JPC31" s="851"/>
      <c r="JPD31" s="851"/>
      <c r="JPE31" s="851"/>
      <c r="JPF31" s="851"/>
      <c r="JPG31" s="851"/>
      <c r="JPH31" s="851"/>
      <c r="JPI31" s="851"/>
      <c r="JPJ31" s="851"/>
      <c r="JPK31" s="851"/>
      <c r="JPL31" s="851"/>
      <c r="JPM31" s="851"/>
      <c r="JPN31" s="851"/>
      <c r="JPO31" s="851"/>
      <c r="JPP31" s="851"/>
      <c r="JPQ31" s="851"/>
      <c r="JPR31" s="851"/>
      <c r="JPS31" s="851"/>
      <c r="JPT31" s="851"/>
      <c r="JPU31" s="851"/>
      <c r="JPV31" s="851"/>
      <c r="JPW31" s="851"/>
      <c r="JPX31" s="851"/>
      <c r="JPY31" s="851"/>
      <c r="JPZ31" s="851"/>
      <c r="JQA31" s="851"/>
      <c r="JQB31" s="851"/>
      <c r="JQC31" s="851"/>
      <c r="JQD31" s="851"/>
      <c r="JQE31" s="851"/>
      <c r="JQF31" s="851"/>
      <c r="JQG31" s="851"/>
      <c r="JQH31" s="851"/>
      <c r="JQI31" s="851"/>
      <c r="JQJ31" s="851"/>
      <c r="JQK31" s="851"/>
      <c r="JQL31" s="851"/>
      <c r="JQM31" s="851"/>
      <c r="JQN31" s="851"/>
      <c r="JQO31" s="851"/>
      <c r="JQP31" s="851"/>
      <c r="JQQ31" s="851"/>
      <c r="JQR31" s="851"/>
      <c r="JQS31" s="851"/>
      <c r="JQT31" s="851"/>
      <c r="JQU31" s="851"/>
      <c r="JQV31" s="851"/>
      <c r="JQW31" s="851"/>
      <c r="JQX31" s="851"/>
      <c r="JQY31" s="851"/>
      <c r="JQZ31" s="851"/>
      <c r="JRA31" s="851"/>
      <c r="JRB31" s="851"/>
      <c r="JRC31" s="851"/>
      <c r="JRD31" s="851"/>
      <c r="JRE31" s="851"/>
      <c r="JRF31" s="851"/>
      <c r="JRG31" s="851"/>
      <c r="JRH31" s="851"/>
      <c r="JRI31" s="851"/>
      <c r="JRJ31" s="851"/>
      <c r="JRK31" s="851"/>
      <c r="JRL31" s="851"/>
      <c r="JRM31" s="851"/>
      <c r="JRN31" s="851"/>
      <c r="JRO31" s="851"/>
      <c r="JRP31" s="851"/>
      <c r="JRQ31" s="851"/>
      <c r="JRR31" s="851"/>
      <c r="JRS31" s="851"/>
      <c r="JRT31" s="851"/>
      <c r="JRU31" s="851"/>
      <c r="JRV31" s="851"/>
      <c r="JRW31" s="851"/>
      <c r="JRX31" s="851"/>
      <c r="JRY31" s="851"/>
      <c r="JRZ31" s="851"/>
      <c r="JSA31" s="851"/>
      <c r="JSB31" s="851"/>
      <c r="JSC31" s="851"/>
      <c r="JSD31" s="851"/>
      <c r="JSE31" s="851"/>
      <c r="JSF31" s="851"/>
      <c r="JSG31" s="851"/>
      <c r="JSH31" s="851"/>
      <c r="JSI31" s="851"/>
      <c r="JSJ31" s="851"/>
      <c r="JSK31" s="851"/>
      <c r="JSL31" s="851"/>
      <c r="JSM31" s="851"/>
      <c r="JSN31" s="851"/>
      <c r="JSO31" s="851"/>
      <c r="JSP31" s="851"/>
      <c r="JSQ31" s="851"/>
      <c r="JSR31" s="851"/>
      <c r="JSS31" s="851"/>
      <c r="JST31" s="851"/>
      <c r="JSU31" s="851"/>
      <c r="JSV31" s="851"/>
      <c r="JSW31" s="851"/>
      <c r="JSX31" s="851"/>
      <c r="JSY31" s="851"/>
      <c r="JSZ31" s="851"/>
      <c r="JTA31" s="851"/>
      <c r="JTB31" s="851"/>
      <c r="JTC31" s="851"/>
      <c r="JTD31" s="851"/>
      <c r="JTE31" s="851"/>
      <c r="JTF31" s="851"/>
      <c r="JTG31" s="851"/>
      <c r="JTH31" s="851"/>
      <c r="JTI31" s="851"/>
      <c r="JTJ31" s="851"/>
      <c r="JTK31" s="851"/>
      <c r="JTL31" s="851"/>
      <c r="JTM31" s="851"/>
      <c r="JTN31" s="851"/>
      <c r="JTO31" s="851"/>
      <c r="JTP31" s="851"/>
      <c r="JTQ31" s="851"/>
      <c r="JTR31" s="851"/>
      <c r="JTS31" s="851"/>
      <c r="JTT31" s="851"/>
      <c r="JTU31" s="851"/>
      <c r="JTV31" s="851"/>
      <c r="JTW31" s="851"/>
      <c r="JTX31" s="851"/>
      <c r="JTY31" s="851"/>
      <c r="JTZ31" s="851"/>
      <c r="JUA31" s="851"/>
      <c r="JUB31" s="851"/>
      <c r="JUC31" s="851"/>
      <c r="JUD31" s="851"/>
      <c r="JUE31" s="851"/>
      <c r="JUF31" s="851"/>
      <c r="JUG31" s="851"/>
      <c r="JUH31" s="851"/>
      <c r="JUI31" s="851"/>
      <c r="JUJ31" s="851"/>
      <c r="JUK31" s="851"/>
      <c r="JUL31" s="851"/>
      <c r="JUM31" s="851"/>
      <c r="JUN31" s="851"/>
      <c r="JUO31" s="851"/>
      <c r="JUP31" s="851"/>
      <c r="JUQ31" s="851"/>
      <c r="JUR31" s="851"/>
      <c r="JUS31" s="851"/>
      <c r="JUT31" s="851"/>
      <c r="JUU31" s="851"/>
      <c r="JUV31" s="851"/>
      <c r="JUW31" s="851"/>
      <c r="JUX31" s="851"/>
      <c r="JUY31" s="851"/>
      <c r="JUZ31" s="851"/>
      <c r="JVA31" s="851"/>
      <c r="JVB31" s="851"/>
      <c r="JVC31" s="851"/>
      <c r="JVD31" s="851"/>
      <c r="JVE31" s="851"/>
      <c r="JVF31" s="851"/>
      <c r="JVG31" s="851"/>
      <c r="JVH31" s="851"/>
      <c r="JVI31" s="851"/>
      <c r="JVJ31" s="851"/>
      <c r="JVK31" s="851"/>
      <c r="JVL31" s="851"/>
      <c r="JVM31" s="851"/>
      <c r="JVN31" s="851"/>
      <c r="JVO31" s="851"/>
      <c r="JVP31" s="851"/>
      <c r="JVQ31" s="851"/>
      <c r="JVR31" s="851"/>
      <c r="JVS31" s="851"/>
      <c r="JVT31" s="851"/>
      <c r="JVU31" s="851"/>
      <c r="JVV31" s="851"/>
      <c r="JVW31" s="851"/>
      <c r="JVX31" s="851"/>
      <c r="JVY31" s="851"/>
      <c r="JVZ31" s="851"/>
      <c r="JWA31" s="851"/>
      <c r="JWB31" s="851"/>
      <c r="JWC31" s="851"/>
      <c r="JWD31" s="851"/>
      <c r="JWE31" s="851"/>
      <c r="JWF31" s="851"/>
      <c r="JWG31" s="851"/>
      <c r="JWH31" s="851"/>
      <c r="JWI31" s="851"/>
      <c r="JWJ31" s="851"/>
      <c r="JWK31" s="851"/>
      <c r="JWL31" s="851"/>
      <c r="JWM31" s="851"/>
      <c r="JWN31" s="851"/>
      <c r="JWO31" s="851"/>
      <c r="JWP31" s="851"/>
      <c r="JWQ31" s="851"/>
      <c r="JWR31" s="851"/>
      <c r="JWS31" s="851"/>
      <c r="JWT31" s="851"/>
      <c r="JWU31" s="851"/>
      <c r="JWV31" s="851"/>
      <c r="JWW31" s="851"/>
      <c r="JWX31" s="851"/>
      <c r="JWY31" s="851"/>
      <c r="JWZ31" s="851"/>
      <c r="JXA31" s="851"/>
      <c r="JXB31" s="851"/>
      <c r="JXC31" s="851"/>
      <c r="JXD31" s="851"/>
      <c r="JXE31" s="851"/>
      <c r="JXF31" s="851"/>
      <c r="JXG31" s="851"/>
      <c r="JXH31" s="851"/>
      <c r="JXI31" s="851"/>
      <c r="JXJ31" s="851"/>
      <c r="JXK31" s="851"/>
      <c r="JXL31" s="851"/>
      <c r="JXM31" s="851"/>
      <c r="JXN31" s="851"/>
      <c r="JXO31" s="851"/>
      <c r="JXP31" s="851"/>
      <c r="JXQ31" s="851"/>
      <c r="JXR31" s="851"/>
      <c r="JXS31" s="851"/>
      <c r="JXT31" s="851"/>
      <c r="JXU31" s="851"/>
      <c r="JXV31" s="851"/>
      <c r="JXW31" s="851"/>
      <c r="JXX31" s="851"/>
      <c r="JXY31" s="851"/>
      <c r="JXZ31" s="851"/>
      <c r="JYA31" s="851"/>
      <c r="JYB31" s="851"/>
      <c r="JYC31" s="851"/>
      <c r="JYD31" s="851"/>
      <c r="JYE31" s="851"/>
      <c r="JYF31" s="851"/>
      <c r="JYG31" s="851"/>
      <c r="JYH31" s="851"/>
      <c r="JYI31" s="851"/>
      <c r="JYJ31" s="851"/>
      <c r="JYK31" s="851"/>
      <c r="JYL31" s="851"/>
      <c r="JYM31" s="851"/>
      <c r="JYN31" s="851"/>
      <c r="JYO31" s="851"/>
      <c r="JYP31" s="851"/>
      <c r="JYQ31" s="851"/>
      <c r="JYR31" s="851"/>
      <c r="JYS31" s="851"/>
      <c r="JYT31" s="851"/>
      <c r="JYU31" s="851"/>
      <c r="JYV31" s="851"/>
      <c r="JYW31" s="851"/>
      <c r="JYX31" s="851"/>
      <c r="JYY31" s="851"/>
      <c r="JYZ31" s="851"/>
      <c r="JZA31" s="851"/>
      <c r="JZB31" s="851"/>
      <c r="JZC31" s="851"/>
      <c r="JZD31" s="851"/>
      <c r="JZE31" s="851"/>
      <c r="JZF31" s="851"/>
      <c r="JZG31" s="851"/>
      <c r="JZH31" s="851"/>
      <c r="JZI31" s="851"/>
      <c r="JZJ31" s="851"/>
      <c r="JZK31" s="851"/>
      <c r="JZL31" s="851"/>
      <c r="JZM31" s="851"/>
      <c r="JZN31" s="851"/>
      <c r="JZO31" s="851"/>
      <c r="JZP31" s="851"/>
      <c r="JZQ31" s="851"/>
      <c r="JZR31" s="851"/>
      <c r="JZS31" s="851"/>
      <c r="JZT31" s="851"/>
      <c r="JZU31" s="851"/>
      <c r="JZV31" s="851"/>
      <c r="JZW31" s="851"/>
      <c r="JZX31" s="851"/>
      <c r="JZY31" s="851"/>
      <c r="JZZ31" s="851"/>
      <c r="KAA31" s="851"/>
      <c r="KAB31" s="851"/>
      <c r="KAC31" s="851"/>
      <c r="KAD31" s="851"/>
      <c r="KAE31" s="851"/>
      <c r="KAF31" s="851"/>
      <c r="KAG31" s="851"/>
      <c r="KAH31" s="851"/>
      <c r="KAI31" s="851"/>
      <c r="KAJ31" s="851"/>
      <c r="KAK31" s="851"/>
      <c r="KAL31" s="851"/>
      <c r="KAM31" s="851"/>
      <c r="KAN31" s="851"/>
      <c r="KAO31" s="851"/>
      <c r="KAP31" s="851"/>
      <c r="KAQ31" s="851"/>
      <c r="KAR31" s="851"/>
      <c r="KAS31" s="851"/>
      <c r="KAT31" s="851"/>
      <c r="KAU31" s="851"/>
      <c r="KAV31" s="851"/>
      <c r="KAW31" s="851"/>
      <c r="KAX31" s="851"/>
      <c r="KAY31" s="851"/>
      <c r="KAZ31" s="851"/>
      <c r="KBA31" s="851"/>
      <c r="KBB31" s="851"/>
      <c r="KBC31" s="851"/>
      <c r="KBD31" s="851"/>
      <c r="KBE31" s="851"/>
      <c r="KBF31" s="851"/>
      <c r="KBG31" s="851"/>
      <c r="KBH31" s="851"/>
      <c r="KBI31" s="851"/>
      <c r="KBJ31" s="851"/>
      <c r="KBK31" s="851"/>
      <c r="KBL31" s="851"/>
      <c r="KBM31" s="851"/>
      <c r="KBN31" s="851"/>
      <c r="KBO31" s="851"/>
      <c r="KBP31" s="851"/>
      <c r="KBQ31" s="851"/>
      <c r="KBR31" s="851"/>
      <c r="KBS31" s="851"/>
      <c r="KBT31" s="851"/>
      <c r="KBU31" s="851"/>
      <c r="KBV31" s="851"/>
      <c r="KBW31" s="851"/>
      <c r="KBX31" s="851"/>
      <c r="KBY31" s="851"/>
      <c r="KBZ31" s="851"/>
      <c r="KCA31" s="851"/>
      <c r="KCB31" s="851"/>
      <c r="KCC31" s="851"/>
      <c r="KCD31" s="851"/>
      <c r="KCE31" s="851"/>
      <c r="KCF31" s="851"/>
      <c r="KCG31" s="851"/>
      <c r="KCH31" s="851"/>
      <c r="KCI31" s="851"/>
      <c r="KCJ31" s="851"/>
      <c r="KCK31" s="851"/>
      <c r="KCL31" s="851"/>
      <c r="KCM31" s="851"/>
      <c r="KCN31" s="851"/>
      <c r="KCO31" s="851"/>
      <c r="KCP31" s="851"/>
      <c r="KCQ31" s="851"/>
      <c r="KCR31" s="851"/>
      <c r="KCS31" s="851"/>
      <c r="KCT31" s="851"/>
      <c r="KCU31" s="851"/>
      <c r="KCV31" s="851"/>
      <c r="KCW31" s="851"/>
      <c r="KCX31" s="851"/>
      <c r="KCY31" s="851"/>
      <c r="KCZ31" s="851"/>
      <c r="KDA31" s="851"/>
      <c r="KDB31" s="851"/>
      <c r="KDC31" s="851"/>
      <c r="KDD31" s="851"/>
      <c r="KDE31" s="851"/>
      <c r="KDF31" s="851"/>
      <c r="KDG31" s="851"/>
      <c r="KDH31" s="851"/>
      <c r="KDI31" s="851"/>
      <c r="KDJ31" s="851"/>
      <c r="KDK31" s="851"/>
      <c r="KDL31" s="851"/>
      <c r="KDM31" s="851"/>
      <c r="KDN31" s="851"/>
      <c r="KDO31" s="851"/>
      <c r="KDP31" s="851"/>
      <c r="KDQ31" s="851"/>
      <c r="KDR31" s="851"/>
      <c r="KDS31" s="851"/>
      <c r="KDT31" s="851"/>
      <c r="KDU31" s="851"/>
      <c r="KDV31" s="851"/>
      <c r="KDW31" s="851"/>
      <c r="KDX31" s="851"/>
      <c r="KDY31" s="851"/>
      <c r="KDZ31" s="851"/>
      <c r="KEA31" s="851"/>
      <c r="KEB31" s="851"/>
      <c r="KEC31" s="851"/>
      <c r="KED31" s="851"/>
      <c r="KEE31" s="851"/>
      <c r="KEF31" s="851"/>
      <c r="KEG31" s="851"/>
      <c r="KEH31" s="851"/>
      <c r="KEI31" s="851"/>
      <c r="KEJ31" s="851"/>
      <c r="KEK31" s="851"/>
      <c r="KEL31" s="851"/>
      <c r="KEM31" s="851"/>
      <c r="KEN31" s="851"/>
      <c r="KEO31" s="851"/>
      <c r="KEP31" s="851"/>
      <c r="KEQ31" s="851"/>
      <c r="KER31" s="851"/>
      <c r="KES31" s="851"/>
      <c r="KET31" s="851"/>
      <c r="KEU31" s="851"/>
      <c r="KEV31" s="851"/>
      <c r="KEW31" s="851"/>
      <c r="KEX31" s="851"/>
      <c r="KEY31" s="851"/>
      <c r="KEZ31" s="851"/>
      <c r="KFA31" s="851"/>
      <c r="KFB31" s="851"/>
      <c r="KFC31" s="851"/>
      <c r="KFD31" s="851"/>
      <c r="KFE31" s="851"/>
      <c r="KFF31" s="851"/>
      <c r="KFG31" s="851"/>
      <c r="KFH31" s="851"/>
      <c r="KFI31" s="851"/>
      <c r="KFJ31" s="851"/>
      <c r="KFK31" s="851"/>
      <c r="KFL31" s="851"/>
      <c r="KFM31" s="851"/>
      <c r="KFN31" s="851"/>
      <c r="KFO31" s="851"/>
      <c r="KFP31" s="851"/>
      <c r="KFQ31" s="851"/>
      <c r="KFR31" s="851"/>
      <c r="KFS31" s="851"/>
      <c r="KFT31" s="851"/>
      <c r="KFU31" s="851"/>
      <c r="KFV31" s="851"/>
      <c r="KFW31" s="851"/>
      <c r="KFX31" s="851"/>
      <c r="KFY31" s="851"/>
      <c r="KFZ31" s="851"/>
      <c r="KGA31" s="851"/>
      <c r="KGB31" s="851"/>
      <c r="KGC31" s="851"/>
      <c r="KGD31" s="851"/>
      <c r="KGE31" s="851"/>
      <c r="KGF31" s="851"/>
      <c r="KGG31" s="851"/>
      <c r="KGH31" s="851"/>
      <c r="KGI31" s="851"/>
      <c r="KGJ31" s="851"/>
      <c r="KGK31" s="851"/>
      <c r="KGL31" s="851"/>
      <c r="KGM31" s="851"/>
      <c r="KGN31" s="851"/>
      <c r="KGO31" s="851"/>
      <c r="KGP31" s="851"/>
      <c r="KGQ31" s="851"/>
      <c r="KGR31" s="851"/>
      <c r="KGS31" s="851"/>
      <c r="KGT31" s="851"/>
      <c r="KGU31" s="851"/>
      <c r="KGV31" s="851"/>
      <c r="KGW31" s="851"/>
      <c r="KGX31" s="851"/>
      <c r="KGY31" s="851"/>
      <c r="KGZ31" s="851"/>
      <c r="KHA31" s="851"/>
      <c r="KHB31" s="851"/>
      <c r="KHC31" s="851"/>
      <c r="KHD31" s="851"/>
      <c r="KHE31" s="851"/>
      <c r="KHF31" s="851"/>
      <c r="KHG31" s="851"/>
      <c r="KHH31" s="851"/>
      <c r="KHI31" s="851"/>
      <c r="KHJ31" s="851"/>
      <c r="KHK31" s="851"/>
      <c r="KHL31" s="851"/>
      <c r="KHM31" s="851"/>
      <c r="KHN31" s="851"/>
      <c r="KHO31" s="851"/>
      <c r="KHP31" s="851"/>
      <c r="KHQ31" s="851"/>
      <c r="KHR31" s="851"/>
      <c r="KHS31" s="851"/>
      <c r="KHT31" s="851"/>
      <c r="KHU31" s="851"/>
      <c r="KHV31" s="851"/>
      <c r="KHW31" s="851"/>
      <c r="KHX31" s="851"/>
      <c r="KHY31" s="851"/>
      <c r="KHZ31" s="851"/>
      <c r="KIA31" s="851"/>
      <c r="KIB31" s="851"/>
      <c r="KIC31" s="851"/>
      <c r="KID31" s="851"/>
      <c r="KIE31" s="851"/>
      <c r="KIF31" s="851"/>
      <c r="KIG31" s="851"/>
      <c r="KIH31" s="851"/>
      <c r="KII31" s="851"/>
      <c r="KIJ31" s="851"/>
      <c r="KIK31" s="851"/>
      <c r="KIL31" s="851"/>
      <c r="KIM31" s="851"/>
      <c r="KIN31" s="851"/>
      <c r="KIO31" s="851"/>
      <c r="KIP31" s="851"/>
      <c r="KIQ31" s="851"/>
      <c r="KIR31" s="851"/>
      <c r="KIS31" s="851"/>
      <c r="KIT31" s="851"/>
      <c r="KIU31" s="851"/>
      <c r="KIV31" s="851"/>
      <c r="KIW31" s="851"/>
      <c r="KIX31" s="851"/>
      <c r="KIY31" s="851"/>
      <c r="KIZ31" s="851"/>
      <c r="KJA31" s="851"/>
      <c r="KJB31" s="851"/>
      <c r="KJC31" s="851"/>
      <c r="KJD31" s="851"/>
      <c r="KJE31" s="851"/>
      <c r="KJF31" s="851"/>
      <c r="KJG31" s="851"/>
      <c r="KJH31" s="851"/>
      <c r="KJI31" s="851"/>
      <c r="KJJ31" s="851"/>
      <c r="KJK31" s="851"/>
      <c r="KJL31" s="851"/>
      <c r="KJM31" s="851"/>
      <c r="KJN31" s="851"/>
      <c r="KJO31" s="851"/>
      <c r="KJP31" s="851"/>
      <c r="KJQ31" s="851"/>
      <c r="KJR31" s="851"/>
      <c r="KJS31" s="851"/>
      <c r="KJT31" s="851"/>
      <c r="KJU31" s="851"/>
      <c r="KJV31" s="851"/>
      <c r="KJW31" s="851"/>
      <c r="KJX31" s="851"/>
      <c r="KJY31" s="851"/>
      <c r="KJZ31" s="851"/>
      <c r="KKA31" s="851"/>
      <c r="KKB31" s="851"/>
      <c r="KKC31" s="851"/>
      <c r="KKD31" s="851"/>
      <c r="KKE31" s="851"/>
      <c r="KKF31" s="851"/>
      <c r="KKG31" s="851"/>
      <c r="KKH31" s="851"/>
      <c r="KKI31" s="851"/>
      <c r="KKJ31" s="851"/>
      <c r="KKK31" s="851"/>
      <c r="KKL31" s="851"/>
      <c r="KKM31" s="851"/>
      <c r="KKN31" s="851"/>
      <c r="KKO31" s="851"/>
      <c r="KKP31" s="851"/>
      <c r="KKQ31" s="851"/>
      <c r="KKR31" s="851"/>
      <c r="KKS31" s="851"/>
      <c r="KKT31" s="851"/>
      <c r="KKU31" s="851"/>
      <c r="KKV31" s="851"/>
      <c r="KKW31" s="851"/>
      <c r="KKX31" s="851"/>
      <c r="KKY31" s="851"/>
      <c r="KKZ31" s="851"/>
      <c r="KLA31" s="851"/>
      <c r="KLB31" s="851"/>
      <c r="KLC31" s="851"/>
      <c r="KLD31" s="851"/>
      <c r="KLE31" s="851"/>
      <c r="KLF31" s="851"/>
      <c r="KLG31" s="851"/>
      <c r="KLH31" s="851"/>
      <c r="KLI31" s="851"/>
      <c r="KLJ31" s="851"/>
      <c r="KLK31" s="851"/>
      <c r="KLL31" s="851"/>
      <c r="KLM31" s="851"/>
      <c r="KLN31" s="851"/>
      <c r="KLO31" s="851"/>
      <c r="KLP31" s="851"/>
      <c r="KLQ31" s="851"/>
      <c r="KLR31" s="851"/>
      <c r="KLS31" s="851"/>
      <c r="KLT31" s="851"/>
      <c r="KLU31" s="851"/>
      <c r="KLV31" s="851"/>
      <c r="KLW31" s="851"/>
      <c r="KLX31" s="851"/>
      <c r="KLY31" s="851"/>
      <c r="KLZ31" s="851"/>
      <c r="KMA31" s="851"/>
      <c r="KMB31" s="851"/>
      <c r="KMC31" s="851"/>
      <c r="KMD31" s="851"/>
      <c r="KME31" s="851"/>
      <c r="KMF31" s="851"/>
      <c r="KMG31" s="851"/>
      <c r="KMH31" s="851"/>
      <c r="KMI31" s="851"/>
      <c r="KMJ31" s="851"/>
      <c r="KMK31" s="851"/>
      <c r="KML31" s="851"/>
      <c r="KMM31" s="851"/>
      <c r="KMN31" s="851"/>
      <c r="KMO31" s="851"/>
      <c r="KMP31" s="851"/>
      <c r="KMQ31" s="851"/>
      <c r="KMR31" s="851"/>
      <c r="KMS31" s="851"/>
      <c r="KMT31" s="851"/>
      <c r="KMU31" s="851"/>
      <c r="KMV31" s="851"/>
      <c r="KMW31" s="851"/>
      <c r="KMX31" s="851"/>
      <c r="KMY31" s="851"/>
      <c r="KMZ31" s="851"/>
      <c r="KNA31" s="851"/>
      <c r="KNB31" s="851"/>
      <c r="KNC31" s="851"/>
      <c r="KND31" s="851"/>
      <c r="KNE31" s="851"/>
      <c r="KNF31" s="851"/>
      <c r="KNG31" s="851"/>
      <c r="KNH31" s="851"/>
      <c r="KNI31" s="851"/>
      <c r="KNJ31" s="851"/>
      <c r="KNK31" s="851"/>
      <c r="KNL31" s="851"/>
      <c r="KNM31" s="851"/>
      <c r="KNN31" s="851"/>
      <c r="KNO31" s="851"/>
      <c r="KNP31" s="851"/>
      <c r="KNQ31" s="851"/>
      <c r="KNR31" s="851"/>
      <c r="KNS31" s="851"/>
      <c r="KNT31" s="851"/>
      <c r="KNU31" s="851"/>
      <c r="KNV31" s="851"/>
      <c r="KNW31" s="851"/>
      <c r="KNX31" s="851"/>
      <c r="KNY31" s="851"/>
      <c r="KNZ31" s="851"/>
      <c r="KOA31" s="851"/>
      <c r="KOB31" s="851"/>
      <c r="KOC31" s="851"/>
      <c r="KOD31" s="851"/>
      <c r="KOE31" s="851"/>
      <c r="KOF31" s="851"/>
      <c r="KOG31" s="851"/>
      <c r="KOH31" s="851"/>
      <c r="KOI31" s="851"/>
      <c r="KOJ31" s="851"/>
      <c r="KOK31" s="851"/>
      <c r="KOL31" s="851"/>
      <c r="KOM31" s="851"/>
      <c r="KON31" s="851"/>
      <c r="KOO31" s="851"/>
      <c r="KOP31" s="851"/>
      <c r="KOQ31" s="851"/>
      <c r="KOR31" s="851"/>
      <c r="KOS31" s="851"/>
      <c r="KOT31" s="851"/>
      <c r="KOU31" s="851"/>
      <c r="KOV31" s="851"/>
      <c r="KOW31" s="851"/>
      <c r="KOX31" s="851"/>
      <c r="KOY31" s="851"/>
      <c r="KOZ31" s="851"/>
      <c r="KPA31" s="851"/>
      <c r="KPB31" s="851"/>
      <c r="KPC31" s="851"/>
      <c r="KPD31" s="851"/>
      <c r="KPE31" s="851"/>
      <c r="KPF31" s="851"/>
      <c r="KPG31" s="851"/>
      <c r="KPH31" s="851"/>
      <c r="KPI31" s="851"/>
      <c r="KPJ31" s="851"/>
      <c r="KPK31" s="851"/>
      <c r="KPL31" s="851"/>
      <c r="KPM31" s="851"/>
      <c r="KPN31" s="851"/>
      <c r="KPO31" s="851"/>
      <c r="KPP31" s="851"/>
      <c r="KPQ31" s="851"/>
      <c r="KPR31" s="851"/>
      <c r="KPS31" s="851"/>
      <c r="KPT31" s="851"/>
      <c r="KPU31" s="851"/>
      <c r="KPV31" s="851"/>
      <c r="KPW31" s="851"/>
      <c r="KPX31" s="851"/>
      <c r="KPY31" s="851"/>
      <c r="KPZ31" s="851"/>
      <c r="KQA31" s="851"/>
      <c r="KQB31" s="851"/>
      <c r="KQC31" s="851"/>
      <c r="KQD31" s="851"/>
      <c r="KQE31" s="851"/>
      <c r="KQF31" s="851"/>
      <c r="KQG31" s="851"/>
      <c r="KQH31" s="851"/>
      <c r="KQI31" s="851"/>
      <c r="KQJ31" s="851"/>
      <c r="KQK31" s="851"/>
      <c r="KQL31" s="851"/>
      <c r="KQM31" s="851"/>
      <c r="KQN31" s="851"/>
      <c r="KQO31" s="851"/>
      <c r="KQP31" s="851"/>
      <c r="KQQ31" s="851"/>
      <c r="KQR31" s="851"/>
      <c r="KQS31" s="851"/>
      <c r="KQT31" s="851"/>
      <c r="KQU31" s="851"/>
      <c r="KQV31" s="851"/>
      <c r="KQW31" s="851"/>
      <c r="KQX31" s="851"/>
      <c r="KQY31" s="851"/>
      <c r="KQZ31" s="851"/>
      <c r="KRA31" s="851"/>
      <c r="KRB31" s="851"/>
      <c r="KRC31" s="851"/>
      <c r="KRD31" s="851"/>
      <c r="KRE31" s="851"/>
      <c r="KRF31" s="851"/>
      <c r="KRG31" s="851"/>
      <c r="KRH31" s="851"/>
      <c r="KRI31" s="851"/>
      <c r="KRJ31" s="851"/>
      <c r="KRK31" s="851"/>
      <c r="KRL31" s="851"/>
      <c r="KRM31" s="851"/>
      <c r="KRN31" s="851"/>
      <c r="KRO31" s="851"/>
      <c r="KRP31" s="851"/>
      <c r="KRQ31" s="851"/>
      <c r="KRR31" s="851"/>
      <c r="KRS31" s="851"/>
      <c r="KRT31" s="851"/>
      <c r="KRU31" s="851"/>
      <c r="KRV31" s="851"/>
      <c r="KRW31" s="851"/>
      <c r="KRX31" s="851"/>
      <c r="KRY31" s="851"/>
      <c r="KRZ31" s="851"/>
      <c r="KSA31" s="851"/>
      <c r="KSB31" s="851"/>
      <c r="KSC31" s="851"/>
      <c r="KSD31" s="851"/>
      <c r="KSE31" s="851"/>
      <c r="KSF31" s="851"/>
      <c r="KSG31" s="851"/>
      <c r="KSH31" s="851"/>
      <c r="KSI31" s="851"/>
      <c r="KSJ31" s="851"/>
      <c r="KSK31" s="851"/>
      <c r="KSL31" s="851"/>
      <c r="KSM31" s="851"/>
      <c r="KSN31" s="851"/>
      <c r="KSO31" s="851"/>
      <c r="KSP31" s="851"/>
      <c r="KSQ31" s="851"/>
      <c r="KSR31" s="851"/>
      <c r="KSS31" s="851"/>
      <c r="KST31" s="851"/>
      <c r="KSU31" s="851"/>
      <c r="KSV31" s="851"/>
      <c r="KSW31" s="851"/>
      <c r="KSX31" s="851"/>
      <c r="KSY31" s="851"/>
      <c r="KSZ31" s="851"/>
      <c r="KTA31" s="851"/>
      <c r="KTB31" s="851"/>
      <c r="KTC31" s="851"/>
      <c r="KTD31" s="851"/>
      <c r="KTE31" s="851"/>
      <c r="KTF31" s="851"/>
      <c r="KTG31" s="851"/>
      <c r="KTH31" s="851"/>
      <c r="KTI31" s="851"/>
      <c r="KTJ31" s="851"/>
      <c r="KTK31" s="851"/>
      <c r="KTL31" s="851"/>
      <c r="KTM31" s="851"/>
      <c r="KTN31" s="851"/>
      <c r="KTO31" s="851"/>
      <c r="KTP31" s="851"/>
      <c r="KTQ31" s="851"/>
      <c r="KTR31" s="851"/>
      <c r="KTS31" s="851"/>
      <c r="KTT31" s="851"/>
      <c r="KTU31" s="851"/>
      <c r="KTV31" s="851"/>
      <c r="KTW31" s="851"/>
      <c r="KTX31" s="851"/>
      <c r="KTY31" s="851"/>
      <c r="KTZ31" s="851"/>
      <c r="KUA31" s="851"/>
      <c r="KUB31" s="851"/>
      <c r="KUC31" s="851"/>
      <c r="KUD31" s="851"/>
      <c r="KUE31" s="851"/>
      <c r="KUF31" s="851"/>
      <c r="KUG31" s="851"/>
      <c r="KUH31" s="851"/>
      <c r="KUI31" s="851"/>
      <c r="KUJ31" s="851"/>
      <c r="KUK31" s="851"/>
      <c r="KUL31" s="851"/>
      <c r="KUM31" s="851"/>
      <c r="KUN31" s="851"/>
      <c r="KUO31" s="851"/>
      <c r="KUP31" s="851"/>
      <c r="KUQ31" s="851"/>
      <c r="KUR31" s="851"/>
      <c r="KUS31" s="851"/>
      <c r="KUT31" s="851"/>
      <c r="KUU31" s="851"/>
      <c r="KUV31" s="851"/>
      <c r="KUW31" s="851"/>
      <c r="KUX31" s="851"/>
      <c r="KUY31" s="851"/>
      <c r="KUZ31" s="851"/>
      <c r="KVA31" s="851"/>
      <c r="KVB31" s="851"/>
      <c r="KVC31" s="851"/>
      <c r="KVD31" s="851"/>
      <c r="KVE31" s="851"/>
      <c r="KVF31" s="851"/>
      <c r="KVG31" s="851"/>
      <c r="KVH31" s="851"/>
      <c r="KVI31" s="851"/>
      <c r="KVJ31" s="851"/>
      <c r="KVK31" s="851"/>
      <c r="KVL31" s="851"/>
      <c r="KVM31" s="851"/>
      <c r="KVN31" s="851"/>
      <c r="KVO31" s="851"/>
      <c r="KVP31" s="851"/>
      <c r="KVQ31" s="851"/>
      <c r="KVR31" s="851"/>
      <c r="KVS31" s="851"/>
      <c r="KVT31" s="851"/>
      <c r="KVU31" s="851"/>
      <c r="KVV31" s="851"/>
      <c r="KVW31" s="851"/>
      <c r="KVX31" s="851"/>
      <c r="KVY31" s="851"/>
      <c r="KVZ31" s="851"/>
      <c r="KWA31" s="851"/>
      <c r="KWB31" s="851"/>
      <c r="KWC31" s="851"/>
      <c r="KWD31" s="851"/>
      <c r="KWE31" s="851"/>
      <c r="KWF31" s="851"/>
      <c r="KWG31" s="851"/>
      <c r="KWH31" s="851"/>
      <c r="KWI31" s="851"/>
      <c r="KWJ31" s="851"/>
      <c r="KWK31" s="851"/>
      <c r="KWL31" s="851"/>
      <c r="KWM31" s="851"/>
      <c r="KWN31" s="851"/>
      <c r="KWO31" s="851"/>
      <c r="KWP31" s="851"/>
      <c r="KWQ31" s="851"/>
      <c r="KWR31" s="851"/>
      <c r="KWS31" s="851"/>
      <c r="KWT31" s="851"/>
      <c r="KWU31" s="851"/>
      <c r="KWV31" s="851"/>
      <c r="KWW31" s="851"/>
      <c r="KWX31" s="851"/>
      <c r="KWY31" s="851"/>
      <c r="KWZ31" s="851"/>
      <c r="KXA31" s="851"/>
      <c r="KXB31" s="851"/>
      <c r="KXC31" s="851"/>
      <c r="KXD31" s="851"/>
      <c r="KXE31" s="851"/>
      <c r="KXF31" s="851"/>
      <c r="KXG31" s="851"/>
      <c r="KXH31" s="851"/>
      <c r="KXI31" s="851"/>
      <c r="KXJ31" s="851"/>
      <c r="KXK31" s="851"/>
      <c r="KXL31" s="851"/>
      <c r="KXM31" s="851"/>
      <c r="KXN31" s="851"/>
      <c r="KXO31" s="851"/>
      <c r="KXP31" s="851"/>
      <c r="KXQ31" s="851"/>
      <c r="KXR31" s="851"/>
      <c r="KXS31" s="851"/>
      <c r="KXT31" s="851"/>
      <c r="KXU31" s="851"/>
      <c r="KXV31" s="851"/>
      <c r="KXW31" s="851"/>
      <c r="KXX31" s="851"/>
      <c r="KXY31" s="851"/>
      <c r="KXZ31" s="851"/>
      <c r="KYA31" s="851"/>
      <c r="KYB31" s="851"/>
      <c r="KYC31" s="851"/>
      <c r="KYD31" s="851"/>
      <c r="KYE31" s="851"/>
      <c r="KYF31" s="851"/>
      <c r="KYG31" s="851"/>
      <c r="KYH31" s="851"/>
      <c r="KYI31" s="851"/>
      <c r="KYJ31" s="851"/>
      <c r="KYK31" s="851"/>
      <c r="KYL31" s="851"/>
      <c r="KYM31" s="851"/>
      <c r="KYN31" s="851"/>
      <c r="KYO31" s="851"/>
      <c r="KYP31" s="851"/>
      <c r="KYQ31" s="851"/>
      <c r="KYR31" s="851"/>
      <c r="KYS31" s="851"/>
      <c r="KYT31" s="851"/>
      <c r="KYU31" s="851"/>
      <c r="KYV31" s="851"/>
      <c r="KYW31" s="851"/>
      <c r="KYX31" s="851"/>
      <c r="KYY31" s="851"/>
      <c r="KYZ31" s="851"/>
      <c r="KZA31" s="851"/>
      <c r="KZB31" s="851"/>
      <c r="KZC31" s="851"/>
      <c r="KZD31" s="851"/>
      <c r="KZE31" s="851"/>
      <c r="KZF31" s="851"/>
      <c r="KZG31" s="851"/>
      <c r="KZH31" s="851"/>
      <c r="KZI31" s="851"/>
      <c r="KZJ31" s="851"/>
      <c r="KZK31" s="851"/>
      <c r="KZL31" s="851"/>
      <c r="KZM31" s="851"/>
      <c r="KZN31" s="851"/>
      <c r="KZO31" s="851"/>
      <c r="KZP31" s="851"/>
      <c r="KZQ31" s="851"/>
      <c r="KZR31" s="851"/>
      <c r="KZS31" s="851"/>
      <c r="KZT31" s="851"/>
      <c r="KZU31" s="851"/>
      <c r="KZV31" s="851"/>
      <c r="KZW31" s="851"/>
      <c r="KZX31" s="851"/>
      <c r="KZY31" s="851"/>
      <c r="KZZ31" s="851"/>
      <c r="LAA31" s="851"/>
      <c r="LAB31" s="851"/>
      <c r="LAC31" s="851"/>
      <c r="LAD31" s="851"/>
      <c r="LAE31" s="851"/>
      <c r="LAF31" s="851"/>
      <c r="LAG31" s="851"/>
      <c r="LAH31" s="851"/>
      <c r="LAI31" s="851"/>
      <c r="LAJ31" s="851"/>
      <c r="LAK31" s="851"/>
      <c r="LAL31" s="851"/>
      <c r="LAM31" s="851"/>
      <c r="LAN31" s="851"/>
      <c r="LAO31" s="851"/>
      <c r="LAP31" s="851"/>
      <c r="LAQ31" s="851"/>
      <c r="LAR31" s="851"/>
      <c r="LAS31" s="851"/>
      <c r="LAT31" s="851"/>
      <c r="LAU31" s="851"/>
      <c r="LAV31" s="851"/>
      <c r="LAW31" s="851"/>
      <c r="LAX31" s="851"/>
      <c r="LAY31" s="851"/>
      <c r="LAZ31" s="851"/>
      <c r="LBA31" s="851"/>
      <c r="LBB31" s="851"/>
      <c r="LBC31" s="851"/>
      <c r="LBD31" s="851"/>
      <c r="LBE31" s="851"/>
      <c r="LBF31" s="851"/>
      <c r="LBG31" s="851"/>
      <c r="LBH31" s="851"/>
      <c r="LBI31" s="851"/>
      <c r="LBJ31" s="851"/>
      <c r="LBK31" s="851"/>
      <c r="LBL31" s="851"/>
      <c r="LBM31" s="851"/>
      <c r="LBN31" s="851"/>
      <c r="LBO31" s="851"/>
      <c r="LBP31" s="851"/>
      <c r="LBQ31" s="851"/>
      <c r="LBR31" s="851"/>
      <c r="LBS31" s="851"/>
      <c r="LBT31" s="851"/>
      <c r="LBU31" s="851"/>
      <c r="LBV31" s="851"/>
      <c r="LBW31" s="851"/>
      <c r="LBX31" s="851"/>
      <c r="LBY31" s="851"/>
      <c r="LBZ31" s="851"/>
      <c r="LCA31" s="851"/>
      <c r="LCB31" s="851"/>
      <c r="LCC31" s="851"/>
      <c r="LCD31" s="851"/>
      <c r="LCE31" s="851"/>
      <c r="LCF31" s="851"/>
      <c r="LCG31" s="851"/>
      <c r="LCH31" s="851"/>
      <c r="LCI31" s="851"/>
      <c r="LCJ31" s="851"/>
      <c r="LCK31" s="851"/>
      <c r="LCL31" s="851"/>
      <c r="LCM31" s="851"/>
      <c r="LCN31" s="851"/>
      <c r="LCO31" s="851"/>
      <c r="LCP31" s="851"/>
      <c r="LCQ31" s="851"/>
      <c r="LCR31" s="851"/>
      <c r="LCS31" s="851"/>
      <c r="LCT31" s="851"/>
      <c r="LCU31" s="851"/>
      <c r="LCV31" s="851"/>
      <c r="LCW31" s="851"/>
      <c r="LCX31" s="851"/>
      <c r="LCY31" s="851"/>
      <c r="LCZ31" s="851"/>
      <c r="LDA31" s="851"/>
      <c r="LDB31" s="851"/>
      <c r="LDC31" s="851"/>
      <c r="LDD31" s="851"/>
      <c r="LDE31" s="851"/>
      <c r="LDF31" s="851"/>
      <c r="LDG31" s="851"/>
      <c r="LDH31" s="851"/>
      <c r="LDI31" s="851"/>
      <c r="LDJ31" s="851"/>
      <c r="LDK31" s="851"/>
      <c r="LDL31" s="851"/>
      <c r="LDM31" s="851"/>
      <c r="LDN31" s="851"/>
      <c r="LDO31" s="851"/>
      <c r="LDP31" s="851"/>
      <c r="LDQ31" s="851"/>
      <c r="LDR31" s="851"/>
      <c r="LDS31" s="851"/>
      <c r="LDT31" s="851"/>
      <c r="LDU31" s="851"/>
      <c r="LDV31" s="851"/>
      <c r="LDW31" s="851"/>
      <c r="LDX31" s="851"/>
      <c r="LDY31" s="851"/>
      <c r="LDZ31" s="851"/>
      <c r="LEA31" s="851"/>
      <c r="LEB31" s="851"/>
      <c r="LEC31" s="851"/>
      <c r="LED31" s="851"/>
      <c r="LEE31" s="851"/>
      <c r="LEF31" s="851"/>
      <c r="LEG31" s="851"/>
      <c r="LEH31" s="851"/>
      <c r="LEI31" s="851"/>
      <c r="LEJ31" s="851"/>
      <c r="LEK31" s="851"/>
      <c r="LEL31" s="851"/>
      <c r="LEM31" s="851"/>
      <c r="LEN31" s="851"/>
      <c r="LEO31" s="851"/>
      <c r="LEP31" s="851"/>
      <c r="LEQ31" s="851"/>
      <c r="LER31" s="851"/>
      <c r="LES31" s="851"/>
      <c r="LET31" s="851"/>
      <c r="LEU31" s="851"/>
      <c r="LEV31" s="851"/>
      <c r="LEW31" s="851"/>
      <c r="LEX31" s="851"/>
      <c r="LEY31" s="851"/>
      <c r="LEZ31" s="851"/>
      <c r="LFA31" s="851"/>
      <c r="LFB31" s="851"/>
      <c r="LFC31" s="851"/>
      <c r="LFD31" s="851"/>
      <c r="LFE31" s="851"/>
      <c r="LFF31" s="851"/>
      <c r="LFG31" s="851"/>
      <c r="LFH31" s="851"/>
      <c r="LFI31" s="851"/>
      <c r="LFJ31" s="851"/>
      <c r="LFK31" s="851"/>
      <c r="LFL31" s="851"/>
      <c r="LFM31" s="851"/>
      <c r="LFN31" s="851"/>
      <c r="LFO31" s="851"/>
      <c r="LFP31" s="851"/>
      <c r="LFQ31" s="851"/>
      <c r="LFR31" s="851"/>
      <c r="LFS31" s="851"/>
      <c r="LFT31" s="851"/>
      <c r="LFU31" s="851"/>
      <c r="LFV31" s="851"/>
      <c r="LFW31" s="851"/>
      <c r="LFX31" s="851"/>
      <c r="LFY31" s="851"/>
      <c r="LFZ31" s="851"/>
      <c r="LGA31" s="851"/>
      <c r="LGB31" s="851"/>
      <c r="LGC31" s="851"/>
      <c r="LGD31" s="851"/>
      <c r="LGE31" s="851"/>
      <c r="LGF31" s="851"/>
      <c r="LGG31" s="851"/>
      <c r="LGH31" s="851"/>
      <c r="LGI31" s="851"/>
      <c r="LGJ31" s="851"/>
      <c r="LGK31" s="851"/>
      <c r="LGL31" s="851"/>
      <c r="LGM31" s="851"/>
      <c r="LGN31" s="851"/>
      <c r="LGO31" s="851"/>
      <c r="LGP31" s="851"/>
      <c r="LGQ31" s="851"/>
      <c r="LGR31" s="851"/>
      <c r="LGS31" s="851"/>
      <c r="LGT31" s="851"/>
      <c r="LGU31" s="851"/>
      <c r="LGV31" s="851"/>
      <c r="LGW31" s="851"/>
      <c r="LGX31" s="851"/>
      <c r="LGY31" s="851"/>
      <c r="LGZ31" s="851"/>
      <c r="LHA31" s="851"/>
      <c r="LHB31" s="851"/>
      <c r="LHC31" s="851"/>
      <c r="LHD31" s="851"/>
      <c r="LHE31" s="851"/>
      <c r="LHF31" s="851"/>
      <c r="LHG31" s="851"/>
      <c r="LHH31" s="851"/>
      <c r="LHI31" s="851"/>
      <c r="LHJ31" s="851"/>
      <c r="LHK31" s="851"/>
      <c r="LHL31" s="851"/>
      <c r="LHM31" s="851"/>
      <c r="LHN31" s="851"/>
      <c r="LHO31" s="851"/>
      <c r="LHP31" s="851"/>
      <c r="LHQ31" s="851"/>
      <c r="LHR31" s="851"/>
      <c r="LHS31" s="851"/>
      <c r="LHT31" s="851"/>
      <c r="LHU31" s="851"/>
      <c r="LHV31" s="851"/>
      <c r="LHW31" s="851"/>
      <c r="LHX31" s="851"/>
      <c r="LHY31" s="851"/>
      <c r="LHZ31" s="851"/>
      <c r="LIA31" s="851"/>
      <c r="LIB31" s="851"/>
      <c r="LIC31" s="851"/>
      <c r="LID31" s="851"/>
      <c r="LIE31" s="851"/>
      <c r="LIF31" s="851"/>
      <c r="LIG31" s="851"/>
      <c r="LIH31" s="851"/>
      <c r="LII31" s="851"/>
      <c r="LIJ31" s="851"/>
      <c r="LIK31" s="851"/>
      <c r="LIL31" s="851"/>
      <c r="LIM31" s="851"/>
      <c r="LIN31" s="851"/>
      <c r="LIO31" s="851"/>
      <c r="LIP31" s="851"/>
      <c r="LIQ31" s="851"/>
      <c r="LIR31" s="851"/>
      <c r="LIS31" s="851"/>
      <c r="LIT31" s="851"/>
      <c r="LIU31" s="851"/>
      <c r="LIV31" s="851"/>
      <c r="LIW31" s="851"/>
      <c r="LIX31" s="851"/>
      <c r="LIY31" s="851"/>
      <c r="LIZ31" s="851"/>
      <c r="LJA31" s="851"/>
      <c r="LJB31" s="851"/>
      <c r="LJC31" s="851"/>
      <c r="LJD31" s="851"/>
      <c r="LJE31" s="851"/>
      <c r="LJF31" s="851"/>
      <c r="LJG31" s="851"/>
      <c r="LJH31" s="851"/>
      <c r="LJI31" s="851"/>
      <c r="LJJ31" s="851"/>
      <c r="LJK31" s="851"/>
      <c r="LJL31" s="851"/>
      <c r="LJM31" s="851"/>
      <c r="LJN31" s="851"/>
      <c r="LJO31" s="851"/>
      <c r="LJP31" s="851"/>
      <c r="LJQ31" s="851"/>
      <c r="LJR31" s="851"/>
      <c r="LJS31" s="851"/>
      <c r="LJT31" s="851"/>
      <c r="LJU31" s="851"/>
      <c r="LJV31" s="851"/>
      <c r="LJW31" s="851"/>
      <c r="LJX31" s="851"/>
      <c r="LJY31" s="851"/>
      <c r="LJZ31" s="851"/>
      <c r="LKA31" s="851"/>
      <c r="LKB31" s="851"/>
      <c r="LKC31" s="851"/>
      <c r="LKD31" s="851"/>
      <c r="LKE31" s="851"/>
      <c r="LKF31" s="851"/>
      <c r="LKG31" s="851"/>
      <c r="LKH31" s="851"/>
      <c r="LKI31" s="851"/>
      <c r="LKJ31" s="851"/>
      <c r="LKK31" s="851"/>
      <c r="LKL31" s="851"/>
      <c r="LKM31" s="851"/>
      <c r="LKN31" s="851"/>
      <c r="LKO31" s="851"/>
      <c r="LKP31" s="851"/>
      <c r="LKQ31" s="851"/>
      <c r="LKR31" s="851"/>
      <c r="LKS31" s="851"/>
      <c r="LKT31" s="851"/>
      <c r="LKU31" s="851"/>
      <c r="LKV31" s="851"/>
      <c r="LKW31" s="851"/>
      <c r="LKX31" s="851"/>
      <c r="LKY31" s="851"/>
      <c r="LKZ31" s="851"/>
      <c r="LLA31" s="851"/>
      <c r="LLB31" s="851"/>
      <c r="LLC31" s="851"/>
      <c r="LLD31" s="851"/>
      <c r="LLE31" s="851"/>
      <c r="LLF31" s="851"/>
      <c r="LLG31" s="851"/>
      <c r="LLH31" s="851"/>
      <c r="LLI31" s="851"/>
      <c r="LLJ31" s="851"/>
      <c r="LLK31" s="851"/>
      <c r="LLL31" s="851"/>
      <c r="LLM31" s="851"/>
      <c r="LLN31" s="851"/>
      <c r="LLO31" s="851"/>
      <c r="LLP31" s="851"/>
      <c r="LLQ31" s="851"/>
      <c r="LLR31" s="851"/>
      <c r="LLS31" s="851"/>
      <c r="LLT31" s="851"/>
      <c r="LLU31" s="851"/>
      <c r="LLV31" s="851"/>
      <c r="LLW31" s="851"/>
      <c r="LLX31" s="851"/>
      <c r="LLY31" s="851"/>
      <c r="LLZ31" s="851"/>
      <c r="LMA31" s="851"/>
      <c r="LMB31" s="851"/>
      <c r="LMC31" s="851"/>
      <c r="LMD31" s="851"/>
      <c r="LME31" s="851"/>
      <c r="LMF31" s="851"/>
      <c r="LMG31" s="851"/>
      <c r="LMH31" s="851"/>
      <c r="LMI31" s="851"/>
      <c r="LMJ31" s="851"/>
      <c r="LMK31" s="851"/>
      <c r="LML31" s="851"/>
      <c r="LMM31" s="851"/>
      <c r="LMN31" s="851"/>
      <c r="LMO31" s="851"/>
      <c r="LMP31" s="851"/>
      <c r="LMQ31" s="851"/>
      <c r="LMR31" s="851"/>
      <c r="LMS31" s="851"/>
      <c r="LMT31" s="851"/>
      <c r="LMU31" s="851"/>
      <c r="LMV31" s="851"/>
      <c r="LMW31" s="851"/>
      <c r="LMX31" s="851"/>
      <c r="LMY31" s="851"/>
      <c r="LMZ31" s="851"/>
      <c r="LNA31" s="851"/>
      <c r="LNB31" s="851"/>
      <c r="LNC31" s="851"/>
      <c r="LND31" s="851"/>
      <c r="LNE31" s="851"/>
      <c r="LNF31" s="851"/>
      <c r="LNG31" s="851"/>
      <c r="LNH31" s="851"/>
      <c r="LNI31" s="851"/>
      <c r="LNJ31" s="851"/>
      <c r="LNK31" s="851"/>
      <c r="LNL31" s="851"/>
      <c r="LNM31" s="851"/>
      <c r="LNN31" s="851"/>
      <c r="LNO31" s="851"/>
      <c r="LNP31" s="851"/>
      <c r="LNQ31" s="851"/>
      <c r="LNR31" s="851"/>
      <c r="LNS31" s="851"/>
      <c r="LNT31" s="851"/>
      <c r="LNU31" s="851"/>
      <c r="LNV31" s="851"/>
      <c r="LNW31" s="851"/>
      <c r="LNX31" s="851"/>
      <c r="LNY31" s="851"/>
      <c r="LNZ31" s="851"/>
      <c r="LOA31" s="851"/>
      <c r="LOB31" s="851"/>
      <c r="LOC31" s="851"/>
      <c r="LOD31" s="851"/>
      <c r="LOE31" s="851"/>
      <c r="LOF31" s="851"/>
      <c r="LOG31" s="851"/>
      <c r="LOH31" s="851"/>
      <c r="LOI31" s="851"/>
      <c r="LOJ31" s="851"/>
      <c r="LOK31" s="851"/>
      <c r="LOL31" s="851"/>
      <c r="LOM31" s="851"/>
      <c r="LON31" s="851"/>
      <c r="LOO31" s="851"/>
      <c r="LOP31" s="851"/>
      <c r="LOQ31" s="851"/>
      <c r="LOR31" s="851"/>
      <c r="LOS31" s="851"/>
      <c r="LOT31" s="851"/>
      <c r="LOU31" s="851"/>
      <c r="LOV31" s="851"/>
      <c r="LOW31" s="851"/>
      <c r="LOX31" s="851"/>
      <c r="LOY31" s="851"/>
      <c r="LOZ31" s="851"/>
      <c r="LPA31" s="851"/>
      <c r="LPB31" s="851"/>
      <c r="LPC31" s="851"/>
      <c r="LPD31" s="851"/>
      <c r="LPE31" s="851"/>
      <c r="LPF31" s="851"/>
      <c r="LPG31" s="851"/>
      <c r="LPH31" s="851"/>
      <c r="LPI31" s="851"/>
      <c r="LPJ31" s="851"/>
      <c r="LPK31" s="851"/>
      <c r="LPL31" s="851"/>
      <c r="LPM31" s="851"/>
      <c r="LPN31" s="851"/>
      <c r="LPO31" s="851"/>
      <c r="LPP31" s="851"/>
      <c r="LPQ31" s="851"/>
      <c r="LPR31" s="851"/>
      <c r="LPS31" s="851"/>
      <c r="LPT31" s="851"/>
      <c r="LPU31" s="851"/>
      <c r="LPV31" s="851"/>
      <c r="LPW31" s="851"/>
      <c r="LPX31" s="851"/>
      <c r="LPY31" s="851"/>
      <c r="LPZ31" s="851"/>
      <c r="LQA31" s="851"/>
      <c r="LQB31" s="851"/>
      <c r="LQC31" s="851"/>
      <c r="LQD31" s="851"/>
      <c r="LQE31" s="851"/>
      <c r="LQF31" s="851"/>
      <c r="LQG31" s="851"/>
      <c r="LQH31" s="851"/>
      <c r="LQI31" s="851"/>
      <c r="LQJ31" s="851"/>
      <c r="LQK31" s="851"/>
      <c r="LQL31" s="851"/>
      <c r="LQM31" s="851"/>
      <c r="LQN31" s="851"/>
      <c r="LQO31" s="851"/>
      <c r="LQP31" s="851"/>
      <c r="LQQ31" s="851"/>
      <c r="LQR31" s="851"/>
      <c r="LQS31" s="851"/>
      <c r="LQT31" s="851"/>
      <c r="LQU31" s="851"/>
      <c r="LQV31" s="851"/>
      <c r="LQW31" s="851"/>
      <c r="LQX31" s="851"/>
      <c r="LQY31" s="851"/>
      <c r="LQZ31" s="851"/>
      <c r="LRA31" s="851"/>
      <c r="LRB31" s="851"/>
      <c r="LRC31" s="851"/>
      <c r="LRD31" s="851"/>
      <c r="LRE31" s="851"/>
      <c r="LRF31" s="851"/>
      <c r="LRG31" s="851"/>
      <c r="LRH31" s="851"/>
      <c r="LRI31" s="851"/>
      <c r="LRJ31" s="851"/>
      <c r="LRK31" s="851"/>
      <c r="LRL31" s="851"/>
      <c r="LRM31" s="851"/>
      <c r="LRN31" s="851"/>
      <c r="LRO31" s="851"/>
      <c r="LRP31" s="851"/>
      <c r="LRQ31" s="851"/>
      <c r="LRR31" s="851"/>
      <c r="LRS31" s="851"/>
      <c r="LRT31" s="851"/>
      <c r="LRU31" s="851"/>
      <c r="LRV31" s="851"/>
      <c r="LRW31" s="851"/>
      <c r="LRX31" s="851"/>
      <c r="LRY31" s="851"/>
      <c r="LRZ31" s="851"/>
      <c r="LSA31" s="851"/>
      <c r="LSB31" s="851"/>
      <c r="LSC31" s="851"/>
      <c r="LSD31" s="851"/>
      <c r="LSE31" s="851"/>
      <c r="LSF31" s="851"/>
      <c r="LSG31" s="851"/>
      <c r="LSH31" s="851"/>
      <c r="LSI31" s="851"/>
      <c r="LSJ31" s="851"/>
      <c r="LSK31" s="851"/>
      <c r="LSL31" s="851"/>
      <c r="LSM31" s="851"/>
      <c r="LSN31" s="851"/>
      <c r="LSO31" s="851"/>
      <c r="LSP31" s="851"/>
      <c r="LSQ31" s="851"/>
      <c r="LSR31" s="851"/>
      <c r="LSS31" s="851"/>
      <c r="LST31" s="851"/>
      <c r="LSU31" s="851"/>
      <c r="LSV31" s="851"/>
      <c r="LSW31" s="851"/>
      <c r="LSX31" s="851"/>
      <c r="LSY31" s="851"/>
      <c r="LSZ31" s="851"/>
      <c r="LTA31" s="851"/>
      <c r="LTB31" s="851"/>
      <c r="LTC31" s="851"/>
      <c r="LTD31" s="851"/>
      <c r="LTE31" s="851"/>
      <c r="LTF31" s="851"/>
      <c r="LTG31" s="851"/>
      <c r="LTH31" s="851"/>
      <c r="LTI31" s="851"/>
      <c r="LTJ31" s="851"/>
      <c r="LTK31" s="851"/>
      <c r="LTL31" s="851"/>
      <c r="LTM31" s="851"/>
      <c r="LTN31" s="851"/>
      <c r="LTO31" s="851"/>
      <c r="LTP31" s="851"/>
      <c r="LTQ31" s="851"/>
      <c r="LTR31" s="851"/>
      <c r="LTS31" s="851"/>
      <c r="LTT31" s="851"/>
      <c r="LTU31" s="851"/>
      <c r="LTV31" s="851"/>
      <c r="LTW31" s="851"/>
      <c r="LTX31" s="851"/>
      <c r="LTY31" s="851"/>
      <c r="LTZ31" s="851"/>
      <c r="LUA31" s="851"/>
      <c r="LUB31" s="851"/>
      <c r="LUC31" s="851"/>
      <c r="LUD31" s="851"/>
      <c r="LUE31" s="851"/>
      <c r="LUF31" s="851"/>
      <c r="LUG31" s="851"/>
      <c r="LUH31" s="851"/>
      <c r="LUI31" s="851"/>
      <c r="LUJ31" s="851"/>
      <c r="LUK31" s="851"/>
      <c r="LUL31" s="851"/>
      <c r="LUM31" s="851"/>
      <c r="LUN31" s="851"/>
      <c r="LUO31" s="851"/>
      <c r="LUP31" s="851"/>
      <c r="LUQ31" s="851"/>
      <c r="LUR31" s="851"/>
      <c r="LUS31" s="851"/>
      <c r="LUT31" s="851"/>
      <c r="LUU31" s="851"/>
      <c r="LUV31" s="851"/>
      <c r="LUW31" s="851"/>
      <c r="LUX31" s="851"/>
      <c r="LUY31" s="851"/>
      <c r="LUZ31" s="851"/>
      <c r="LVA31" s="851"/>
      <c r="LVB31" s="851"/>
      <c r="LVC31" s="851"/>
      <c r="LVD31" s="851"/>
      <c r="LVE31" s="851"/>
      <c r="LVF31" s="851"/>
      <c r="LVG31" s="851"/>
      <c r="LVH31" s="851"/>
      <c r="LVI31" s="851"/>
      <c r="LVJ31" s="851"/>
      <c r="LVK31" s="851"/>
      <c r="LVL31" s="851"/>
      <c r="LVM31" s="851"/>
      <c r="LVN31" s="851"/>
      <c r="LVO31" s="851"/>
      <c r="LVP31" s="851"/>
      <c r="LVQ31" s="851"/>
      <c r="LVR31" s="851"/>
      <c r="LVS31" s="851"/>
      <c r="LVT31" s="851"/>
      <c r="LVU31" s="851"/>
      <c r="LVV31" s="851"/>
      <c r="LVW31" s="851"/>
      <c r="LVX31" s="851"/>
      <c r="LVY31" s="851"/>
      <c r="LVZ31" s="851"/>
      <c r="LWA31" s="851"/>
      <c r="LWB31" s="851"/>
      <c r="LWC31" s="851"/>
      <c r="LWD31" s="851"/>
      <c r="LWE31" s="851"/>
      <c r="LWF31" s="851"/>
      <c r="LWG31" s="851"/>
      <c r="LWH31" s="851"/>
      <c r="LWI31" s="851"/>
      <c r="LWJ31" s="851"/>
      <c r="LWK31" s="851"/>
      <c r="LWL31" s="851"/>
      <c r="LWM31" s="851"/>
      <c r="LWN31" s="851"/>
      <c r="LWO31" s="851"/>
      <c r="LWP31" s="851"/>
      <c r="LWQ31" s="851"/>
      <c r="LWR31" s="851"/>
      <c r="LWS31" s="851"/>
      <c r="LWT31" s="851"/>
      <c r="LWU31" s="851"/>
      <c r="LWV31" s="851"/>
      <c r="LWW31" s="851"/>
      <c r="LWX31" s="851"/>
      <c r="LWY31" s="851"/>
      <c r="LWZ31" s="851"/>
      <c r="LXA31" s="851"/>
      <c r="LXB31" s="851"/>
      <c r="LXC31" s="851"/>
      <c r="LXD31" s="851"/>
      <c r="LXE31" s="851"/>
      <c r="LXF31" s="851"/>
      <c r="LXG31" s="851"/>
      <c r="LXH31" s="851"/>
      <c r="LXI31" s="851"/>
      <c r="LXJ31" s="851"/>
      <c r="LXK31" s="851"/>
      <c r="LXL31" s="851"/>
      <c r="LXM31" s="851"/>
      <c r="LXN31" s="851"/>
      <c r="LXO31" s="851"/>
      <c r="LXP31" s="851"/>
      <c r="LXQ31" s="851"/>
      <c r="LXR31" s="851"/>
      <c r="LXS31" s="851"/>
      <c r="LXT31" s="851"/>
      <c r="LXU31" s="851"/>
      <c r="LXV31" s="851"/>
      <c r="LXW31" s="851"/>
      <c r="LXX31" s="851"/>
      <c r="LXY31" s="851"/>
      <c r="LXZ31" s="851"/>
      <c r="LYA31" s="851"/>
      <c r="LYB31" s="851"/>
      <c r="LYC31" s="851"/>
      <c r="LYD31" s="851"/>
      <c r="LYE31" s="851"/>
      <c r="LYF31" s="851"/>
      <c r="LYG31" s="851"/>
      <c r="LYH31" s="851"/>
      <c r="LYI31" s="851"/>
      <c r="LYJ31" s="851"/>
      <c r="LYK31" s="851"/>
      <c r="LYL31" s="851"/>
      <c r="LYM31" s="851"/>
      <c r="LYN31" s="851"/>
      <c r="LYO31" s="851"/>
      <c r="LYP31" s="851"/>
      <c r="LYQ31" s="851"/>
      <c r="LYR31" s="851"/>
      <c r="LYS31" s="851"/>
      <c r="LYT31" s="851"/>
      <c r="LYU31" s="851"/>
      <c r="LYV31" s="851"/>
      <c r="LYW31" s="851"/>
      <c r="LYX31" s="851"/>
      <c r="LYY31" s="851"/>
      <c r="LYZ31" s="851"/>
      <c r="LZA31" s="851"/>
      <c r="LZB31" s="851"/>
      <c r="LZC31" s="851"/>
      <c r="LZD31" s="851"/>
      <c r="LZE31" s="851"/>
      <c r="LZF31" s="851"/>
      <c r="LZG31" s="851"/>
      <c r="LZH31" s="851"/>
      <c r="LZI31" s="851"/>
      <c r="LZJ31" s="851"/>
      <c r="LZK31" s="851"/>
      <c r="LZL31" s="851"/>
      <c r="LZM31" s="851"/>
      <c r="LZN31" s="851"/>
      <c r="LZO31" s="851"/>
      <c r="LZP31" s="851"/>
      <c r="LZQ31" s="851"/>
      <c r="LZR31" s="851"/>
      <c r="LZS31" s="851"/>
      <c r="LZT31" s="851"/>
      <c r="LZU31" s="851"/>
      <c r="LZV31" s="851"/>
      <c r="LZW31" s="851"/>
      <c r="LZX31" s="851"/>
      <c r="LZY31" s="851"/>
      <c r="LZZ31" s="851"/>
      <c r="MAA31" s="851"/>
      <c r="MAB31" s="851"/>
      <c r="MAC31" s="851"/>
      <c r="MAD31" s="851"/>
      <c r="MAE31" s="851"/>
      <c r="MAF31" s="851"/>
      <c r="MAG31" s="851"/>
      <c r="MAH31" s="851"/>
      <c r="MAI31" s="851"/>
      <c r="MAJ31" s="851"/>
      <c r="MAK31" s="851"/>
      <c r="MAL31" s="851"/>
      <c r="MAM31" s="851"/>
      <c r="MAN31" s="851"/>
      <c r="MAO31" s="851"/>
      <c r="MAP31" s="851"/>
      <c r="MAQ31" s="851"/>
      <c r="MAR31" s="851"/>
      <c r="MAS31" s="851"/>
      <c r="MAT31" s="851"/>
      <c r="MAU31" s="851"/>
      <c r="MAV31" s="851"/>
      <c r="MAW31" s="851"/>
      <c r="MAX31" s="851"/>
      <c r="MAY31" s="851"/>
      <c r="MAZ31" s="851"/>
      <c r="MBA31" s="851"/>
      <c r="MBB31" s="851"/>
      <c r="MBC31" s="851"/>
      <c r="MBD31" s="851"/>
      <c r="MBE31" s="851"/>
      <c r="MBF31" s="851"/>
      <c r="MBG31" s="851"/>
      <c r="MBH31" s="851"/>
      <c r="MBI31" s="851"/>
      <c r="MBJ31" s="851"/>
      <c r="MBK31" s="851"/>
      <c r="MBL31" s="851"/>
      <c r="MBM31" s="851"/>
      <c r="MBN31" s="851"/>
      <c r="MBO31" s="851"/>
      <c r="MBP31" s="851"/>
      <c r="MBQ31" s="851"/>
      <c r="MBR31" s="851"/>
      <c r="MBS31" s="851"/>
      <c r="MBT31" s="851"/>
      <c r="MBU31" s="851"/>
      <c r="MBV31" s="851"/>
      <c r="MBW31" s="851"/>
      <c r="MBX31" s="851"/>
      <c r="MBY31" s="851"/>
      <c r="MBZ31" s="851"/>
      <c r="MCA31" s="851"/>
      <c r="MCB31" s="851"/>
      <c r="MCC31" s="851"/>
      <c r="MCD31" s="851"/>
      <c r="MCE31" s="851"/>
      <c r="MCF31" s="851"/>
      <c r="MCG31" s="851"/>
      <c r="MCH31" s="851"/>
      <c r="MCI31" s="851"/>
      <c r="MCJ31" s="851"/>
      <c r="MCK31" s="851"/>
      <c r="MCL31" s="851"/>
      <c r="MCM31" s="851"/>
      <c r="MCN31" s="851"/>
      <c r="MCO31" s="851"/>
      <c r="MCP31" s="851"/>
      <c r="MCQ31" s="851"/>
      <c r="MCR31" s="851"/>
      <c r="MCS31" s="851"/>
      <c r="MCT31" s="851"/>
      <c r="MCU31" s="851"/>
      <c r="MCV31" s="851"/>
      <c r="MCW31" s="851"/>
      <c r="MCX31" s="851"/>
      <c r="MCY31" s="851"/>
      <c r="MCZ31" s="851"/>
      <c r="MDA31" s="851"/>
      <c r="MDB31" s="851"/>
      <c r="MDC31" s="851"/>
      <c r="MDD31" s="851"/>
      <c r="MDE31" s="851"/>
      <c r="MDF31" s="851"/>
      <c r="MDG31" s="851"/>
      <c r="MDH31" s="851"/>
      <c r="MDI31" s="851"/>
      <c r="MDJ31" s="851"/>
      <c r="MDK31" s="851"/>
      <c r="MDL31" s="851"/>
      <c r="MDM31" s="851"/>
      <c r="MDN31" s="851"/>
      <c r="MDO31" s="851"/>
      <c r="MDP31" s="851"/>
      <c r="MDQ31" s="851"/>
      <c r="MDR31" s="851"/>
      <c r="MDS31" s="851"/>
      <c r="MDT31" s="851"/>
      <c r="MDU31" s="851"/>
      <c r="MDV31" s="851"/>
      <c r="MDW31" s="851"/>
      <c r="MDX31" s="851"/>
      <c r="MDY31" s="851"/>
      <c r="MDZ31" s="851"/>
      <c r="MEA31" s="851"/>
      <c r="MEB31" s="851"/>
      <c r="MEC31" s="851"/>
      <c r="MED31" s="851"/>
      <c r="MEE31" s="851"/>
      <c r="MEF31" s="851"/>
      <c r="MEG31" s="851"/>
      <c r="MEH31" s="851"/>
      <c r="MEI31" s="851"/>
      <c r="MEJ31" s="851"/>
      <c r="MEK31" s="851"/>
      <c r="MEL31" s="851"/>
      <c r="MEM31" s="851"/>
      <c r="MEN31" s="851"/>
      <c r="MEO31" s="851"/>
      <c r="MEP31" s="851"/>
      <c r="MEQ31" s="851"/>
      <c r="MER31" s="851"/>
      <c r="MES31" s="851"/>
      <c r="MET31" s="851"/>
      <c r="MEU31" s="851"/>
      <c r="MEV31" s="851"/>
      <c r="MEW31" s="851"/>
      <c r="MEX31" s="851"/>
      <c r="MEY31" s="851"/>
      <c r="MEZ31" s="851"/>
      <c r="MFA31" s="851"/>
      <c r="MFB31" s="851"/>
      <c r="MFC31" s="851"/>
      <c r="MFD31" s="851"/>
      <c r="MFE31" s="851"/>
      <c r="MFF31" s="851"/>
      <c r="MFG31" s="851"/>
      <c r="MFH31" s="851"/>
      <c r="MFI31" s="851"/>
      <c r="MFJ31" s="851"/>
      <c r="MFK31" s="851"/>
      <c r="MFL31" s="851"/>
      <c r="MFM31" s="851"/>
      <c r="MFN31" s="851"/>
      <c r="MFO31" s="851"/>
      <c r="MFP31" s="851"/>
      <c r="MFQ31" s="851"/>
      <c r="MFR31" s="851"/>
      <c r="MFS31" s="851"/>
      <c r="MFT31" s="851"/>
      <c r="MFU31" s="851"/>
      <c r="MFV31" s="851"/>
      <c r="MFW31" s="851"/>
      <c r="MFX31" s="851"/>
      <c r="MFY31" s="851"/>
      <c r="MFZ31" s="851"/>
      <c r="MGA31" s="851"/>
      <c r="MGB31" s="851"/>
      <c r="MGC31" s="851"/>
      <c r="MGD31" s="851"/>
      <c r="MGE31" s="851"/>
      <c r="MGF31" s="851"/>
      <c r="MGG31" s="851"/>
      <c r="MGH31" s="851"/>
      <c r="MGI31" s="851"/>
      <c r="MGJ31" s="851"/>
      <c r="MGK31" s="851"/>
      <c r="MGL31" s="851"/>
      <c r="MGM31" s="851"/>
      <c r="MGN31" s="851"/>
      <c r="MGO31" s="851"/>
      <c r="MGP31" s="851"/>
      <c r="MGQ31" s="851"/>
      <c r="MGR31" s="851"/>
      <c r="MGS31" s="851"/>
      <c r="MGT31" s="851"/>
      <c r="MGU31" s="851"/>
      <c r="MGV31" s="851"/>
      <c r="MGW31" s="851"/>
      <c r="MGX31" s="851"/>
      <c r="MGY31" s="851"/>
      <c r="MGZ31" s="851"/>
      <c r="MHA31" s="851"/>
      <c r="MHB31" s="851"/>
      <c r="MHC31" s="851"/>
      <c r="MHD31" s="851"/>
      <c r="MHE31" s="851"/>
      <c r="MHF31" s="851"/>
      <c r="MHG31" s="851"/>
      <c r="MHH31" s="851"/>
      <c r="MHI31" s="851"/>
      <c r="MHJ31" s="851"/>
      <c r="MHK31" s="851"/>
      <c r="MHL31" s="851"/>
      <c r="MHM31" s="851"/>
      <c r="MHN31" s="851"/>
      <c r="MHO31" s="851"/>
      <c r="MHP31" s="851"/>
      <c r="MHQ31" s="851"/>
      <c r="MHR31" s="851"/>
      <c r="MHS31" s="851"/>
      <c r="MHT31" s="851"/>
      <c r="MHU31" s="851"/>
      <c r="MHV31" s="851"/>
      <c r="MHW31" s="851"/>
      <c r="MHX31" s="851"/>
      <c r="MHY31" s="851"/>
      <c r="MHZ31" s="851"/>
      <c r="MIA31" s="851"/>
      <c r="MIB31" s="851"/>
      <c r="MIC31" s="851"/>
      <c r="MID31" s="851"/>
      <c r="MIE31" s="851"/>
      <c r="MIF31" s="851"/>
      <c r="MIG31" s="851"/>
      <c r="MIH31" s="851"/>
      <c r="MII31" s="851"/>
      <c r="MIJ31" s="851"/>
      <c r="MIK31" s="851"/>
      <c r="MIL31" s="851"/>
      <c r="MIM31" s="851"/>
      <c r="MIN31" s="851"/>
      <c r="MIO31" s="851"/>
      <c r="MIP31" s="851"/>
      <c r="MIQ31" s="851"/>
      <c r="MIR31" s="851"/>
      <c r="MIS31" s="851"/>
      <c r="MIT31" s="851"/>
      <c r="MIU31" s="851"/>
      <c r="MIV31" s="851"/>
      <c r="MIW31" s="851"/>
      <c r="MIX31" s="851"/>
      <c r="MIY31" s="851"/>
      <c r="MIZ31" s="851"/>
      <c r="MJA31" s="851"/>
      <c r="MJB31" s="851"/>
      <c r="MJC31" s="851"/>
      <c r="MJD31" s="851"/>
      <c r="MJE31" s="851"/>
      <c r="MJF31" s="851"/>
      <c r="MJG31" s="851"/>
      <c r="MJH31" s="851"/>
      <c r="MJI31" s="851"/>
      <c r="MJJ31" s="851"/>
      <c r="MJK31" s="851"/>
      <c r="MJL31" s="851"/>
      <c r="MJM31" s="851"/>
      <c r="MJN31" s="851"/>
      <c r="MJO31" s="851"/>
      <c r="MJP31" s="851"/>
      <c r="MJQ31" s="851"/>
      <c r="MJR31" s="851"/>
      <c r="MJS31" s="851"/>
      <c r="MJT31" s="851"/>
      <c r="MJU31" s="851"/>
      <c r="MJV31" s="851"/>
      <c r="MJW31" s="851"/>
      <c r="MJX31" s="851"/>
      <c r="MJY31" s="851"/>
      <c r="MJZ31" s="851"/>
      <c r="MKA31" s="851"/>
      <c r="MKB31" s="851"/>
      <c r="MKC31" s="851"/>
      <c r="MKD31" s="851"/>
      <c r="MKE31" s="851"/>
      <c r="MKF31" s="851"/>
      <c r="MKG31" s="851"/>
      <c r="MKH31" s="851"/>
      <c r="MKI31" s="851"/>
      <c r="MKJ31" s="851"/>
      <c r="MKK31" s="851"/>
      <c r="MKL31" s="851"/>
      <c r="MKM31" s="851"/>
      <c r="MKN31" s="851"/>
      <c r="MKO31" s="851"/>
      <c r="MKP31" s="851"/>
      <c r="MKQ31" s="851"/>
      <c r="MKR31" s="851"/>
      <c r="MKS31" s="851"/>
      <c r="MKT31" s="851"/>
      <c r="MKU31" s="851"/>
      <c r="MKV31" s="851"/>
      <c r="MKW31" s="851"/>
      <c r="MKX31" s="851"/>
      <c r="MKY31" s="851"/>
      <c r="MKZ31" s="851"/>
      <c r="MLA31" s="851"/>
      <c r="MLB31" s="851"/>
      <c r="MLC31" s="851"/>
      <c r="MLD31" s="851"/>
      <c r="MLE31" s="851"/>
      <c r="MLF31" s="851"/>
      <c r="MLG31" s="851"/>
      <c r="MLH31" s="851"/>
      <c r="MLI31" s="851"/>
      <c r="MLJ31" s="851"/>
      <c r="MLK31" s="851"/>
      <c r="MLL31" s="851"/>
      <c r="MLM31" s="851"/>
      <c r="MLN31" s="851"/>
      <c r="MLO31" s="851"/>
      <c r="MLP31" s="851"/>
      <c r="MLQ31" s="851"/>
      <c r="MLR31" s="851"/>
      <c r="MLS31" s="851"/>
      <c r="MLT31" s="851"/>
      <c r="MLU31" s="851"/>
      <c r="MLV31" s="851"/>
      <c r="MLW31" s="851"/>
      <c r="MLX31" s="851"/>
      <c r="MLY31" s="851"/>
      <c r="MLZ31" s="851"/>
      <c r="MMA31" s="851"/>
      <c r="MMB31" s="851"/>
      <c r="MMC31" s="851"/>
      <c r="MMD31" s="851"/>
      <c r="MME31" s="851"/>
      <c r="MMF31" s="851"/>
      <c r="MMG31" s="851"/>
      <c r="MMH31" s="851"/>
      <c r="MMI31" s="851"/>
      <c r="MMJ31" s="851"/>
      <c r="MMK31" s="851"/>
      <c r="MML31" s="851"/>
      <c r="MMM31" s="851"/>
      <c r="MMN31" s="851"/>
      <c r="MMO31" s="851"/>
      <c r="MMP31" s="851"/>
      <c r="MMQ31" s="851"/>
      <c r="MMR31" s="851"/>
      <c r="MMS31" s="851"/>
      <c r="MMT31" s="851"/>
      <c r="MMU31" s="851"/>
      <c r="MMV31" s="851"/>
      <c r="MMW31" s="851"/>
      <c r="MMX31" s="851"/>
      <c r="MMY31" s="851"/>
      <c r="MMZ31" s="851"/>
      <c r="MNA31" s="851"/>
      <c r="MNB31" s="851"/>
      <c r="MNC31" s="851"/>
      <c r="MND31" s="851"/>
      <c r="MNE31" s="851"/>
      <c r="MNF31" s="851"/>
      <c r="MNG31" s="851"/>
      <c r="MNH31" s="851"/>
      <c r="MNI31" s="851"/>
      <c r="MNJ31" s="851"/>
      <c r="MNK31" s="851"/>
      <c r="MNL31" s="851"/>
      <c r="MNM31" s="851"/>
      <c r="MNN31" s="851"/>
      <c r="MNO31" s="851"/>
      <c r="MNP31" s="851"/>
      <c r="MNQ31" s="851"/>
      <c r="MNR31" s="851"/>
      <c r="MNS31" s="851"/>
      <c r="MNT31" s="851"/>
      <c r="MNU31" s="851"/>
      <c r="MNV31" s="851"/>
      <c r="MNW31" s="851"/>
      <c r="MNX31" s="851"/>
      <c r="MNY31" s="851"/>
      <c r="MNZ31" s="851"/>
      <c r="MOA31" s="851"/>
      <c r="MOB31" s="851"/>
      <c r="MOC31" s="851"/>
      <c r="MOD31" s="851"/>
      <c r="MOE31" s="851"/>
      <c r="MOF31" s="851"/>
      <c r="MOG31" s="851"/>
      <c r="MOH31" s="851"/>
      <c r="MOI31" s="851"/>
      <c r="MOJ31" s="851"/>
      <c r="MOK31" s="851"/>
      <c r="MOL31" s="851"/>
      <c r="MOM31" s="851"/>
      <c r="MON31" s="851"/>
      <c r="MOO31" s="851"/>
      <c r="MOP31" s="851"/>
      <c r="MOQ31" s="851"/>
      <c r="MOR31" s="851"/>
      <c r="MOS31" s="851"/>
      <c r="MOT31" s="851"/>
      <c r="MOU31" s="851"/>
      <c r="MOV31" s="851"/>
      <c r="MOW31" s="851"/>
      <c r="MOX31" s="851"/>
      <c r="MOY31" s="851"/>
      <c r="MOZ31" s="851"/>
      <c r="MPA31" s="851"/>
      <c r="MPB31" s="851"/>
      <c r="MPC31" s="851"/>
      <c r="MPD31" s="851"/>
      <c r="MPE31" s="851"/>
      <c r="MPF31" s="851"/>
      <c r="MPG31" s="851"/>
      <c r="MPH31" s="851"/>
      <c r="MPI31" s="851"/>
      <c r="MPJ31" s="851"/>
      <c r="MPK31" s="851"/>
      <c r="MPL31" s="851"/>
      <c r="MPM31" s="851"/>
      <c r="MPN31" s="851"/>
      <c r="MPO31" s="851"/>
      <c r="MPP31" s="851"/>
      <c r="MPQ31" s="851"/>
      <c r="MPR31" s="851"/>
      <c r="MPS31" s="851"/>
      <c r="MPT31" s="851"/>
      <c r="MPU31" s="851"/>
      <c r="MPV31" s="851"/>
      <c r="MPW31" s="851"/>
      <c r="MPX31" s="851"/>
      <c r="MPY31" s="851"/>
      <c r="MPZ31" s="851"/>
      <c r="MQA31" s="851"/>
      <c r="MQB31" s="851"/>
      <c r="MQC31" s="851"/>
      <c r="MQD31" s="851"/>
      <c r="MQE31" s="851"/>
      <c r="MQF31" s="851"/>
      <c r="MQG31" s="851"/>
      <c r="MQH31" s="851"/>
      <c r="MQI31" s="851"/>
      <c r="MQJ31" s="851"/>
      <c r="MQK31" s="851"/>
      <c r="MQL31" s="851"/>
      <c r="MQM31" s="851"/>
      <c r="MQN31" s="851"/>
      <c r="MQO31" s="851"/>
      <c r="MQP31" s="851"/>
      <c r="MQQ31" s="851"/>
      <c r="MQR31" s="851"/>
      <c r="MQS31" s="851"/>
      <c r="MQT31" s="851"/>
      <c r="MQU31" s="851"/>
      <c r="MQV31" s="851"/>
      <c r="MQW31" s="851"/>
      <c r="MQX31" s="851"/>
      <c r="MQY31" s="851"/>
      <c r="MQZ31" s="851"/>
      <c r="MRA31" s="851"/>
      <c r="MRB31" s="851"/>
      <c r="MRC31" s="851"/>
      <c r="MRD31" s="851"/>
      <c r="MRE31" s="851"/>
      <c r="MRF31" s="851"/>
      <c r="MRG31" s="851"/>
      <c r="MRH31" s="851"/>
      <c r="MRI31" s="851"/>
      <c r="MRJ31" s="851"/>
      <c r="MRK31" s="851"/>
      <c r="MRL31" s="851"/>
      <c r="MRM31" s="851"/>
      <c r="MRN31" s="851"/>
      <c r="MRO31" s="851"/>
      <c r="MRP31" s="851"/>
      <c r="MRQ31" s="851"/>
      <c r="MRR31" s="851"/>
      <c r="MRS31" s="851"/>
      <c r="MRT31" s="851"/>
      <c r="MRU31" s="851"/>
      <c r="MRV31" s="851"/>
      <c r="MRW31" s="851"/>
      <c r="MRX31" s="851"/>
      <c r="MRY31" s="851"/>
      <c r="MRZ31" s="851"/>
      <c r="MSA31" s="851"/>
      <c r="MSB31" s="851"/>
      <c r="MSC31" s="851"/>
      <c r="MSD31" s="851"/>
      <c r="MSE31" s="851"/>
      <c r="MSF31" s="851"/>
      <c r="MSG31" s="851"/>
      <c r="MSH31" s="851"/>
      <c r="MSI31" s="851"/>
      <c r="MSJ31" s="851"/>
      <c r="MSK31" s="851"/>
      <c r="MSL31" s="851"/>
      <c r="MSM31" s="851"/>
      <c r="MSN31" s="851"/>
      <c r="MSO31" s="851"/>
      <c r="MSP31" s="851"/>
      <c r="MSQ31" s="851"/>
      <c r="MSR31" s="851"/>
      <c r="MSS31" s="851"/>
      <c r="MST31" s="851"/>
      <c r="MSU31" s="851"/>
      <c r="MSV31" s="851"/>
      <c r="MSW31" s="851"/>
      <c r="MSX31" s="851"/>
      <c r="MSY31" s="851"/>
      <c r="MSZ31" s="851"/>
      <c r="MTA31" s="851"/>
      <c r="MTB31" s="851"/>
      <c r="MTC31" s="851"/>
      <c r="MTD31" s="851"/>
      <c r="MTE31" s="851"/>
      <c r="MTF31" s="851"/>
      <c r="MTG31" s="851"/>
      <c r="MTH31" s="851"/>
      <c r="MTI31" s="851"/>
      <c r="MTJ31" s="851"/>
      <c r="MTK31" s="851"/>
      <c r="MTL31" s="851"/>
      <c r="MTM31" s="851"/>
      <c r="MTN31" s="851"/>
      <c r="MTO31" s="851"/>
      <c r="MTP31" s="851"/>
      <c r="MTQ31" s="851"/>
      <c r="MTR31" s="851"/>
      <c r="MTS31" s="851"/>
      <c r="MTT31" s="851"/>
      <c r="MTU31" s="851"/>
      <c r="MTV31" s="851"/>
      <c r="MTW31" s="851"/>
      <c r="MTX31" s="851"/>
      <c r="MTY31" s="851"/>
      <c r="MTZ31" s="851"/>
      <c r="MUA31" s="851"/>
      <c r="MUB31" s="851"/>
      <c r="MUC31" s="851"/>
      <c r="MUD31" s="851"/>
      <c r="MUE31" s="851"/>
      <c r="MUF31" s="851"/>
      <c r="MUG31" s="851"/>
      <c r="MUH31" s="851"/>
      <c r="MUI31" s="851"/>
      <c r="MUJ31" s="851"/>
      <c r="MUK31" s="851"/>
      <c r="MUL31" s="851"/>
      <c r="MUM31" s="851"/>
      <c r="MUN31" s="851"/>
      <c r="MUO31" s="851"/>
      <c r="MUP31" s="851"/>
      <c r="MUQ31" s="851"/>
      <c r="MUR31" s="851"/>
      <c r="MUS31" s="851"/>
      <c r="MUT31" s="851"/>
      <c r="MUU31" s="851"/>
      <c r="MUV31" s="851"/>
      <c r="MUW31" s="851"/>
      <c r="MUX31" s="851"/>
      <c r="MUY31" s="851"/>
      <c r="MUZ31" s="851"/>
      <c r="MVA31" s="851"/>
      <c r="MVB31" s="851"/>
      <c r="MVC31" s="851"/>
      <c r="MVD31" s="851"/>
      <c r="MVE31" s="851"/>
      <c r="MVF31" s="851"/>
      <c r="MVG31" s="851"/>
      <c r="MVH31" s="851"/>
      <c r="MVI31" s="851"/>
      <c r="MVJ31" s="851"/>
      <c r="MVK31" s="851"/>
      <c r="MVL31" s="851"/>
      <c r="MVM31" s="851"/>
      <c r="MVN31" s="851"/>
      <c r="MVO31" s="851"/>
      <c r="MVP31" s="851"/>
      <c r="MVQ31" s="851"/>
      <c r="MVR31" s="851"/>
      <c r="MVS31" s="851"/>
      <c r="MVT31" s="851"/>
      <c r="MVU31" s="851"/>
      <c r="MVV31" s="851"/>
      <c r="MVW31" s="851"/>
      <c r="MVX31" s="851"/>
      <c r="MVY31" s="851"/>
      <c r="MVZ31" s="851"/>
      <c r="MWA31" s="851"/>
      <c r="MWB31" s="851"/>
      <c r="MWC31" s="851"/>
      <c r="MWD31" s="851"/>
      <c r="MWE31" s="851"/>
      <c r="MWF31" s="851"/>
      <c r="MWG31" s="851"/>
      <c r="MWH31" s="851"/>
      <c r="MWI31" s="851"/>
      <c r="MWJ31" s="851"/>
      <c r="MWK31" s="851"/>
      <c r="MWL31" s="851"/>
      <c r="MWM31" s="851"/>
      <c r="MWN31" s="851"/>
      <c r="MWO31" s="851"/>
      <c r="MWP31" s="851"/>
      <c r="MWQ31" s="851"/>
      <c r="MWR31" s="851"/>
      <c r="MWS31" s="851"/>
      <c r="MWT31" s="851"/>
      <c r="MWU31" s="851"/>
      <c r="MWV31" s="851"/>
      <c r="MWW31" s="851"/>
      <c r="MWX31" s="851"/>
      <c r="MWY31" s="851"/>
      <c r="MWZ31" s="851"/>
      <c r="MXA31" s="851"/>
      <c r="MXB31" s="851"/>
      <c r="MXC31" s="851"/>
      <c r="MXD31" s="851"/>
      <c r="MXE31" s="851"/>
      <c r="MXF31" s="851"/>
      <c r="MXG31" s="851"/>
      <c r="MXH31" s="851"/>
      <c r="MXI31" s="851"/>
      <c r="MXJ31" s="851"/>
      <c r="MXK31" s="851"/>
      <c r="MXL31" s="851"/>
      <c r="MXM31" s="851"/>
      <c r="MXN31" s="851"/>
      <c r="MXO31" s="851"/>
      <c r="MXP31" s="851"/>
      <c r="MXQ31" s="851"/>
      <c r="MXR31" s="851"/>
      <c r="MXS31" s="851"/>
      <c r="MXT31" s="851"/>
      <c r="MXU31" s="851"/>
      <c r="MXV31" s="851"/>
      <c r="MXW31" s="851"/>
      <c r="MXX31" s="851"/>
      <c r="MXY31" s="851"/>
      <c r="MXZ31" s="851"/>
      <c r="MYA31" s="851"/>
      <c r="MYB31" s="851"/>
      <c r="MYC31" s="851"/>
      <c r="MYD31" s="851"/>
      <c r="MYE31" s="851"/>
      <c r="MYF31" s="851"/>
      <c r="MYG31" s="851"/>
      <c r="MYH31" s="851"/>
      <c r="MYI31" s="851"/>
      <c r="MYJ31" s="851"/>
      <c r="MYK31" s="851"/>
      <c r="MYL31" s="851"/>
      <c r="MYM31" s="851"/>
      <c r="MYN31" s="851"/>
      <c r="MYO31" s="851"/>
      <c r="MYP31" s="851"/>
      <c r="MYQ31" s="851"/>
      <c r="MYR31" s="851"/>
      <c r="MYS31" s="851"/>
      <c r="MYT31" s="851"/>
      <c r="MYU31" s="851"/>
      <c r="MYV31" s="851"/>
      <c r="MYW31" s="851"/>
      <c r="MYX31" s="851"/>
      <c r="MYY31" s="851"/>
      <c r="MYZ31" s="851"/>
      <c r="MZA31" s="851"/>
      <c r="MZB31" s="851"/>
      <c r="MZC31" s="851"/>
      <c r="MZD31" s="851"/>
      <c r="MZE31" s="851"/>
      <c r="MZF31" s="851"/>
      <c r="MZG31" s="851"/>
      <c r="MZH31" s="851"/>
      <c r="MZI31" s="851"/>
      <c r="MZJ31" s="851"/>
      <c r="MZK31" s="851"/>
      <c r="MZL31" s="851"/>
      <c r="MZM31" s="851"/>
      <c r="MZN31" s="851"/>
      <c r="MZO31" s="851"/>
      <c r="MZP31" s="851"/>
      <c r="MZQ31" s="851"/>
      <c r="MZR31" s="851"/>
      <c r="MZS31" s="851"/>
      <c r="MZT31" s="851"/>
      <c r="MZU31" s="851"/>
      <c r="MZV31" s="851"/>
      <c r="MZW31" s="851"/>
      <c r="MZX31" s="851"/>
      <c r="MZY31" s="851"/>
      <c r="MZZ31" s="851"/>
      <c r="NAA31" s="851"/>
      <c r="NAB31" s="851"/>
      <c r="NAC31" s="851"/>
      <c r="NAD31" s="851"/>
      <c r="NAE31" s="851"/>
      <c r="NAF31" s="851"/>
      <c r="NAG31" s="851"/>
      <c r="NAH31" s="851"/>
      <c r="NAI31" s="851"/>
      <c r="NAJ31" s="851"/>
      <c r="NAK31" s="851"/>
      <c r="NAL31" s="851"/>
      <c r="NAM31" s="851"/>
      <c r="NAN31" s="851"/>
      <c r="NAO31" s="851"/>
      <c r="NAP31" s="851"/>
      <c r="NAQ31" s="851"/>
      <c r="NAR31" s="851"/>
      <c r="NAS31" s="851"/>
      <c r="NAT31" s="851"/>
      <c r="NAU31" s="851"/>
      <c r="NAV31" s="851"/>
      <c r="NAW31" s="851"/>
      <c r="NAX31" s="851"/>
      <c r="NAY31" s="851"/>
      <c r="NAZ31" s="851"/>
      <c r="NBA31" s="851"/>
      <c r="NBB31" s="851"/>
      <c r="NBC31" s="851"/>
      <c r="NBD31" s="851"/>
      <c r="NBE31" s="851"/>
      <c r="NBF31" s="851"/>
      <c r="NBG31" s="851"/>
      <c r="NBH31" s="851"/>
      <c r="NBI31" s="851"/>
      <c r="NBJ31" s="851"/>
      <c r="NBK31" s="851"/>
      <c r="NBL31" s="851"/>
      <c r="NBM31" s="851"/>
      <c r="NBN31" s="851"/>
      <c r="NBO31" s="851"/>
      <c r="NBP31" s="851"/>
      <c r="NBQ31" s="851"/>
      <c r="NBR31" s="851"/>
      <c r="NBS31" s="851"/>
      <c r="NBT31" s="851"/>
      <c r="NBU31" s="851"/>
      <c r="NBV31" s="851"/>
      <c r="NBW31" s="851"/>
      <c r="NBX31" s="851"/>
      <c r="NBY31" s="851"/>
      <c r="NBZ31" s="851"/>
      <c r="NCA31" s="851"/>
      <c r="NCB31" s="851"/>
      <c r="NCC31" s="851"/>
      <c r="NCD31" s="851"/>
      <c r="NCE31" s="851"/>
      <c r="NCF31" s="851"/>
      <c r="NCG31" s="851"/>
      <c r="NCH31" s="851"/>
      <c r="NCI31" s="851"/>
      <c r="NCJ31" s="851"/>
      <c r="NCK31" s="851"/>
      <c r="NCL31" s="851"/>
      <c r="NCM31" s="851"/>
      <c r="NCN31" s="851"/>
      <c r="NCO31" s="851"/>
      <c r="NCP31" s="851"/>
      <c r="NCQ31" s="851"/>
      <c r="NCR31" s="851"/>
      <c r="NCS31" s="851"/>
      <c r="NCT31" s="851"/>
      <c r="NCU31" s="851"/>
      <c r="NCV31" s="851"/>
      <c r="NCW31" s="851"/>
      <c r="NCX31" s="851"/>
      <c r="NCY31" s="851"/>
      <c r="NCZ31" s="851"/>
      <c r="NDA31" s="851"/>
      <c r="NDB31" s="851"/>
      <c r="NDC31" s="851"/>
      <c r="NDD31" s="851"/>
      <c r="NDE31" s="851"/>
      <c r="NDF31" s="851"/>
      <c r="NDG31" s="851"/>
      <c r="NDH31" s="851"/>
      <c r="NDI31" s="851"/>
      <c r="NDJ31" s="851"/>
      <c r="NDK31" s="851"/>
      <c r="NDL31" s="851"/>
      <c r="NDM31" s="851"/>
      <c r="NDN31" s="851"/>
      <c r="NDO31" s="851"/>
      <c r="NDP31" s="851"/>
      <c r="NDQ31" s="851"/>
      <c r="NDR31" s="851"/>
      <c r="NDS31" s="851"/>
      <c r="NDT31" s="851"/>
      <c r="NDU31" s="851"/>
      <c r="NDV31" s="851"/>
      <c r="NDW31" s="851"/>
      <c r="NDX31" s="851"/>
      <c r="NDY31" s="851"/>
      <c r="NDZ31" s="851"/>
      <c r="NEA31" s="851"/>
      <c r="NEB31" s="851"/>
      <c r="NEC31" s="851"/>
      <c r="NED31" s="851"/>
      <c r="NEE31" s="851"/>
      <c r="NEF31" s="851"/>
      <c r="NEG31" s="851"/>
      <c r="NEH31" s="851"/>
      <c r="NEI31" s="851"/>
      <c r="NEJ31" s="851"/>
      <c r="NEK31" s="851"/>
      <c r="NEL31" s="851"/>
      <c r="NEM31" s="851"/>
      <c r="NEN31" s="851"/>
      <c r="NEO31" s="851"/>
      <c r="NEP31" s="851"/>
      <c r="NEQ31" s="851"/>
      <c r="NER31" s="851"/>
      <c r="NES31" s="851"/>
      <c r="NET31" s="851"/>
      <c r="NEU31" s="851"/>
      <c r="NEV31" s="851"/>
      <c r="NEW31" s="851"/>
      <c r="NEX31" s="851"/>
      <c r="NEY31" s="851"/>
      <c r="NEZ31" s="851"/>
      <c r="NFA31" s="851"/>
      <c r="NFB31" s="851"/>
      <c r="NFC31" s="851"/>
      <c r="NFD31" s="851"/>
      <c r="NFE31" s="851"/>
      <c r="NFF31" s="851"/>
      <c r="NFG31" s="851"/>
      <c r="NFH31" s="851"/>
      <c r="NFI31" s="851"/>
      <c r="NFJ31" s="851"/>
      <c r="NFK31" s="851"/>
      <c r="NFL31" s="851"/>
      <c r="NFM31" s="851"/>
      <c r="NFN31" s="851"/>
      <c r="NFO31" s="851"/>
      <c r="NFP31" s="851"/>
      <c r="NFQ31" s="851"/>
      <c r="NFR31" s="851"/>
      <c r="NFS31" s="851"/>
      <c r="NFT31" s="851"/>
      <c r="NFU31" s="851"/>
      <c r="NFV31" s="851"/>
      <c r="NFW31" s="851"/>
      <c r="NFX31" s="851"/>
      <c r="NFY31" s="851"/>
      <c r="NFZ31" s="851"/>
      <c r="NGA31" s="851"/>
      <c r="NGB31" s="851"/>
      <c r="NGC31" s="851"/>
      <c r="NGD31" s="851"/>
      <c r="NGE31" s="851"/>
      <c r="NGF31" s="851"/>
      <c r="NGG31" s="851"/>
      <c r="NGH31" s="851"/>
      <c r="NGI31" s="851"/>
      <c r="NGJ31" s="851"/>
      <c r="NGK31" s="851"/>
      <c r="NGL31" s="851"/>
      <c r="NGM31" s="851"/>
      <c r="NGN31" s="851"/>
      <c r="NGO31" s="851"/>
      <c r="NGP31" s="851"/>
      <c r="NGQ31" s="851"/>
      <c r="NGR31" s="851"/>
      <c r="NGS31" s="851"/>
      <c r="NGT31" s="851"/>
      <c r="NGU31" s="851"/>
      <c r="NGV31" s="851"/>
      <c r="NGW31" s="851"/>
      <c r="NGX31" s="851"/>
      <c r="NGY31" s="851"/>
      <c r="NGZ31" s="851"/>
      <c r="NHA31" s="851"/>
      <c r="NHB31" s="851"/>
      <c r="NHC31" s="851"/>
      <c r="NHD31" s="851"/>
      <c r="NHE31" s="851"/>
      <c r="NHF31" s="851"/>
      <c r="NHG31" s="851"/>
      <c r="NHH31" s="851"/>
      <c r="NHI31" s="851"/>
      <c r="NHJ31" s="851"/>
      <c r="NHK31" s="851"/>
      <c r="NHL31" s="851"/>
      <c r="NHM31" s="851"/>
      <c r="NHN31" s="851"/>
      <c r="NHO31" s="851"/>
      <c r="NHP31" s="851"/>
      <c r="NHQ31" s="851"/>
      <c r="NHR31" s="851"/>
      <c r="NHS31" s="851"/>
      <c r="NHT31" s="851"/>
      <c r="NHU31" s="851"/>
      <c r="NHV31" s="851"/>
      <c r="NHW31" s="851"/>
      <c r="NHX31" s="851"/>
      <c r="NHY31" s="851"/>
      <c r="NHZ31" s="851"/>
      <c r="NIA31" s="851"/>
      <c r="NIB31" s="851"/>
      <c r="NIC31" s="851"/>
      <c r="NID31" s="851"/>
      <c r="NIE31" s="851"/>
      <c r="NIF31" s="851"/>
      <c r="NIG31" s="851"/>
      <c r="NIH31" s="851"/>
      <c r="NII31" s="851"/>
      <c r="NIJ31" s="851"/>
      <c r="NIK31" s="851"/>
      <c r="NIL31" s="851"/>
      <c r="NIM31" s="851"/>
      <c r="NIN31" s="851"/>
      <c r="NIO31" s="851"/>
      <c r="NIP31" s="851"/>
      <c r="NIQ31" s="851"/>
      <c r="NIR31" s="851"/>
      <c r="NIS31" s="851"/>
      <c r="NIT31" s="851"/>
      <c r="NIU31" s="851"/>
      <c r="NIV31" s="851"/>
      <c r="NIW31" s="851"/>
      <c r="NIX31" s="851"/>
      <c r="NIY31" s="851"/>
      <c r="NIZ31" s="851"/>
      <c r="NJA31" s="851"/>
      <c r="NJB31" s="851"/>
      <c r="NJC31" s="851"/>
      <c r="NJD31" s="851"/>
      <c r="NJE31" s="851"/>
      <c r="NJF31" s="851"/>
      <c r="NJG31" s="851"/>
      <c r="NJH31" s="851"/>
      <c r="NJI31" s="851"/>
      <c r="NJJ31" s="851"/>
      <c r="NJK31" s="851"/>
      <c r="NJL31" s="851"/>
      <c r="NJM31" s="851"/>
      <c r="NJN31" s="851"/>
      <c r="NJO31" s="851"/>
      <c r="NJP31" s="851"/>
      <c r="NJQ31" s="851"/>
      <c r="NJR31" s="851"/>
      <c r="NJS31" s="851"/>
      <c r="NJT31" s="851"/>
      <c r="NJU31" s="851"/>
      <c r="NJV31" s="851"/>
      <c r="NJW31" s="851"/>
      <c r="NJX31" s="851"/>
      <c r="NJY31" s="851"/>
      <c r="NJZ31" s="851"/>
      <c r="NKA31" s="851"/>
      <c r="NKB31" s="851"/>
      <c r="NKC31" s="851"/>
      <c r="NKD31" s="851"/>
      <c r="NKE31" s="851"/>
      <c r="NKF31" s="851"/>
      <c r="NKG31" s="851"/>
      <c r="NKH31" s="851"/>
      <c r="NKI31" s="851"/>
      <c r="NKJ31" s="851"/>
      <c r="NKK31" s="851"/>
      <c r="NKL31" s="851"/>
      <c r="NKM31" s="851"/>
      <c r="NKN31" s="851"/>
      <c r="NKO31" s="851"/>
      <c r="NKP31" s="851"/>
      <c r="NKQ31" s="851"/>
      <c r="NKR31" s="851"/>
      <c r="NKS31" s="851"/>
      <c r="NKT31" s="851"/>
      <c r="NKU31" s="851"/>
      <c r="NKV31" s="851"/>
      <c r="NKW31" s="851"/>
      <c r="NKX31" s="851"/>
      <c r="NKY31" s="851"/>
      <c r="NKZ31" s="851"/>
      <c r="NLA31" s="851"/>
      <c r="NLB31" s="851"/>
      <c r="NLC31" s="851"/>
      <c r="NLD31" s="851"/>
      <c r="NLE31" s="851"/>
      <c r="NLF31" s="851"/>
      <c r="NLG31" s="851"/>
      <c r="NLH31" s="851"/>
      <c r="NLI31" s="851"/>
      <c r="NLJ31" s="851"/>
      <c r="NLK31" s="851"/>
      <c r="NLL31" s="851"/>
      <c r="NLM31" s="851"/>
      <c r="NLN31" s="851"/>
      <c r="NLO31" s="851"/>
      <c r="NLP31" s="851"/>
      <c r="NLQ31" s="851"/>
      <c r="NLR31" s="851"/>
      <c r="NLS31" s="851"/>
      <c r="NLT31" s="851"/>
      <c r="NLU31" s="851"/>
      <c r="NLV31" s="851"/>
      <c r="NLW31" s="851"/>
      <c r="NLX31" s="851"/>
      <c r="NLY31" s="851"/>
      <c r="NLZ31" s="851"/>
      <c r="NMA31" s="851"/>
      <c r="NMB31" s="851"/>
      <c r="NMC31" s="851"/>
      <c r="NMD31" s="851"/>
      <c r="NME31" s="851"/>
      <c r="NMF31" s="851"/>
      <c r="NMG31" s="851"/>
      <c r="NMH31" s="851"/>
      <c r="NMI31" s="851"/>
      <c r="NMJ31" s="851"/>
      <c r="NMK31" s="851"/>
      <c r="NML31" s="851"/>
      <c r="NMM31" s="851"/>
      <c r="NMN31" s="851"/>
      <c r="NMO31" s="851"/>
      <c r="NMP31" s="851"/>
      <c r="NMQ31" s="851"/>
      <c r="NMR31" s="851"/>
      <c r="NMS31" s="851"/>
      <c r="NMT31" s="851"/>
      <c r="NMU31" s="851"/>
      <c r="NMV31" s="851"/>
      <c r="NMW31" s="851"/>
      <c r="NMX31" s="851"/>
      <c r="NMY31" s="851"/>
      <c r="NMZ31" s="851"/>
      <c r="NNA31" s="851"/>
      <c r="NNB31" s="851"/>
      <c r="NNC31" s="851"/>
      <c r="NND31" s="851"/>
      <c r="NNE31" s="851"/>
      <c r="NNF31" s="851"/>
      <c r="NNG31" s="851"/>
      <c r="NNH31" s="851"/>
      <c r="NNI31" s="851"/>
      <c r="NNJ31" s="851"/>
      <c r="NNK31" s="851"/>
      <c r="NNL31" s="851"/>
      <c r="NNM31" s="851"/>
      <c r="NNN31" s="851"/>
      <c r="NNO31" s="851"/>
      <c r="NNP31" s="851"/>
      <c r="NNQ31" s="851"/>
      <c r="NNR31" s="851"/>
      <c r="NNS31" s="851"/>
      <c r="NNT31" s="851"/>
      <c r="NNU31" s="851"/>
      <c r="NNV31" s="851"/>
      <c r="NNW31" s="851"/>
      <c r="NNX31" s="851"/>
      <c r="NNY31" s="851"/>
      <c r="NNZ31" s="851"/>
      <c r="NOA31" s="851"/>
      <c r="NOB31" s="851"/>
      <c r="NOC31" s="851"/>
      <c r="NOD31" s="851"/>
      <c r="NOE31" s="851"/>
      <c r="NOF31" s="851"/>
      <c r="NOG31" s="851"/>
      <c r="NOH31" s="851"/>
      <c r="NOI31" s="851"/>
      <c r="NOJ31" s="851"/>
      <c r="NOK31" s="851"/>
      <c r="NOL31" s="851"/>
      <c r="NOM31" s="851"/>
      <c r="NON31" s="851"/>
      <c r="NOO31" s="851"/>
      <c r="NOP31" s="851"/>
      <c r="NOQ31" s="851"/>
      <c r="NOR31" s="851"/>
      <c r="NOS31" s="851"/>
      <c r="NOT31" s="851"/>
      <c r="NOU31" s="851"/>
      <c r="NOV31" s="851"/>
      <c r="NOW31" s="851"/>
      <c r="NOX31" s="851"/>
      <c r="NOY31" s="851"/>
      <c r="NOZ31" s="851"/>
      <c r="NPA31" s="851"/>
      <c r="NPB31" s="851"/>
      <c r="NPC31" s="851"/>
      <c r="NPD31" s="851"/>
      <c r="NPE31" s="851"/>
      <c r="NPF31" s="851"/>
      <c r="NPG31" s="851"/>
      <c r="NPH31" s="851"/>
      <c r="NPI31" s="851"/>
      <c r="NPJ31" s="851"/>
      <c r="NPK31" s="851"/>
      <c r="NPL31" s="851"/>
      <c r="NPM31" s="851"/>
      <c r="NPN31" s="851"/>
      <c r="NPO31" s="851"/>
      <c r="NPP31" s="851"/>
      <c r="NPQ31" s="851"/>
      <c r="NPR31" s="851"/>
      <c r="NPS31" s="851"/>
      <c r="NPT31" s="851"/>
      <c r="NPU31" s="851"/>
      <c r="NPV31" s="851"/>
      <c r="NPW31" s="851"/>
      <c r="NPX31" s="851"/>
      <c r="NPY31" s="851"/>
      <c r="NPZ31" s="851"/>
      <c r="NQA31" s="851"/>
      <c r="NQB31" s="851"/>
      <c r="NQC31" s="851"/>
      <c r="NQD31" s="851"/>
      <c r="NQE31" s="851"/>
      <c r="NQF31" s="851"/>
      <c r="NQG31" s="851"/>
      <c r="NQH31" s="851"/>
      <c r="NQI31" s="851"/>
      <c r="NQJ31" s="851"/>
      <c r="NQK31" s="851"/>
      <c r="NQL31" s="851"/>
      <c r="NQM31" s="851"/>
      <c r="NQN31" s="851"/>
      <c r="NQO31" s="851"/>
      <c r="NQP31" s="851"/>
      <c r="NQQ31" s="851"/>
      <c r="NQR31" s="851"/>
      <c r="NQS31" s="851"/>
      <c r="NQT31" s="851"/>
      <c r="NQU31" s="851"/>
      <c r="NQV31" s="851"/>
      <c r="NQW31" s="851"/>
      <c r="NQX31" s="851"/>
      <c r="NQY31" s="851"/>
      <c r="NQZ31" s="851"/>
      <c r="NRA31" s="851"/>
      <c r="NRB31" s="851"/>
      <c r="NRC31" s="851"/>
      <c r="NRD31" s="851"/>
      <c r="NRE31" s="851"/>
      <c r="NRF31" s="851"/>
      <c r="NRG31" s="851"/>
      <c r="NRH31" s="851"/>
      <c r="NRI31" s="851"/>
      <c r="NRJ31" s="851"/>
      <c r="NRK31" s="851"/>
      <c r="NRL31" s="851"/>
      <c r="NRM31" s="851"/>
      <c r="NRN31" s="851"/>
      <c r="NRO31" s="851"/>
      <c r="NRP31" s="851"/>
      <c r="NRQ31" s="851"/>
      <c r="NRR31" s="851"/>
      <c r="NRS31" s="851"/>
      <c r="NRT31" s="851"/>
      <c r="NRU31" s="851"/>
      <c r="NRV31" s="851"/>
      <c r="NRW31" s="851"/>
      <c r="NRX31" s="851"/>
      <c r="NRY31" s="851"/>
      <c r="NRZ31" s="851"/>
      <c r="NSA31" s="851"/>
      <c r="NSB31" s="851"/>
      <c r="NSC31" s="851"/>
      <c r="NSD31" s="851"/>
      <c r="NSE31" s="851"/>
      <c r="NSF31" s="851"/>
      <c r="NSG31" s="851"/>
      <c r="NSH31" s="851"/>
      <c r="NSI31" s="851"/>
      <c r="NSJ31" s="851"/>
      <c r="NSK31" s="851"/>
      <c r="NSL31" s="851"/>
      <c r="NSM31" s="851"/>
      <c r="NSN31" s="851"/>
      <c r="NSO31" s="851"/>
      <c r="NSP31" s="851"/>
      <c r="NSQ31" s="851"/>
      <c r="NSR31" s="851"/>
      <c r="NSS31" s="851"/>
      <c r="NST31" s="851"/>
      <c r="NSU31" s="851"/>
      <c r="NSV31" s="851"/>
      <c r="NSW31" s="851"/>
      <c r="NSX31" s="851"/>
      <c r="NSY31" s="851"/>
      <c r="NSZ31" s="851"/>
      <c r="NTA31" s="851"/>
      <c r="NTB31" s="851"/>
      <c r="NTC31" s="851"/>
      <c r="NTD31" s="851"/>
      <c r="NTE31" s="851"/>
      <c r="NTF31" s="851"/>
      <c r="NTG31" s="851"/>
      <c r="NTH31" s="851"/>
      <c r="NTI31" s="851"/>
      <c r="NTJ31" s="851"/>
      <c r="NTK31" s="851"/>
      <c r="NTL31" s="851"/>
      <c r="NTM31" s="851"/>
      <c r="NTN31" s="851"/>
      <c r="NTO31" s="851"/>
      <c r="NTP31" s="851"/>
      <c r="NTQ31" s="851"/>
      <c r="NTR31" s="851"/>
      <c r="NTS31" s="851"/>
      <c r="NTT31" s="851"/>
      <c r="NTU31" s="851"/>
      <c r="NTV31" s="851"/>
      <c r="NTW31" s="851"/>
      <c r="NTX31" s="851"/>
      <c r="NTY31" s="851"/>
      <c r="NTZ31" s="851"/>
      <c r="NUA31" s="851"/>
      <c r="NUB31" s="851"/>
      <c r="NUC31" s="851"/>
      <c r="NUD31" s="851"/>
      <c r="NUE31" s="851"/>
      <c r="NUF31" s="851"/>
      <c r="NUG31" s="851"/>
      <c r="NUH31" s="851"/>
      <c r="NUI31" s="851"/>
      <c r="NUJ31" s="851"/>
      <c r="NUK31" s="851"/>
      <c r="NUL31" s="851"/>
      <c r="NUM31" s="851"/>
      <c r="NUN31" s="851"/>
      <c r="NUO31" s="851"/>
      <c r="NUP31" s="851"/>
      <c r="NUQ31" s="851"/>
      <c r="NUR31" s="851"/>
      <c r="NUS31" s="851"/>
      <c r="NUT31" s="851"/>
      <c r="NUU31" s="851"/>
      <c r="NUV31" s="851"/>
      <c r="NUW31" s="851"/>
      <c r="NUX31" s="851"/>
      <c r="NUY31" s="851"/>
      <c r="NUZ31" s="851"/>
      <c r="NVA31" s="851"/>
      <c r="NVB31" s="851"/>
      <c r="NVC31" s="851"/>
      <c r="NVD31" s="851"/>
      <c r="NVE31" s="851"/>
      <c r="NVF31" s="851"/>
      <c r="NVG31" s="851"/>
      <c r="NVH31" s="851"/>
      <c r="NVI31" s="851"/>
      <c r="NVJ31" s="851"/>
      <c r="NVK31" s="851"/>
      <c r="NVL31" s="851"/>
      <c r="NVM31" s="851"/>
      <c r="NVN31" s="851"/>
      <c r="NVO31" s="851"/>
      <c r="NVP31" s="851"/>
      <c r="NVQ31" s="851"/>
      <c r="NVR31" s="851"/>
      <c r="NVS31" s="851"/>
      <c r="NVT31" s="851"/>
      <c r="NVU31" s="851"/>
      <c r="NVV31" s="851"/>
      <c r="NVW31" s="851"/>
      <c r="NVX31" s="851"/>
      <c r="NVY31" s="851"/>
      <c r="NVZ31" s="851"/>
      <c r="NWA31" s="851"/>
      <c r="NWB31" s="851"/>
      <c r="NWC31" s="851"/>
      <c r="NWD31" s="851"/>
      <c r="NWE31" s="851"/>
      <c r="NWF31" s="851"/>
      <c r="NWG31" s="851"/>
      <c r="NWH31" s="851"/>
      <c r="NWI31" s="851"/>
      <c r="NWJ31" s="851"/>
      <c r="NWK31" s="851"/>
      <c r="NWL31" s="851"/>
      <c r="NWM31" s="851"/>
      <c r="NWN31" s="851"/>
      <c r="NWO31" s="851"/>
      <c r="NWP31" s="851"/>
      <c r="NWQ31" s="851"/>
      <c r="NWR31" s="851"/>
      <c r="NWS31" s="851"/>
      <c r="NWT31" s="851"/>
      <c r="NWU31" s="851"/>
      <c r="NWV31" s="851"/>
      <c r="NWW31" s="851"/>
      <c r="NWX31" s="851"/>
      <c r="NWY31" s="851"/>
      <c r="NWZ31" s="851"/>
      <c r="NXA31" s="851"/>
      <c r="NXB31" s="851"/>
      <c r="NXC31" s="851"/>
      <c r="NXD31" s="851"/>
      <c r="NXE31" s="851"/>
      <c r="NXF31" s="851"/>
      <c r="NXG31" s="851"/>
      <c r="NXH31" s="851"/>
      <c r="NXI31" s="851"/>
      <c r="NXJ31" s="851"/>
      <c r="NXK31" s="851"/>
      <c r="NXL31" s="851"/>
      <c r="NXM31" s="851"/>
      <c r="NXN31" s="851"/>
      <c r="NXO31" s="851"/>
      <c r="NXP31" s="851"/>
      <c r="NXQ31" s="851"/>
      <c r="NXR31" s="851"/>
      <c r="NXS31" s="851"/>
      <c r="NXT31" s="851"/>
      <c r="NXU31" s="851"/>
      <c r="NXV31" s="851"/>
      <c r="NXW31" s="851"/>
      <c r="NXX31" s="851"/>
      <c r="NXY31" s="851"/>
      <c r="NXZ31" s="851"/>
      <c r="NYA31" s="851"/>
      <c r="NYB31" s="851"/>
      <c r="NYC31" s="851"/>
      <c r="NYD31" s="851"/>
      <c r="NYE31" s="851"/>
      <c r="NYF31" s="851"/>
      <c r="NYG31" s="851"/>
      <c r="NYH31" s="851"/>
      <c r="NYI31" s="851"/>
      <c r="NYJ31" s="851"/>
      <c r="NYK31" s="851"/>
      <c r="NYL31" s="851"/>
      <c r="NYM31" s="851"/>
      <c r="NYN31" s="851"/>
      <c r="NYO31" s="851"/>
      <c r="NYP31" s="851"/>
      <c r="NYQ31" s="851"/>
      <c r="NYR31" s="851"/>
      <c r="NYS31" s="851"/>
      <c r="NYT31" s="851"/>
      <c r="NYU31" s="851"/>
      <c r="NYV31" s="851"/>
      <c r="NYW31" s="851"/>
      <c r="NYX31" s="851"/>
      <c r="NYY31" s="851"/>
      <c r="NYZ31" s="851"/>
      <c r="NZA31" s="851"/>
      <c r="NZB31" s="851"/>
      <c r="NZC31" s="851"/>
      <c r="NZD31" s="851"/>
      <c r="NZE31" s="851"/>
      <c r="NZF31" s="851"/>
      <c r="NZG31" s="851"/>
      <c r="NZH31" s="851"/>
      <c r="NZI31" s="851"/>
      <c r="NZJ31" s="851"/>
      <c r="NZK31" s="851"/>
      <c r="NZL31" s="851"/>
      <c r="NZM31" s="851"/>
      <c r="NZN31" s="851"/>
      <c r="NZO31" s="851"/>
      <c r="NZP31" s="851"/>
      <c r="NZQ31" s="851"/>
      <c r="NZR31" s="851"/>
      <c r="NZS31" s="851"/>
      <c r="NZT31" s="851"/>
      <c r="NZU31" s="851"/>
      <c r="NZV31" s="851"/>
      <c r="NZW31" s="851"/>
      <c r="NZX31" s="851"/>
      <c r="NZY31" s="851"/>
      <c r="NZZ31" s="851"/>
      <c r="OAA31" s="851"/>
      <c r="OAB31" s="851"/>
      <c r="OAC31" s="851"/>
      <c r="OAD31" s="851"/>
      <c r="OAE31" s="851"/>
      <c r="OAF31" s="851"/>
      <c r="OAG31" s="851"/>
      <c r="OAH31" s="851"/>
      <c r="OAI31" s="851"/>
      <c r="OAJ31" s="851"/>
      <c r="OAK31" s="851"/>
      <c r="OAL31" s="851"/>
      <c r="OAM31" s="851"/>
      <c r="OAN31" s="851"/>
      <c r="OAO31" s="851"/>
      <c r="OAP31" s="851"/>
      <c r="OAQ31" s="851"/>
      <c r="OAR31" s="851"/>
      <c r="OAS31" s="851"/>
      <c r="OAT31" s="851"/>
      <c r="OAU31" s="851"/>
      <c r="OAV31" s="851"/>
      <c r="OAW31" s="851"/>
      <c r="OAX31" s="851"/>
      <c r="OAY31" s="851"/>
      <c r="OAZ31" s="851"/>
      <c r="OBA31" s="851"/>
      <c r="OBB31" s="851"/>
      <c r="OBC31" s="851"/>
      <c r="OBD31" s="851"/>
      <c r="OBE31" s="851"/>
      <c r="OBF31" s="851"/>
      <c r="OBG31" s="851"/>
      <c r="OBH31" s="851"/>
      <c r="OBI31" s="851"/>
      <c r="OBJ31" s="851"/>
      <c r="OBK31" s="851"/>
      <c r="OBL31" s="851"/>
      <c r="OBM31" s="851"/>
      <c r="OBN31" s="851"/>
      <c r="OBO31" s="851"/>
      <c r="OBP31" s="851"/>
      <c r="OBQ31" s="851"/>
      <c r="OBR31" s="851"/>
      <c r="OBS31" s="851"/>
      <c r="OBT31" s="851"/>
      <c r="OBU31" s="851"/>
      <c r="OBV31" s="851"/>
      <c r="OBW31" s="851"/>
      <c r="OBX31" s="851"/>
      <c r="OBY31" s="851"/>
      <c r="OBZ31" s="851"/>
      <c r="OCA31" s="851"/>
      <c r="OCB31" s="851"/>
      <c r="OCC31" s="851"/>
      <c r="OCD31" s="851"/>
      <c r="OCE31" s="851"/>
      <c r="OCF31" s="851"/>
      <c r="OCG31" s="851"/>
      <c r="OCH31" s="851"/>
      <c r="OCI31" s="851"/>
      <c r="OCJ31" s="851"/>
      <c r="OCK31" s="851"/>
      <c r="OCL31" s="851"/>
      <c r="OCM31" s="851"/>
      <c r="OCN31" s="851"/>
      <c r="OCO31" s="851"/>
      <c r="OCP31" s="851"/>
      <c r="OCQ31" s="851"/>
      <c r="OCR31" s="851"/>
      <c r="OCS31" s="851"/>
      <c r="OCT31" s="851"/>
      <c r="OCU31" s="851"/>
      <c r="OCV31" s="851"/>
      <c r="OCW31" s="851"/>
      <c r="OCX31" s="851"/>
      <c r="OCY31" s="851"/>
      <c r="OCZ31" s="851"/>
      <c r="ODA31" s="851"/>
      <c r="ODB31" s="851"/>
      <c r="ODC31" s="851"/>
      <c r="ODD31" s="851"/>
      <c r="ODE31" s="851"/>
      <c r="ODF31" s="851"/>
      <c r="ODG31" s="851"/>
      <c r="ODH31" s="851"/>
      <c r="ODI31" s="851"/>
      <c r="ODJ31" s="851"/>
      <c r="ODK31" s="851"/>
      <c r="ODL31" s="851"/>
      <c r="ODM31" s="851"/>
      <c r="ODN31" s="851"/>
      <c r="ODO31" s="851"/>
      <c r="ODP31" s="851"/>
      <c r="ODQ31" s="851"/>
      <c r="ODR31" s="851"/>
      <c r="ODS31" s="851"/>
      <c r="ODT31" s="851"/>
      <c r="ODU31" s="851"/>
      <c r="ODV31" s="851"/>
      <c r="ODW31" s="851"/>
      <c r="ODX31" s="851"/>
      <c r="ODY31" s="851"/>
      <c r="ODZ31" s="851"/>
      <c r="OEA31" s="851"/>
      <c r="OEB31" s="851"/>
      <c r="OEC31" s="851"/>
      <c r="OED31" s="851"/>
      <c r="OEE31" s="851"/>
      <c r="OEF31" s="851"/>
      <c r="OEG31" s="851"/>
      <c r="OEH31" s="851"/>
      <c r="OEI31" s="851"/>
      <c r="OEJ31" s="851"/>
      <c r="OEK31" s="851"/>
      <c r="OEL31" s="851"/>
      <c r="OEM31" s="851"/>
      <c r="OEN31" s="851"/>
      <c r="OEO31" s="851"/>
      <c r="OEP31" s="851"/>
      <c r="OEQ31" s="851"/>
      <c r="OER31" s="851"/>
      <c r="OES31" s="851"/>
      <c r="OET31" s="851"/>
      <c r="OEU31" s="851"/>
      <c r="OEV31" s="851"/>
      <c r="OEW31" s="851"/>
      <c r="OEX31" s="851"/>
      <c r="OEY31" s="851"/>
      <c r="OEZ31" s="851"/>
      <c r="OFA31" s="851"/>
      <c r="OFB31" s="851"/>
      <c r="OFC31" s="851"/>
      <c r="OFD31" s="851"/>
      <c r="OFE31" s="851"/>
      <c r="OFF31" s="851"/>
      <c r="OFG31" s="851"/>
      <c r="OFH31" s="851"/>
      <c r="OFI31" s="851"/>
      <c r="OFJ31" s="851"/>
      <c r="OFK31" s="851"/>
      <c r="OFL31" s="851"/>
      <c r="OFM31" s="851"/>
      <c r="OFN31" s="851"/>
      <c r="OFO31" s="851"/>
      <c r="OFP31" s="851"/>
      <c r="OFQ31" s="851"/>
      <c r="OFR31" s="851"/>
      <c r="OFS31" s="851"/>
      <c r="OFT31" s="851"/>
      <c r="OFU31" s="851"/>
      <c r="OFV31" s="851"/>
      <c r="OFW31" s="851"/>
      <c r="OFX31" s="851"/>
      <c r="OFY31" s="851"/>
      <c r="OFZ31" s="851"/>
      <c r="OGA31" s="851"/>
      <c r="OGB31" s="851"/>
      <c r="OGC31" s="851"/>
      <c r="OGD31" s="851"/>
      <c r="OGE31" s="851"/>
      <c r="OGF31" s="851"/>
      <c r="OGG31" s="851"/>
      <c r="OGH31" s="851"/>
      <c r="OGI31" s="851"/>
      <c r="OGJ31" s="851"/>
      <c r="OGK31" s="851"/>
      <c r="OGL31" s="851"/>
      <c r="OGM31" s="851"/>
      <c r="OGN31" s="851"/>
      <c r="OGO31" s="851"/>
      <c r="OGP31" s="851"/>
      <c r="OGQ31" s="851"/>
      <c r="OGR31" s="851"/>
      <c r="OGS31" s="851"/>
      <c r="OGT31" s="851"/>
      <c r="OGU31" s="851"/>
      <c r="OGV31" s="851"/>
      <c r="OGW31" s="851"/>
      <c r="OGX31" s="851"/>
      <c r="OGY31" s="851"/>
      <c r="OGZ31" s="851"/>
      <c r="OHA31" s="851"/>
      <c r="OHB31" s="851"/>
      <c r="OHC31" s="851"/>
      <c r="OHD31" s="851"/>
      <c r="OHE31" s="851"/>
      <c r="OHF31" s="851"/>
      <c r="OHG31" s="851"/>
      <c r="OHH31" s="851"/>
      <c r="OHI31" s="851"/>
      <c r="OHJ31" s="851"/>
      <c r="OHK31" s="851"/>
      <c r="OHL31" s="851"/>
      <c r="OHM31" s="851"/>
      <c r="OHN31" s="851"/>
      <c r="OHO31" s="851"/>
      <c r="OHP31" s="851"/>
      <c r="OHQ31" s="851"/>
      <c r="OHR31" s="851"/>
      <c r="OHS31" s="851"/>
      <c r="OHT31" s="851"/>
      <c r="OHU31" s="851"/>
      <c r="OHV31" s="851"/>
      <c r="OHW31" s="851"/>
      <c r="OHX31" s="851"/>
      <c r="OHY31" s="851"/>
      <c r="OHZ31" s="851"/>
      <c r="OIA31" s="851"/>
      <c r="OIB31" s="851"/>
      <c r="OIC31" s="851"/>
      <c r="OID31" s="851"/>
      <c r="OIE31" s="851"/>
      <c r="OIF31" s="851"/>
      <c r="OIG31" s="851"/>
      <c r="OIH31" s="851"/>
      <c r="OII31" s="851"/>
      <c r="OIJ31" s="851"/>
      <c r="OIK31" s="851"/>
      <c r="OIL31" s="851"/>
      <c r="OIM31" s="851"/>
      <c r="OIN31" s="851"/>
      <c r="OIO31" s="851"/>
      <c r="OIP31" s="851"/>
      <c r="OIQ31" s="851"/>
      <c r="OIR31" s="851"/>
      <c r="OIS31" s="851"/>
      <c r="OIT31" s="851"/>
      <c r="OIU31" s="851"/>
      <c r="OIV31" s="851"/>
      <c r="OIW31" s="851"/>
      <c r="OIX31" s="851"/>
      <c r="OIY31" s="851"/>
      <c r="OIZ31" s="851"/>
      <c r="OJA31" s="851"/>
      <c r="OJB31" s="851"/>
      <c r="OJC31" s="851"/>
      <c r="OJD31" s="851"/>
      <c r="OJE31" s="851"/>
      <c r="OJF31" s="851"/>
      <c r="OJG31" s="851"/>
      <c r="OJH31" s="851"/>
      <c r="OJI31" s="851"/>
      <c r="OJJ31" s="851"/>
      <c r="OJK31" s="851"/>
      <c r="OJL31" s="851"/>
      <c r="OJM31" s="851"/>
      <c r="OJN31" s="851"/>
      <c r="OJO31" s="851"/>
      <c r="OJP31" s="851"/>
      <c r="OJQ31" s="851"/>
      <c r="OJR31" s="851"/>
      <c r="OJS31" s="851"/>
      <c r="OJT31" s="851"/>
      <c r="OJU31" s="851"/>
      <c r="OJV31" s="851"/>
      <c r="OJW31" s="851"/>
      <c r="OJX31" s="851"/>
      <c r="OJY31" s="851"/>
      <c r="OJZ31" s="851"/>
      <c r="OKA31" s="851"/>
      <c r="OKB31" s="851"/>
      <c r="OKC31" s="851"/>
      <c r="OKD31" s="851"/>
      <c r="OKE31" s="851"/>
      <c r="OKF31" s="851"/>
      <c r="OKG31" s="851"/>
      <c r="OKH31" s="851"/>
      <c r="OKI31" s="851"/>
      <c r="OKJ31" s="851"/>
      <c r="OKK31" s="851"/>
      <c r="OKL31" s="851"/>
      <c r="OKM31" s="851"/>
      <c r="OKN31" s="851"/>
      <c r="OKO31" s="851"/>
      <c r="OKP31" s="851"/>
      <c r="OKQ31" s="851"/>
      <c r="OKR31" s="851"/>
      <c r="OKS31" s="851"/>
      <c r="OKT31" s="851"/>
      <c r="OKU31" s="851"/>
      <c r="OKV31" s="851"/>
      <c r="OKW31" s="851"/>
      <c r="OKX31" s="851"/>
      <c r="OKY31" s="851"/>
      <c r="OKZ31" s="851"/>
      <c r="OLA31" s="851"/>
      <c r="OLB31" s="851"/>
      <c r="OLC31" s="851"/>
      <c r="OLD31" s="851"/>
      <c r="OLE31" s="851"/>
      <c r="OLF31" s="851"/>
      <c r="OLG31" s="851"/>
      <c r="OLH31" s="851"/>
      <c r="OLI31" s="851"/>
      <c r="OLJ31" s="851"/>
      <c r="OLK31" s="851"/>
      <c r="OLL31" s="851"/>
      <c r="OLM31" s="851"/>
      <c r="OLN31" s="851"/>
      <c r="OLO31" s="851"/>
      <c r="OLP31" s="851"/>
      <c r="OLQ31" s="851"/>
      <c r="OLR31" s="851"/>
      <c r="OLS31" s="851"/>
      <c r="OLT31" s="851"/>
      <c r="OLU31" s="851"/>
      <c r="OLV31" s="851"/>
      <c r="OLW31" s="851"/>
      <c r="OLX31" s="851"/>
      <c r="OLY31" s="851"/>
      <c r="OLZ31" s="851"/>
      <c r="OMA31" s="851"/>
      <c r="OMB31" s="851"/>
      <c r="OMC31" s="851"/>
      <c r="OMD31" s="851"/>
      <c r="OME31" s="851"/>
      <c r="OMF31" s="851"/>
      <c r="OMG31" s="851"/>
      <c r="OMH31" s="851"/>
      <c r="OMI31" s="851"/>
      <c r="OMJ31" s="851"/>
      <c r="OMK31" s="851"/>
      <c r="OML31" s="851"/>
      <c r="OMM31" s="851"/>
      <c r="OMN31" s="851"/>
      <c r="OMO31" s="851"/>
      <c r="OMP31" s="851"/>
      <c r="OMQ31" s="851"/>
      <c r="OMR31" s="851"/>
      <c r="OMS31" s="851"/>
      <c r="OMT31" s="851"/>
      <c r="OMU31" s="851"/>
      <c r="OMV31" s="851"/>
      <c r="OMW31" s="851"/>
      <c r="OMX31" s="851"/>
      <c r="OMY31" s="851"/>
      <c r="OMZ31" s="851"/>
      <c r="ONA31" s="851"/>
      <c r="ONB31" s="851"/>
      <c r="ONC31" s="851"/>
      <c r="OND31" s="851"/>
      <c r="ONE31" s="851"/>
      <c r="ONF31" s="851"/>
      <c r="ONG31" s="851"/>
      <c r="ONH31" s="851"/>
      <c r="ONI31" s="851"/>
      <c r="ONJ31" s="851"/>
      <c r="ONK31" s="851"/>
      <c r="ONL31" s="851"/>
      <c r="ONM31" s="851"/>
      <c r="ONN31" s="851"/>
      <c r="ONO31" s="851"/>
      <c r="ONP31" s="851"/>
      <c r="ONQ31" s="851"/>
      <c r="ONR31" s="851"/>
      <c r="ONS31" s="851"/>
      <c r="ONT31" s="851"/>
      <c r="ONU31" s="851"/>
      <c r="ONV31" s="851"/>
      <c r="ONW31" s="851"/>
      <c r="ONX31" s="851"/>
      <c r="ONY31" s="851"/>
      <c r="ONZ31" s="851"/>
      <c r="OOA31" s="851"/>
      <c r="OOB31" s="851"/>
      <c r="OOC31" s="851"/>
      <c r="OOD31" s="851"/>
      <c r="OOE31" s="851"/>
      <c r="OOF31" s="851"/>
      <c r="OOG31" s="851"/>
      <c r="OOH31" s="851"/>
      <c r="OOI31" s="851"/>
      <c r="OOJ31" s="851"/>
      <c r="OOK31" s="851"/>
      <c r="OOL31" s="851"/>
      <c r="OOM31" s="851"/>
      <c r="OON31" s="851"/>
      <c r="OOO31" s="851"/>
      <c r="OOP31" s="851"/>
      <c r="OOQ31" s="851"/>
      <c r="OOR31" s="851"/>
      <c r="OOS31" s="851"/>
      <c r="OOT31" s="851"/>
      <c r="OOU31" s="851"/>
      <c r="OOV31" s="851"/>
      <c r="OOW31" s="851"/>
      <c r="OOX31" s="851"/>
      <c r="OOY31" s="851"/>
      <c r="OOZ31" s="851"/>
      <c r="OPA31" s="851"/>
      <c r="OPB31" s="851"/>
      <c r="OPC31" s="851"/>
      <c r="OPD31" s="851"/>
      <c r="OPE31" s="851"/>
      <c r="OPF31" s="851"/>
      <c r="OPG31" s="851"/>
      <c r="OPH31" s="851"/>
      <c r="OPI31" s="851"/>
      <c r="OPJ31" s="851"/>
      <c r="OPK31" s="851"/>
      <c r="OPL31" s="851"/>
      <c r="OPM31" s="851"/>
      <c r="OPN31" s="851"/>
      <c r="OPO31" s="851"/>
      <c r="OPP31" s="851"/>
      <c r="OPQ31" s="851"/>
      <c r="OPR31" s="851"/>
      <c r="OPS31" s="851"/>
      <c r="OPT31" s="851"/>
      <c r="OPU31" s="851"/>
      <c r="OPV31" s="851"/>
      <c r="OPW31" s="851"/>
      <c r="OPX31" s="851"/>
      <c r="OPY31" s="851"/>
      <c r="OPZ31" s="851"/>
      <c r="OQA31" s="851"/>
      <c r="OQB31" s="851"/>
      <c r="OQC31" s="851"/>
      <c r="OQD31" s="851"/>
      <c r="OQE31" s="851"/>
      <c r="OQF31" s="851"/>
      <c r="OQG31" s="851"/>
      <c r="OQH31" s="851"/>
      <c r="OQI31" s="851"/>
      <c r="OQJ31" s="851"/>
      <c r="OQK31" s="851"/>
      <c r="OQL31" s="851"/>
      <c r="OQM31" s="851"/>
      <c r="OQN31" s="851"/>
      <c r="OQO31" s="851"/>
      <c r="OQP31" s="851"/>
      <c r="OQQ31" s="851"/>
      <c r="OQR31" s="851"/>
      <c r="OQS31" s="851"/>
      <c r="OQT31" s="851"/>
      <c r="OQU31" s="851"/>
      <c r="OQV31" s="851"/>
      <c r="OQW31" s="851"/>
      <c r="OQX31" s="851"/>
      <c r="OQY31" s="851"/>
      <c r="OQZ31" s="851"/>
      <c r="ORA31" s="851"/>
      <c r="ORB31" s="851"/>
      <c r="ORC31" s="851"/>
      <c r="ORD31" s="851"/>
      <c r="ORE31" s="851"/>
      <c r="ORF31" s="851"/>
      <c r="ORG31" s="851"/>
      <c r="ORH31" s="851"/>
      <c r="ORI31" s="851"/>
      <c r="ORJ31" s="851"/>
      <c r="ORK31" s="851"/>
      <c r="ORL31" s="851"/>
      <c r="ORM31" s="851"/>
      <c r="ORN31" s="851"/>
      <c r="ORO31" s="851"/>
      <c r="ORP31" s="851"/>
      <c r="ORQ31" s="851"/>
      <c r="ORR31" s="851"/>
      <c r="ORS31" s="851"/>
      <c r="ORT31" s="851"/>
      <c r="ORU31" s="851"/>
      <c r="ORV31" s="851"/>
      <c r="ORW31" s="851"/>
      <c r="ORX31" s="851"/>
      <c r="ORY31" s="851"/>
      <c r="ORZ31" s="851"/>
      <c r="OSA31" s="851"/>
      <c r="OSB31" s="851"/>
      <c r="OSC31" s="851"/>
      <c r="OSD31" s="851"/>
      <c r="OSE31" s="851"/>
      <c r="OSF31" s="851"/>
      <c r="OSG31" s="851"/>
      <c r="OSH31" s="851"/>
      <c r="OSI31" s="851"/>
      <c r="OSJ31" s="851"/>
      <c r="OSK31" s="851"/>
      <c r="OSL31" s="851"/>
      <c r="OSM31" s="851"/>
      <c r="OSN31" s="851"/>
      <c r="OSO31" s="851"/>
      <c r="OSP31" s="851"/>
      <c r="OSQ31" s="851"/>
      <c r="OSR31" s="851"/>
      <c r="OSS31" s="851"/>
      <c r="OST31" s="851"/>
      <c r="OSU31" s="851"/>
      <c r="OSV31" s="851"/>
      <c r="OSW31" s="851"/>
      <c r="OSX31" s="851"/>
      <c r="OSY31" s="851"/>
      <c r="OSZ31" s="851"/>
      <c r="OTA31" s="851"/>
      <c r="OTB31" s="851"/>
      <c r="OTC31" s="851"/>
      <c r="OTD31" s="851"/>
      <c r="OTE31" s="851"/>
      <c r="OTF31" s="851"/>
      <c r="OTG31" s="851"/>
      <c r="OTH31" s="851"/>
      <c r="OTI31" s="851"/>
      <c r="OTJ31" s="851"/>
      <c r="OTK31" s="851"/>
      <c r="OTL31" s="851"/>
      <c r="OTM31" s="851"/>
      <c r="OTN31" s="851"/>
      <c r="OTO31" s="851"/>
      <c r="OTP31" s="851"/>
      <c r="OTQ31" s="851"/>
      <c r="OTR31" s="851"/>
      <c r="OTS31" s="851"/>
      <c r="OTT31" s="851"/>
      <c r="OTU31" s="851"/>
      <c r="OTV31" s="851"/>
      <c r="OTW31" s="851"/>
      <c r="OTX31" s="851"/>
      <c r="OTY31" s="851"/>
      <c r="OTZ31" s="851"/>
      <c r="OUA31" s="851"/>
      <c r="OUB31" s="851"/>
      <c r="OUC31" s="851"/>
      <c r="OUD31" s="851"/>
      <c r="OUE31" s="851"/>
      <c r="OUF31" s="851"/>
      <c r="OUG31" s="851"/>
      <c r="OUH31" s="851"/>
      <c r="OUI31" s="851"/>
      <c r="OUJ31" s="851"/>
      <c r="OUK31" s="851"/>
      <c r="OUL31" s="851"/>
      <c r="OUM31" s="851"/>
      <c r="OUN31" s="851"/>
      <c r="OUO31" s="851"/>
      <c r="OUP31" s="851"/>
      <c r="OUQ31" s="851"/>
      <c r="OUR31" s="851"/>
      <c r="OUS31" s="851"/>
      <c r="OUT31" s="851"/>
      <c r="OUU31" s="851"/>
      <c r="OUV31" s="851"/>
      <c r="OUW31" s="851"/>
      <c r="OUX31" s="851"/>
      <c r="OUY31" s="851"/>
      <c r="OUZ31" s="851"/>
      <c r="OVA31" s="851"/>
      <c r="OVB31" s="851"/>
      <c r="OVC31" s="851"/>
      <c r="OVD31" s="851"/>
      <c r="OVE31" s="851"/>
      <c r="OVF31" s="851"/>
      <c r="OVG31" s="851"/>
      <c r="OVH31" s="851"/>
      <c r="OVI31" s="851"/>
      <c r="OVJ31" s="851"/>
      <c r="OVK31" s="851"/>
      <c r="OVL31" s="851"/>
      <c r="OVM31" s="851"/>
      <c r="OVN31" s="851"/>
      <c r="OVO31" s="851"/>
      <c r="OVP31" s="851"/>
      <c r="OVQ31" s="851"/>
      <c r="OVR31" s="851"/>
      <c r="OVS31" s="851"/>
      <c r="OVT31" s="851"/>
      <c r="OVU31" s="851"/>
      <c r="OVV31" s="851"/>
      <c r="OVW31" s="851"/>
      <c r="OVX31" s="851"/>
      <c r="OVY31" s="851"/>
      <c r="OVZ31" s="851"/>
      <c r="OWA31" s="851"/>
      <c r="OWB31" s="851"/>
      <c r="OWC31" s="851"/>
      <c r="OWD31" s="851"/>
      <c r="OWE31" s="851"/>
      <c r="OWF31" s="851"/>
      <c r="OWG31" s="851"/>
      <c r="OWH31" s="851"/>
      <c r="OWI31" s="851"/>
      <c r="OWJ31" s="851"/>
      <c r="OWK31" s="851"/>
      <c r="OWL31" s="851"/>
      <c r="OWM31" s="851"/>
      <c r="OWN31" s="851"/>
      <c r="OWO31" s="851"/>
      <c r="OWP31" s="851"/>
      <c r="OWQ31" s="851"/>
      <c r="OWR31" s="851"/>
      <c r="OWS31" s="851"/>
      <c r="OWT31" s="851"/>
      <c r="OWU31" s="851"/>
      <c r="OWV31" s="851"/>
      <c r="OWW31" s="851"/>
      <c r="OWX31" s="851"/>
      <c r="OWY31" s="851"/>
      <c r="OWZ31" s="851"/>
      <c r="OXA31" s="851"/>
      <c r="OXB31" s="851"/>
      <c r="OXC31" s="851"/>
      <c r="OXD31" s="851"/>
      <c r="OXE31" s="851"/>
      <c r="OXF31" s="851"/>
      <c r="OXG31" s="851"/>
      <c r="OXH31" s="851"/>
      <c r="OXI31" s="851"/>
      <c r="OXJ31" s="851"/>
      <c r="OXK31" s="851"/>
      <c r="OXL31" s="851"/>
      <c r="OXM31" s="851"/>
      <c r="OXN31" s="851"/>
      <c r="OXO31" s="851"/>
      <c r="OXP31" s="851"/>
      <c r="OXQ31" s="851"/>
      <c r="OXR31" s="851"/>
      <c r="OXS31" s="851"/>
      <c r="OXT31" s="851"/>
      <c r="OXU31" s="851"/>
      <c r="OXV31" s="851"/>
      <c r="OXW31" s="851"/>
      <c r="OXX31" s="851"/>
      <c r="OXY31" s="851"/>
      <c r="OXZ31" s="851"/>
      <c r="OYA31" s="851"/>
      <c r="OYB31" s="851"/>
      <c r="OYC31" s="851"/>
      <c r="OYD31" s="851"/>
      <c r="OYE31" s="851"/>
      <c r="OYF31" s="851"/>
      <c r="OYG31" s="851"/>
      <c r="OYH31" s="851"/>
      <c r="OYI31" s="851"/>
      <c r="OYJ31" s="851"/>
      <c r="OYK31" s="851"/>
      <c r="OYL31" s="851"/>
      <c r="OYM31" s="851"/>
      <c r="OYN31" s="851"/>
      <c r="OYO31" s="851"/>
      <c r="OYP31" s="851"/>
      <c r="OYQ31" s="851"/>
      <c r="OYR31" s="851"/>
      <c r="OYS31" s="851"/>
      <c r="OYT31" s="851"/>
      <c r="OYU31" s="851"/>
      <c r="OYV31" s="851"/>
      <c r="OYW31" s="851"/>
      <c r="OYX31" s="851"/>
      <c r="OYY31" s="851"/>
      <c r="OYZ31" s="851"/>
      <c r="OZA31" s="851"/>
      <c r="OZB31" s="851"/>
      <c r="OZC31" s="851"/>
      <c r="OZD31" s="851"/>
      <c r="OZE31" s="851"/>
      <c r="OZF31" s="851"/>
      <c r="OZG31" s="851"/>
      <c r="OZH31" s="851"/>
      <c r="OZI31" s="851"/>
      <c r="OZJ31" s="851"/>
      <c r="OZK31" s="851"/>
      <c r="OZL31" s="851"/>
      <c r="OZM31" s="851"/>
      <c r="OZN31" s="851"/>
      <c r="OZO31" s="851"/>
      <c r="OZP31" s="851"/>
      <c r="OZQ31" s="851"/>
      <c r="OZR31" s="851"/>
      <c r="OZS31" s="851"/>
      <c r="OZT31" s="851"/>
      <c r="OZU31" s="851"/>
      <c r="OZV31" s="851"/>
      <c r="OZW31" s="851"/>
      <c r="OZX31" s="851"/>
      <c r="OZY31" s="851"/>
      <c r="OZZ31" s="851"/>
      <c r="PAA31" s="851"/>
      <c r="PAB31" s="851"/>
      <c r="PAC31" s="851"/>
      <c r="PAD31" s="851"/>
      <c r="PAE31" s="851"/>
      <c r="PAF31" s="851"/>
      <c r="PAG31" s="851"/>
      <c r="PAH31" s="851"/>
      <c r="PAI31" s="851"/>
      <c r="PAJ31" s="851"/>
      <c r="PAK31" s="851"/>
      <c r="PAL31" s="851"/>
      <c r="PAM31" s="851"/>
      <c r="PAN31" s="851"/>
      <c r="PAO31" s="851"/>
      <c r="PAP31" s="851"/>
      <c r="PAQ31" s="851"/>
      <c r="PAR31" s="851"/>
      <c r="PAS31" s="851"/>
      <c r="PAT31" s="851"/>
      <c r="PAU31" s="851"/>
      <c r="PAV31" s="851"/>
      <c r="PAW31" s="851"/>
      <c r="PAX31" s="851"/>
      <c r="PAY31" s="851"/>
      <c r="PAZ31" s="851"/>
      <c r="PBA31" s="851"/>
      <c r="PBB31" s="851"/>
      <c r="PBC31" s="851"/>
      <c r="PBD31" s="851"/>
      <c r="PBE31" s="851"/>
      <c r="PBF31" s="851"/>
      <c r="PBG31" s="851"/>
      <c r="PBH31" s="851"/>
      <c r="PBI31" s="851"/>
      <c r="PBJ31" s="851"/>
      <c r="PBK31" s="851"/>
      <c r="PBL31" s="851"/>
      <c r="PBM31" s="851"/>
      <c r="PBN31" s="851"/>
      <c r="PBO31" s="851"/>
      <c r="PBP31" s="851"/>
      <c r="PBQ31" s="851"/>
      <c r="PBR31" s="851"/>
      <c r="PBS31" s="851"/>
      <c r="PBT31" s="851"/>
      <c r="PBU31" s="851"/>
      <c r="PBV31" s="851"/>
      <c r="PBW31" s="851"/>
      <c r="PBX31" s="851"/>
      <c r="PBY31" s="851"/>
      <c r="PBZ31" s="851"/>
      <c r="PCA31" s="851"/>
      <c r="PCB31" s="851"/>
      <c r="PCC31" s="851"/>
      <c r="PCD31" s="851"/>
      <c r="PCE31" s="851"/>
      <c r="PCF31" s="851"/>
      <c r="PCG31" s="851"/>
      <c r="PCH31" s="851"/>
      <c r="PCI31" s="851"/>
      <c r="PCJ31" s="851"/>
      <c r="PCK31" s="851"/>
      <c r="PCL31" s="851"/>
      <c r="PCM31" s="851"/>
      <c r="PCN31" s="851"/>
      <c r="PCO31" s="851"/>
      <c r="PCP31" s="851"/>
      <c r="PCQ31" s="851"/>
      <c r="PCR31" s="851"/>
      <c r="PCS31" s="851"/>
      <c r="PCT31" s="851"/>
      <c r="PCU31" s="851"/>
      <c r="PCV31" s="851"/>
      <c r="PCW31" s="851"/>
      <c r="PCX31" s="851"/>
      <c r="PCY31" s="851"/>
      <c r="PCZ31" s="851"/>
      <c r="PDA31" s="851"/>
      <c r="PDB31" s="851"/>
      <c r="PDC31" s="851"/>
      <c r="PDD31" s="851"/>
      <c r="PDE31" s="851"/>
      <c r="PDF31" s="851"/>
      <c r="PDG31" s="851"/>
      <c r="PDH31" s="851"/>
      <c r="PDI31" s="851"/>
      <c r="PDJ31" s="851"/>
      <c r="PDK31" s="851"/>
      <c r="PDL31" s="851"/>
      <c r="PDM31" s="851"/>
      <c r="PDN31" s="851"/>
      <c r="PDO31" s="851"/>
      <c r="PDP31" s="851"/>
      <c r="PDQ31" s="851"/>
      <c r="PDR31" s="851"/>
      <c r="PDS31" s="851"/>
      <c r="PDT31" s="851"/>
      <c r="PDU31" s="851"/>
      <c r="PDV31" s="851"/>
      <c r="PDW31" s="851"/>
      <c r="PDX31" s="851"/>
      <c r="PDY31" s="851"/>
      <c r="PDZ31" s="851"/>
      <c r="PEA31" s="851"/>
      <c r="PEB31" s="851"/>
      <c r="PEC31" s="851"/>
      <c r="PED31" s="851"/>
      <c r="PEE31" s="851"/>
      <c r="PEF31" s="851"/>
      <c r="PEG31" s="851"/>
      <c r="PEH31" s="851"/>
      <c r="PEI31" s="851"/>
      <c r="PEJ31" s="851"/>
      <c r="PEK31" s="851"/>
      <c r="PEL31" s="851"/>
      <c r="PEM31" s="851"/>
      <c r="PEN31" s="851"/>
      <c r="PEO31" s="851"/>
      <c r="PEP31" s="851"/>
      <c r="PEQ31" s="851"/>
      <c r="PER31" s="851"/>
      <c r="PES31" s="851"/>
      <c r="PET31" s="851"/>
      <c r="PEU31" s="851"/>
      <c r="PEV31" s="851"/>
      <c r="PEW31" s="851"/>
      <c r="PEX31" s="851"/>
      <c r="PEY31" s="851"/>
      <c r="PEZ31" s="851"/>
      <c r="PFA31" s="851"/>
      <c r="PFB31" s="851"/>
      <c r="PFC31" s="851"/>
      <c r="PFD31" s="851"/>
      <c r="PFE31" s="851"/>
      <c r="PFF31" s="851"/>
      <c r="PFG31" s="851"/>
      <c r="PFH31" s="851"/>
      <c r="PFI31" s="851"/>
      <c r="PFJ31" s="851"/>
      <c r="PFK31" s="851"/>
      <c r="PFL31" s="851"/>
      <c r="PFM31" s="851"/>
      <c r="PFN31" s="851"/>
      <c r="PFO31" s="851"/>
      <c r="PFP31" s="851"/>
      <c r="PFQ31" s="851"/>
      <c r="PFR31" s="851"/>
      <c r="PFS31" s="851"/>
      <c r="PFT31" s="851"/>
      <c r="PFU31" s="851"/>
      <c r="PFV31" s="851"/>
      <c r="PFW31" s="851"/>
      <c r="PFX31" s="851"/>
      <c r="PFY31" s="851"/>
      <c r="PFZ31" s="851"/>
      <c r="PGA31" s="851"/>
      <c r="PGB31" s="851"/>
      <c r="PGC31" s="851"/>
      <c r="PGD31" s="851"/>
      <c r="PGE31" s="851"/>
      <c r="PGF31" s="851"/>
      <c r="PGG31" s="851"/>
      <c r="PGH31" s="851"/>
      <c r="PGI31" s="851"/>
      <c r="PGJ31" s="851"/>
      <c r="PGK31" s="851"/>
      <c r="PGL31" s="851"/>
      <c r="PGM31" s="851"/>
      <c r="PGN31" s="851"/>
      <c r="PGO31" s="851"/>
      <c r="PGP31" s="851"/>
      <c r="PGQ31" s="851"/>
      <c r="PGR31" s="851"/>
      <c r="PGS31" s="851"/>
      <c r="PGT31" s="851"/>
      <c r="PGU31" s="851"/>
      <c r="PGV31" s="851"/>
      <c r="PGW31" s="851"/>
      <c r="PGX31" s="851"/>
      <c r="PGY31" s="851"/>
      <c r="PGZ31" s="851"/>
      <c r="PHA31" s="851"/>
      <c r="PHB31" s="851"/>
      <c r="PHC31" s="851"/>
      <c r="PHD31" s="851"/>
      <c r="PHE31" s="851"/>
      <c r="PHF31" s="851"/>
      <c r="PHG31" s="851"/>
      <c r="PHH31" s="851"/>
      <c r="PHI31" s="851"/>
      <c r="PHJ31" s="851"/>
      <c r="PHK31" s="851"/>
      <c r="PHL31" s="851"/>
      <c r="PHM31" s="851"/>
      <c r="PHN31" s="851"/>
      <c r="PHO31" s="851"/>
      <c r="PHP31" s="851"/>
      <c r="PHQ31" s="851"/>
      <c r="PHR31" s="851"/>
      <c r="PHS31" s="851"/>
      <c r="PHT31" s="851"/>
      <c r="PHU31" s="851"/>
      <c r="PHV31" s="851"/>
      <c r="PHW31" s="851"/>
      <c r="PHX31" s="851"/>
      <c r="PHY31" s="851"/>
      <c r="PHZ31" s="851"/>
      <c r="PIA31" s="851"/>
      <c r="PIB31" s="851"/>
      <c r="PIC31" s="851"/>
      <c r="PID31" s="851"/>
      <c r="PIE31" s="851"/>
      <c r="PIF31" s="851"/>
      <c r="PIG31" s="851"/>
      <c r="PIH31" s="851"/>
      <c r="PII31" s="851"/>
      <c r="PIJ31" s="851"/>
      <c r="PIK31" s="851"/>
      <c r="PIL31" s="851"/>
      <c r="PIM31" s="851"/>
      <c r="PIN31" s="851"/>
      <c r="PIO31" s="851"/>
      <c r="PIP31" s="851"/>
      <c r="PIQ31" s="851"/>
      <c r="PIR31" s="851"/>
      <c r="PIS31" s="851"/>
      <c r="PIT31" s="851"/>
      <c r="PIU31" s="851"/>
      <c r="PIV31" s="851"/>
      <c r="PIW31" s="851"/>
      <c r="PIX31" s="851"/>
      <c r="PIY31" s="851"/>
      <c r="PIZ31" s="851"/>
      <c r="PJA31" s="851"/>
      <c r="PJB31" s="851"/>
      <c r="PJC31" s="851"/>
      <c r="PJD31" s="851"/>
      <c r="PJE31" s="851"/>
      <c r="PJF31" s="851"/>
      <c r="PJG31" s="851"/>
      <c r="PJH31" s="851"/>
      <c r="PJI31" s="851"/>
      <c r="PJJ31" s="851"/>
      <c r="PJK31" s="851"/>
      <c r="PJL31" s="851"/>
      <c r="PJM31" s="851"/>
      <c r="PJN31" s="851"/>
      <c r="PJO31" s="851"/>
      <c r="PJP31" s="851"/>
      <c r="PJQ31" s="851"/>
      <c r="PJR31" s="851"/>
      <c r="PJS31" s="851"/>
      <c r="PJT31" s="851"/>
      <c r="PJU31" s="851"/>
      <c r="PJV31" s="851"/>
      <c r="PJW31" s="851"/>
      <c r="PJX31" s="851"/>
      <c r="PJY31" s="851"/>
      <c r="PJZ31" s="851"/>
      <c r="PKA31" s="851"/>
      <c r="PKB31" s="851"/>
      <c r="PKC31" s="851"/>
      <c r="PKD31" s="851"/>
      <c r="PKE31" s="851"/>
      <c r="PKF31" s="851"/>
      <c r="PKG31" s="851"/>
      <c r="PKH31" s="851"/>
      <c r="PKI31" s="851"/>
      <c r="PKJ31" s="851"/>
      <c r="PKK31" s="851"/>
      <c r="PKL31" s="851"/>
      <c r="PKM31" s="851"/>
      <c r="PKN31" s="851"/>
      <c r="PKO31" s="851"/>
      <c r="PKP31" s="851"/>
      <c r="PKQ31" s="851"/>
      <c r="PKR31" s="851"/>
      <c r="PKS31" s="851"/>
      <c r="PKT31" s="851"/>
      <c r="PKU31" s="851"/>
      <c r="PKV31" s="851"/>
      <c r="PKW31" s="851"/>
      <c r="PKX31" s="851"/>
      <c r="PKY31" s="851"/>
      <c r="PKZ31" s="851"/>
      <c r="PLA31" s="851"/>
      <c r="PLB31" s="851"/>
      <c r="PLC31" s="851"/>
      <c r="PLD31" s="851"/>
      <c r="PLE31" s="851"/>
      <c r="PLF31" s="851"/>
      <c r="PLG31" s="851"/>
      <c r="PLH31" s="851"/>
      <c r="PLI31" s="851"/>
      <c r="PLJ31" s="851"/>
      <c r="PLK31" s="851"/>
      <c r="PLL31" s="851"/>
      <c r="PLM31" s="851"/>
      <c r="PLN31" s="851"/>
      <c r="PLO31" s="851"/>
      <c r="PLP31" s="851"/>
      <c r="PLQ31" s="851"/>
      <c r="PLR31" s="851"/>
      <c r="PLS31" s="851"/>
      <c r="PLT31" s="851"/>
      <c r="PLU31" s="851"/>
      <c r="PLV31" s="851"/>
      <c r="PLW31" s="851"/>
      <c r="PLX31" s="851"/>
      <c r="PLY31" s="851"/>
      <c r="PLZ31" s="851"/>
      <c r="PMA31" s="851"/>
      <c r="PMB31" s="851"/>
      <c r="PMC31" s="851"/>
      <c r="PMD31" s="851"/>
      <c r="PME31" s="851"/>
      <c r="PMF31" s="851"/>
      <c r="PMG31" s="851"/>
      <c r="PMH31" s="851"/>
      <c r="PMI31" s="851"/>
      <c r="PMJ31" s="851"/>
      <c r="PMK31" s="851"/>
      <c r="PML31" s="851"/>
      <c r="PMM31" s="851"/>
      <c r="PMN31" s="851"/>
      <c r="PMO31" s="851"/>
      <c r="PMP31" s="851"/>
      <c r="PMQ31" s="851"/>
      <c r="PMR31" s="851"/>
      <c r="PMS31" s="851"/>
      <c r="PMT31" s="851"/>
      <c r="PMU31" s="851"/>
      <c r="PMV31" s="851"/>
      <c r="PMW31" s="851"/>
      <c r="PMX31" s="851"/>
      <c r="PMY31" s="851"/>
      <c r="PMZ31" s="851"/>
      <c r="PNA31" s="851"/>
      <c r="PNB31" s="851"/>
      <c r="PNC31" s="851"/>
      <c r="PND31" s="851"/>
      <c r="PNE31" s="851"/>
      <c r="PNF31" s="851"/>
      <c r="PNG31" s="851"/>
      <c r="PNH31" s="851"/>
      <c r="PNI31" s="851"/>
      <c r="PNJ31" s="851"/>
      <c r="PNK31" s="851"/>
      <c r="PNL31" s="851"/>
      <c r="PNM31" s="851"/>
      <c r="PNN31" s="851"/>
      <c r="PNO31" s="851"/>
      <c r="PNP31" s="851"/>
      <c r="PNQ31" s="851"/>
      <c r="PNR31" s="851"/>
      <c r="PNS31" s="851"/>
      <c r="PNT31" s="851"/>
      <c r="PNU31" s="851"/>
      <c r="PNV31" s="851"/>
      <c r="PNW31" s="851"/>
      <c r="PNX31" s="851"/>
      <c r="PNY31" s="851"/>
      <c r="PNZ31" s="851"/>
      <c r="POA31" s="851"/>
      <c r="POB31" s="851"/>
      <c r="POC31" s="851"/>
      <c r="POD31" s="851"/>
      <c r="POE31" s="851"/>
      <c r="POF31" s="851"/>
      <c r="POG31" s="851"/>
      <c r="POH31" s="851"/>
      <c r="POI31" s="851"/>
      <c r="POJ31" s="851"/>
      <c r="POK31" s="851"/>
      <c r="POL31" s="851"/>
      <c r="POM31" s="851"/>
      <c r="PON31" s="851"/>
      <c r="POO31" s="851"/>
      <c r="POP31" s="851"/>
      <c r="POQ31" s="851"/>
      <c r="POR31" s="851"/>
      <c r="POS31" s="851"/>
      <c r="POT31" s="851"/>
      <c r="POU31" s="851"/>
      <c r="POV31" s="851"/>
      <c r="POW31" s="851"/>
      <c r="POX31" s="851"/>
      <c r="POY31" s="851"/>
      <c r="POZ31" s="851"/>
      <c r="PPA31" s="851"/>
      <c r="PPB31" s="851"/>
      <c r="PPC31" s="851"/>
      <c r="PPD31" s="851"/>
      <c r="PPE31" s="851"/>
      <c r="PPF31" s="851"/>
      <c r="PPG31" s="851"/>
      <c r="PPH31" s="851"/>
      <c r="PPI31" s="851"/>
      <c r="PPJ31" s="851"/>
      <c r="PPK31" s="851"/>
      <c r="PPL31" s="851"/>
      <c r="PPM31" s="851"/>
      <c r="PPN31" s="851"/>
      <c r="PPO31" s="851"/>
      <c r="PPP31" s="851"/>
      <c r="PPQ31" s="851"/>
      <c r="PPR31" s="851"/>
      <c r="PPS31" s="851"/>
      <c r="PPT31" s="851"/>
      <c r="PPU31" s="851"/>
      <c r="PPV31" s="851"/>
      <c r="PPW31" s="851"/>
      <c r="PPX31" s="851"/>
      <c r="PPY31" s="851"/>
      <c r="PPZ31" s="851"/>
      <c r="PQA31" s="851"/>
      <c r="PQB31" s="851"/>
      <c r="PQC31" s="851"/>
      <c r="PQD31" s="851"/>
      <c r="PQE31" s="851"/>
      <c r="PQF31" s="851"/>
      <c r="PQG31" s="851"/>
      <c r="PQH31" s="851"/>
      <c r="PQI31" s="851"/>
      <c r="PQJ31" s="851"/>
      <c r="PQK31" s="851"/>
      <c r="PQL31" s="851"/>
      <c r="PQM31" s="851"/>
      <c r="PQN31" s="851"/>
      <c r="PQO31" s="851"/>
      <c r="PQP31" s="851"/>
      <c r="PQQ31" s="851"/>
      <c r="PQR31" s="851"/>
      <c r="PQS31" s="851"/>
      <c r="PQT31" s="851"/>
      <c r="PQU31" s="851"/>
      <c r="PQV31" s="851"/>
      <c r="PQW31" s="851"/>
      <c r="PQX31" s="851"/>
      <c r="PQY31" s="851"/>
      <c r="PQZ31" s="851"/>
      <c r="PRA31" s="851"/>
      <c r="PRB31" s="851"/>
      <c r="PRC31" s="851"/>
      <c r="PRD31" s="851"/>
      <c r="PRE31" s="851"/>
      <c r="PRF31" s="851"/>
      <c r="PRG31" s="851"/>
      <c r="PRH31" s="851"/>
      <c r="PRI31" s="851"/>
      <c r="PRJ31" s="851"/>
      <c r="PRK31" s="851"/>
      <c r="PRL31" s="851"/>
      <c r="PRM31" s="851"/>
      <c r="PRN31" s="851"/>
      <c r="PRO31" s="851"/>
      <c r="PRP31" s="851"/>
      <c r="PRQ31" s="851"/>
      <c r="PRR31" s="851"/>
      <c r="PRS31" s="851"/>
      <c r="PRT31" s="851"/>
      <c r="PRU31" s="851"/>
      <c r="PRV31" s="851"/>
      <c r="PRW31" s="851"/>
      <c r="PRX31" s="851"/>
      <c r="PRY31" s="851"/>
      <c r="PRZ31" s="851"/>
      <c r="PSA31" s="851"/>
      <c r="PSB31" s="851"/>
      <c r="PSC31" s="851"/>
      <c r="PSD31" s="851"/>
      <c r="PSE31" s="851"/>
      <c r="PSF31" s="851"/>
      <c r="PSG31" s="851"/>
      <c r="PSH31" s="851"/>
      <c r="PSI31" s="851"/>
      <c r="PSJ31" s="851"/>
      <c r="PSK31" s="851"/>
      <c r="PSL31" s="851"/>
      <c r="PSM31" s="851"/>
      <c r="PSN31" s="851"/>
      <c r="PSO31" s="851"/>
      <c r="PSP31" s="851"/>
      <c r="PSQ31" s="851"/>
      <c r="PSR31" s="851"/>
      <c r="PSS31" s="851"/>
      <c r="PST31" s="851"/>
      <c r="PSU31" s="851"/>
      <c r="PSV31" s="851"/>
      <c r="PSW31" s="851"/>
      <c r="PSX31" s="851"/>
      <c r="PSY31" s="851"/>
      <c r="PSZ31" s="851"/>
      <c r="PTA31" s="851"/>
      <c r="PTB31" s="851"/>
      <c r="PTC31" s="851"/>
      <c r="PTD31" s="851"/>
      <c r="PTE31" s="851"/>
      <c r="PTF31" s="851"/>
      <c r="PTG31" s="851"/>
      <c r="PTH31" s="851"/>
      <c r="PTI31" s="851"/>
      <c r="PTJ31" s="851"/>
      <c r="PTK31" s="851"/>
      <c r="PTL31" s="851"/>
      <c r="PTM31" s="851"/>
      <c r="PTN31" s="851"/>
      <c r="PTO31" s="851"/>
      <c r="PTP31" s="851"/>
      <c r="PTQ31" s="851"/>
      <c r="PTR31" s="851"/>
      <c r="PTS31" s="851"/>
      <c r="PTT31" s="851"/>
      <c r="PTU31" s="851"/>
      <c r="PTV31" s="851"/>
      <c r="PTW31" s="851"/>
      <c r="PTX31" s="851"/>
      <c r="PTY31" s="851"/>
      <c r="PTZ31" s="851"/>
      <c r="PUA31" s="851"/>
      <c r="PUB31" s="851"/>
      <c r="PUC31" s="851"/>
      <c r="PUD31" s="851"/>
      <c r="PUE31" s="851"/>
      <c r="PUF31" s="851"/>
      <c r="PUG31" s="851"/>
      <c r="PUH31" s="851"/>
      <c r="PUI31" s="851"/>
      <c r="PUJ31" s="851"/>
      <c r="PUK31" s="851"/>
      <c r="PUL31" s="851"/>
      <c r="PUM31" s="851"/>
      <c r="PUN31" s="851"/>
      <c r="PUO31" s="851"/>
      <c r="PUP31" s="851"/>
      <c r="PUQ31" s="851"/>
      <c r="PUR31" s="851"/>
      <c r="PUS31" s="851"/>
      <c r="PUT31" s="851"/>
      <c r="PUU31" s="851"/>
      <c r="PUV31" s="851"/>
      <c r="PUW31" s="851"/>
      <c r="PUX31" s="851"/>
      <c r="PUY31" s="851"/>
      <c r="PUZ31" s="851"/>
      <c r="PVA31" s="851"/>
      <c r="PVB31" s="851"/>
      <c r="PVC31" s="851"/>
      <c r="PVD31" s="851"/>
      <c r="PVE31" s="851"/>
      <c r="PVF31" s="851"/>
      <c r="PVG31" s="851"/>
      <c r="PVH31" s="851"/>
      <c r="PVI31" s="851"/>
      <c r="PVJ31" s="851"/>
      <c r="PVK31" s="851"/>
      <c r="PVL31" s="851"/>
      <c r="PVM31" s="851"/>
      <c r="PVN31" s="851"/>
      <c r="PVO31" s="851"/>
      <c r="PVP31" s="851"/>
      <c r="PVQ31" s="851"/>
      <c r="PVR31" s="851"/>
      <c r="PVS31" s="851"/>
      <c r="PVT31" s="851"/>
      <c r="PVU31" s="851"/>
      <c r="PVV31" s="851"/>
      <c r="PVW31" s="851"/>
      <c r="PVX31" s="851"/>
      <c r="PVY31" s="851"/>
      <c r="PVZ31" s="851"/>
      <c r="PWA31" s="851"/>
      <c r="PWB31" s="851"/>
      <c r="PWC31" s="851"/>
      <c r="PWD31" s="851"/>
      <c r="PWE31" s="851"/>
      <c r="PWF31" s="851"/>
      <c r="PWG31" s="851"/>
      <c r="PWH31" s="851"/>
      <c r="PWI31" s="851"/>
      <c r="PWJ31" s="851"/>
      <c r="PWK31" s="851"/>
      <c r="PWL31" s="851"/>
      <c r="PWM31" s="851"/>
      <c r="PWN31" s="851"/>
      <c r="PWO31" s="851"/>
      <c r="PWP31" s="851"/>
      <c r="PWQ31" s="851"/>
      <c r="PWR31" s="851"/>
      <c r="PWS31" s="851"/>
      <c r="PWT31" s="851"/>
      <c r="PWU31" s="851"/>
      <c r="PWV31" s="851"/>
      <c r="PWW31" s="851"/>
      <c r="PWX31" s="851"/>
      <c r="PWY31" s="851"/>
      <c r="PWZ31" s="851"/>
      <c r="PXA31" s="851"/>
      <c r="PXB31" s="851"/>
      <c r="PXC31" s="851"/>
      <c r="PXD31" s="851"/>
      <c r="PXE31" s="851"/>
      <c r="PXF31" s="851"/>
      <c r="PXG31" s="851"/>
      <c r="PXH31" s="851"/>
      <c r="PXI31" s="851"/>
      <c r="PXJ31" s="851"/>
      <c r="PXK31" s="851"/>
      <c r="PXL31" s="851"/>
      <c r="PXM31" s="851"/>
      <c r="PXN31" s="851"/>
      <c r="PXO31" s="851"/>
      <c r="PXP31" s="851"/>
      <c r="PXQ31" s="851"/>
      <c r="PXR31" s="851"/>
      <c r="PXS31" s="851"/>
      <c r="PXT31" s="851"/>
      <c r="PXU31" s="851"/>
      <c r="PXV31" s="851"/>
      <c r="PXW31" s="851"/>
      <c r="PXX31" s="851"/>
      <c r="PXY31" s="851"/>
      <c r="PXZ31" s="851"/>
      <c r="PYA31" s="851"/>
      <c r="PYB31" s="851"/>
      <c r="PYC31" s="851"/>
      <c r="PYD31" s="851"/>
      <c r="PYE31" s="851"/>
      <c r="PYF31" s="851"/>
      <c r="PYG31" s="851"/>
      <c r="PYH31" s="851"/>
      <c r="PYI31" s="851"/>
      <c r="PYJ31" s="851"/>
      <c r="PYK31" s="851"/>
      <c r="PYL31" s="851"/>
      <c r="PYM31" s="851"/>
      <c r="PYN31" s="851"/>
      <c r="PYO31" s="851"/>
      <c r="PYP31" s="851"/>
      <c r="PYQ31" s="851"/>
      <c r="PYR31" s="851"/>
      <c r="PYS31" s="851"/>
      <c r="PYT31" s="851"/>
      <c r="PYU31" s="851"/>
      <c r="PYV31" s="851"/>
      <c r="PYW31" s="851"/>
      <c r="PYX31" s="851"/>
      <c r="PYY31" s="851"/>
      <c r="PYZ31" s="851"/>
      <c r="PZA31" s="851"/>
      <c r="PZB31" s="851"/>
      <c r="PZC31" s="851"/>
      <c r="PZD31" s="851"/>
      <c r="PZE31" s="851"/>
      <c r="PZF31" s="851"/>
      <c r="PZG31" s="851"/>
      <c r="PZH31" s="851"/>
      <c r="PZI31" s="851"/>
      <c r="PZJ31" s="851"/>
      <c r="PZK31" s="851"/>
      <c r="PZL31" s="851"/>
      <c r="PZM31" s="851"/>
      <c r="PZN31" s="851"/>
      <c r="PZO31" s="851"/>
      <c r="PZP31" s="851"/>
      <c r="PZQ31" s="851"/>
      <c r="PZR31" s="851"/>
      <c r="PZS31" s="851"/>
      <c r="PZT31" s="851"/>
      <c r="PZU31" s="851"/>
      <c r="PZV31" s="851"/>
      <c r="PZW31" s="851"/>
      <c r="PZX31" s="851"/>
      <c r="PZY31" s="851"/>
      <c r="PZZ31" s="851"/>
      <c r="QAA31" s="851"/>
      <c r="QAB31" s="851"/>
      <c r="QAC31" s="851"/>
      <c r="QAD31" s="851"/>
      <c r="QAE31" s="851"/>
      <c r="QAF31" s="851"/>
      <c r="QAG31" s="851"/>
      <c r="QAH31" s="851"/>
      <c r="QAI31" s="851"/>
      <c r="QAJ31" s="851"/>
      <c r="QAK31" s="851"/>
      <c r="QAL31" s="851"/>
      <c r="QAM31" s="851"/>
      <c r="QAN31" s="851"/>
      <c r="QAO31" s="851"/>
      <c r="QAP31" s="851"/>
      <c r="QAQ31" s="851"/>
      <c r="QAR31" s="851"/>
      <c r="QAS31" s="851"/>
      <c r="QAT31" s="851"/>
      <c r="QAU31" s="851"/>
      <c r="QAV31" s="851"/>
      <c r="QAW31" s="851"/>
      <c r="QAX31" s="851"/>
      <c r="QAY31" s="851"/>
      <c r="QAZ31" s="851"/>
      <c r="QBA31" s="851"/>
      <c r="QBB31" s="851"/>
      <c r="QBC31" s="851"/>
      <c r="QBD31" s="851"/>
      <c r="QBE31" s="851"/>
      <c r="QBF31" s="851"/>
      <c r="QBG31" s="851"/>
      <c r="QBH31" s="851"/>
      <c r="QBI31" s="851"/>
      <c r="QBJ31" s="851"/>
      <c r="QBK31" s="851"/>
      <c r="QBL31" s="851"/>
      <c r="QBM31" s="851"/>
      <c r="QBN31" s="851"/>
      <c r="QBO31" s="851"/>
      <c r="QBP31" s="851"/>
      <c r="QBQ31" s="851"/>
      <c r="QBR31" s="851"/>
      <c r="QBS31" s="851"/>
      <c r="QBT31" s="851"/>
      <c r="QBU31" s="851"/>
      <c r="QBV31" s="851"/>
      <c r="QBW31" s="851"/>
      <c r="QBX31" s="851"/>
      <c r="QBY31" s="851"/>
      <c r="QBZ31" s="851"/>
      <c r="QCA31" s="851"/>
      <c r="QCB31" s="851"/>
      <c r="QCC31" s="851"/>
      <c r="QCD31" s="851"/>
      <c r="QCE31" s="851"/>
      <c r="QCF31" s="851"/>
      <c r="QCG31" s="851"/>
      <c r="QCH31" s="851"/>
      <c r="QCI31" s="851"/>
      <c r="QCJ31" s="851"/>
      <c r="QCK31" s="851"/>
      <c r="QCL31" s="851"/>
      <c r="QCM31" s="851"/>
      <c r="QCN31" s="851"/>
      <c r="QCO31" s="851"/>
      <c r="QCP31" s="851"/>
      <c r="QCQ31" s="851"/>
      <c r="QCR31" s="851"/>
      <c r="QCS31" s="851"/>
      <c r="QCT31" s="851"/>
      <c r="QCU31" s="851"/>
      <c r="QCV31" s="851"/>
      <c r="QCW31" s="851"/>
      <c r="QCX31" s="851"/>
      <c r="QCY31" s="851"/>
      <c r="QCZ31" s="851"/>
      <c r="QDA31" s="851"/>
      <c r="QDB31" s="851"/>
      <c r="QDC31" s="851"/>
      <c r="QDD31" s="851"/>
      <c r="QDE31" s="851"/>
      <c r="QDF31" s="851"/>
      <c r="QDG31" s="851"/>
      <c r="QDH31" s="851"/>
      <c r="QDI31" s="851"/>
      <c r="QDJ31" s="851"/>
      <c r="QDK31" s="851"/>
      <c r="QDL31" s="851"/>
      <c r="QDM31" s="851"/>
      <c r="QDN31" s="851"/>
      <c r="QDO31" s="851"/>
      <c r="QDP31" s="851"/>
      <c r="QDQ31" s="851"/>
      <c r="QDR31" s="851"/>
      <c r="QDS31" s="851"/>
      <c r="QDT31" s="851"/>
      <c r="QDU31" s="851"/>
      <c r="QDV31" s="851"/>
      <c r="QDW31" s="851"/>
      <c r="QDX31" s="851"/>
      <c r="QDY31" s="851"/>
      <c r="QDZ31" s="851"/>
      <c r="QEA31" s="851"/>
      <c r="QEB31" s="851"/>
      <c r="QEC31" s="851"/>
      <c r="QED31" s="851"/>
      <c r="QEE31" s="851"/>
      <c r="QEF31" s="851"/>
      <c r="QEG31" s="851"/>
      <c r="QEH31" s="851"/>
      <c r="QEI31" s="851"/>
      <c r="QEJ31" s="851"/>
      <c r="QEK31" s="851"/>
      <c r="QEL31" s="851"/>
      <c r="QEM31" s="851"/>
      <c r="QEN31" s="851"/>
      <c r="QEO31" s="851"/>
      <c r="QEP31" s="851"/>
      <c r="QEQ31" s="851"/>
      <c r="QER31" s="851"/>
      <c r="QES31" s="851"/>
      <c r="QET31" s="851"/>
      <c r="QEU31" s="851"/>
      <c r="QEV31" s="851"/>
      <c r="QEW31" s="851"/>
      <c r="QEX31" s="851"/>
      <c r="QEY31" s="851"/>
      <c r="QEZ31" s="851"/>
      <c r="QFA31" s="851"/>
      <c r="QFB31" s="851"/>
      <c r="QFC31" s="851"/>
      <c r="QFD31" s="851"/>
      <c r="QFE31" s="851"/>
      <c r="QFF31" s="851"/>
      <c r="QFG31" s="851"/>
      <c r="QFH31" s="851"/>
      <c r="QFI31" s="851"/>
      <c r="QFJ31" s="851"/>
      <c r="QFK31" s="851"/>
      <c r="QFL31" s="851"/>
      <c r="QFM31" s="851"/>
      <c r="QFN31" s="851"/>
      <c r="QFO31" s="851"/>
      <c r="QFP31" s="851"/>
      <c r="QFQ31" s="851"/>
      <c r="QFR31" s="851"/>
      <c r="QFS31" s="851"/>
      <c r="QFT31" s="851"/>
      <c r="QFU31" s="851"/>
      <c r="QFV31" s="851"/>
      <c r="QFW31" s="851"/>
      <c r="QFX31" s="851"/>
      <c r="QFY31" s="851"/>
      <c r="QFZ31" s="851"/>
      <c r="QGA31" s="851"/>
      <c r="QGB31" s="851"/>
      <c r="QGC31" s="851"/>
      <c r="QGD31" s="851"/>
      <c r="QGE31" s="851"/>
      <c r="QGF31" s="851"/>
      <c r="QGG31" s="851"/>
      <c r="QGH31" s="851"/>
      <c r="QGI31" s="851"/>
      <c r="QGJ31" s="851"/>
      <c r="QGK31" s="851"/>
      <c r="QGL31" s="851"/>
      <c r="QGM31" s="851"/>
      <c r="QGN31" s="851"/>
      <c r="QGO31" s="851"/>
      <c r="QGP31" s="851"/>
      <c r="QGQ31" s="851"/>
      <c r="QGR31" s="851"/>
      <c r="QGS31" s="851"/>
      <c r="QGT31" s="851"/>
      <c r="QGU31" s="851"/>
      <c r="QGV31" s="851"/>
      <c r="QGW31" s="851"/>
      <c r="QGX31" s="851"/>
      <c r="QGY31" s="851"/>
      <c r="QGZ31" s="851"/>
      <c r="QHA31" s="851"/>
      <c r="QHB31" s="851"/>
      <c r="QHC31" s="851"/>
      <c r="QHD31" s="851"/>
      <c r="QHE31" s="851"/>
      <c r="QHF31" s="851"/>
      <c r="QHG31" s="851"/>
      <c r="QHH31" s="851"/>
      <c r="QHI31" s="851"/>
      <c r="QHJ31" s="851"/>
      <c r="QHK31" s="851"/>
      <c r="QHL31" s="851"/>
      <c r="QHM31" s="851"/>
      <c r="QHN31" s="851"/>
      <c r="QHO31" s="851"/>
      <c r="QHP31" s="851"/>
      <c r="QHQ31" s="851"/>
      <c r="QHR31" s="851"/>
      <c r="QHS31" s="851"/>
      <c r="QHT31" s="851"/>
      <c r="QHU31" s="851"/>
      <c r="QHV31" s="851"/>
      <c r="QHW31" s="851"/>
      <c r="QHX31" s="851"/>
      <c r="QHY31" s="851"/>
      <c r="QHZ31" s="851"/>
      <c r="QIA31" s="851"/>
      <c r="QIB31" s="851"/>
      <c r="QIC31" s="851"/>
      <c r="QID31" s="851"/>
      <c r="QIE31" s="851"/>
      <c r="QIF31" s="851"/>
      <c r="QIG31" s="851"/>
      <c r="QIH31" s="851"/>
      <c r="QII31" s="851"/>
      <c r="QIJ31" s="851"/>
      <c r="QIK31" s="851"/>
      <c r="QIL31" s="851"/>
      <c r="QIM31" s="851"/>
      <c r="QIN31" s="851"/>
      <c r="QIO31" s="851"/>
      <c r="QIP31" s="851"/>
      <c r="QIQ31" s="851"/>
      <c r="QIR31" s="851"/>
      <c r="QIS31" s="851"/>
      <c r="QIT31" s="851"/>
      <c r="QIU31" s="851"/>
      <c r="QIV31" s="851"/>
      <c r="QIW31" s="851"/>
      <c r="QIX31" s="851"/>
      <c r="QIY31" s="851"/>
      <c r="QIZ31" s="851"/>
      <c r="QJA31" s="851"/>
      <c r="QJB31" s="851"/>
      <c r="QJC31" s="851"/>
      <c r="QJD31" s="851"/>
      <c r="QJE31" s="851"/>
      <c r="QJF31" s="851"/>
      <c r="QJG31" s="851"/>
      <c r="QJH31" s="851"/>
      <c r="QJI31" s="851"/>
      <c r="QJJ31" s="851"/>
      <c r="QJK31" s="851"/>
      <c r="QJL31" s="851"/>
      <c r="QJM31" s="851"/>
      <c r="QJN31" s="851"/>
      <c r="QJO31" s="851"/>
      <c r="QJP31" s="851"/>
      <c r="QJQ31" s="851"/>
      <c r="QJR31" s="851"/>
      <c r="QJS31" s="851"/>
      <c r="QJT31" s="851"/>
      <c r="QJU31" s="851"/>
      <c r="QJV31" s="851"/>
      <c r="QJW31" s="851"/>
      <c r="QJX31" s="851"/>
      <c r="QJY31" s="851"/>
      <c r="QJZ31" s="851"/>
      <c r="QKA31" s="851"/>
      <c r="QKB31" s="851"/>
      <c r="QKC31" s="851"/>
      <c r="QKD31" s="851"/>
      <c r="QKE31" s="851"/>
      <c r="QKF31" s="851"/>
      <c r="QKG31" s="851"/>
      <c r="QKH31" s="851"/>
      <c r="QKI31" s="851"/>
      <c r="QKJ31" s="851"/>
      <c r="QKK31" s="851"/>
      <c r="QKL31" s="851"/>
      <c r="QKM31" s="851"/>
      <c r="QKN31" s="851"/>
      <c r="QKO31" s="851"/>
      <c r="QKP31" s="851"/>
      <c r="QKQ31" s="851"/>
      <c r="QKR31" s="851"/>
      <c r="QKS31" s="851"/>
      <c r="QKT31" s="851"/>
      <c r="QKU31" s="851"/>
      <c r="QKV31" s="851"/>
      <c r="QKW31" s="851"/>
      <c r="QKX31" s="851"/>
      <c r="QKY31" s="851"/>
      <c r="QKZ31" s="851"/>
      <c r="QLA31" s="851"/>
      <c r="QLB31" s="851"/>
      <c r="QLC31" s="851"/>
      <c r="QLD31" s="851"/>
      <c r="QLE31" s="851"/>
      <c r="QLF31" s="851"/>
      <c r="QLG31" s="851"/>
      <c r="QLH31" s="851"/>
      <c r="QLI31" s="851"/>
      <c r="QLJ31" s="851"/>
      <c r="QLK31" s="851"/>
      <c r="QLL31" s="851"/>
      <c r="QLM31" s="851"/>
      <c r="QLN31" s="851"/>
      <c r="QLO31" s="851"/>
      <c r="QLP31" s="851"/>
      <c r="QLQ31" s="851"/>
      <c r="QLR31" s="851"/>
      <c r="QLS31" s="851"/>
      <c r="QLT31" s="851"/>
      <c r="QLU31" s="851"/>
      <c r="QLV31" s="851"/>
      <c r="QLW31" s="851"/>
      <c r="QLX31" s="851"/>
      <c r="QLY31" s="851"/>
      <c r="QLZ31" s="851"/>
      <c r="QMA31" s="851"/>
      <c r="QMB31" s="851"/>
      <c r="QMC31" s="851"/>
      <c r="QMD31" s="851"/>
      <c r="QME31" s="851"/>
      <c r="QMF31" s="851"/>
      <c r="QMG31" s="851"/>
      <c r="QMH31" s="851"/>
      <c r="QMI31" s="851"/>
      <c r="QMJ31" s="851"/>
      <c r="QMK31" s="851"/>
      <c r="QML31" s="851"/>
      <c r="QMM31" s="851"/>
      <c r="QMN31" s="851"/>
      <c r="QMO31" s="851"/>
      <c r="QMP31" s="851"/>
      <c r="QMQ31" s="851"/>
      <c r="QMR31" s="851"/>
      <c r="QMS31" s="851"/>
      <c r="QMT31" s="851"/>
      <c r="QMU31" s="851"/>
      <c r="QMV31" s="851"/>
      <c r="QMW31" s="851"/>
      <c r="QMX31" s="851"/>
      <c r="QMY31" s="851"/>
      <c r="QMZ31" s="851"/>
      <c r="QNA31" s="851"/>
      <c r="QNB31" s="851"/>
      <c r="QNC31" s="851"/>
      <c r="QND31" s="851"/>
      <c r="QNE31" s="851"/>
      <c r="QNF31" s="851"/>
      <c r="QNG31" s="851"/>
      <c r="QNH31" s="851"/>
      <c r="QNI31" s="851"/>
      <c r="QNJ31" s="851"/>
      <c r="QNK31" s="851"/>
      <c r="QNL31" s="851"/>
      <c r="QNM31" s="851"/>
      <c r="QNN31" s="851"/>
      <c r="QNO31" s="851"/>
      <c r="QNP31" s="851"/>
      <c r="QNQ31" s="851"/>
      <c r="QNR31" s="851"/>
      <c r="QNS31" s="851"/>
      <c r="QNT31" s="851"/>
      <c r="QNU31" s="851"/>
      <c r="QNV31" s="851"/>
      <c r="QNW31" s="851"/>
      <c r="QNX31" s="851"/>
      <c r="QNY31" s="851"/>
      <c r="QNZ31" s="851"/>
      <c r="QOA31" s="851"/>
      <c r="QOB31" s="851"/>
      <c r="QOC31" s="851"/>
      <c r="QOD31" s="851"/>
      <c r="QOE31" s="851"/>
      <c r="QOF31" s="851"/>
      <c r="QOG31" s="851"/>
      <c r="QOH31" s="851"/>
      <c r="QOI31" s="851"/>
      <c r="QOJ31" s="851"/>
      <c r="QOK31" s="851"/>
      <c r="QOL31" s="851"/>
      <c r="QOM31" s="851"/>
      <c r="QON31" s="851"/>
      <c r="QOO31" s="851"/>
      <c r="QOP31" s="851"/>
      <c r="QOQ31" s="851"/>
      <c r="QOR31" s="851"/>
      <c r="QOS31" s="851"/>
      <c r="QOT31" s="851"/>
      <c r="QOU31" s="851"/>
      <c r="QOV31" s="851"/>
      <c r="QOW31" s="851"/>
      <c r="QOX31" s="851"/>
      <c r="QOY31" s="851"/>
      <c r="QOZ31" s="851"/>
      <c r="QPA31" s="851"/>
      <c r="QPB31" s="851"/>
      <c r="QPC31" s="851"/>
      <c r="QPD31" s="851"/>
      <c r="QPE31" s="851"/>
      <c r="QPF31" s="851"/>
      <c r="QPG31" s="851"/>
      <c r="QPH31" s="851"/>
      <c r="QPI31" s="851"/>
      <c r="QPJ31" s="851"/>
      <c r="QPK31" s="851"/>
      <c r="QPL31" s="851"/>
      <c r="QPM31" s="851"/>
      <c r="QPN31" s="851"/>
      <c r="QPO31" s="851"/>
      <c r="QPP31" s="851"/>
      <c r="QPQ31" s="851"/>
      <c r="QPR31" s="851"/>
      <c r="QPS31" s="851"/>
      <c r="QPT31" s="851"/>
      <c r="QPU31" s="851"/>
      <c r="QPV31" s="851"/>
      <c r="QPW31" s="851"/>
      <c r="QPX31" s="851"/>
      <c r="QPY31" s="851"/>
      <c r="QPZ31" s="851"/>
      <c r="QQA31" s="851"/>
      <c r="QQB31" s="851"/>
      <c r="QQC31" s="851"/>
      <c r="QQD31" s="851"/>
      <c r="QQE31" s="851"/>
      <c r="QQF31" s="851"/>
      <c r="QQG31" s="851"/>
      <c r="QQH31" s="851"/>
      <c r="QQI31" s="851"/>
      <c r="QQJ31" s="851"/>
      <c r="QQK31" s="851"/>
      <c r="QQL31" s="851"/>
      <c r="QQM31" s="851"/>
      <c r="QQN31" s="851"/>
      <c r="QQO31" s="851"/>
      <c r="QQP31" s="851"/>
      <c r="QQQ31" s="851"/>
      <c r="QQR31" s="851"/>
      <c r="QQS31" s="851"/>
      <c r="QQT31" s="851"/>
      <c r="QQU31" s="851"/>
      <c r="QQV31" s="851"/>
      <c r="QQW31" s="851"/>
      <c r="QQX31" s="851"/>
      <c r="QQY31" s="851"/>
      <c r="QQZ31" s="851"/>
      <c r="QRA31" s="851"/>
      <c r="QRB31" s="851"/>
      <c r="QRC31" s="851"/>
      <c r="QRD31" s="851"/>
      <c r="QRE31" s="851"/>
      <c r="QRF31" s="851"/>
      <c r="QRG31" s="851"/>
      <c r="QRH31" s="851"/>
      <c r="QRI31" s="851"/>
      <c r="QRJ31" s="851"/>
      <c r="QRK31" s="851"/>
      <c r="QRL31" s="851"/>
      <c r="QRM31" s="851"/>
      <c r="QRN31" s="851"/>
      <c r="QRO31" s="851"/>
      <c r="QRP31" s="851"/>
      <c r="QRQ31" s="851"/>
      <c r="QRR31" s="851"/>
      <c r="QRS31" s="851"/>
      <c r="QRT31" s="851"/>
      <c r="QRU31" s="851"/>
      <c r="QRV31" s="851"/>
      <c r="QRW31" s="851"/>
      <c r="QRX31" s="851"/>
      <c r="QRY31" s="851"/>
      <c r="QRZ31" s="851"/>
      <c r="QSA31" s="851"/>
      <c r="QSB31" s="851"/>
      <c r="QSC31" s="851"/>
      <c r="QSD31" s="851"/>
      <c r="QSE31" s="851"/>
      <c r="QSF31" s="851"/>
      <c r="QSG31" s="851"/>
      <c r="QSH31" s="851"/>
      <c r="QSI31" s="851"/>
      <c r="QSJ31" s="851"/>
      <c r="QSK31" s="851"/>
      <c r="QSL31" s="851"/>
      <c r="QSM31" s="851"/>
      <c r="QSN31" s="851"/>
      <c r="QSO31" s="851"/>
      <c r="QSP31" s="851"/>
      <c r="QSQ31" s="851"/>
      <c r="QSR31" s="851"/>
      <c r="QSS31" s="851"/>
      <c r="QST31" s="851"/>
      <c r="QSU31" s="851"/>
      <c r="QSV31" s="851"/>
      <c r="QSW31" s="851"/>
      <c r="QSX31" s="851"/>
      <c r="QSY31" s="851"/>
      <c r="QSZ31" s="851"/>
      <c r="QTA31" s="851"/>
      <c r="QTB31" s="851"/>
      <c r="QTC31" s="851"/>
      <c r="QTD31" s="851"/>
      <c r="QTE31" s="851"/>
      <c r="QTF31" s="851"/>
      <c r="QTG31" s="851"/>
      <c r="QTH31" s="851"/>
      <c r="QTI31" s="851"/>
      <c r="QTJ31" s="851"/>
      <c r="QTK31" s="851"/>
      <c r="QTL31" s="851"/>
      <c r="QTM31" s="851"/>
      <c r="QTN31" s="851"/>
      <c r="QTO31" s="851"/>
      <c r="QTP31" s="851"/>
      <c r="QTQ31" s="851"/>
      <c r="QTR31" s="851"/>
      <c r="QTS31" s="851"/>
      <c r="QTT31" s="851"/>
      <c r="QTU31" s="851"/>
      <c r="QTV31" s="851"/>
      <c r="QTW31" s="851"/>
      <c r="QTX31" s="851"/>
      <c r="QTY31" s="851"/>
      <c r="QTZ31" s="851"/>
      <c r="QUA31" s="851"/>
      <c r="QUB31" s="851"/>
      <c r="QUC31" s="851"/>
      <c r="QUD31" s="851"/>
      <c r="QUE31" s="851"/>
      <c r="QUF31" s="851"/>
      <c r="QUG31" s="851"/>
      <c r="QUH31" s="851"/>
      <c r="QUI31" s="851"/>
      <c r="QUJ31" s="851"/>
      <c r="QUK31" s="851"/>
      <c r="QUL31" s="851"/>
      <c r="QUM31" s="851"/>
      <c r="QUN31" s="851"/>
      <c r="QUO31" s="851"/>
      <c r="QUP31" s="851"/>
      <c r="QUQ31" s="851"/>
      <c r="QUR31" s="851"/>
      <c r="QUS31" s="851"/>
      <c r="QUT31" s="851"/>
      <c r="QUU31" s="851"/>
      <c r="QUV31" s="851"/>
      <c r="QUW31" s="851"/>
      <c r="QUX31" s="851"/>
      <c r="QUY31" s="851"/>
      <c r="QUZ31" s="851"/>
      <c r="QVA31" s="851"/>
      <c r="QVB31" s="851"/>
      <c r="QVC31" s="851"/>
      <c r="QVD31" s="851"/>
      <c r="QVE31" s="851"/>
      <c r="QVF31" s="851"/>
      <c r="QVG31" s="851"/>
      <c r="QVH31" s="851"/>
      <c r="QVI31" s="851"/>
      <c r="QVJ31" s="851"/>
      <c r="QVK31" s="851"/>
      <c r="QVL31" s="851"/>
      <c r="QVM31" s="851"/>
      <c r="QVN31" s="851"/>
      <c r="QVO31" s="851"/>
      <c r="QVP31" s="851"/>
      <c r="QVQ31" s="851"/>
      <c r="QVR31" s="851"/>
      <c r="QVS31" s="851"/>
      <c r="QVT31" s="851"/>
      <c r="QVU31" s="851"/>
      <c r="QVV31" s="851"/>
      <c r="QVW31" s="851"/>
      <c r="QVX31" s="851"/>
      <c r="QVY31" s="851"/>
      <c r="QVZ31" s="851"/>
      <c r="QWA31" s="851"/>
      <c r="QWB31" s="851"/>
      <c r="QWC31" s="851"/>
      <c r="QWD31" s="851"/>
      <c r="QWE31" s="851"/>
      <c r="QWF31" s="851"/>
      <c r="QWG31" s="851"/>
      <c r="QWH31" s="851"/>
      <c r="QWI31" s="851"/>
      <c r="QWJ31" s="851"/>
      <c r="QWK31" s="851"/>
      <c r="QWL31" s="851"/>
      <c r="QWM31" s="851"/>
      <c r="QWN31" s="851"/>
      <c r="QWO31" s="851"/>
      <c r="QWP31" s="851"/>
      <c r="QWQ31" s="851"/>
      <c r="QWR31" s="851"/>
      <c r="QWS31" s="851"/>
      <c r="QWT31" s="851"/>
      <c r="QWU31" s="851"/>
      <c r="QWV31" s="851"/>
      <c r="QWW31" s="851"/>
      <c r="QWX31" s="851"/>
      <c r="QWY31" s="851"/>
      <c r="QWZ31" s="851"/>
      <c r="QXA31" s="851"/>
      <c r="QXB31" s="851"/>
      <c r="QXC31" s="851"/>
      <c r="QXD31" s="851"/>
      <c r="QXE31" s="851"/>
      <c r="QXF31" s="851"/>
      <c r="QXG31" s="851"/>
      <c r="QXH31" s="851"/>
      <c r="QXI31" s="851"/>
      <c r="QXJ31" s="851"/>
      <c r="QXK31" s="851"/>
      <c r="QXL31" s="851"/>
      <c r="QXM31" s="851"/>
      <c r="QXN31" s="851"/>
      <c r="QXO31" s="851"/>
      <c r="QXP31" s="851"/>
      <c r="QXQ31" s="851"/>
      <c r="QXR31" s="851"/>
      <c r="QXS31" s="851"/>
      <c r="QXT31" s="851"/>
      <c r="QXU31" s="851"/>
      <c r="QXV31" s="851"/>
      <c r="QXW31" s="851"/>
      <c r="QXX31" s="851"/>
      <c r="QXY31" s="851"/>
      <c r="QXZ31" s="851"/>
      <c r="QYA31" s="851"/>
      <c r="QYB31" s="851"/>
      <c r="QYC31" s="851"/>
      <c r="QYD31" s="851"/>
      <c r="QYE31" s="851"/>
      <c r="QYF31" s="851"/>
      <c r="QYG31" s="851"/>
      <c r="QYH31" s="851"/>
      <c r="QYI31" s="851"/>
      <c r="QYJ31" s="851"/>
      <c r="QYK31" s="851"/>
      <c r="QYL31" s="851"/>
      <c r="QYM31" s="851"/>
      <c r="QYN31" s="851"/>
      <c r="QYO31" s="851"/>
      <c r="QYP31" s="851"/>
      <c r="QYQ31" s="851"/>
      <c r="QYR31" s="851"/>
      <c r="QYS31" s="851"/>
      <c r="QYT31" s="851"/>
      <c r="QYU31" s="851"/>
      <c r="QYV31" s="851"/>
      <c r="QYW31" s="851"/>
      <c r="QYX31" s="851"/>
      <c r="QYY31" s="851"/>
      <c r="QYZ31" s="851"/>
      <c r="QZA31" s="851"/>
      <c r="QZB31" s="851"/>
      <c r="QZC31" s="851"/>
      <c r="QZD31" s="851"/>
      <c r="QZE31" s="851"/>
      <c r="QZF31" s="851"/>
      <c r="QZG31" s="851"/>
      <c r="QZH31" s="851"/>
      <c r="QZI31" s="851"/>
      <c r="QZJ31" s="851"/>
      <c r="QZK31" s="851"/>
      <c r="QZL31" s="851"/>
      <c r="QZM31" s="851"/>
      <c r="QZN31" s="851"/>
      <c r="QZO31" s="851"/>
      <c r="QZP31" s="851"/>
      <c r="QZQ31" s="851"/>
      <c r="QZR31" s="851"/>
      <c r="QZS31" s="851"/>
      <c r="QZT31" s="851"/>
      <c r="QZU31" s="851"/>
      <c r="QZV31" s="851"/>
      <c r="QZW31" s="851"/>
      <c r="QZX31" s="851"/>
      <c r="QZY31" s="851"/>
      <c r="QZZ31" s="851"/>
      <c r="RAA31" s="851"/>
      <c r="RAB31" s="851"/>
      <c r="RAC31" s="851"/>
      <c r="RAD31" s="851"/>
      <c r="RAE31" s="851"/>
      <c r="RAF31" s="851"/>
      <c r="RAG31" s="851"/>
      <c r="RAH31" s="851"/>
      <c r="RAI31" s="851"/>
      <c r="RAJ31" s="851"/>
      <c r="RAK31" s="851"/>
      <c r="RAL31" s="851"/>
      <c r="RAM31" s="851"/>
      <c r="RAN31" s="851"/>
      <c r="RAO31" s="851"/>
      <c r="RAP31" s="851"/>
      <c r="RAQ31" s="851"/>
      <c r="RAR31" s="851"/>
      <c r="RAS31" s="851"/>
      <c r="RAT31" s="851"/>
      <c r="RAU31" s="851"/>
      <c r="RAV31" s="851"/>
      <c r="RAW31" s="851"/>
      <c r="RAX31" s="851"/>
      <c r="RAY31" s="851"/>
      <c r="RAZ31" s="851"/>
      <c r="RBA31" s="851"/>
      <c r="RBB31" s="851"/>
      <c r="RBC31" s="851"/>
      <c r="RBD31" s="851"/>
      <c r="RBE31" s="851"/>
      <c r="RBF31" s="851"/>
      <c r="RBG31" s="851"/>
      <c r="RBH31" s="851"/>
      <c r="RBI31" s="851"/>
      <c r="RBJ31" s="851"/>
      <c r="RBK31" s="851"/>
      <c r="RBL31" s="851"/>
      <c r="RBM31" s="851"/>
      <c r="RBN31" s="851"/>
      <c r="RBO31" s="851"/>
      <c r="RBP31" s="851"/>
      <c r="RBQ31" s="851"/>
      <c r="RBR31" s="851"/>
      <c r="RBS31" s="851"/>
      <c r="RBT31" s="851"/>
      <c r="RBU31" s="851"/>
      <c r="RBV31" s="851"/>
      <c r="RBW31" s="851"/>
      <c r="RBX31" s="851"/>
      <c r="RBY31" s="851"/>
      <c r="RBZ31" s="851"/>
      <c r="RCA31" s="851"/>
      <c r="RCB31" s="851"/>
      <c r="RCC31" s="851"/>
      <c r="RCD31" s="851"/>
      <c r="RCE31" s="851"/>
      <c r="RCF31" s="851"/>
      <c r="RCG31" s="851"/>
      <c r="RCH31" s="851"/>
      <c r="RCI31" s="851"/>
      <c r="RCJ31" s="851"/>
      <c r="RCK31" s="851"/>
      <c r="RCL31" s="851"/>
      <c r="RCM31" s="851"/>
      <c r="RCN31" s="851"/>
      <c r="RCO31" s="851"/>
      <c r="RCP31" s="851"/>
      <c r="RCQ31" s="851"/>
      <c r="RCR31" s="851"/>
      <c r="RCS31" s="851"/>
      <c r="RCT31" s="851"/>
      <c r="RCU31" s="851"/>
      <c r="RCV31" s="851"/>
      <c r="RCW31" s="851"/>
      <c r="RCX31" s="851"/>
      <c r="RCY31" s="851"/>
      <c r="RCZ31" s="851"/>
      <c r="RDA31" s="851"/>
      <c r="RDB31" s="851"/>
      <c r="RDC31" s="851"/>
      <c r="RDD31" s="851"/>
      <c r="RDE31" s="851"/>
      <c r="RDF31" s="851"/>
      <c r="RDG31" s="851"/>
      <c r="RDH31" s="851"/>
      <c r="RDI31" s="851"/>
      <c r="RDJ31" s="851"/>
      <c r="RDK31" s="851"/>
      <c r="RDL31" s="851"/>
      <c r="RDM31" s="851"/>
      <c r="RDN31" s="851"/>
      <c r="RDO31" s="851"/>
      <c r="RDP31" s="851"/>
      <c r="RDQ31" s="851"/>
      <c r="RDR31" s="851"/>
      <c r="RDS31" s="851"/>
      <c r="RDT31" s="851"/>
      <c r="RDU31" s="851"/>
      <c r="RDV31" s="851"/>
      <c r="RDW31" s="851"/>
      <c r="RDX31" s="851"/>
      <c r="RDY31" s="851"/>
      <c r="RDZ31" s="851"/>
      <c r="REA31" s="851"/>
      <c r="REB31" s="851"/>
      <c r="REC31" s="851"/>
      <c r="RED31" s="851"/>
      <c r="REE31" s="851"/>
      <c r="REF31" s="851"/>
      <c r="REG31" s="851"/>
      <c r="REH31" s="851"/>
      <c r="REI31" s="851"/>
      <c r="REJ31" s="851"/>
      <c r="REK31" s="851"/>
      <c r="REL31" s="851"/>
      <c r="REM31" s="851"/>
      <c r="REN31" s="851"/>
      <c r="REO31" s="851"/>
      <c r="REP31" s="851"/>
      <c r="REQ31" s="851"/>
      <c r="RER31" s="851"/>
      <c r="RES31" s="851"/>
      <c r="RET31" s="851"/>
      <c r="REU31" s="851"/>
      <c r="REV31" s="851"/>
      <c r="REW31" s="851"/>
      <c r="REX31" s="851"/>
      <c r="REY31" s="851"/>
      <c r="REZ31" s="851"/>
      <c r="RFA31" s="851"/>
      <c r="RFB31" s="851"/>
      <c r="RFC31" s="851"/>
      <c r="RFD31" s="851"/>
      <c r="RFE31" s="851"/>
      <c r="RFF31" s="851"/>
      <c r="RFG31" s="851"/>
      <c r="RFH31" s="851"/>
      <c r="RFI31" s="851"/>
      <c r="RFJ31" s="851"/>
      <c r="RFK31" s="851"/>
      <c r="RFL31" s="851"/>
      <c r="RFM31" s="851"/>
      <c r="RFN31" s="851"/>
      <c r="RFO31" s="851"/>
      <c r="RFP31" s="851"/>
      <c r="RFQ31" s="851"/>
      <c r="RFR31" s="851"/>
      <c r="RFS31" s="851"/>
      <c r="RFT31" s="851"/>
      <c r="RFU31" s="851"/>
      <c r="RFV31" s="851"/>
      <c r="RFW31" s="851"/>
      <c r="RFX31" s="851"/>
      <c r="RFY31" s="851"/>
      <c r="RFZ31" s="851"/>
      <c r="RGA31" s="851"/>
      <c r="RGB31" s="851"/>
      <c r="RGC31" s="851"/>
      <c r="RGD31" s="851"/>
      <c r="RGE31" s="851"/>
      <c r="RGF31" s="851"/>
      <c r="RGG31" s="851"/>
      <c r="RGH31" s="851"/>
      <c r="RGI31" s="851"/>
      <c r="RGJ31" s="851"/>
      <c r="RGK31" s="851"/>
      <c r="RGL31" s="851"/>
      <c r="RGM31" s="851"/>
      <c r="RGN31" s="851"/>
      <c r="RGO31" s="851"/>
      <c r="RGP31" s="851"/>
      <c r="RGQ31" s="851"/>
      <c r="RGR31" s="851"/>
      <c r="RGS31" s="851"/>
      <c r="RGT31" s="851"/>
      <c r="RGU31" s="851"/>
      <c r="RGV31" s="851"/>
      <c r="RGW31" s="851"/>
      <c r="RGX31" s="851"/>
      <c r="RGY31" s="851"/>
      <c r="RGZ31" s="851"/>
      <c r="RHA31" s="851"/>
      <c r="RHB31" s="851"/>
      <c r="RHC31" s="851"/>
      <c r="RHD31" s="851"/>
      <c r="RHE31" s="851"/>
      <c r="RHF31" s="851"/>
      <c r="RHG31" s="851"/>
      <c r="RHH31" s="851"/>
      <c r="RHI31" s="851"/>
      <c r="RHJ31" s="851"/>
      <c r="RHK31" s="851"/>
      <c r="RHL31" s="851"/>
      <c r="RHM31" s="851"/>
      <c r="RHN31" s="851"/>
      <c r="RHO31" s="851"/>
      <c r="RHP31" s="851"/>
      <c r="RHQ31" s="851"/>
      <c r="RHR31" s="851"/>
      <c r="RHS31" s="851"/>
      <c r="RHT31" s="851"/>
      <c r="RHU31" s="851"/>
      <c r="RHV31" s="851"/>
      <c r="RHW31" s="851"/>
      <c r="RHX31" s="851"/>
      <c r="RHY31" s="851"/>
      <c r="RHZ31" s="851"/>
      <c r="RIA31" s="851"/>
      <c r="RIB31" s="851"/>
      <c r="RIC31" s="851"/>
      <c r="RID31" s="851"/>
      <c r="RIE31" s="851"/>
      <c r="RIF31" s="851"/>
      <c r="RIG31" s="851"/>
      <c r="RIH31" s="851"/>
      <c r="RII31" s="851"/>
      <c r="RIJ31" s="851"/>
      <c r="RIK31" s="851"/>
      <c r="RIL31" s="851"/>
      <c r="RIM31" s="851"/>
      <c r="RIN31" s="851"/>
      <c r="RIO31" s="851"/>
      <c r="RIP31" s="851"/>
      <c r="RIQ31" s="851"/>
      <c r="RIR31" s="851"/>
      <c r="RIS31" s="851"/>
      <c r="RIT31" s="851"/>
      <c r="RIU31" s="851"/>
      <c r="RIV31" s="851"/>
      <c r="RIW31" s="851"/>
      <c r="RIX31" s="851"/>
      <c r="RIY31" s="851"/>
      <c r="RIZ31" s="851"/>
      <c r="RJA31" s="851"/>
      <c r="RJB31" s="851"/>
      <c r="RJC31" s="851"/>
      <c r="RJD31" s="851"/>
      <c r="RJE31" s="851"/>
      <c r="RJF31" s="851"/>
      <c r="RJG31" s="851"/>
      <c r="RJH31" s="851"/>
      <c r="RJI31" s="851"/>
      <c r="RJJ31" s="851"/>
      <c r="RJK31" s="851"/>
      <c r="RJL31" s="851"/>
      <c r="RJM31" s="851"/>
      <c r="RJN31" s="851"/>
      <c r="RJO31" s="851"/>
      <c r="RJP31" s="851"/>
      <c r="RJQ31" s="851"/>
      <c r="RJR31" s="851"/>
      <c r="RJS31" s="851"/>
      <c r="RJT31" s="851"/>
      <c r="RJU31" s="851"/>
      <c r="RJV31" s="851"/>
      <c r="RJW31" s="851"/>
      <c r="RJX31" s="851"/>
      <c r="RJY31" s="851"/>
      <c r="RJZ31" s="851"/>
      <c r="RKA31" s="851"/>
      <c r="RKB31" s="851"/>
      <c r="RKC31" s="851"/>
      <c r="RKD31" s="851"/>
      <c r="RKE31" s="851"/>
      <c r="RKF31" s="851"/>
      <c r="RKG31" s="851"/>
      <c r="RKH31" s="851"/>
      <c r="RKI31" s="851"/>
      <c r="RKJ31" s="851"/>
      <c r="RKK31" s="851"/>
      <c r="RKL31" s="851"/>
      <c r="RKM31" s="851"/>
      <c r="RKN31" s="851"/>
      <c r="RKO31" s="851"/>
      <c r="RKP31" s="851"/>
      <c r="RKQ31" s="851"/>
      <c r="RKR31" s="851"/>
      <c r="RKS31" s="851"/>
      <c r="RKT31" s="851"/>
      <c r="RKU31" s="851"/>
      <c r="RKV31" s="851"/>
      <c r="RKW31" s="851"/>
      <c r="RKX31" s="851"/>
      <c r="RKY31" s="851"/>
      <c r="RKZ31" s="851"/>
      <c r="RLA31" s="851"/>
      <c r="RLB31" s="851"/>
      <c r="RLC31" s="851"/>
      <c r="RLD31" s="851"/>
      <c r="RLE31" s="851"/>
      <c r="RLF31" s="851"/>
      <c r="RLG31" s="851"/>
      <c r="RLH31" s="851"/>
      <c r="RLI31" s="851"/>
      <c r="RLJ31" s="851"/>
      <c r="RLK31" s="851"/>
      <c r="RLL31" s="851"/>
      <c r="RLM31" s="851"/>
      <c r="RLN31" s="851"/>
      <c r="RLO31" s="851"/>
      <c r="RLP31" s="851"/>
      <c r="RLQ31" s="851"/>
      <c r="RLR31" s="851"/>
      <c r="RLS31" s="851"/>
      <c r="RLT31" s="851"/>
      <c r="RLU31" s="851"/>
      <c r="RLV31" s="851"/>
      <c r="RLW31" s="851"/>
      <c r="RLX31" s="851"/>
      <c r="RLY31" s="851"/>
      <c r="RLZ31" s="851"/>
      <c r="RMA31" s="851"/>
      <c r="RMB31" s="851"/>
      <c r="RMC31" s="851"/>
      <c r="RMD31" s="851"/>
      <c r="RME31" s="851"/>
      <c r="RMF31" s="851"/>
      <c r="RMG31" s="851"/>
      <c r="RMH31" s="851"/>
      <c r="RMI31" s="851"/>
      <c r="RMJ31" s="851"/>
      <c r="RMK31" s="851"/>
      <c r="RML31" s="851"/>
      <c r="RMM31" s="851"/>
      <c r="RMN31" s="851"/>
      <c r="RMO31" s="851"/>
      <c r="RMP31" s="851"/>
      <c r="RMQ31" s="851"/>
      <c r="RMR31" s="851"/>
      <c r="RMS31" s="851"/>
      <c r="RMT31" s="851"/>
      <c r="RMU31" s="851"/>
      <c r="RMV31" s="851"/>
      <c r="RMW31" s="851"/>
      <c r="RMX31" s="851"/>
      <c r="RMY31" s="851"/>
      <c r="RMZ31" s="851"/>
      <c r="RNA31" s="851"/>
      <c r="RNB31" s="851"/>
      <c r="RNC31" s="851"/>
      <c r="RND31" s="851"/>
      <c r="RNE31" s="851"/>
      <c r="RNF31" s="851"/>
      <c r="RNG31" s="851"/>
      <c r="RNH31" s="851"/>
      <c r="RNI31" s="851"/>
      <c r="RNJ31" s="851"/>
      <c r="RNK31" s="851"/>
      <c r="RNL31" s="851"/>
      <c r="RNM31" s="851"/>
      <c r="RNN31" s="851"/>
      <c r="RNO31" s="851"/>
      <c r="RNP31" s="851"/>
      <c r="RNQ31" s="851"/>
      <c r="RNR31" s="851"/>
      <c r="RNS31" s="851"/>
      <c r="RNT31" s="851"/>
      <c r="RNU31" s="851"/>
      <c r="RNV31" s="851"/>
      <c r="RNW31" s="851"/>
      <c r="RNX31" s="851"/>
      <c r="RNY31" s="851"/>
      <c r="RNZ31" s="851"/>
      <c r="ROA31" s="851"/>
      <c r="ROB31" s="851"/>
      <c r="ROC31" s="851"/>
      <c r="ROD31" s="851"/>
      <c r="ROE31" s="851"/>
      <c r="ROF31" s="851"/>
      <c r="ROG31" s="851"/>
      <c r="ROH31" s="851"/>
      <c r="ROI31" s="851"/>
      <c r="ROJ31" s="851"/>
      <c r="ROK31" s="851"/>
      <c r="ROL31" s="851"/>
      <c r="ROM31" s="851"/>
      <c r="RON31" s="851"/>
      <c r="ROO31" s="851"/>
      <c r="ROP31" s="851"/>
      <c r="ROQ31" s="851"/>
      <c r="ROR31" s="851"/>
      <c r="ROS31" s="851"/>
      <c r="ROT31" s="851"/>
      <c r="ROU31" s="851"/>
      <c r="ROV31" s="851"/>
      <c r="ROW31" s="851"/>
      <c r="ROX31" s="851"/>
      <c r="ROY31" s="851"/>
      <c r="ROZ31" s="851"/>
      <c r="RPA31" s="851"/>
      <c r="RPB31" s="851"/>
      <c r="RPC31" s="851"/>
      <c r="RPD31" s="851"/>
      <c r="RPE31" s="851"/>
      <c r="RPF31" s="851"/>
      <c r="RPG31" s="851"/>
      <c r="RPH31" s="851"/>
      <c r="RPI31" s="851"/>
      <c r="RPJ31" s="851"/>
      <c r="RPK31" s="851"/>
      <c r="RPL31" s="851"/>
      <c r="RPM31" s="851"/>
      <c r="RPN31" s="851"/>
      <c r="RPO31" s="851"/>
      <c r="RPP31" s="851"/>
      <c r="RPQ31" s="851"/>
      <c r="RPR31" s="851"/>
      <c r="RPS31" s="851"/>
      <c r="RPT31" s="851"/>
      <c r="RPU31" s="851"/>
      <c r="RPV31" s="851"/>
      <c r="RPW31" s="851"/>
      <c r="RPX31" s="851"/>
      <c r="RPY31" s="851"/>
      <c r="RPZ31" s="851"/>
      <c r="RQA31" s="851"/>
      <c r="RQB31" s="851"/>
      <c r="RQC31" s="851"/>
      <c r="RQD31" s="851"/>
      <c r="RQE31" s="851"/>
      <c r="RQF31" s="851"/>
      <c r="RQG31" s="851"/>
      <c r="RQH31" s="851"/>
      <c r="RQI31" s="851"/>
      <c r="RQJ31" s="851"/>
      <c r="RQK31" s="851"/>
      <c r="RQL31" s="851"/>
      <c r="RQM31" s="851"/>
      <c r="RQN31" s="851"/>
      <c r="RQO31" s="851"/>
      <c r="RQP31" s="851"/>
      <c r="RQQ31" s="851"/>
      <c r="RQR31" s="851"/>
      <c r="RQS31" s="851"/>
      <c r="RQT31" s="851"/>
      <c r="RQU31" s="851"/>
      <c r="RQV31" s="851"/>
      <c r="RQW31" s="851"/>
      <c r="RQX31" s="851"/>
      <c r="RQY31" s="851"/>
      <c r="RQZ31" s="851"/>
      <c r="RRA31" s="851"/>
      <c r="RRB31" s="851"/>
      <c r="RRC31" s="851"/>
      <c r="RRD31" s="851"/>
      <c r="RRE31" s="851"/>
      <c r="RRF31" s="851"/>
      <c r="RRG31" s="851"/>
      <c r="RRH31" s="851"/>
      <c r="RRI31" s="851"/>
      <c r="RRJ31" s="851"/>
      <c r="RRK31" s="851"/>
      <c r="RRL31" s="851"/>
      <c r="RRM31" s="851"/>
      <c r="RRN31" s="851"/>
      <c r="RRO31" s="851"/>
      <c r="RRP31" s="851"/>
      <c r="RRQ31" s="851"/>
      <c r="RRR31" s="851"/>
      <c r="RRS31" s="851"/>
      <c r="RRT31" s="851"/>
      <c r="RRU31" s="851"/>
      <c r="RRV31" s="851"/>
      <c r="RRW31" s="851"/>
      <c r="RRX31" s="851"/>
      <c r="RRY31" s="851"/>
      <c r="RRZ31" s="851"/>
      <c r="RSA31" s="851"/>
      <c r="RSB31" s="851"/>
      <c r="RSC31" s="851"/>
      <c r="RSD31" s="851"/>
      <c r="RSE31" s="851"/>
      <c r="RSF31" s="851"/>
      <c r="RSG31" s="851"/>
      <c r="RSH31" s="851"/>
      <c r="RSI31" s="851"/>
      <c r="RSJ31" s="851"/>
      <c r="RSK31" s="851"/>
      <c r="RSL31" s="851"/>
      <c r="RSM31" s="851"/>
      <c r="RSN31" s="851"/>
      <c r="RSO31" s="851"/>
      <c r="RSP31" s="851"/>
      <c r="RSQ31" s="851"/>
      <c r="RSR31" s="851"/>
      <c r="RSS31" s="851"/>
      <c r="RST31" s="851"/>
      <c r="RSU31" s="851"/>
      <c r="RSV31" s="851"/>
      <c r="RSW31" s="851"/>
      <c r="RSX31" s="851"/>
      <c r="RSY31" s="851"/>
      <c r="RSZ31" s="851"/>
      <c r="RTA31" s="851"/>
      <c r="RTB31" s="851"/>
      <c r="RTC31" s="851"/>
      <c r="RTD31" s="851"/>
      <c r="RTE31" s="851"/>
      <c r="RTF31" s="851"/>
      <c r="RTG31" s="851"/>
      <c r="RTH31" s="851"/>
      <c r="RTI31" s="851"/>
      <c r="RTJ31" s="851"/>
      <c r="RTK31" s="851"/>
      <c r="RTL31" s="851"/>
      <c r="RTM31" s="851"/>
      <c r="RTN31" s="851"/>
      <c r="RTO31" s="851"/>
      <c r="RTP31" s="851"/>
      <c r="RTQ31" s="851"/>
      <c r="RTR31" s="851"/>
      <c r="RTS31" s="851"/>
      <c r="RTT31" s="851"/>
      <c r="RTU31" s="851"/>
      <c r="RTV31" s="851"/>
      <c r="RTW31" s="851"/>
      <c r="RTX31" s="851"/>
      <c r="RTY31" s="851"/>
      <c r="RTZ31" s="851"/>
      <c r="RUA31" s="851"/>
      <c r="RUB31" s="851"/>
      <c r="RUC31" s="851"/>
      <c r="RUD31" s="851"/>
      <c r="RUE31" s="851"/>
      <c r="RUF31" s="851"/>
      <c r="RUG31" s="851"/>
      <c r="RUH31" s="851"/>
      <c r="RUI31" s="851"/>
      <c r="RUJ31" s="851"/>
      <c r="RUK31" s="851"/>
      <c r="RUL31" s="851"/>
      <c r="RUM31" s="851"/>
      <c r="RUN31" s="851"/>
      <c r="RUO31" s="851"/>
      <c r="RUP31" s="851"/>
      <c r="RUQ31" s="851"/>
      <c r="RUR31" s="851"/>
      <c r="RUS31" s="851"/>
      <c r="RUT31" s="851"/>
      <c r="RUU31" s="851"/>
      <c r="RUV31" s="851"/>
      <c r="RUW31" s="851"/>
      <c r="RUX31" s="851"/>
      <c r="RUY31" s="851"/>
      <c r="RUZ31" s="851"/>
      <c r="RVA31" s="851"/>
      <c r="RVB31" s="851"/>
      <c r="RVC31" s="851"/>
      <c r="RVD31" s="851"/>
      <c r="RVE31" s="851"/>
      <c r="RVF31" s="851"/>
      <c r="RVG31" s="851"/>
      <c r="RVH31" s="851"/>
      <c r="RVI31" s="851"/>
      <c r="RVJ31" s="851"/>
      <c r="RVK31" s="851"/>
      <c r="RVL31" s="851"/>
      <c r="RVM31" s="851"/>
      <c r="RVN31" s="851"/>
      <c r="RVO31" s="851"/>
      <c r="RVP31" s="851"/>
      <c r="RVQ31" s="851"/>
      <c r="RVR31" s="851"/>
      <c r="RVS31" s="851"/>
      <c r="RVT31" s="851"/>
      <c r="RVU31" s="851"/>
      <c r="RVV31" s="851"/>
      <c r="RVW31" s="851"/>
      <c r="RVX31" s="851"/>
      <c r="RVY31" s="851"/>
      <c r="RVZ31" s="851"/>
      <c r="RWA31" s="851"/>
      <c r="RWB31" s="851"/>
      <c r="RWC31" s="851"/>
      <c r="RWD31" s="851"/>
      <c r="RWE31" s="851"/>
      <c r="RWF31" s="851"/>
      <c r="RWG31" s="851"/>
      <c r="RWH31" s="851"/>
      <c r="RWI31" s="851"/>
      <c r="RWJ31" s="851"/>
      <c r="RWK31" s="851"/>
      <c r="RWL31" s="851"/>
      <c r="RWM31" s="851"/>
      <c r="RWN31" s="851"/>
      <c r="RWO31" s="851"/>
      <c r="RWP31" s="851"/>
      <c r="RWQ31" s="851"/>
      <c r="RWR31" s="851"/>
      <c r="RWS31" s="851"/>
      <c r="RWT31" s="851"/>
      <c r="RWU31" s="851"/>
      <c r="RWV31" s="851"/>
      <c r="RWW31" s="851"/>
      <c r="RWX31" s="851"/>
      <c r="RWY31" s="851"/>
      <c r="RWZ31" s="851"/>
      <c r="RXA31" s="851"/>
      <c r="RXB31" s="851"/>
      <c r="RXC31" s="851"/>
      <c r="RXD31" s="851"/>
      <c r="RXE31" s="851"/>
      <c r="RXF31" s="851"/>
      <c r="RXG31" s="851"/>
      <c r="RXH31" s="851"/>
      <c r="RXI31" s="851"/>
      <c r="RXJ31" s="851"/>
      <c r="RXK31" s="851"/>
      <c r="RXL31" s="851"/>
      <c r="RXM31" s="851"/>
      <c r="RXN31" s="851"/>
      <c r="RXO31" s="851"/>
      <c r="RXP31" s="851"/>
      <c r="RXQ31" s="851"/>
      <c r="RXR31" s="851"/>
      <c r="RXS31" s="851"/>
      <c r="RXT31" s="851"/>
      <c r="RXU31" s="851"/>
      <c r="RXV31" s="851"/>
      <c r="RXW31" s="851"/>
      <c r="RXX31" s="851"/>
      <c r="RXY31" s="851"/>
      <c r="RXZ31" s="851"/>
      <c r="RYA31" s="851"/>
      <c r="RYB31" s="851"/>
      <c r="RYC31" s="851"/>
      <c r="RYD31" s="851"/>
      <c r="RYE31" s="851"/>
      <c r="RYF31" s="851"/>
      <c r="RYG31" s="851"/>
      <c r="RYH31" s="851"/>
      <c r="RYI31" s="851"/>
      <c r="RYJ31" s="851"/>
      <c r="RYK31" s="851"/>
      <c r="RYL31" s="851"/>
      <c r="RYM31" s="851"/>
      <c r="RYN31" s="851"/>
      <c r="RYO31" s="851"/>
      <c r="RYP31" s="851"/>
      <c r="RYQ31" s="851"/>
      <c r="RYR31" s="851"/>
      <c r="RYS31" s="851"/>
      <c r="RYT31" s="851"/>
      <c r="RYU31" s="851"/>
      <c r="RYV31" s="851"/>
      <c r="RYW31" s="851"/>
      <c r="RYX31" s="851"/>
      <c r="RYY31" s="851"/>
      <c r="RYZ31" s="851"/>
      <c r="RZA31" s="851"/>
      <c r="RZB31" s="851"/>
      <c r="RZC31" s="851"/>
      <c r="RZD31" s="851"/>
      <c r="RZE31" s="851"/>
      <c r="RZF31" s="851"/>
      <c r="RZG31" s="851"/>
      <c r="RZH31" s="851"/>
      <c r="RZI31" s="851"/>
      <c r="RZJ31" s="851"/>
      <c r="RZK31" s="851"/>
      <c r="RZL31" s="851"/>
      <c r="RZM31" s="851"/>
      <c r="RZN31" s="851"/>
      <c r="RZO31" s="851"/>
      <c r="RZP31" s="851"/>
      <c r="RZQ31" s="851"/>
      <c r="RZR31" s="851"/>
      <c r="RZS31" s="851"/>
      <c r="RZT31" s="851"/>
      <c r="RZU31" s="851"/>
      <c r="RZV31" s="851"/>
      <c r="RZW31" s="851"/>
      <c r="RZX31" s="851"/>
      <c r="RZY31" s="851"/>
      <c r="RZZ31" s="851"/>
      <c r="SAA31" s="851"/>
      <c r="SAB31" s="851"/>
      <c r="SAC31" s="851"/>
      <c r="SAD31" s="851"/>
      <c r="SAE31" s="851"/>
      <c r="SAF31" s="851"/>
      <c r="SAG31" s="851"/>
      <c r="SAH31" s="851"/>
      <c r="SAI31" s="851"/>
      <c r="SAJ31" s="851"/>
      <c r="SAK31" s="851"/>
      <c r="SAL31" s="851"/>
      <c r="SAM31" s="851"/>
      <c r="SAN31" s="851"/>
      <c r="SAO31" s="851"/>
      <c r="SAP31" s="851"/>
      <c r="SAQ31" s="851"/>
      <c r="SAR31" s="851"/>
      <c r="SAS31" s="851"/>
      <c r="SAT31" s="851"/>
      <c r="SAU31" s="851"/>
      <c r="SAV31" s="851"/>
      <c r="SAW31" s="851"/>
      <c r="SAX31" s="851"/>
      <c r="SAY31" s="851"/>
      <c r="SAZ31" s="851"/>
      <c r="SBA31" s="851"/>
      <c r="SBB31" s="851"/>
      <c r="SBC31" s="851"/>
      <c r="SBD31" s="851"/>
      <c r="SBE31" s="851"/>
      <c r="SBF31" s="851"/>
      <c r="SBG31" s="851"/>
      <c r="SBH31" s="851"/>
      <c r="SBI31" s="851"/>
      <c r="SBJ31" s="851"/>
      <c r="SBK31" s="851"/>
      <c r="SBL31" s="851"/>
      <c r="SBM31" s="851"/>
      <c r="SBN31" s="851"/>
      <c r="SBO31" s="851"/>
      <c r="SBP31" s="851"/>
      <c r="SBQ31" s="851"/>
      <c r="SBR31" s="851"/>
      <c r="SBS31" s="851"/>
      <c r="SBT31" s="851"/>
      <c r="SBU31" s="851"/>
      <c r="SBV31" s="851"/>
      <c r="SBW31" s="851"/>
      <c r="SBX31" s="851"/>
      <c r="SBY31" s="851"/>
      <c r="SBZ31" s="851"/>
      <c r="SCA31" s="851"/>
      <c r="SCB31" s="851"/>
      <c r="SCC31" s="851"/>
      <c r="SCD31" s="851"/>
      <c r="SCE31" s="851"/>
      <c r="SCF31" s="851"/>
      <c r="SCG31" s="851"/>
      <c r="SCH31" s="851"/>
      <c r="SCI31" s="851"/>
      <c r="SCJ31" s="851"/>
      <c r="SCK31" s="851"/>
      <c r="SCL31" s="851"/>
      <c r="SCM31" s="851"/>
      <c r="SCN31" s="851"/>
      <c r="SCO31" s="851"/>
      <c r="SCP31" s="851"/>
      <c r="SCQ31" s="851"/>
      <c r="SCR31" s="851"/>
      <c r="SCS31" s="851"/>
      <c r="SCT31" s="851"/>
      <c r="SCU31" s="851"/>
      <c r="SCV31" s="851"/>
      <c r="SCW31" s="851"/>
      <c r="SCX31" s="851"/>
      <c r="SCY31" s="851"/>
      <c r="SCZ31" s="851"/>
      <c r="SDA31" s="851"/>
      <c r="SDB31" s="851"/>
      <c r="SDC31" s="851"/>
      <c r="SDD31" s="851"/>
      <c r="SDE31" s="851"/>
      <c r="SDF31" s="851"/>
      <c r="SDG31" s="851"/>
      <c r="SDH31" s="851"/>
      <c r="SDI31" s="851"/>
      <c r="SDJ31" s="851"/>
      <c r="SDK31" s="851"/>
      <c r="SDL31" s="851"/>
      <c r="SDM31" s="851"/>
      <c r="SDN31" s="851"/>
      <c r="SDO31" s="851"/>
      <c r="SDP31" s="851"/>
      <c r="SDQ31" s="851"/>
      <c r="SDR31" s="851"/>
      <c r="SDS31" s="851"/>
      <c r="SDT31" s="851"/>
      <c r="SDU31" s="851"/>
      <c r="SDV31" s="851"/>
      <c r="SDW31" s="851"/>
      <c r="SDX31" s="851"/>
      <c r="SDY31" s="851"/>
      <c r="SDZ31" s="851"/>
      <c r="SEA31" s="851"/>
      <c r="SEB31" s="851"/>
      <c r="SEC31" s="851"/>
      <c r="SED31" s="851"/>
      <c r="SEE31" s="851"/>
      <c r="SEF31" s="851"/>
      <c r="SEG31" s="851"/>
      <c r="SEH31" s="851"/>
      <c r="SEI31" s="851"/>
      <c r="SEJ31" s="851"/>
      <c r="SEK31" s="851"/>
      <c r="SEL31" s="851"/>
      <c r="SEM31" s="851"/>
      <c r="SEN31" s="851"/>
      <c r="SEO31" s="851"/>
      <c r="SEP31" s="851"/>
      <c r="SEQ31" s="851"/>
      <c r="SER31" s="851"/>
      <c r="SES31" s="851"/>
      <c r="SET31" s="851"/>
      <c r="SEU31" s="851"/>
      <c r="SEV31" s="851"/>
      <c r="SEW31" s="851"/>
      <c r="SEX31" s="851"/>
      <c r="SEY31" s="851"/>
      <c r="SEZ31" s="851"/>
      <c r="SFA31" s="851"/>
      <c r="SFB31" s="851"/>
      <c r="SFC31" s="851"/>
      <c r="SFD31" s="851"/>
      <c r="SFE31" s="851"/>
      <c r="SFF31" s="851"/>
      <c r="SFG31" s="851"/>
      <c r="SFH31" s="851"/>
      <c r="SFI31" s="851"/>
      <c r="SFJ31" s="851"/>
      <c r="SFK31" s="851"/>
      <c r="SFL31" s="851"/>
      <c r="SFM31" s="851"/>
      <c r="SFN31" s="851"/>
      <c r="SFO31" s="851"/>
      <c r="SFP31" s="851"/>
      <c r="SFQ31" s="851"/>
      <c r="SFR31" s="851"/>
      <c r="SFS31" s="851"/>
      <c r="SFT31" s="851"/>
      <c r="SFU31" s="851"/>
      <c r="SFV31" s="851"/>
      <c r="SFW31" s="851"/>
      <c r="SFX31" s="851"/>
      <c r="SFY31" s="851"/>
      <c r="SFZ31" s="851"/>
      <c r="SGA31" s="851"/>
      <c r="SGB31" s="851"/>
      <c r="SGC31" s="851"/>
      <c r="SGD31" s="851"/>
      <c r="SGE31" s="851"/>
      <c r="SGF31" s="851"/>
      <c r="SGG31" s="851"/>
      <c r="SGH31" s="851"/>
      <c r="SGI31" s="851"/>
      <c r="SGJ31" s="851"/>
      <c r="SGK31" s="851"/>
      <c r="SGL31" s="851"/>
      <c r="SGM31" s="851"/>
      <c r="SGN31" s="851"/>
      <c r="SGO31" s="851"/>
      <c r="SGP31" s="851"/>
      <c r="SGQ31" s="851"/>
      <c r="SGR31" s="851"/>
      <c r="SGS31" s="851"/>
      <c r="SGT31" s="851"/>
      <c r="SGU31" s="851"/>
      <c r="SGV31" s="851"/>
      <c r="SGW31" s="851"/>
      <c r="SGX31" s="851"/>
      <c r="SGY31" s="851"/>
      <c r="SGZ31" s="851"/>
      <c r="SHA31" s="851"/>
      <c r="SHB31" s="851"/>
      <c r="SHC31" s="851"/>
      <c r="SHD31" s="851"/>
      <c r="SHE31" s="851"/>
      <c r="SHF31" s="851"/>
      <c r="SHG31" s="851"/>
      <c r="SHH31" s="851"/>
      <c r="SHI31" s="851"/>
      <c r="SHJ31" s="851"/>
      <c r="SHK31" s="851"/>
      <c r="SHL31" s="851"/>
      <c r="SHM31" s="851"/>
      <c r="SHN31" s="851"/>
      <c r="SHO31" s="851"/>
      <c r="SHP31" s="851"/>
      <c r="SHQ31" s="851"/>
      <c r="SHR31" s="851"/>
      <c r="SHS31" s="851"/>
      <c r="SHT31" s="851"/>
      <c r="SHU31" s="851"/>
      <c r="SHV31" s="851"/>
      <c r="SHW31" s="851"/>
      <c r="SHX31" s="851"/>
      <c r="SHY31" s="851"/>
      <c r="SHZ31" s="851"/>
      <c r="SIA31" s="851"/>
      <c r="SIB31" s="851"/>
      <c r="SIC31" s="851"/>
      <c r="SID31" s="851"/>
      <c r="SIE31" s="851"/>
      <c r="SIF31" s="851"/>
      <c r="SIG31" s="851"/>
      <c r="SIH31" s="851"/>
      <c r="SII31" s="851"/>
      <c r="SIJ31" s="851"/>
      <c r="SIK31" s="851"/>
      <c r="SIL31" s="851"/>
      <c r="SIM31" s="851"/>
      <c r="SIN31" s="851"/>
      <c r="SIO31" s="851"/>
      <c r="SIP31" s="851"/>
      <c r="SIQ31" s="851"/>
      <c r="SIR31" s="851"/>
      <c r="SIS31" s="851"/>
      <c r="SIT31" s="851"/>
      <c r="SIU31" s="851"/>
      <c r="SIV31" s="851"/>
      <c r="SIW31" s="851"/>
      <c r="SIX31" s="851"/>
      <c r="SIY31" s="851"/>
      <c r="SIZ31" s="851"/>
      <c r="SJA31" s="851"/>
      <c r="SJB31" s="851"/>
      <c r="SJC31" s="851"/>
      <c r="SJD31" s="851"/>
      <c r="SJE31" s="851"/>
      <c r="SJF31" s="851"/>
      <c r="SJG31" s="851"/>
      <c r="SJH31" s="851"/>
      <c r="SJI31" s="851"/>
      <c r="SJJ31" s="851"/>
      <c r="SJK31" s="851"/>
      <c r="SJL31" s="851"/>
      <c r="SJM31" s="851"/>
      <c r="SJN31" s="851"/>
      <c r="SJO31" s="851"/>
      <c r="SJP31" s="851"/>
      <c r="SJQ31" s="851"/>
      <c r="SJR31" s="851"/>
      <c r="SJS31" s="851"/>
      <c r="SJT31" s="851"/>
      <c r="SJU31" s="851"/>
      <c r="SJV31" s="851"/>
      <c r="SJW31" s="851"/>
      <c r="SJX31" s="851"/>
      <c r="SJY31" s="851"/>
      <c r="SJZ31" s="851"/>
      <c r="SKA31" s="851"/>
      <c r="SKB31" s="851"/>
      <c r="SKC31" s="851"/>
      <c r="SKD31" s="851"/>
      <c r="SKE31" s="851"/>
      <c r="SKF31" s="851"/>
      <c r="SKG31" s="851"/>
      <c r="SKH31" s="851"/>
      <c r="SKI31" s="851"/>
      <c r="SKJ31" s="851"/>
      <c r="SKK31" s="851"/>
      <c r="SKL31" s="851"/>
      <c r="SKM31" s="851"/>
      <c r="SKN31" s="851"/>
      <c r="SKO31" s="851"/>
      <c r="SKP31" s="851"/>
      <c r="SKQ31" s="851"/>
      <c r="SKR31" s="851"/>
      <c r="SKS31" s="851"/>
      <c r="SKT31" s="851"/>
      <c r="SKU31" s="851"/>
      <c r="SKV31" s="851"/>
      <c r="SKW31" s="851"/>
      <c r="SKX31" s="851"/>
      <c r="SKY31" s="851"/>
      <c r="SKZ31" s="851"/>
      <c r="SLA31" s="851"/>
      <c r="SLB31" s="851"/>
      <c r="SLC31" s="851"/>
      <c r="SLD31" s="851"/>
      <c r="SLE31" s="851"/>
      <c r="SLF31" s="851"/>
      <c r="SLG31" s="851"/>
      <c r="SLH31" s="851"/>
      <c r="SLI31" s="851"/>
      <c r="SLJ31" s="851"/>
      <c r="SLK31" s="851"/>
      <c r="SLL31" s="851"/>
      <c r="SLM31" s="851"/>
      <c r="SLN31" s="851"/>
      <c r="SLO31" s="851"/>
      <c r="SLP31" s="851"/>
      <c r="SLQ31" s="851"/>
      <c r="SLR31" s="851"/>
      <c r="SLS31" s="851"/>
      <c r="SLT31" s="851"/>
      <c r="SLU31" s="851"/>
      <c r="SLV31" s="851"/>
      <c r="SLW31" s="851"/>
      <c r="SLX31" s="851"/>
      <c r="SLY31" s="851"/>
      <c r="SLZ31" s="851"/>
      <c r="SMA31" s="851"/>
      <c r="SMB31" s="851"/>
      <c r="SMC31" s="851"/>
      <c r="SMD31" s="851"/>
      <c r="SME31" s="851"/>
      <c r="SMF31" s="851"/>
      <c r="SMG31" s="851"/>
      <c r="SMH31" s="851"/>
      <c r="SMI31" s="851"/>
      <c r="SMJ31" s="851"/>
      <c r="SMK31" s="851"/>
      <c r="SML31" s="851"/>
      <c r="SMM31" s="851"/>
      <c r="SMN31" s="851"/>
      <c r="SMO31" s="851"/>
      <c r="SMP31" s="851"/>
      <c r="SMQ31" s="851"/>
      <c r="SMR31" s="851"/>
      <c r="SMS31" s="851"/>
      <c r="SMT31" s="851"/>
      <c r="SMU31" s="851"/>
      <c r="SMV31" s="851"/>
      <c r="SMW31" s="851"/>
      <c r="SMX31" s="851"/>
      <c r="SMY31" s="851"/>
      <c r="SMZ31" s="851"/>
      <c r="SNA31" s="851"/>
      <c r="SNB31" s="851"/>
      <c r="SNC31" s="851"/>
      <c r="SND31" s="851"/>
      <c r="SNE31" s="851"/>
      <c r="SNF31" s="851"/>
      <c r="SNG31" s="851"/>
      <c r="SNH31" s="851"/>
      <c r="SNI31" s="851"/>
      <c r="SNJ31" s="851"/>
      <c r="SNK31" s="851"/>
      <c r="SNL31" s="851"/>
      <c r="SNM31" s="851"/>
      <c r="SNN31" s="851"/>
      <c r="SNO31" s="851"/>
      <c r="SNP31" s="851"/>
      <c r="SNQ31" s="851"/>
      <c r="SNR31" s="851"/>
      <c r="SNS31" s="851"/>
      <c r="SNT31" s="851"/>
      <c r="SNU31" s="851"/>
      <c r="SNV31" s="851"/>
      <c r="SNW31" s="851"/>
      <c r="SNX31" s="851"/>
      <c r="SNY31" s="851"/>
      <c r="SNZ31" s="851"/>
      <c r="SOA31" s="851"/>
      <c r="SOB31" s="851"/>
      <c r="SOC31" s="851"/>
      <c r="SOD31" s="851"/>
      <c r="SOE31" s="851"/>
      <c r="SOF31" s="851"/>
      <c r="SOG31" s="851"/>
      <c r="SOH31" s="851"/>
      <c r="SOI31" s="851"/>
      <c r="SOJ31" s="851"/>
      <c r="SOK31" s="851"/>
      <c r="SOL31" s="851"/>
      <c r="SOM31" s="851"/>
      <c r="SON31" s="851"/>
      <c r="SOO31" s="851"/>
      <c r="SOP31" s="851"/>
      <c r="SOQ31" s="851"/>
      <c r="SOR31" s="851"/>
      <c r="SOS31" s="851"/>
      <c r="SOT31" s="851"/>
      <c r="SOU31" s="851"/>
      <c r="SOV31" s="851"/>
      <c r="SOW31" s="851"/>
      <c r="SOX31" s="851"/>
      <c r="SOY31" s="851"/>
      <c r="SOZ31" s="851"/>
      <c r="SPA31" s="851"/>
      <c r="SPB31" s="851"/>
      <c r="SPC31" s="851"/>
      <c r="SPD31" s="851"/>
      <c r="SPE31" s="851"/>
      <c r="SPF31" s="851"/>
      <c r="SPG31" s="851"/>
      <c r="SPH31" s="851"/>
      <c r="SPI31" s="851"/>
      <c r="SPJ31" s="851"/>
      <c r="SPK31" s="851"/>
      <c r="SPL31" s="851"/>
      <c r="SPM31" s="851"/>
      <c r="SPN31" s="851"/>
      <c r="SPO31" s="851"/>
      <c r="SPP31" s="851"/>
      <c r="SPQ31" s="851"/>
      <c r="SPR31" s="851"/>
      <c r="SPS31" s="851"/>
      <c r="SPT31" s="851"/>
      <c r="SPU31" s="851"/>
      <c r="SPV31" s="851"/>
      <c r="SPW31" s="851"/>
      <c r="SPX31" s="851"/>
      <c r="SPY31" s="851"/>
      <c r="SPZ31" s="851"/>
      <c r="SQA31" s="851"/>
      <c r="SQB31" s="851"/>
      <c r="SQC31" s="851"/>
      <c r="SQD31" s="851"/>
      <c r="SQE31" s="851"/>
      <c r="SQF31" s="851"/>
      <c r="SQG31" s="851"/>
      <c r="SQH31" s="851"/>
      <c r="SQI31" s="851"/>
      <c r="SQJ31" s="851"/>
      <c r="SQK31" s="851"/>
      <c r="SQL31" s="851"/>
      <c r="SQM31" s="851"/>
      <c r="SQN31" s="851"/>
      <c r="SQO31" s="851"/>
      <c r="SQP31" s="851"/>
      <c r="SQQ31" s="851"/>
      <c r="SQR31" s="851"/>
      <c r="SQS31" s="851"/>
      <c r="SQT31" s="851"/>
      <c r="SQU31" s="851"/>
      <c r="SQV31" s="851"/>
      <c r="SQW31" s="851"/>
      <c r="SQX31" s="851"/>
      <c r="SQY31" s="851"/>
      <c r="SQZ31" s="851"/>
      <c r="SRA31" s="851"/>
      <c r="SRB31" s="851"/>
      <c r="SRC31" s="851"/>
      <c r="SRD31" s="851"/>
      <c r="SRE31" s="851"/>
      <c r="SRF31" s="851"/>
      <c r="SRG31" s="851"/>
      <c r="SRH31" s="851"/>
      <c r="SRI31" s="851"/>
      <c r="SRJ31" s="851"/>
      <c r="SRK31" s="851"/>
      <c r="SRL31" s="851"/>
      <c r="SRM31" s="851"/>
      <c r="SRN31" s="851"/>
      <c r="SRO31" s="851"/>
      <c r="SRP31" s="851"/>
      <c r="SRQ31" s="851"/>
      <c r="SRR31" s="851"/>
      <c r="SRS31" s="851"/>
      <c r="SRT31" s="851"/>
      <c r="SRU31" s="851"/>
      <c r="SRV31" s="851"/>
      <c r="SRW31" s="851"/>
      <c r="SRX31" s="851"/>
      <c r="SRY31" s="851"/>
      <c r="SRZ31" s="851"/>
      <c r="SSA31" s="851"/>
      <c r="SSB31" s="851"/>
      <c r="SSC31" s="851"/>
      <c r="SSD31" s="851"/>
      <c r="SSE31" s="851"/>
      <c r="SSF31" s="851"/>
      <c r="SSG31" s="851"/>
      <c r="SSH31" s="851"/>
      <c r="SSI31" s="851"/>
      <c r="SSJ31" s="851"/>
      <c r="SSK31" s="851"/>
      <c r="SSL31" s="851"/>
      <c r="SSM31" s="851"/>
      <c r="SSN31" s="851"/>
      <c r="SSO31" s="851"/>
      <c r="SSP31" s="851"/>
      <c r="SSQ31" s="851"/>
      <c r="SSR31" s="851"/>
      <c r="SSS31" s="851"/>
      <c r="SST31" s="851"/>
      <c r="SSU31" s="851"/>
      <c r="SSV31" s="851"/>
      <c r="SSW31" s="851"/>
      <c r="SSX31" s="851"/>
      <c r="SSY31" s="851"/>
      <c r="SSZ31" s="851"/>
      <c r="STA31" s="851"/>
      <c r="STB31" s="851"/>
      <c r="STC31" s="851"/>
      <c r="STD31" s="851"/>
      <c r="STE31" s="851"/>
      <c r="STF31" s="851"/>
      <c r="STG31" s="851"/>
      <c r="STH31" s="851"/>
      <c r="STI31" s="851"/>
      <c r="STJ31" s="851"/>
      <c r="STK31" s="851"/>
      <c r="STL31" s="851"/>
      <c r="STM31" s="851"/>
      <c r="STN31" s="851"/>
      <c r="STO31" s="851"/>
      <c r="STP31" s="851"/>
      <c r="STQ31" s="851"/>
      <c r="STR31" s="851"/>
      <c r="STS31" s="851"/>
      <c r="STT31" s="851"/>
      <c r="STU31" s="851"/>
      <c r="STV31" s="851"/>
      <c r="STW31" s="851"/>
      <c r="STX31" s="851"/>
      <c r="STY31" s="851"/>
      <c r="STZ31" s="851"/>
      <c r="SUA31" s="851"/>
      <c r="SUB31" s="851"/>
      <c r="SUC31" s="851"/>
      <c r="SUD31" s="851"/>
      <c r="SUE31" s="851"/>
      <c r="SUF31" s="851"/>
      <c r="SUG31" s="851"/>
      <c r="SUH31" s="851"/>
      <c r="SUI31" s="851"/>
      <c r="SUJ31" s="851"/>
      <c r="SUK31" s="851"/>
      <c r="SUL31" s="851"/>
      <c r="SUM31" s="851"/>
      <c r="SUN31" s="851"/>
      <c r="SUO31" s="851"/>
      <c r="SUP31" s="851"/>
      <c r="SUQ31" s="851"/>
      <c r="SUR31" s="851"/>
      <c r="SUS31" s="851"/>
      <c r="SUT31" s="851"/>
      <c r="SUU31" s="851"/>
      <c r="SUV31" s="851"/>
      <c r="SUW31" s="851"/>
      <c r="SUX31" s="851"/>
      <c r="SUY31" s="851"/>
      <c r="SUZ31" s="851"/>
      <c r="SVA31" s="851"/>
      <c r="SVB31" s="851"/>
      <c r="SVC31" s="851"/>
      <c r="SVD31" s="851"/>
      <c r="SVE31" s="851"/>
      <c r="SVF31" s="851"/>
      <c r="SVG31" s="851"/>
      <c r="SVH31" s="851"/>
      <c r="SVI31" s="851"/>
      <c r="SVJ31" s="851"/>
      <c r="SVK31" s="851"/>
      <c r="SVL31" s="851"/>
      <c r="SVM31" s="851"/>
      <c r="SVN31" s="851"/>
      <c r="SVO31" s="851"/>
      <c r="SVP31" s="851"/>
      <c r="SVQ31" s="851"/>
      <c r="SVR31" s="851"/>
      <c r="SVS31" s="851"/>
      <c r="SVT31" s="851"/>
      <c r="SVU31" s="851"/>
      <c r="SVV31" s="851"/>
      <c r="SVW31" s="851"/>
      <c r="SVX31" s="851"/>
      <c r="SVY31" s="851"/>
      <c r="SVZ31" s="851"/>
      <c r="SWA31" s="851"/>
      <c r="SWB31" s="851"/>
      <c r="SWC31" s="851"/>
      <c r="SWD31" s="851"/>
      <c r="SWE31" s="851"/>
      <c r="SWF31" s="851"/>
      <c r="SWG31" s="851"/>
      <c r="SWH31" s="851"/>
      <c r="SWI31" s="851"/>
      <c r="SWJ31" s="851"/>
      <c r="SWK31" s="851"/>
      <c r="SWL31" s="851"/>
      <c r="SWM31" s="851"/>
      <c r="SWN31" s="851"/>
      <c r="SWO31" s="851"/>
      <c r="SWP31" s="851"/>
      <c r="SWQ31" s="851"/>
      <c r="SWR31" s="851"/>
      <c r="SWS31" s="851"/>
      <c r="SWT31" s="851"/>
      <c r="SWU31" s="851"/>
      <c r="SWV31" s="851"/>
      <c r="SWW31" s="851"/>
      <c r="SWX31" s="851"/>
      <c r="SWY31" s="851"/>
      <c r="SWZ31" s="851"/>
      <c r="SXA31" s="851"/>
      <c r="SXB31" s="851"/>
      <c r="SXC31" s="851"/>
      <c r="SXD31" s="851"/>
      <c r="SXE31" s="851"/>
      <c r="SXF31" s="851"/>
      <c r="SXG31" s="851"/>
      <c r="SXH31" s="851"/>
      <c r="SXI31" s="851"/>
      <c r="SXJ31" s="851"/>
      <c r="SXK31" s="851"/>
      <c r="SXL31" s="851"/>
      <c r="SXM31" s="851"/>
      <c r="SXN31" s="851"/>
      <c r="SXO31" s="851"/>
      <c r="SXP31" s="851"/>
      <c r="SXQ31" s="851"/>
      <c r="SXR31" s="851"/>
      <c r="SXS31" s="851"/>
      <c r="SXT31" s="851"/>
      <c r="SXU31" s="851"/>
      <c r="SXV31" s="851"/>
      <c r="SXW31" s="851"/>
      <c r="SXX31" s="851"/>
      <c r="SXY31" s="851"/>
      <c r="SXZ31" s="851"/>
      <c r="SYA31" s="851"/>
      <c r="SYB31" s="851"/>
      <c r="SYC31" s="851"/>
      <c r="SYD31" s="851"/>
      <c r="SYE31" s="851"/>
      <c r="SYF31" s="851"/>
      <c r="SYG31" s="851"/>
      <c r="SYH31" s="851"/>
      <c r="SYI31" s="851"/>
      <c r="SYJ31" s="851"/>
      <c r="SYK31" s="851"/>
      <c r="SYL31" s="851"/>
      <c r="SYM31" s="851"/>
      <c r="SYN31" s="851"/>
      <c r="SYO31" s="851"/>
      <c r="SYP31" s="851"/>
      <c r="SYQ31" s="851"/>
      <c r="SYR31" s="851"/>
      <c r="SYS31" s="851"/>
      <c r="SYT31" s="851"/>
      <c r="SYU31" s="851"/>
      <c r="SYV31" s="851"/>
      <c r="SYW31" s="851"/>
      <c r="SYX31" s="851"/>
      <c r="SYY31" s="851"/>
      <c r="SYZ31" s="851"/>
      <c r="SZA31" s="851"/>
      <c r="SZB31" s="851"/>
      <c r="SZC31" s="851"/>
      <c r="SZD31" s="851"/>
      <c r="SZE31" s="851"/>
      <c r="SZF31" s="851"/>
      <c r="SZG31" s="851"/>
      <c r="SZH31" s="851"/>
      <c r="SZI31" s="851"/>
      <c r="SZJ31" s="851"/>
      <c r="SZK31" s="851"/>
      <c r="SZL31" s="851"/>
      <c r="SZM31" s="851"/>
      <c r="SZN31" s="851"/>
      <c r="SZO31" s="851"/>
      <c r="SZP31" s="851"/>
      <c r="SZQ31" s="851"/>
      <c r="SZR31" s="851"/>
      <c r="SZS31" s="851"/>
      <c r="SZT31" s="851"/>
      <c r="SZU31" s="851"/>
      <c r="SZV31" s="851"/>
      <c r="SZW31" s="851"/>
      <c r="SZX31" s="851"/>
      <c r="SZY31" s="851"/>
      <c r="SZZ31" s="851"/>
      <c r="TAA31" s="851"/>
      <c r="TAB31" s="851"/>
      <c r="TAC31" s="851"/>
      <c r="TAD31" s="851"/>
      <c r="TAE31" s="851"/>
      <c r="TAF31" s="851"/>
      <c r="TAG31" s="851"/>
      <c r="TAH31" s="851"/>
      <c r="TAI31" s="851"/>
      <c r="TAJ31" s="851"/>
      <c r="TAK31" s="851"/>
      <c r="TAL31" s="851"/>
      <c r="TAM31" s="851"/>
      <c r="TAN31" s="851"/>
      <c r="TAO31" s="851"/>
      <c r="TAP31" s="851"/>
      <c r="TAQ31" s="851"/>
      <c r="TAR31" s="851"/>
      <c r="TAS31" s="851"/>
      <c r="TAT31" s="851"/>
      <c r="TAU31" s="851"/>
      <c r="TAV31" s="851"/>
      <c r="TAW31" s="851"/>
      <c r="TAX31" s="851"/>
      <c r="TAY31" s="851"/>
      <c r="TAZ31" s="851"/>
      <c r="TBA31" s="851"/>
      <c r="TBB31" s="851"/>
      <c r="TBC31" s="851"/>
      <c r="TBD31" s="851"/>
      <c r="TBE31" s="851"/>
      <c r="TBF31" s="851"/>
      <c r="TBG31" s="851"/>
      <c r="TBH31" s="851"/>
      <c r="TBI31" s="851"/>
      <c r="TBJ31" s="851"/>
      <c r="TBK31" s="851"/>
      <c r="TBL31" s="851"/>
      <c r="TBM31" s="851"/>
      <c r="TBN31" s="851"/>
      <c r="TBO31" s="851"/>
      <c r="TBP31" s="851"/>
      <c r="TBQ31" s="851"/>
      <c r="TBR31" s="851"/>
      <c r="TBS31" s="851"/>
      <c r="TBT31" s="851"/>
      <c r="TBU31" s="851"/>
      <c r="TBV31" s="851"/>
      <c r="TBW31" s="851"/>
      <c r="TBX31" s="851"/>
      <c r="TBY31" s="851"/>
      <c r="TBZ31" s="851"/>
      <c r="TCA31" s="851"/>
      <c r="TCB31" s="851"/>
      <c r="TCC31" s="851"/>
      <c r="TCD31" s="851"/>
      <c r="TCE31" s="851"/>
      <c r="TCF31" s="851"/>
      <c r="TCG31" s="851"/>
      <c r="TCH31" s="851"/>
      <c r="TCI31" s="851"/>
      <c r="TCJ31" s="851"/>
      <c r="TCK31" s="851"/>
      <c r="TCL31" s="851"/>
      <c r="TCM31" s="851"/>
      <c r="TCN31" s="851"/>
      <c r="TCO31" s="851"/>
      <c r="TCP31" s="851"/>
      <c r="TCQ31" s="851"/>
      <c r="TCR31" s="851"/>
      <c r="TCS31" s="851"/>
      <c r="TCT31" s="851"/>
      <c r="TCU31" s="851"/>
      <c r="TCV31" s="851"/>
      <c r="TCW31" s="851"/>
      <c r="TCX31" s="851"/>
      <c r="TCY31" s="851"/>
      <c r="TCZ31" s="851"/>
      <c r="TDA31" s="851"/>
      <c r="TDB31" s="851"/>
      <c r="TDC31" s="851"/>
      <c r="TDD31" s="851"/>
      <c r="TDE31" s="851"/>
      <c r="TDF31" s="851"/>
      <c r="TDG31" s="851"/>
      <c r="TDH31" s="851"/>
      <c r="TDI31" s="851"/>
      <c r="TDJ31" s="851"/>
      <c r="TDK31" s="851"/>
      <c r="TDL31" s="851"/>
      <c r="TDM31" s="851"/>
      <c r="TDN31" s="851"/>
      <c r="TDO31" s="851"/>
      <c r="TDP31" s="851"/>
      <c r="TDQ31" s="851"/>
      <c r="TDR31" s="851"/>
      <c r="TDS31" s="851"/>
      <c r="TDT31" s="851"/>
      <c r="TDU31" s="851"/>
      <c r="TDV31" s="851"/>
      <c r="TDW31" s="851"/>
      <c r="TDX31" s="851"/>
      <c r="TDY31" s="851"/>
      <c r="TDZ31" s="851"/>
      <c r="TEA31" s="851"/>
      <c r="TEB31" s="851"/>
      <c r="TEC31" s="851"/>
      <c r="TED31" s="851"/>
      <c r="TEE31" s="851"/>
      <c r="TEF31" s="851"/>
      <c r="TEG31" s="851"/>
      <c r="TEH31" s="851"/>
      <c r="TEI31" s="851"/>
      <c r="TEJ31" s="851"/>
      <c r="TEK31" s="851"/>
      <c r="TEL31" s="851"/>
      <c r="TEM31" s="851"/>
      <c r="TEN31" s="851"/>
      <c r="TEO31" s="851"/>
      <c r="TEP31" s="851"/>
      <c r="TEQ31" s="851"/>
      <c r="TER31" s="851"/>
      <c r="TES31" s="851"/>
      <c r="TET31" s="851"/>
      <c r="TEU31" s="851"/>
      <c r="TEV31" s="851"/>
      <c r="TEW31" s="851"/>
      <c r="TEX31" s="851"/>
      <c r="TEY31" s="851"/>
      <c r="TEZ31" s="851"/>
      <c r="TFA31" s="851"/>
      <c r="TFB31" s="851"/>
      <c r="TFC31" s="851"/>
      <c r="TFD31" s="851"/>
      <c r="TFE31" s="851"/>
      <c r="TFF31" s="851"/>
      <c r="TFG31" s="851"/>
      <c r="TFH31" s="851"/>
      <c r="TFI31" s="851"/>
      <c r="TFJ31" s="851"/>
      <c r="TFK31" s="851"/>
      <c r="TFL31" s="851"/>
      <c r="TFM31" s="851"/>
      <c r="TFN31" s="851"/>
      <c r="TFO31" s="851"/>
      <c r="TFP31" s="851"/>
      <c r="TFQ31" s="851"/>
      <c r="TFR31" s="851"/>
      <c r="TFS31" s="851"/>
      <c r="TFT31" s="851"/>
      <c r="TFU31" s="851"/>
      <c r="TFV31" s="851"/>
      <c r="TFW31" s="851"/>
      <c r="TFX31" s="851"/>
      <c r="TFY31" s="851"/>
      <c r="TFZ31" s="851"/>
      <c r="TGA31" s="851"/>
      <c r="TGB31" s="851"/>
      <c r="TGC31" s="851"/>
      <c r="TGD31" s="851"/>
      <c r="TGE31" s="851"/>
      <c r="TGF31" s="851"/>
      <c r="TGG31" s="851"/>
      <c r="TGH31" s="851"/>
      <c r="TGI31" s="851"/>
      <c r="TGJ31" s="851"/>
      <c r="TGK31" s="851"/>
      <c r="TGL31" s="851"/>
      <c r="TGM31" s="851"/>
      <c r="TGN31" s="851"/>
      <c r="TGO31" s="851"/>
      <c r="TGP31" s="851"/>
      <c r="TGQ31" s="851"/>
      <c r="TGR31" s="851"/>
      <c r="TGS31" s="851"/>
      <c r="TGT31" s="851"/>
      <c r="TGU31" s="851"/>
      <c r="TGV31" s="851"/>
      <c r="TGW31" s="851"/>
      <c r="TGX31" s="851"/>
      <c r="TGY31" s="851"/>
      <c r="TGZ31" s="851"/>
      <c r="THA31" s="851"/>
      <c r="THB31" s="851"/>
      <c r="THC31" s="851"/>
      <c r="THD31" s="851"/>
      <c r="THE31" s="851"/>
      <c r="THF31" s="851"/>
      <c r="THG31" s="851"/>
      <c r="THH31" s="851"/>
      <c r="THI31" s="851"/>
      <c r="THJ31" s="851"/>
      <c r="THK31" s="851"/>
      <c r="THL31" s="851"/>
      <c r="THM31" s="851"/>
      <c r="THN31" s="851"/>
      <c r="THO31" s="851"/>
      <c r="THP31" s="851"/>
      <c r="THQ31" s="851"/>
      <c r="THR31" s="851"/>
      <c r="THS31" s="851"/>
      <c r="THT31" s="851"/>
      <c r="THU31" s="851"/>
      <c r="THV31" s="851"/>
      <c r="THW31" s="851"/>
      <c r="THX31" s="851"/>
      <c r="THY31" s="851"/>
      <c r="THZ31" s="851"/>
      <c r="TIA31" s="851"/>
      <c r="TIB31" s="851"/>
      <c r="TIC31" s="851"/>
      <c r="TID31" s="851"/>
      <c r="TIE31" s="851"/>
      <c r="TIF31" s="851"/>
      <c r="TIG31" s="851"/>
      <c r="TIH31" s="851"/>
      <c r="TII31" s="851"/>
      <c r="TIJ31" s="851"/>
      <c r="TIK31" s="851"/>
      <c r="TIL31" s="851"/>
      <c r="TIM31" s="851"/>
      <c r="TIN31" s="851"/>
      <c r="TIO31" s="851"/>
      <c r="TIP31" s="851"/>
      <c r="TIQ31" s="851"/>
      <c r="TIR31" s="851"/>
      <c r="TIS31" s="851"/>
      <c r="TIT31" s="851"/>
      <c r="TIU31" s="851"/>
      <c r="TIV31" s="851"/>
      <c r="TIW31" s="851"/>
      <c r="TIX31" s="851"/>
      <c r="TIY31" s="851"/>
      <c r="TIZ31" s="851"/>
      <c r="TJA31" s="851"/>
      <c r="TJB31" s="851"/>
      <c r="TJC31" s="851"/>
      <c r="TJD31" s="851"/>
      <c r="TJE31" s="851"/>
      <c r="TJF31" s="851"/>
      <c r="TJG31" s="851"/>
      <c r="TJH31" s="851"/>
      <c r="TJI31" s="851"/>
      <c r="TJJ31" s="851"/>
      <c r="TJK31" s="851"/>
      <c r="TJL31" s="851"/>
      <c r="TJM31" s="851"/>
      <c r="TJN31" s="851"/>
      <c r="TJO31" s="851"/>
      <c r="TJP31" s="851"/>
      <c r="TJQ31" s="851"/>
      <c r="TJR31" s="851"/>
      <c r="TJS31" s="851"/>
      <c r="TJT31" s="851"/>
      <c r="TJU31" s="851"/>
      <c r="TJV31" s="851"/>
      <c r="TJW31" s="851"/>
      <c r="TJX31" s="851"/>
      <c r="TJY31" s="851"/>
      <c r="TJZ31" s="851"/>
      <c r="TKA31" s="851"/>
      <c r="TKB31" s="851"/>
      <c r="TKC31" s="851"/>
      <c r="TKD31" s="851"/>
      <c r="TKE31" s="851"/>
      <c r="TKF31" s="851"/>
      <c r="TKG31" s="851"/>
      <c r="TKH31" s="851"/>
      <c r="TKI31" s="851"/>
      <c r="TKJ31" s="851"/>
      <c r="TKK31" s="851"/>
      <c r="TKL31" s="851"/>
      <c r="TKM31" s="851"/>
      <c r="TKN31" s="851"/>
      <c r="TKO31" s="851"/>
      <c r="TKP31" s="851"/>
      <c r="TKQ31" s="851"/>
      <c r="TKR31" s="851"/>
      <c r="TKS31" s="851"/>
      <c r="TKT31" s="851"/>
      <c r="TKU31" s="851"/>
      <c r="TKV31" s="851"/>
      <c r="TKW31" s="851"/>
      <c r="TKX31" s="851"/>
      <c r="TKY31" s="851"/>
      <c r="TKZ31" s="851"/>
      <c r="TLA31" s="851"/>
      <c r="TLB31" s="851"/>
      <c r="TLC31" s="851"/>
      <c r="TLD31" s="851"/>
      <c r="TLE31" s="851"/>
      <c r="TLF31" s="851"/>
      <c r="TLG31" s="851"/>
      <c r="TLH31" s="851"/>
      <c r="TLI31" s="851"/>
      <c r="TLJ31" s="851"/>
      <c r="TLK31" s="851"/>
      <c r="TLL31" s="851"/>
      <c r="TLM31" s="851"/>
      <c r="TLN31" s="851"/>
      <c r="TLO31" s="851"/>
      <c r="TLP31" s="851"/>
      <c r="TLQ31" s="851"/>
      <c r="TLR31" s="851"/>
      <c r="TLS31" s="851"/>
      <c r="TLT31" s="851"/>
      <c r="TLU31" s="851"/>
      <c r="TLV31" s="851"/>
      <c r="TLW31" s="851"/>
      <c r="TLX31" s="851"/>
      <c r="TLY31" s="851"/>
      <c r="TLZ31" s="851"/>
      <c r="TMA31" s="851"/>
      <c r="TMB31" s="851"/>
      <c r="TMC31" s="851"/>
      <c r="TMD31" s="851"/>
      <c r="TME31" s="851"/>
      <c r="TMF31" s="851"/>
      <c r="TMG31" s="851"/>
      <c r="TMH31" s="851"/>
      <c r="TMI31" s="851"/>
      <c r="TMJ31" s="851"/>
      <c r="TMK31" s="851"/>
      <c r="TML31" s="851"/>
      <c r="TMM31" s="851"/>
      <c r="TMN31" s="851"/>
      <c r="TMO31" s="851"/>
      <c r="TMP31" s="851"/>
      <c r="TMQ31" s="851"/>
      <c r="TMR31" s="851"/>
      <c r="TMS31" s="851"/>
      <c r="TMT31" s="851"/>
      <c r="TMU31" s="851"/>
      <c r="TMV31" s="851"/>
      <c r="TMW31" s="851"/>
      <c r="TMX31" s="851"/>
      <c r="TMY31" s="851"/>
      <c r="TMZ31" s="851"/>
      <c r="TNA31" s="851"/>
      <c r="TNB31" s="851"/>
      <c r="TNC31" s="851"/>
      <c r="TND31" s="851"/>
      <c r="TNE31" s="851"/>
      <c r="TNF31" s="851"/>
      <c r="TNG31" s="851"/>
      <c r="TNH31" s="851"/>
      <c r="TNI31" s="851"/>
      <c r="TNJ31" s="851"/>
      <c r="TNK31" s="851"/>
      <c r="TNL31" s="851"/>
      <c r="TNM31" s="851"/>
      <c r="TNN31" s="851"/>
      <c r="TNO31" s="851"/>
      <c r="TNP31" s="851"/>
      <c r="TNQ31" s="851"/>
      <c r="TNR31" s="851"/>
      <c r="TNS31" s="851"/>
      <c r="TNT31" s="851"/>
      <c r="TNU31" s="851"/>
      <c r="TNV31" s="851"/>
      <c r="TNW31" s="851"/>
      <c r="TNX31" s="851"/>
      <c r="TNY31" s="851"/>
      <c r="TNZ31" s="851"/>
      <c r="TOA31" s="851"/>
      <c r="TOB31" s="851"/>
      <c r="TOC31" s="851"/>
      <c r="TOD31" s="851"/>
      <c r="TOE31" s="851"/>
      <c r="TOF31" s="851"/>
      <c r="TOG31" s="851"/>
      <c r="TOH31" s="851"/>
      <c r="TOI31" s="851"/>
      <c r="TOJ31" s="851"/>
      <c r="TOK31" s="851"/>
      <c r="TOL31" s="851"/>
      <c r="TOM31" s="851"/>
      <c r="TON31" s="851"/>
      <c r="TOO31" s="851"/>
      <c r="TOP31" s="851"/>
      <c r="TOQ31" s="851"/>
      <c r="TOR31" s="851"/>
      <c r="TOS31" s="851"/>
      <c r="TOT31" s="851"/>
      <c r="TOU31" s="851"/>
      <c r="TOV31" s="851"/>
      <c r="TOW31" s="851"/>
      <c r="TOX31" s="851"/>
      <c r="TOY31" s="851"/>
      <c r="TOZ31" s="851"/>
      <c r="TPA31" s="851"/>
      <c r="TPB31" s="851"/>
      <c r="TPC31" s="851"/>
      <c r="TPD31" s="851"/>
      <c r="TPE31" s="851"/>
      <c r="TPF31" s="851"/>
      <c r="TPG31" s="851"/>
      <c r="TPH31" s="851"/>
      <c r="TPI31" s="851"/>
      <c r="TPJ31" s="851"/>
      <c r="TPK31" s="851"/>
      <c r="TPL31" s="851"/>
      <c r="TPM31" s="851"/>
      <c r="TPN31" s="851"/>
      <c r="TPO31" s="851"/>
      <c r="TPP31" s="851"/>
      <c r="TPQ31" s="851"/>
      <c r="TPR31" s="851"/>
      <c r="TPS31" s="851"/>
      <c r="TPT31" s="851"/>
      <c r="TPU31" s="851"/>
      <c r="TPV31" s="851"/>
      <c r="TPW31" s="851"/>
      <c r="TPX31" s="851"/>
      <c r="TPY31" s="851"/>
      <c r="TPZ31" s="851"/>
      <c r="TQA31" s="851"/>
      <c r="TQB31" s="851"/>
      <c r="TQC31" s="851"/>
      <c r="TQD31" s="851"/>
      <c r="TQE31" s="851"/>
      <c r="TQF31" s="851"/>
      <c r="TQG31" s="851"/>
      <c r="TQH31" s="851"/>
      <c r="TQI31" s="851"/>
      <c r="TQJ31" s="851"/>
      <c r="TQK31" s="851"/>
      <c r="TQL31" s="851"/>
      <c r="TQM31" s="851"/>
      <c r="TQN31" s="851"/>
      <c r="TQO31" s="851"/>
      <c r="TQP31" s="851"/>
      <c r="TQQ31" s="851"/>
      <c r="TQR31" s="851"/>
      <c r="TQS31" s="851"/>
      <c r="TQT31" s="851"/>
      <c r="TQU31" s="851"/>
      <c r="TQV31" s="851"/>
      <c r="TQW31" s="851"/>
      <c r="TQX31" s="851"/>
      <c r="TQY31" s="851"/>
      <c r="TQZ31" s="851"/>
      <c r="TRA31" s="851"/>
      <c r="TRB31" s="851"/>
      <c r="TRC31" s="851"/>
      <c r="TRD31" s="851"/>
      <c r="TRE31" s="851"/>
      <c r="TRF31" s="851"/>
      <c r="TRG31" s="851"/>
      <c r="TRH31" s="851"/>
      <c r="TRI31" s="851"/>
      <c r="TRJ31" s="851"/>
      <c r="TRK31" s="851"/>
      <c r="TRL31" s="851"/>
      <c r="TRM31" s="851"/>
      <c r="TRN31" s="851"/>
      <c r="TRO31" s="851"/>
      <c r="TRP31" s="851"/>
      <c r="TRQ31" s="851"/>
      <c r="TRR31" s="851"/>
      <c r="TRS31" s="851"/>
      <c r="TRT31" s="851"/>
      <c r="TRU31" s="851"/>
      <c r="TRV31" s="851"/>
      <c r="TRW31" s="851"/>
      <c r="TRX31" s="851"/>
      <c r="TRY31" s="851"/>
      <c r="TRZ31" s="851"/>
      <c r="TSA31" s="851"/>
      <c r="TSB31" s="851"/>
      <c r="TSC31" s="851"/>
      <c r="TSD31" s="851"/>
      <c r="TSE31" s="851"/>
      <c r="TSF31" s="851"/>
      <c r="TSG31" s="851"/>
      <c r="TSH31" s="851"/>
      <c r="TSI31" s="851"/>
      <c r="TSJ31" s="851"/>
      <c r="TSK31" s="851"/>
      <c r="TSL31" s="851"/>
      <c r="TSM31" s="851"/>
      <c r="TSN31" s="851"/>
      <c r="TSO31" s="851"/>
      <c r="TSP31" s="851"/>
      <c r="TSQ31" s="851"/>
      <c r="TSR31" s="851"/>
      <c r="TSS31" s="851"/>
      <c r="TST31" s="851"/>
      <c r="TSU31" s="851"/>
      <c r="TSV31" s="851"/>
      <c r="TSW31" s="851"/>
      <c r="TSX31" s="851"/>
      <c r="TSY31" s="851"/>
      <c r="TSZ31" s="851"/>
      <c r="TTA31" s="851"/>
      <c r="TTB31" s="851"/>
      <c r="TTC31" s="851"/>
      <c r="TTD31" s="851"/>
      <c r="TTE31" s="851"/>
      <c r="TTF31" s="851"/>
      <c r="TTG31" s="851"/>
      <c r="TTH31" s="851"/>
      <c r="TTI31" s="851"/>
      <c r="TTJ31" s="851"/>
      <c r="TTK31" s="851"/>
      <c r="TTL31" s="851"/>
      <c r="TTM31" s="851"/>
      <c r="TTN31" s="851"/>
      <c r="TTO31" s="851"/>
      <c r="TTP31" s="851"/>
      <c r="TTQ31" s="851"/>
      <c r="TTR31" s="851"/>
      <c r="TTS31" s="851"/>
      <c r="TTT31" s="851"/>
      <c r="TTU31" s="851"/>
      <c r="TTV31" s="851"/>
      <c r="TTW31" s="851"/>
      <c r="TTX31" s="851"/>
      <c r="TTY31" s="851"/>
      <c r="TTZ31" s="851"/>
      <c r="TUA31" s="851"/>
      <c r="TUB31" s="851"/>
      <c r="TUC31" s="851"/>
      <c r="TUD31" s="851"/>
      <c r="TUE31" s="851"/>
      <c r="TUF31" s="851"/>
      <c r="TUG31" s="851"/>
      <c r="TUH31" s="851"/>
      <c r="TUI31" s="851"/>
      <c r="TUJ31" s="851"/>
      <c r="TUK31" s="851"/>
      <c r="TUL31" s="851"/>
      <c r="TUM31" s="851"/>
      <c r="TUN31" s="851"/>
      <c r="TUO31" s="851"/>
      <c r="TUP31" s="851"/>
      <c r="TUQ31" s="851"/>
      <c r="TUR31" s="851"/>
      <c r="TUS31" s="851"/>
      <c r="TUT31" s="851"/>
      <c r="TUU31" s="851"/>
      <c r="TUV31" s="851"/>
      <c r="TUW31" s="851"/>
      <c r="TUX31" s="851"/>
      <c r="TUY31" s="851"/>
      <c r="TUZ31" s="851"/>
      <c r="TVA31" s="851"/>
      <c r="TVB31" s="851"/>
      <c r="TVC31" s="851"/>
      <c r="TVD31" s="851"/>
      <c r="TVE31" s="851"/>
      <c r="TVF31" s="851"/>
      <c r="TVG31" s="851"/>
      <c r="TVH31" s="851"/>
      <c r="TVI31" s="851"/>
      <c r="TVJ31" s="851"/>
      <c r="TVK31" s="851"/>
      <c r="TVL31" s="851"/>
      <c r="TVM31" s="851"/>
      <c r="TVN31" s="851"/>
      <c r="TVO31" s="851"/>
      <c r="TVP31" s="851"/>
      <c r="TVQ31" s="851"/>
      <c r="TVR31" s="851"/>
      <c r="TVS31" s="851"/>
      <c r="TVT31" s="851"/>
      <c r="TVU31" s="851"/>
      <c r="TVV31" s="851"/>
      <c r="TVW31" s="851"/>
      <c r="TVX31" s="851"/>
      <c r="TVY31" s="851"/>
      <c r="TVZ31" s="851"/>
      <c r="TWA31" s="851"/>
      <c r="TWB31" s="851"/>
      <c r="TWC31" s="851"/>
      <c r="TWD31" s="851"/>
      <c r="TWE31" s="851"/>
      <c r="TWF31" s="851"/>
      <c r="TWG31" s="851"/>
      <c r="TWH31" s="851"/>
      <c r="TWI31" s="851"/>
      <c r="TWJ31" s="851"/>
      <c r="TWK31" s="851"/>
      <c r="TWL31" s="851"/>
      <c r="TWM31" s="851"/>
      <c r="TWN31" s="851"/>
      <c r="TWO31" s="851"/>
      <c r="TWP31" s="851"/>
      <c r="TWQ31" s="851"/>
      <c r="TWR31" s="851"/>
      <c r="TWS31" s="851"/>
      <c r="TWT31" s="851"/>
      <c r="TWU31" s="851"/>
      <c r="TWV31" s="851"/>
      <c r="TWW31" s="851"/>
      <c r="TWX31" s="851"/>
      <c r="TWY31" s="851"/>
      <c r="TWZ31" s="851"/>
      <c r="TXA31" s="851"/>
      <c r="TXB31" s="851"/>
      <c r="TXC31" s="851"/>
      <c r="TXD31" s="851"/>
      <c r="TXE31" s="851"/>
      <c r="TXF31" s="851"/>
      <c r="TXG31" s="851"/>
      <c r="TXH31" s="851"/>
      <c r="TXI31" s="851"/>
      <c r="TXJ31" s="851"/>
      <c r="TXK31" s="851"/>
      <c r="TXL31" s="851"/>
      <c r="TXM31" s="851"/>
      <c r="TXN31" s="851"/>
      <c r="TXO31" s="851"/>
      <c r="TXP31" s="851"/>
      <c r="TXQ31" s="851"/>
      <c r="TXR31" s="851"/>
      <c r="TXS31" s="851"/>
      <c r="TXT31" s="851"/>
      <c r="TXU31" s="851"/>
      <c r="TXV31" s="851"/>
      <c r="TXW31" s="851"/>
      <c r="TXX31" s="851"/>
      <c r="TXY31" s="851"/>
      <c r="TXZ31" s="851"/>
      <c r="TYA31" s="851"/>
      <c r="TYB31" s="851"/>
      <c r="TYC31" s="851"/>
      <c r="TYD31" s="851"/>
      <c r="TYE31" s="851"/>
      <c r="TYF31" s="851"/>
      <c r="TYG31" s="851"/>
      <c r="TYH31" s="851"/>
      <c r="TYI31" s="851"/>
      <c r="TYJ31" s="851"/>
      <c r="TYK31" s="851"/>
      <c r="TYL31" s="851"/>
      <c r="TYM31" s="851"/>
      <c r="TYN31" s="851"/>
      <c r="TYO31" s="851"/>
      <c r="TYP31" s="851"/>
      <c r="TYQ31" s="851"/>
      <c r="TYR31" s="851"/>
      <c r="TYS31" s="851"/>
      <c r="TYT31" s="851"/>
      <c r="TYU31" s="851"/>
      <c r="TYV31" s="851"/>
      <c r="TYW31" s="851"/>
      <c r="TYX31" s="851"/>
      <c r="TYY31" s="851"/>
      <c r="TYZ31" s="851"/>
      <c r="TZA31" s="851"/>
      <c r="TZB31" s="851"/>
      <c r="TZC31" s="851"/>
      <c r="TZD31" s="851"/>
      <c r="TZE31" s="851"/>
      <c r="TZF31" s="851"/>
      <c r="TZG31" s="851"/>
      <c r="TZH31" s="851"/>
      <c r="TZI31" s="851"/>
      <c r="TZJ31" s="851"/>
      <c r="TZK31" s="851"/>
      <c r="TZL31" s="851"/>
      <c r="TZM31" s="851"/>
      <c r="TZN31" s="851"/>
      <c r="TZO31" s="851"/>
      <c r="TZP31" s="851"/>
      <c r="TZQ31" s="851"/>
      <c r="TZR31" s="851"/>
      <c r="TZS31" s="851"/>
      <c r="TZT31" s="851"/>
      <c r="TZU31" s="851"/>
      <c r="TZV31" s="851"/>
      <c r="TZW31" s="851"/>
      <c r="TZX31" s="851"/>
      <c r="TZY31" s="851"/>
      <c r="TZZ31" s="851"/>
      <c r="UAA31" s="851"/>
      <c r="UAB31" s="851"/>
      <c r="UAC31" s="851"/>
      <c r="UAD31" s="851"/>
      <c r="UAE31" s="851"/>
      <c r="UAF31" s="851"/>
      <c r="UAG31" s="851"/>
      <c r="UAH31" s="851"/>
      <c r="UAI31" s="851"/>
      <c r="UAJ31" s="851"/>
      <c r="UAK31" s="851"/>
      <c r="UAL31" s="851"/>
      <c r="UAM31" s="851"/>
      <c r="UAN31" s="851"/>
      <c r="UAO31" s="851"/>
      <c r="UAP31" s="851"/>
      <c r="UAQ31" s="851"/>
      <c r="UAR31" s="851"/>
      <c r="UAS31" s="851"/>
      <c r="UAT31" s="851"/>
      <c r="UAU31" s="851"/>
      <c r="UAV31" s="851"/>
      <c r="UAW31" s="851"/>
      <c r="UAX31" s="851"/>
      <c r="UAY31" s="851"/>
      <c r="UAZ31" s="851"/>
      <c r="UBA31" s="851"/>
      <c r="UBB31" s="851"/>
      <c r="UBC31" s="851"/>
      <c r="UBD31" s="851"/>
      <c r="UBE31" s="851"/>
      <c r="UBF31" s="851"/>
      <c r="UBG31" s="851"/>
      <c r="UBH31" s="851"/>
      <c r="UBI31" s="851"/>
      <c r="UBJ31" s="851"/>
      <c r="UBK31" s="851"/>
      <c r="UBL31" s="851"/>
      <c r="UBM31" s="851"/>
      <c r="UBN31" s="851"/>
      <c r="UBO31" s="851"/>
      <c r="UBP31" s="851"/>
      <c r="UBQ31" s="851"/>
      <c r="UBR31" s="851"/>
      <c r="UBS31" s="851"/>
      <c r="UBT31" s="851"/>
      <c r="UBU31" s="851"/>
      <c r="UBV31" s="851"/>
      <c r="UBW31" s="851"/>
      <c r="UBX31" s="851"/>
      <c r="UBY31" s="851"/>
      <c r="UBZ31" s="851"/>
      <c r="UCA31" s="851"/>
      <c r="UCB31" s="851"/>
      <c r="UCC31" s="851"/>
      <c r="UCD31" s="851"/>
      <c r="UCE31" s="851"/>
      <c r="UCF31" s="851"/>
      <c r="UCG31" s="851"/>
      <c r="UCH31" s="851"/>
      <c r="UCI31" s="851"/>
      <c r="UCJ31" s="851"/>
      <c r="UCK31" s="851"/>
      <c r="UCL31" s="851"/>
      <c r="UCM31" s="851"/>
      <c r="UCN31" s="851"/>
      <c r="UCO31" s="851"/>
      <c r="UCP31" s="851"/>
      <c r="UCQ31" s="851"/>
      <c r="UCR31" s="851"/>
      <c r="UCS31" s="851"/>
      <c r="UCT31" s="851"/>
      <c r="UCU31" s="851"/>
      <c r="UCV31" s="851"/>
      <c r="UCW31" s="851"/>
      <c r="UCX31" s="851"/>
      <c r="UCY31" s="851"/>
      <c r="UCZ31" s="851"/>
      <c r="UDA31" s="851"/>
      <c r="UDB31" s="851"/>
      <c r="UDC31" s="851"/>
      <c r="UDD31" s="851"/>
      <c r="UDE31" s="851"/>
      <c r="UDF31" s="851"/>
      <c r="UDG31" s="851"/>
      <c r="UDH31" s="851"/>
      <c r="UDI31" s="851"/>
      <c r="UDJ31" s="851"/>
      <c r="UDK31" s="851"/>
      <c r="UDL31" s="851"/>
      <c r="UDM31" s="851"/>
      <c r="UDN31" s="851"/>
      <c r="UDO31" s="851"/>
      <c r="UDP31" s="851"/>
      <c r="UDQ31" s="851"/>
      <c r="UDR31" s="851"/>
      <c r="UDS31" s="851"/>
      <c r="UDT31" s="851"/>
      <c r="UDU31" s="851"/>
      <c r="UDV31" s="851"/>
      <c r="UDW31" s="851"/>
      <c r="UDX31" s="851"/>
      <c r="UDY31" s="851"/>
      <c r="UDZ31" s="851"/>
      <c r="UEA31" s="851"/>
      <c r="UEB31" s="851"/>
      <c r="UEC31" s="851"/>
      <c r="UED31" s="851"/>
      <c r="UEE31" s="851"/>
      <c r="UEF31" s="851"/>
      <c r="UEG31" s="851"/>
      <c r="UEH31" s="851"/>
      <c r="UEI31" s="851"/>
      <c r="UEJ31" s="851"/>
      <c r="UEK31" s="851"/>
      <c r="UEL31" s="851"/>
      <c r="UEM31" s="851"/>
      <c r="UEN31" s="851"/>
      <c r="UEO31" s="851"/>
      <c r="UEP31" s="851"/>
      <c r="UEQ31" s="851"/>
      <c r="UER31" s="851"/>
      <c r="UES31" s="851"/>
      <c r="UET31" s="851"/>
      <c r="UEU31" s="851"/>
      <c r="UEV31" s="851"/>
      <c r="UEW31" s="851"/>
      <c r="UEX31" s="851"/>
      <c r="UEY31" s="851"/>
      <c r="UEZ31" s="851"/>
      <c r="UFA31" s="851"/>
      <c r="UFB31" s="851"/>
      <c r="UFC31" s="851"/>
      <c r="UFD31" s="851"/>
      <c r="UFE31" s="851"/>
      <c r="UFF31" s="851"/>
      <c r="UFG31" s="851"/>
      <c r="UFH31" s="851"/>
      <c r="UFI31" s="851"/>
      <c r="UFJ31" s="851"/>
      <c r="UFK31" s="851"/>
      <c r="UFL31" s="851"/>
      <c r="UFM31" s="851"/>
      <c r="UFN31" s="851"/>
      <c r="UFO31" s="851"/>
      <c r="UFP31" s="851"/>
      <c r="UFQ31" s="851"/>
      <c r="UFR31" s="851"/>
      <c r="UFS31" s="851"/>
      <c r="UFT31" s="851"/>
      <c r="UFU31" s="851"/>
      <c r="UFV31" s="851"/>
      <c r="UFW31" s="851"/>
      <c r="UFX31" s="851"/>
      <c r="UFY31" s="851"/>
      <c r="UFZ31" s="851"/>
      <c r="UGA31" s="851"/>
      <c r="UGB31" s="851"/>
      <c r="UGC31" s="851"/>
      <c r="UGD31" s="851"/>
      <c r="UGE31" s="851"/>
      <c r="UGF31" s="851"/>
      <c r="UGG31" s="851"/>
      <c r="UGH31" s="851"/>
      <c r="UGI31" s="851"/>
      <c r="UGJ31" s="851"/>
      <c r="UGK31" s="851"/>
      <c r="UGL31" s="851"/>
      <c r="UGM31" s="851"/>
      <c r="UGN31" s="851"/>
      <c r="UGO31" s="851"/>
      <c r="UGP31" s="851"/>
      <c r="UGQ31" s="851"/>
      <c r="UGR31" s="851"/>
      <c r="UGS31" s="851"/>
      <c r="UGT31" s="851"/>
      <c r="UGU31" s="851"/>
      <c r="UGV31" s="851"/>
      <c r="UGW31" s="851"/>
      <c r="UGX31" s="851"/>
      <c r="UGY31" s="851"/>
      <c r="UGZ31" s="851"/>
      <c r="UHA31" s="851"/>
      <c r="UHB31" s="851"/>
      <c r="UHC31" s="851"/>
      <c r="UHD31" s="851"/>
      <c r="UHE31" s="851"/>
      <c r="UHF31" s="851"/>
      <c r="UHG31" s="851"/>
      <c r="UHH31" s="851"/>
      <c r="UHI31" s="851"/>
      <c r="UHJ31" s="851"/>
      <c r="UHK31" s="851"/>
      <c r="UHL31" s="851"/>
      <c r="UHM31" s="851"/>
      <c r="UHN31" s="851"/>
      <c r="UHO31" s="851"/>
      <c r="UHP31" s="851"/>
      <c r="UHQ31" s="851"/>
      <c r="UHR31" s="851"/>
      <c r="UHS31" s="851"/>
      <c r="UHT31" s="851"/>
      <c r="UHU31" s="851"/>
      <c r="UHV31" s="851"/>
      <c r="UHW31" s="851"/>
      <c r="UHX31" s="851"/>
      <c r="UHY31" s="851"/>
      <c r="UHZ31" s="851"/>
      <c r="UIA31" s="851"/>
      <c r="UIB31" s="851"/>
      <c r="UIC31" s="851"/>
      <c r="UID31" s="851"/>
      <c r="UIE31" s="851"/>
      <c r="UIF31" s="851"/>
      <c r="UIG31" s="851"/>
      <c r="UIH31" s="851"/>
      <c r="UII31" s="851"/>
      <c r="UIJ31" s="851"/>
      <c r="UIK31" s="851"/>
      <c r="UIL31" s="851"/>
      <c r="UIM31" s="851"/>
      <c r="UIN31" s="851"/>
      <c r="UIO31" s="851"/>
      <c r="UIP31" s="851"/>
      <c r="UIQ31" s="851"/>
      <c r="UIR31" s="851"/>
      <c r="UIS31" s="851"/>
      <c r="UIT31" s="851"/>
      <c r="UIU31" s="851"/>
      <c r="UIV31" s="851"/>
      <c r="UIW31" s="851"/>
      <c r="UIX31" s="851"/>
      <c r="UIY31" s="851"/>
      <c r="UIZ31" s="851"/>
      <c r="UJA31" s="851"/>
      <c r="UJB31" s="851"/>
      <c r="UJC31" s="851"/>
      <c r="UJD31" s="851"/>
      <c r="UJE31" s="851"/>
      <c r="UJF31" s="851"/>
      <c r="UJG31" s="851"/>
      <c r="UJH31" s="851"/>
      <c r="UJI31" s="851"/>
      <c r="UJJ31" s="851"/>
      <c r="UJK31" s="851"/>
      <c r="UJL31" s="851"/>
      <c r="UJM31" s="851"/>
      <c r="UJN31" s="851"/>
      <c r="UJO31" s="851"/>
      <c r="UJP31" s="851"/>
      <c r="UJQ31" s="851"/>
      <c r="UJR31" s="851"/>
      <c r="UJS31" s="851"/>
      <c r="UJT31" s="851"/>
      <c r="UJU31" s="851"/>
      <c r="UJV31" s="851"/>
      <c r="UJW31" s="851"/>
      <c r="UJX31" s="851"/>
      <c r="UJY31" s="851"/>
      <c r="UJZ31" s="851"/>
      <c r="UKA31" s="851"/>
      <c r="UKB31" s="851"/>
      <c r="UKC31" s="851"/>
      <c r="UKD31" s="851"/>
      <c r="UKE31" s="851"/>
      <c r="UKF31" s="851"/>
      <c r="UKG31" s="851"/>
      <c r="UKH31" s="851"/>
      <c r="UKI31" s="851"/>
      <c r="UKJ31" s="851"/>
      <c r="UKK31" s="851"/>
      <c r="UKL31" s="851"/>
      <c r="UKM31" s="851"/>
      <c r="UKN31" s="851"/>
      <c r="UKO31" s="851"/>
      <c r="UKP31" s="851"/>
      <c r="UKQ31" s="851"/>
      <c r="UKR31" s="851"/>
      <c r="UKS31" s="851"/>
      <c r="UKT31" s="851"/>
      <c r="UKU31" s="851"/>
      <c r="UKV31" s="851"/>
      <c r="UKW31" s="851"/>
      <c r="UKX31" s="851"/>
      <c r="UKY31" s="851"/>
      <c r="UKZ31" s="851"/>
      <c r="ULA31" s="851"/>
      <c r="ULB31" s="851"/>
      <c r="ULC31" s="851"/>
      <c r="ULD31" s="851"/>
      <c r="ULE31" s="851"/>
      <c r="ULF31" s="851"/>
      <c r="ULG31" s="851"/>
      <c r="ULH31" s="851"/>
      <c r="ULI31" s="851"/>
      <c r="ULJ31" s="851"/>
      <c r="ULK31" s="851"/>
      <c r="ULL31" s="851"/>
      <c r="ULM31" s="851"/>
      <c r="ULN31" s="851"/>
      <c r="ULO31" s="851"/>
      <c r="ULP31" s="851"/>
      <c r="ULQ31" s="851"/>
      <c r="ULR31" s="851"/>
      <c r="ULS31" s="851"/>
      <c r="ULT31" s="851"/>
      <c r="ULU31" s="851"/>
      <c r="ULV31" s="851"/>
      <c r="ULW31" s="851"/>
      <c r="ULX31" s="851"/>
      <c r="ULY31" s="851"/>
      <c r="ULZ31" s="851"/>
      <c r="UMA31" s="851"/>
      <c r="UMB31" s="851"/>
      <c r="UMC31" s="851"/>
      <c r="UMD31" s="851"/>
      <c r="UME31" s="851"/>
      <c r="UMF31" s="851"/>
      <c r="UMG31" s="851"/>
      <c r="UMH31" s="851"/>
      <c r="UMI31" s="851"/>
      <c r="UMJ31" s="851"/>
      <c r="UMK31" s="851"/>
      <c r="UML31" s="851"/>
      <c r="UMM31" s="851"/>
      <c r="UMN31" s="851"/>
      <c r="UMO31" s="851"/>
      <c r="UMP31" s="851"/>
      <c r="UMQ31" s="851"/>
      <c r="UMR31" s="851"/>
      <c r="UMS31" s="851"/>
      <c r="UMT31" s="851"/>
      <c r="UMU31" s="851"/>
      <c r="UMV31" s="851"/>
      <c r="UMW31" s="851"/>
      <c r="UMX31" s="851"/>
      <c r="UMY31" s="851"/>
      <c r="UMZ31" s="851"/>
      <c r="UNA31" s="851"/>
      <c r="UNB31" s="851"/>
      <c r="UNC31" s="851"/>
      <c r="UND31" s="851"/>
      <c r="UNE31" s="851"/>
      <c r="UNF31" s="851"/>
      <c r="UNG31" s="851"/>
      <c r="UNH31" s="851"/>
      <c r="UNI31" s="851"/>
      <c r="UNJ31" s="851"/>
      <c r="UNK31" s="851"/>
      <c r="UNL31" s="851"/>
      <c r="UNM31" s="851"/>
      <c r="UNN31" s="851"/>
      <c r="UNO31" s="851"/>
      <c r="UNP31" s="851"/>
      <c r="UNQ31" s="851"/>
      <c r="UNR31" s="851"/>
      <c r="UNS31" s="851"/>
      <c r="UNT31" s="851"/>
      <c r="UNU31" s="851"/>
      <c r="UNV31" s="851"/>
      <c r="UNW31" s="851"/>
      <c r="UNX31" s="851"/>
      <c r="UNY31" s="851"/>
      <c r="UNZ31" s="851"/>
      <c r="UOA31" s="851"/>
      <c r="UOB31" s="851"/>
      <c r="UOC31" s="851"/>
      <c r="UOD31" s="851"/>
      <c r="UOE31" s="851"/>
      <c r="UOF31" s="851"/>
      <c r="UOG31" s="851"/>
      <c r="UOH31" s="851"/>
      <c r="UOI31" s="851"/>
      <c r="UOJ31" s="851"/>
      <c r="UOK31" s="851"/>
      <c r="UOL31" s="851"/>
      <c r="UOM31" s="851"/>
      <c r="UON31" s="851"/>
      <c r="UOO31" s="851"/>
      <c r="UOP31" s="851"/>
      <c r="UOQ31" s="851"/>
      <c r="UOR31" s="851"/>
      <c r="UOS31" s="851"/>
      <c r="UOT31" s="851"/>
      <c r="UOU31" s="851"/>
      <c r="UOV31" s="851"/>
      <c r="UOW31" s="851"/>
      <c r="UOX31" s="851"/>
      <c r="UOY31" s="851"/>
      <c r="UOZ31" s="851"/>
      <c r="UPA31" s="851"/>
      <c r="UPB31" s="851"/>
      <c r="UPC31" s="851"/>
      <c r="UPD31" s="851"/>
      <c r="UPE31" s="851"/>
      <c r="UPF31" s="851"/>
      <c r="UPG31" s="851"/>
      <c r="UPH31" s="851"/>
      <c r="UPI31" s="851"/>
      <c r="UPJ31" s="851"/>
      <c r="UPK31" s="851"/>
      <c r="UPL31" s="851"/>
      <c r="UPM31" s="851"/>
      <c r="UPN31" s="851"/>
      <c r="UPO31" s="851"/>
      <c r="UPP31" s="851"/>
      <c r="UPQ31" s="851"/>
      <c r="UPR31" s="851"/>
      <c r="UPS31" s="851"/>
      <c r="UPT31" s="851"/>
      <c r="UPU31" s="851"/>
      <c r="UPV31" s="851"/>
      <c r="UPW31" s="851"/>
      <c r="UPX31" s="851"/>
      <c r="UPY31" s="851"/>
      <c r="UPZ31" s="851"/>
      <c r="UQA31" s="851"/>
      <c r="UQB31" s="851"/>
      <c r="UQC31" s="851"/>
      <c r="UQD31" s="851"/>
      <c r="UQE31" s="851"/>
      <c r="UQF31" s="851"/>
      <c r="UQG31" s="851"/>
      <c r="UQH31" s="851"/>
      <c r="UQI31" s="851"/>
      <c r="UQJ31" s="851"/>
      <c r="UQK31" s="851"/>
      <c r="UQL31" s="851"/>
      <c r="UQM31" s="851"/>
      <c r="UQN31" s="851"/>
      <c r="UQO31" s="851"/>
      <c r="UQP31" s="851"/>
      <c r="UQQ31" s="851"/>
      <c r="UQR31" s="851"/>
      <c r="UQS31" s="851"/>
      <c r="UQT31" s="851"/>
      <c r="UQU31" s="851"/>
      <c r="UQV31" s="851"/>
      <c r="UQW31" s="851"/>
      <c r="UQX31" s="851"/>
      <c r="UQY31" s="851"/>
      <c r="UQZ31" s="851"/>
      <c r="URA31" s="851"/>
      <c r="URB31" s="851"/>
      <c r="URC31" s="851"/>
      <c r="URD31" s="851"/>
      <c r="URE31" s="851"/>
      <c r="URF31" s="851"/>
      <c r="URG31" s="851"/>
      <c r="URH31" s="851"/>
      <c r="URI31" s="851"/>
      <c r="URJ31" s="851"/>
      <c r="URK31" s="851"/>
      <c r="URL31" s="851"/>
      <c r="URM31" s="851"/>
      <c r="URN31" s="851"/>
      <c r="URO31" s="851"/>
      <c r="URP31" s="851"/>
      <c r="URQ31" s="851"/>
      <c r="URR31" s="851"/>
      <c r="URS31" s="851"/>
      <c r="URT31" s="851"/>
      <c r="URU31" s="851"/>
      <c r="URV31" s="851"/>
      <c r="URW31" s="851"/>
      <c r="URX31" s="851"/>
      <c r="URY31" s="851"/>
      <c r="URZ31" s="851"/>
      <c r="USA31" s="851"/>
      <c r="USB31" s="851"/>
      <c r="USC31" s="851"/>
      <c r="USD31" s="851"/>
      <c r="USE31" s="851"/>
      <c r="USF31" s="851"/>
      <c r="USG31" s="851"/>
      <c r="USH31" s="851"/>
      <c r="USI31" s="851"/>
      <c r="USJ31" s="851"/>
      <c r="USK31" s="851"/>
      <c r="USL31" s="851"/>
      <c r="USM31" s="851"/>
      <c r="USN31" s="851"/>
      <c r="USO31" s="851"/>
      <c r="USP31" s="851"/>
      <c r="USQ31" s="851"/>
      <c r="USR31" s="851"/>
      <c r="USS31" s="851"/>
      <c r="UST31" s="851"/>
      <c r="USU31" s="851"/>
      <c r="USV31" s="851"/>
      <c r="USW31" s="851"/>
      <c r="USX31" s="851"/>
      <c r="USY31" s="851"/>
      <c r="USZ31" s="851"/>
      <c r="UTA31" s="851"/>
      <c r="UTB31" s="851"/>
      <c r="UTC31" s="851"/>
      <c r="UTD31" s="851"/>
      <c r="UTE31" s="851"/>
      <c r="UTF31" s="851"/>
      <c r="UTG31" s="851"/>
      <c r="UTH31" s="851"/>
      <c r="UTI31" s="851"/>
      <c r="UTJ31" s="851"/>
      <c r="UTK31" s="851"/>
      <c r="UTL31" s="851"/>
      <c r="UTM31" s="851"/>
      <c r="UTN31" s="851"/>
      <c r="UTO31" s="851"/>
      <c r="UTP31" s="851"/>
      <c r="UTQ31" s="851"/>
      <c r="UTR31" s="851"/>
      <c r="UTS31" s="851"/>
      <c r="UTT31" s="851"/>
      <c r="UTU31" s="851"/>
      <c r="UTV31" s="851"/>
      <c r="UTW31" s="851"/>
      <c r="UTX31" s="851"/>
      <c r="UTY31" s="851"/>
      <c r="UTZ31" s="851"/>
      <c r="UUA31" s="851"/>
      <c r="UUB31" s="851"/>
      <c r="UUC31" s="851"/>
      <c r="UUD31" s="851"/>
      <c r="UUE31" s="851"/>
      <c r="UUF31" s="851"/>
      <c r="UUG31" s="851"/>
      <c r="UUH31" s="851"/>
      <c r="UUI31" s="851"/>
      <c r="UUJ31" s="851"/>
      <c r="UUK31" s="851"/>
      <c r="UUL31" s="851"/>
      <c r="UUM31" s="851"/>
      <c r="UUN31" s="851"/>
      <c r="UUO31" s="851"/>
      <c r="UUP31" s="851"/>
      <c r="UUQ31" s="851"/>
      <c r="UUR31" s="851"/>
      <c r="UUS31" s="851"/>
      <c r="UUT31" s="851"/>
      <c r="UUU31" s="851"/>
      <c r="UUV31" s="851"/>
      <c r="UUW31" s="851"/>
      <c r="UUX31" s="851"/>
      <c r="UUY31" s="851"/>
      <c r="UUZ31" s="851"/>
      <c r="UVA31" s="851"/>
      <c r="UVB31" s="851"/>
      <c r="UVC31" s="851"/>
      <c r="UVD31" s="851"/>
      <c r="UVE31" s="851"/>
      <c r="UVF31" s="851"/>
      <c r="UVG31" s="851"/>
      <c r="UVH31" s="851"/>
      <c r="UVI31" s="851"/>
      <c r="UVJ31" s="851"/>
      <c r="UVK31" s="851"/>
      <c r="UVL31" s="851"/>
      <c r="UVM31" s="851"/>
      <c r="UVN31" s="851"/>
      <c r="UVO31" s="851"/>
      <c r="UVP31" s="851"/>
      <c r="UVQ31" s="851"/>
      <c r="UVR31" s="851"/>
      <c r="UVS31" s="851"/>
      <c r="UVT31" s="851"/>
      <c r="UVU31" s="851"/>
      <c r="UVV31" s="851"/>
      <c r="UVW31" s="851"/>
      <c r="UVX31" s="851"/>
      <c r="UVY31" s="851"/>
      <c r="UVZ31" s="851"/>
      <c r="UWA31" s="851"/>
      <c r="UWB31" s="851"/>
      <c r="UWC31" s="851"/>
      <c r="UWD31" s="851"/>
      <c r="UWE31" s="851"/>
      <c r="UWF31" s="851"/>
      <c r="UWG31" s="851"/>
      <c r="UWH31" s="851"/>
      <c r="UWI31" s="851"/>
      <c r="UWJ31" s="851"/>
      <c r="UWK31" s="851"/>
      <c r="UWL31" s="851"/>
      <c r="UWM31" s="851"/>
      <c r="UWN31" s="851"/>
      <c r="UWO31" s="851"/>
      <c r="UWP31" s="851"/>
      <c r="UWQ31" s="851"/>
      <c r="UWR31" s="851"/>
      <c r="UWS31" s="851"/>
      <c r="UWT31" s="851"/>
      <c r="UWU31" s="851"/>
      <c r="UWV31" s="851"/>
      <c r="UWW31" s="851"/>
      <c r="UWX31" s="851"/>
      <c r="UWY31" s="851"/>
      <c r="UWZ31" s="851"/>
      <c r="UXA31" s="851"/>
      <c r="UXB31" s="851"/>
      <c r="UXC31" s="851"/>
      <c r="UXD31" s="851"/>
      <c r="UXE31" s="851"/>
      <c r="UXF31" s="851"/>
      <c r="UXG31" s="851"/>
      <c r="UXH31" s="851"/>
      <c r="UXI31" s="851"/>
      <c r="UXJ31" s="851"/>
      <c r="UXK31" s="851"/>
      <c r="UXL31" s="851"/>
      <c r="UXM31" s="851"/>
      <c r="UXN31" s="851"/>
      <c r="UXO31" s="851"/>
      <c r="UXP31" s="851"/>
      <c r="UXQ31" s="851"/>
      <c r="UXR31" s="851"/>
      <c r="UXS31" s="851"/>
      <c r="UXT31" s="851"/>
      <c r="UXU31" s="851"/>
      <c r="UXV31" s="851"/>
      <c r="UXW31" s="851"/>
      <c r="UXX31" s="851"/>
      <c r="UXY31" s="851"/>
      <c r="UXZ31" s="851"/>
      <c r="UYA31" s="851"/>
      <c r="UYB31" s="851"/>
      <c r="UYC31" s="851"/>
      <c r="UYD31" s="851"/>
      <c r="UYE31" s="851"/>
      <c r="UYF31" s="851"/>
      <c r="UYG31" s="851"/>
      <c r="UYH31" s="851"/>
      <c r="UYI31" s="851"/>
      <c r="UYJ31" s="851"/>
      <c r="UYK31" s="851"/>
      <c r="UYL31" s="851"/>
      <c r="UYM31" s="851"/>
      <c r="UYN31" s="851"/>
      <c r="UYO31" s="851"/>
      <c r="UYP31" s="851"/>
      <c r="UYQ31" s="851"/>
      <c r="UYR31" s="851"/>
      <c r="UYS31" s="851"/>
      <c r="UYT31" s="851"/>
      <c r="UYU31" s="851"/>
      <c r="UYV31" s="851"/>
      <c r="UYW31" s="851"/>
      <c r="UYX31" s="851"/>
      <c r="UYY31" s="851"/>
      <c r="UYZ31" s="851"/>
      <c r="UZA31" s="851"/>
      <c r="UZB31" s="851"/>
      <c r="UZC31" s="851"/>
      <c r="UZD31" s="851"/>
      <c r="UZE31" s="851"/>
      <c r="UZF31" s="851"/>
      <c r="UZG31" s="851"/>
      <c r="UZH31" s="851"/>
      <c r="UZI31" s="851"/>
      <c r="UZJ31" s="851"/>
      <c r="UZK31" s="851"/>
      <c r="UZL31" s="851"/>
      <c r="UZM31" s="851"/>
      <c r="UZN31" s="851"/>
      <c r="UZO31" s="851"/>
      <c r="UZP31" s="851"/>
      <c r="UZQ31" s="851"/>
      <c r="UZR31" s="851"/>
      <c r="UZS31" s="851"/>
      <c r="UZT31" s="851"/>
      <c r="UZU31" s="851"/>
      <c r="UZV31" s="851"/>
      <c r="UZW31" s="851"/>
      <c r="UZX31" s="851"/>
      <c r="UZY31" s="851"/>
      <c r="UZZ31" s="851"/>
      <c r="VAA31" s="851"/>
      <c r="VAB31" s="851"/>
      <c r="VAC31" s="851"/>
      <c r="VAD31" s="851"/>
      <c r="VAE31" s="851"/>
      <c r="VAF31" s="851"/>
      <c r="VAG31" s="851"/>
      <c r="VAH31" s="851"/>
      <c r="VAI31" s="851"/>
      <c r="VAJ31" s="851"/>
      <c r="VAK31" s="851"/>
      <c r="VAL31" s="851"/>
      <c r="VAM31" s="851"/>
      <c r="VAN31" s="851"/>
      <c r="VAO31" s="851"/>
      <c r="VAP31" s="851"/>
      <c r="VAQ31" s="851"/>
      <c r="VAR31" s="851"/>
      <c r="VAS31" s="851"/>
      <c r="VAT31" s="851"/>
      <c r="VAU31" s="851"/>
      <c r="VAV31" s="851"/>
      <c r="VAW31" s="851"/>
      <c r="VAX31" s="851"/>
      <c r="VAY31" s="851"/>
      <c r="VAZ31" s="851"/>
      <c r="VBA31" s="851"/>
      <c r="VBB31" s="851"/>
      <c r="VBC31" s="851"/>
      <c r="VBD31" s="851"/>
      <c r="VBE31" s="851"/>
      <c r="VBF31" s="851"/>
      <c r="VBG31" s="851"/>
      <c r="VBH31" s="851"/>
      <c r="VBI31" s="851"/>
      <c r="VBJ31" s="851"/>
      <c r="VBK31" s="851"/>
      <c r="VBL31" s="851"/>
      <c r="VBM31" s="851"/>
      <c r="VBN31" s="851"/>
      <c r="VBO31" s="851"/>
      <c r="VBP31" s="851"/>
      <c r="VBQ31" s="851"/>
      <c r="VBR31" s="851"/>
      <c r="VBS31" s="851"/>
      <c r="VBT31" s="851"/>
      <c r="VBU31" s="851"/>
      <c r="VBV31" s="851"/>
      <c r="VBW31" s="851"/>
      <c r="VBX31" s="851"/>
      <c r="VBY31" s="851"/>
      <c r="VBZ31" s="851"/>
      <c r="VCA31" s="851"/>
      <c r="VCB31" s="851"/>
      <c r="VCC31" s="851"/>
      <c r="VCD31" s="851"/>
      <c r="VCE31" s="851"/>
      <c r="VCF31" s="851"/>
      <c r="VCG31" s="851"/>
      <c r="VCH31" s="851"/>
      <c r="VCI31" s="851"/>
      <c r="VCJ31" s="851"/>
      <c r="VCK31" s="851"/>
      <c r="VCL31" s="851"/>
      <c r="VCM31" s="851"/>
      <c r="VCN31" s="851"/>
      <c r="VCO31" s="851"/>
      <c r="VCP31" s="851"/>
      <c r="VCQ31" s="851"/>
      <c r="VCR31" s="851"/>
      <c r="VCS31" s="851"/>
      <c r="VCT31" s="851"/>
      <c r="VCU31" s="851"/>
      <c r="VCV31" s="851"/>
      <c r="VCW31" s="851"/>
      <c r="VCX31" s="851"/>
      <c r="VCY31" s="851"/>
      <c r="VCZ31" s="851"/>
      <c r="VDA31" s="851"/>
      <c r="VDB31" s="851"/>
      <c r="VDC31" s="851"/>
      <c r="VDD31" s="851"/>
      <c r="VDE31" s="851"/>
      <c r="VDF31" s="851"/>
      <c r="VDG31" s="851"/>
      <c r="VDH31" s="851"/>
      <c r="VDI31" s="851"/>
      <c r="VDJ31" s="851"/>
      <c r="VDK31" s="851"/>
      <c r="VDL31" s="851"/>
      <c r="VDM31" s="851"/>
      <c r="VDN31" s="851"/>
      <c r="VDO31" s="851"/>
      <c r="VDP31" s="851"/>
      <c r="VDQ31" s="851"/>
      <c r="VDR31" s="851"/>
      <c r="VDS31" s="851"/>
      <c r="VDT31" s="851"/>
      <c r="VDU31" s="851"/>
      <c r="VDV31" s="851"/>
      <c r="VDW31" s="851"/>
      <c r="VDX31" s="851"/>
      <c r="VDY31" s="851"/>
      <c r="VDZ31" s="851"/>
      <c r="VEA31" s="851"/>
      <c r="VEB31" s="851"/>
      <c r="VEC31" s="851"/>
      <c r="VED31" s="851"/>
      <c r="VEE31" s="851"/>
      <c r="VEF31" s="851"/>
      <c r="VEG31" s="851"/>
      <c r="VEH31" s="851"/>
      <c r="VEI31" s="851"/>
      <c r="VEJ31" s="851"/>
      <c r="VEK31" s="851"/>
      <c r="VEL31" s="851"/>
      <c r="VEM31" s="851"/>
      <c r="VEN31" s="851"/>
      <c r="VEO31" s="851"/>
      <c r="VEP31" s="851"/>
      <c r="VEQ31" s="851"/>
      <c r="VER31" s="851"/>
      <c r="VES31" s="851"/>
      <c r="VET31" s="851"/>
      <c r="VEU31" s="851"/>
      <c r="VEV31" s="851"/>
      <c r="VEW31" s="851"/>
      <c r="VEX31" s="851"/>
      <c r="VEY31" s="851"/>
      <c r="VEZ31" s="851"/>
      <c r="VFA31" s="851"/>
      <c r="VFB31" s="851"/>
      <c r="VFC31" s="851"/>
      <c r="VFD31" s="851"/>
      <c r="VFE31" s="851"/>
      <c r="VFF31" s="851"/>
      <c r="VFG31" s="851"/>
      <c r="VFH31" s="851"/>
      <c r="VFI31" s="851"/>
      <c r="VFJ31" s="851"/>
      <c r="VFK31" s="851"/>
      <c r="VFL31" s="851"/>
      <c r="VFM31" s="851"/>
      <c r="VFN31" s="851"/>
      <c r="VFO31" s="851"/>
      <c r="VFP31" s="851"/>
      <c r="VFQ31" s="851"/>
      <c r="VFR31" s="851"/>
      <c r="VFS31" s="851"/>
      <c r="VFT31" s="851"/>
      <c r="VFU31" s="851"/>
      <c r="VFV31" s="851"/>
      <c r="VFW31" s="851"/>
      <c r="VFX31" s="851"/>
      <c r="VFY31" s="851"/>
      <c r="VFZ31" s="851"/>
      <c r="VGA31" s="851"/>
      <c r="VGB31" s="851"/>
      <c r="VGC31" s="851"/>
      <c r="VGD31" s="851"/>
      <c r="VGE31" s="851"/>
      <c r="VGF31" s="851"/>
      <c r="VGG31" s="851"/>
      <c r="VGH31" s="851"/>
      <c r="VGI31" s="851"/>
      <c r="VGJ31" s="851"/>
      <c r="VGK31" s="851"/>
      <c r="VGL31" s="851"/>
      <c r="VGM31" s="851"/>
      <c r="VGN31" s="851"/>
      <c r="VGO31" s="851"/>
      <c r="VGP31" s="851"/>
      <c r="VGQ31" s="851"/>
      <c r="VGR31" s="851"/>
      <c r="VGS31" s="851"/>
      <c r="VGT31" s="851"/>
      <c r="VGU31" s="851"/>
      <c r="VGV31" s="851"/>
      <c r="VGW31" s="851"/>
      <c r="VGX31" s="851"/>
      <c r="VGY31" s="851"/>
      <c r="VGZ31" s="851"/>
      <c r="VHA31" s="851"/>
      <c r="VHB31" s="851"/>
      <c r="VHC31" s="851"/>
      <c r="VHD31" s="851"/>
      <c r="VHE31" s="851"/>
      <c r="VHF31" s="851"/>
      <c r="VHG31" s="851"/>
      <c r="VHH31" s="851"/>
      <c r="VHI31" s="851"/>
      <c r="VHJ31" s="851"/>
      <c r="VHK31" s="851"/>
      <c r="VHL31" s="851"/>
      <c r="VHM31" s="851"/>
      <c r="VHN31" s="851"/>
      <c r="VHO31" s="851"/>
      <c r="VHP31" s="851"/>
      <c r="VHQ31" s="851"/>
      <c r="VHR31" s="851"/>
      <c r="VHS31" s="851"/>
      <c r="VHT31" s="851"/>
      <c r="VHU31" s="851"/>
      <c r="VHV31" s="851"/>
      <c r="VHW31" s="851"/>
      <c r="VHX31" s="851"/>
      <c r="VHY31" s="851"/>
      <c r="VHZ31" s="851"/>
      <c r="VIA31" s="851"/>
      <c r="VIB31" s="851"/>
      <c r="VIC31" s="851"/>
      <c r="VID31" s="851"/>
      <c r="VIE31" s="851"/>
      <c r="VIF31" s="851"/>
      <c r="VIG31" s="851"/>
      <c r="VIH31" s="851"/>
      <c r="VII31" s="851"/>
      <c r="VIJ31" s="851"/>
      <c r="VIK31" s="851"/>
      <c r="VIL31" s="851"/>
      <c r="VIM31" s="851"/>
      <c r="VIN31" s="851"/>
      <c r="VIO31" s="851"/>
      <c r="VIP31" s="851"/>
      <c r="VIQ31" s="851"/>
      <c r="VIR31" s="851"/>
      <c r="VIS31" s="851"/>
      <c r="VIT31" s="851"/>
      <c r="VIU31" s="851"/>
      <c r="VIV31" s="851"/>
      <c r="VIW31" s="851"/>
      <c r="VIX31" s="851"/>
      <c r="VIY31" s="851"/>
      <c r="VIZ31" s="851"/>
      <c r="VJA31" s="851"/>
      <c r="VJB31" s="851"/>
      <c r="VJC31" s="851"/>
      <c r="VJD31" s="851"/>
      <c r="VJE31" s="851"/>
      <c r="VJF31" s="851"/>
      <c r="VJG31" s="851"/>
      <c r="VJH31" s="851"/>
      <c r="VJI31" s="851"/>
      <c r="VJJ31" s="851"/>
      <c r="VJK31" s="851"/>
      <c r="VJL31" s="851"/>
      <c r="VJM31" s="851"/>
      <c r="VJN31" s="851"/>
      <c r="VJO31" s="851"/>
      <c r="VJP31" s="851"/>
      <c r="VJQ31" s="851"/>
      <c r="VJR31" s="851"/>
      <c r="VJS31" s="851"/>
      <c r="VJT31" s="851"/>
      <c r="VJU31" s="851"/>
      <c r="VJV31" s="851"/>
      <c r="VJW31" s="851"/>
      <c r="VJX31" s="851"/>
      <c r="VJY31" s="851"/>
      <c r="VJZ31" s="851"/>
      <c r="VKA31" s="851"/>
      <c r="VKB31" s="851"/>
      <c r="VKC31" s="851"/>
      <c r="VKD31" s="851"/>
      <c r="VKE31" s="851"/>
      <c r="VKF31" s="851"/>
      <c r="VKG31" s="851"/>
      <c r="VKH31" s="851"/>
      <c r="VKI31" s="851"/>
      <c r="VKJ31" s="851"/>
      <c r="VKK31" s="851"/>
      <c r="VKL31" s="851"/>
      <c r="VKM31" s="851"/>
      <c r="VKN31" s="851"/>
      <c r="VKO31" s="851"/>
      <c r="VKP31" s="851"/>
      <c r="VKQ31" s="851"/>
      <c r="VKR31" s="851"/>
      <c r="VKS31" s="851"/>
      <c r="VKT31" s="851"/>
      <c r="VKU31" s="851"/>
      <c r="VKV31" s="851"/>
      <c r="VKW31" s="851"/>
      <c r="VKX31" s="851"/>
      <c r="VKY31" s="851"/>
      <c r="VKZ31" s="851"/>
      <c r="VLA31" s="851"/>
      <c r="VLB31" s="851"/>
      <c r="VLC31" s="851"/>
      <c r="VLD31" s="851"/>
      <c r="VLE31" s="851"/>
      <c r="VLF31" s="851"/>
      <c r="VLG31" s="851"/>
      <c r="VLH31" s="851"/>
      <c r="VLI31" s="851"/>
      <c r="VLJ31" s="851"/>
      <c r="VLK31" s="851"/>
      <c r="VLL31" s="851"/>
      <c r="VLM31" s="851"/>
      <c r="VLN31" s="851"/>
      <c r="VLO31" s="851"/>
      <c r="VLP31" s="851"/>
      <c r="VLQ31" s="851"/>
      <c r="VLR31" s="851"/>
      <c r="VLS31" s="851"/>
      <c r="VLT31" s="851"/>
      <c r="VLU31" s="851"/>
      <c r="VLV31" s="851"/>
      <c r="VLW31" s="851"/>
      <c r="VLX31" s="851"/>
      <c r="VLY31" s="851"/>
      <c r="VLZ31" s="851"/>
      <c r="VMA31" s="851"/>
      <c r="VMB31" s="851"/>
      <c r="VMC31" s="851"/>
      <c r="VMD31" s="851"/>
      <c r="VME31" s="851"/>
      <c r="VMF31" s="851"/>
      <c r="VMG31" s="851"/>
      <c r="VMH31" s="851"/>
      <c r="VMI31" s="851"/>
      <c r="VMJ31" s="851"/>
      <c r="VMK31" s="851"/>
      <c r="VML31" s="851"/>
      <c r="VMM31" s="851"/>
      <c r="VMN31" s="851"/>
      <c r="VMO31" s="851"/>
      <c r="VMP31" s="851"/>
      <c r="VMQ31" s="851"/>
      <c r="VMR31" s="851"/>
      <c r="VMS31" s="851"/>
      <c r="VMT31" s="851"/>
      <c r="VMU31" s="851"/>
      <c r="VMV31" s="851"/>
      <c r="VMW31" s="851"/>
      <c r="VMX31" s="851"/>
      <c r="VMY31" s="851"/>
      <c r="VMZ31" s="851"/>
      <c r="VNA31" s="851"/>
      <c r="VNB31" s="851"/>
      <c r="VNC31" s="851"/>
      <c r="VND31" s="851"/>
      <c r="VNE31" s="851"/>
      <c r="VNF31" s="851"/>
      <c r="VNG31" s="851"/>
      <c r="VNH31" s="851"/>
      <c r="VNI31" s="851"/>
      <c r="VNJ31" s="851"/>
      <c r="VNK31" s="851"/>
      <c r="VNL31" s="851"/>
      <c r="VNM31" s="851"/>
      <c r="VNN31" s="851"/>
      <c r="VNO31" s="851"/>
      <c r="VNP31" s="851"/>
      <c r="VNQ31" s="851"/>
      <c r="VNR31" s="851"/>
      <c r="VNS31" s="851"/>
      <c r="VNT31" s="851"/>
      <c r="VNU31" s="851"/>
      <c r="VNV31" s="851"/>
      <c r="VNW31" s="851"/>
      <c r="VNX31" s="851"/>
      <c r="VNY31" s="851"/>
      <c r="VNZ31" s="851"/>
      <c r="VOA31" s="851"/>
      <c r="VOB31" s="851"/>
      <c r="VOC31" s="851"/>
      <c r="VOD31" s="851"/>
      <c r="VOE31" s="851"/>
      <c r="VOF31" s="851"/>
      <c r="VOG31" s="851"/>
      <c r="VOH31" s="851"/>
      <c r="VOI31" s="851"/>
      <c r="VOJ31" s="851"/>
      <c r="VOK31" s="851"/>
      <c r="VOL31" s="851"/>
      <c r="VOM31" s="851"/>
      <c r="VON31" s="851"/>
      <c r="VOO31" s="851"/>
      <c r="VOP31" s="851"/>
      <c r="VOQ31" s="851"/>
      <c r="VOR31" s="851"/>
      <c r="VOS31" s="851"/>
      <c r="VOT31" s="851"/>
      <c r="VOU31" s="851"/>
      <c r="VOV31" s="851"/>
      <c r="VOW31" s="851"/>
      <c r="VOX31" s="851"/>
      <c r="VOY31" s="851"/>
      <c r="VOZ31" s="851"/>
      <c r="VPA31" s="851"/>
      <c r="VPB31" s="851"/>
      <c r="VPC31" s="851"/>
      <c r="VPD31" s="851"/>
      <c r="VPE31" s="851"/>
      <c r="VPF31" s="851"/>
      <c r="VPG31" s="851"/>
      <c r="VPH31" s="851"/>
      <c r="VPI31" s="851"/>
      <c r="VPJ31" s="851"/>
      <c r="VPK31" s="851"/>
      <c r="VPL31" s="851"/>
      <c r="VPM31" s="851"/>
      <c r="VPN31" s="851"/>
      <c r="VPO31" s="851"/>
      <c r="VPP31" s="851"/>
      <c r="VPQ31" s="851"/>
      <c r="VPR31" s="851"/>
      <c r="VPS31" s="851"/>
      <c r="VPT31" s="851"/>
      <c r="VPU31" s="851"/>
      <c r="VPV31" s="851"/>
      <c r="VPW31" s="851"/>
      <c r="VPX31" s="851"/>
      <c r="VPY31" s="851"/>
      <c r="VPZ31" s="851"/>
      <c r="VQA31" s="851"/>
      <c r="VQB31" s="851"/>
      <c r="VQC31" s="851"/>
      <c r="VQD31" s="851"/>
      <c r="VQE31" s="851"/>
      <c r="VQF31" s="851"/>
      <c r="VQG31" s="851"/>
      <c r="VQH31" s="851"/>
      <c r="VQI31" s="851"/>
      <c r="VQJ31" s="851"/>
      <c r="VQK31" s="851"/>
      <c r="VQL31" s="851"/>
      <c r="VQM31" s="851"/>
      <c r="VQN31" s="851"/>
      <c r="VQO31" s="851"/>
      <c r="VQP31" s="851"/>
      <c r="VQQ31" s="851"/>
      <c r="VQR31" s="851"/>
      <c r="VQS31" s="851"/>
      <c r="VQT31" s="851"/>
      <c r="VQU31" s="851"/>
      <c r="VQV31" s="851"/>
      <c r="VQW31" s="851"/>
      <c r="VQX31" s="851"/>
      <c r="VQY31" s="851"/>
      <c r="VQZ31" s="851"/>
      <c r="VRA31" s="851"/>
      <c r="VRB31" s="851"/>
      <c r="VRC31" s="851"/>
      <c r="VRD31" s="851"/>
      <c r="VRE31" s="851"/>
      <c r="VRF31" s="851"/>
      <c r="VRG31" s="851"/>
      <c r="VRH31" s="851"/>
      <c r="VRI31" s="851"/>
      <c r="VRJ31" s="851"/>
      <c r="VRK31" s="851"/>
      <c r="VRL31" s="851"/>
      <c r="VRM31" s="851"/>
      <c r="VRN31" s="851"/>
      <c r="VRO31" s="851"/>
      <c r="VRP31" s="851"/>
      <c r="VRQ31" s="851"/>
      <c r="VRR31" s="851"/>
      <c r="VRS31" s="851"/>
      <c r="VRT31" s="851"/>
      <c r="VRU31" s="851"/>
      <c r="VRV31" s="851"/>
      <c r="VRW31" s="851"/>
      <c r="VRX31" s="851"/>
      <c r="VRY31" s="851"/>
      <c r="VRZ31" s="851"/>
      <c r="VSA31" s="851"/>
      <c r="VSB31" s="851"/>
      <c r="VSC31" s="851"/>
      <c r="VSD31" s="851"/>
      <c r="VSE31" s="851"/>
      <c r="VSF31" s="851"/>
      <c r="VSG31" s="851"/>
      <c r="VSH31" s="851"/>
      <c r="VSI31" s="851"/>
      <c r="VSJ31" s="851"/>
      <c r="VSK31" s="851"/>
      <c r="VSL31" s="851"/>
      <c r="VSM31" s="851"/>
      <c r="VSN31" s="851"/>
      <c r="VSO31" s="851"/>
      <c r="VSP31" s="851"/>
      <c r="VSQ31" s="851"/>
      <c r="VSR31" s="851"/>
      <c r="VSS31" s="851"/>
      <c r="VST31" s="851"/>
      <c r="VSU31" s="851"/>
      <c r="VSV31" s="851"/>
      <c r="VSW31" s="851"/>
      <c r="VSX31" s="851"/>
      <c r="VSY31" s="851"/>
      <c r="VSZ31" s="851"/>
      <c r="VTA31" s="851"/>
      <c r="VTB31" s="851"/>
      <c r="VTC31" s="851"/>
      <c r="VTD31" s="851"/>
      <c r="VTE31" s="851"/>
      <c r="VTF31" s="851"/>
      <c r="VTG31" s="851"/>
      <c r="VTH31" s="851"/>
      <c r="VTI31" s="851"/>
      <c r="VTJ31" s="851"/>
      <c r="VTK31" s="851"/>
      <c r="VTL31" s="851"/>
      <c r="VTM31" s="851"/>
      <c r="VTN31" s="851"/>
      <c r="VTO31" s="851"/>
      <c r="VTP31" s="851"/>
      <c r="VTQ31" s="851"/>
      <c r="VTR31" s="851"/>
      <c r="VTS31" s="851"/>
      <c r="VTT31" s="851"/>
      <c r="VTU31" s="851"/>
      <c r="VTV31" s="851"/>
      <c r="VTW31" s="851"/>
      <c r="VTX31" s="851"/>
      <c r="VTY31" s="851"/>
      <c r="VTZ31" s="851"/>
      <c r="VUA31" s="851"/>
      <c r="VUB31" s="851"/>
      <c r="VUC31" s="851"/>
      <c r="VUD31" s="851"/>
      <c r="VUE31" s="851"/>
      <c r="VUF31" s="851"/>
      <c r="VUG31" s="851"/>
      <c r="VUH31" s="851"/>
      <c r="VUI31" s="851"/>
      <c r="VUJ31" s="851"/>
      <c r="VUK31" s="851"/>
      <c r="VUL31" s="851"/>
      <c r="VUM31" s="851"/>
      <c r="VUN31" s="851"/>
      <c r="VUO31" s="851"/>
      <c r="VUP31" s="851"/>
      <c r="VUQ31" s="851"/>
      <c r="VUR31" s="851"/>
      <c r="VUS31" s="851"/>
      <c r="VUT31" s="851"/>
      <c r="VUU31" s="851"/>
      <c r="VUV31" s="851"/>
      <c r="VUW31" s="851"/>
      <c r="VUX31" s="851"/>
      <c r="VUY31" s="851"/>
      <c r="VUZ31" s="851"/>
      <c r="VVA31" s="851"/>
      <c r="VVB31" s="851"/>
      <c r="VVC31" s="851"/>
      <c r="VVD31" s="851"/>
      <c r="VVE31" s="851"/>
      <c r="VVF31" s="851"/>
      <c r="VVG31" s="851"/>
      <c r="VVH31" s="851"/>
      <c r="VVI31" s="851"/>
      <c r="VVJ31" s="851"/>
      <c r="VVK31" s="851"/>
      <c r="VVL31" s="851"/>
      <c r="VVM31" s="851"/>
      <c r="VVN31" s="851"/>
      <c r="VVO31" s="851"/>
      <c r="VVP31" s="851"/>
      <c r="VVQ31" s="851"/>
      <c r="VVR31" s="851"/>
      <c r="VVS31" s="851"/>
      <c r="VVT31" s="851"/>
      <c r="VVU31" s="851"/>
      <c r="VVV31" s="851"/>
      <c r="VVW31" s="851"/>
      <c r="VVX31" s="851"/>
      <c r="VVY31" s="851"/>
      <c r="VVZ31" s="851"/>
      <c r="VWA31" s="851"/>
      <c r="VWB31" s="851"/>
      <c r="VWC31" s="851"/>
      <c r="VWD31" s="851"/>
      <c r="VWE31" s="851"/>
      <c r="VWF31" s="851"/>
      <c r="VWG31" s="851"/>
      <c r="VWH31" s="851"/>
      <c r="VWI31" s="851"/>
      <c r="VWJ31" s="851"/>
      <c r="VWK31" s="851"/>
      <c r="VWL31" s="851"/>
      <c r="VWM31" s="851"/>
      <c r="VWN31" s="851"/>
      <c r="VWO31" s="851"/>
      <c r="VWP31" s="851"/>
      <c r="VWQ31" s="851"/>
      <c r="VWR31" s="851"/>
      <c r="VWS31" s="851"/>
      <c r="VWT31" s="851"/>
      <c r="VWU31" s="851"/>
      <c r="VWV31" s="851"/>
      <c r="VWW31" s="851"/>
      <c r="VWX31" s="851"/>
      <c r="VWY31" s="851"/>
      <c r="VWZ31" s="851"/>
      <c r="VXA31" s="851"/>
      <c r="VXB31" s="851"/>
      <c r="VXC31" s="851"/>
      <c r="VXD31" s="851"/>
      <c r="VXE31" s="851"/>
      <c r="VXF31" s="851"/>
      <c r="VXG31" s="851"/>
      <c r="VXH31" s="851"/>
      <c r="VXI31" s="851"/>
      <c r="VXJ31" s="851"/>
      <c r="VXK31" s="851"/>
      <c r="VXL31" s="851"/>
      <c r="VXM31" s="851"/>
      <c r="VXN31" s="851"/>
      <c r="VXO31" s="851"/>
      <c r="VXP31" s="851"/>
      <c r="VXQ31" s="851"/>
      <c r="VXR31" s="851"/>
      <c r="VXS31" s="851"/>
      <c r="VXT31" s="851"/>
      <c r="VXU31" s="851"/>
      <c r="VXV31" s="851"/>
      <c r="VXW31" s="851"/>
      <c r="VXX31" s="851"/>
      <c r="VXY31" s="851"/>
      <c r="VXZ31" s="851"/>
      <c r="VYA31" s="851"/>
      <c r="VYB31" s="851"/>
      <c r="VYC31" s="851"/>
      <c r="VYD31" s="851"/>
      <c r="VYE31" s="851"/>
      <c r="VYF31" s="851"/>
      <c r="VYG31" s="851"/>
      <c r="VYH31" s="851"/>
      <c r="VYI31" s="851"/>
      <c r="VYJ31" s="851"/>
      <c r="VYK31" s="851"/>
      <c r="VYL31" s="851"/>
      <c r="VYM31" s="851"/>
      <c r="VYN31" s="851"/>
      <c r="VYO31" s="851"/>
      <c r="VYP31" s="851"/>
      <c r="VYQ31" s="851"/>
      <c r="VYR31" s="851"/>
      <c r="VYS31" s="851"/>
      <c r="VYT31" s="851"/>
      <c r="VYU31" s="851"/>
      <c r="VYV31" s="851"/>
      <c r="VYW31" s="851"/>
      <c r="VYX31" s="851"/>
      <c r="VYY31" s="851"/>
      <c r="VYZ31" s="851"/>
      <c r="VZA31" s="851"/>
      <c r="VZB31" s="851"/>
      <c r="VZC31" s="851"/>
      <c r="VZD31" s="851"/>
      <c r="VZE31" s="851"/>
      <c r="VZF31" s="851"/>
      <c r="VZG31" s="851"/>
      <c r="VZH31" s="851"/>
      <c r="VZI31" s="851"/>
      <c r="VZJ31" s="851"/>
      <c r="VZK31" s="851"/>
      <c r="VZL31" s="851"/>
      <c r="VZM31" s="851"/>
      <c r="VZN31" s="851"/>
      <c r="VZO31" s="851"/>
      <c r="VZP31" s="851"/>
      <c r="VZQ31" s="851"/>
      <c r="VZR31" s="851"/>
      <c r="VZS31" s="851"/>
      <c r="VZT31" s="851"/>
      <c r="VZU31" s="851"/>
      <c r="VZV31" s="851"/>
      <c r="VZW31" s="851"/>
      <c r="VZX31" s="851"/>
      <c r="VZY31" s="851"/>
      <c r="VZZ31" s="851"/>
      <c r="WAA31" s="851"/>
      <c r="WAB31" s="851"/>
      <c r="WAC31" s="851"/>
      <c r="WAD31" s="851"/>
      <c r="WAE31" s="851"/>
      <c r="WAF31" s="851"/>
      <c r="WAG31" s="851"/>
      <c r="WAH31" s="851"/>
      <c r="WAI31" s="851"/>
      <c r="WAJ31" s="851"/>
      <c r="WAK31" s="851"/>
      <c r="WAL31" s="851"/>
      <c r="WAM31" s="851"/>
      <c r="WAN31" s="851"/>
      <c r="WAO31" s="851"/>
      <c r="WAP31" s="851"/>
      <c r="WAQ31" s="851"/>
      <c r="WAR31" s="851"/>
      <c r="WAS31" s="851"/>
      <c r="WAT31" s="851"/>
      <c r="WAU31" s="851"/>
      <c r="WAV31" s="851"/>
      <c r="WAW31" s="851"/>
      <c r="WAX31" s="851"/>
      <c r="WAY31" s="851"/>
      <c r="WAZ31" s="851"/>
      <c r="WBA31" s="851"/>
      <c r="WBB31" s="851"/>
      <c r="WBC31" s="851"/>
      <c r="WBD31" s="851"/>
      <c r="WBE31" s="851"/>
      <c r="WBF31" s="851"/>
      <c r="WBG31" s="851"/>
      <c r="WBH31" s="851"/>
      <c r="WBI31" s="851"/>
      <c r="WBJ31" s="851"/>
      <c r="WBK31" s="851"/>
      <c r="WBL31" s="851"/>
      <c r="WBM31" s="851"/>
      <c r="WBN31" s="851"/>
      <c r="WBO31" s="851"/>
      <c r="WBP31" s="851"/>
      <c r="WBQ31" s="851"/>
      <c r="WBR31" s="851"/>
      <c r="WBS31" s="851"/>
      <c r="WBT31" s="851"/>
      <c r="WBU31" s="851"/>
      <c r="WBV31" s="851"/>
      <c r="WBW31" s="851"/>
      <c r="WBX31" s="851"/>
      <c r="WBY31" s="851"/>
      <c r="WBZ31" s="851"/>
      <c r="WCA31" s="851"/>
      <c r="WCB31" s="851"/>
      <c r="WCC31" s="851"/>
      <c r="WCD31" s="851"/>
      <c r="WCE31" s="851"/>
      <c r="WCF31" s="851"/>
      <c r="WCG31" s="851"/>
      <c r="WCH31" s="851"/>
      <c r="WCI31" s="851"/>
      <c r="WCJ31" s="851"/>
      <c r="WCK31" s="851"/>
      <c r="WCL31" s="851"/>
      <c r="WCM31" s="851"/>
      <c r="WCN31" s="851"/>
      <c r="WCO31" s="851"/>
      <c r="WCP31" s="851"/>
      <c r="WCQ31" s="851"/>
      <c r="WCR31" s="851"/>
      <c r="WCS31" s="851"/>
      <c r="WCT31" s="851"/>
      <c r="WCU31" s="851"/>
      <c r="WCV31" s="851"/>
      <c r="WCW31" s="851"/>
      <c r="WCX31" s="851"/>
      <c r="WCY31" s="851"/>
      <c r="WCZ31" s="851"/>
      <c r="WDA31" s="851"/>
      <c r="WDB31" s="851"/>
      <c r="WDC31" s="851"/>
      <c r="WDD31" s="851"/>
      <c r="WDE31" s="851"/>
      <c r="WDF31" s="851"/>
      <c r="WDG31" s="851"/>
      <c r="WDH31" s="851"/>
      <c r="WDI31" s="851"/>
      <c r="WDJ31" s="851"/>
      <c r="WDK31" s="851"/>
      <c r="WDL31" s="851"/>
      <c r="WDM31" s="851"/>
      <c r="WDN31" s="851"/>
      <c r="WDO31" s="851"/>
      <c r="WDP31" s="851"/>
      <c r="WDQ31" s="851"/>
      <c r="WDR31" s="851"/>
      <c r="WDS31" s="851"/>
      <c r="WDT31" s="851"/>
      <c r="WDU31" s="851"/>
      <c r="WDV31" s="851"/>
      <c r="WDW31" s="851"/>
      <c r="WDX31" s="851"/>
      <c r="WDY31" s="851"/>
      <c r="WDZ31" s="851"/>
      <c r="WEA31" s="851"/>
      <c r="WEB31" s="851"/>
      <c r="WEC31" s="851"/>
      <c r="WED31" s="851"/>
      <c r="WEE31" s="851"/>
      <c r="WEF31" s="851"/>
      <c r="WEG31" s="851"/>
      <c r="WEH31" s="851"/>
      <c r="WEI31" s="851"/>
      <c r="WEJ31" s="851"/>
      <c r="WEK31" s="851"/>
      <c r="WEL31" s="851"/>
      <c r="WEM31" s="851"/>
      <c r="WEN31" s="851"/>
      <c r="WEO31" s="851"/>
      <c r="WEP31" s="851"/>
      <c r="WEQ31" s="851"/>
      <c r="WER31" s="851"/>
      <c r="WES31" s="851"/>
      <c r="WET31" s="851"/>
      <c r="WEU31" s="851"/>
      <c r="WEV31" s="851"/>
      <c r="WEW31" s="851"/>
      <c r="WEX31" s="851"/>
      <c r="WEY31" s="851"/>
      <c r="WEZ31" s="851"/>
      <c r="WFA31" s="851"/>
      <c r="WFB31" s="851"/>
      <c r="WFC31" s="851"/>
      <c r="WFD31" s="851"/>
      <c r="WFE31" s="851"/>
      <c r="WFF31" s="851"/>
      <c r="WFG31" s="851"/>
      <c r="WFH31" s="851"/>
      <c r="WFI31" s="851"/>
      <c r="WFJ31" s="851"/>
      <c r="WFK31" s="851"/>
      <c r="WFL31" s="851"/>
      <c r="WFM31" s="851"/>
      <c r="WFN31" s="851"/>
      <c r="WFO31" s="851"/>
      <c r="WFP31" s="851"/>
      <c r="WFQ31" s="851"/>
      <c r="WFR31" s="851"/>
      <c r="WFS31" s="851"/>
      <c r="WFT31" s="851"/>
      <c r="WFU31" s="851"/>
      <c r="WFV31" s="851"/>
      <c r="WFW31" s="851"/>
      <c r="WFX31" s="851"/>
      <c r="WFY31" s="851"/>
      <c r="WFZ31" s="851"/>
      <c r="WGA31" s="851"/>
      <c r="WGB31" s="851"/>
      <c r="WGC31" s="851"/>
      <c r="WGD31" s="851"/>
      <c r="WGE31" s="851"/>
      <c r="WGF31" s="851"/>
      <c r="WGG31" s="851"/>
      <c r="WGH31" s="851"/>
      <c r="WGI31" s="851"/>
      <c r="WGJ31" s="851"/>
      <c r="WGK31" s="851"/>
      <c r="WGL31" s="851"/>
      <c r="WGM31" s="851"/>
      <c r="WGN31" s="851"/>
      <c r="WGO31" s="851"/>
      <c r="WGP31" s="851"/>
      <c r="WGQ31" s="851"/>
      <c r="WGR31" s="851"/>
      <c r="WGS31" s="851"/>
      <c r="WGT31" s="851"/>
      <c r="WGU31" s="851"/>
      <c r="WGV31" s="851"/>
      <c r="WGW31" s="851"/>
      <c r="WGX31" s="851"/>
      <c r="WGY31" s="851"/>
      <c r="WGZ31" s="851"/>
      <c r="WHA31" s="851"/>
      <c r="WHB31" s="851"/>
      <c r="WHC31" s="851"/>
      <c r="WHD31" s="851"/>
      <c r="WHE31" s="851"/>
      <c r="WHF31" s="851"/>
      <c r="WHG31" s="851"/>
      <c r="WHH31" s="851"/>
      <c r="WHI31" s="851"/>
      <c r="WHJ31" s="851"/>
      <c r="WHK31" s="851"/>
      <c r="WHL31" s="851"/>
      <c r="WHM31" s="851"/>
      <c r="WHN31" s="851"/>
      <c r="WHO31" s="851"/>
      <c r="WHP31" s="851"/>
      <c r="WHQ31" s="851"/>
      <c r="WHR31" s="851"/>
      <c r="WHS31" s="851"/>
      <c r="WHT31" s="851"/>
      <c r="WHU31" s="851"/>
      <c r="WHV31" s="851"/>
      <c r="WHW31" s="851"/>
      <c r="WHX31" s="851"/>
      <c r="WHY31" s="851"/>
      <c r="WHZ31" s="851"/>
      <c r="WIA31" s="851"/>
      <c r="WIB31" s="851"/>
      <c r="WIC31" s="851"/>
      <c r="WID31" s="851"/>
      <c r="WIE31" s="851"/>
      <c r="WIF31" s="851"/>
      <c r="WIG31" s="851"/>
      <c r="WIH31" s="851"/>
      <c r="WII31" s="851"/>
      <c r="WIJ31" s="851"/>
      <c r="WIK31" s="851"/>
      <c r="WIL31" s="851"/>
      <c r="WIM31" s="851"/>
      <c r="WIN31" s="851"/>
      <c r="WIO31" s="851"/>
      <c r="WIP31" s="851"/>
      <c r="WIQ31" s="851"/>
      <c r="WIR31" s="851"/>
      <c r="WIS31" s="851"/>
      <c r="WIT31" s="851"/>
      <c r="WIU31" s="851"/>
      <c r="WIV31" s="851"/>
      <c r="WIW31" s="851"/>
      <c r="WIX31" s="851"/>
      <c r="WIY31" s="851"/>
      <c r="WIZ31" s="851"/>
      <c r="WJA31" s="851"/>
      <c r="WJB31" s="851"/>
      <c r="WJC31" s="851"/>
      <c r="WJD31" s="851"/>
      <c r="WJE31" s="851"/>
      <c r="WJF31" s="851"/>
      <c r="WJG31" s="851"/>
      <c r="WJH31" s="851"/>
      <c r="WJI31" s="851"/>
      <c r="WJJ31" s="851"/>
      <c r="WJK31" s="851"/>
      <c r="WJL31" s="851"/>
      <c r="WJM31" s="851"/>
      <c r="WJN31" s="851"/>
      <c r="WJO31" s="851"/>
      <c r="WJP31" s="851"/>
      <c r="WJQ31" s="851"/>
      <c r="WJR31" s="851"/>
      <c r="WJS31" s="851"/>
      <c r="WJT31" s="851"/>
      <c r="WJU31" s="851"/>
      <c r="WJV31" s="851"/>
      <c r="WJW31" s="851"/>
      <c r="WJX31" s="851"/>
      <c r="WJY31" s="851"/>
      <c r="WJZ31" s="851"/>
      <c r="WKA31" s="851"/>
      <c r="WKB31" s="851"/>
      <c r="WKC31" s="851"/>
      <c r="WKD31" s="851"/>
      <c r="WKE31" s="851"/>
      <c r="WKF31" s="851"/>
      <c r="WKG31" s="851"/>
      <c r="WKH31" s="851"/>
      <c r="WKI31" s="851"/>
      <c r="WKJ31" s="851"/>
      <c r="WKK31" s="851"/>
      <c r="WKL31" s="851"/>
      <c r="WKM31" s="851"/>
      <c r="WKN31" s="851"/>
      <c r="WKO31" s="851"/>
      <c r="WKP31" s="851"/>
      <c r="WKQ31" s="851"/>
      <c r="WKR31" s="851"/>
      <c r="WKS31" s="851"/>
      <c r="WKT31" s="851"/>
      <c r="WKU31" s="851"/>
      <c r="WKV31" s="851"/>
      <c r="WKW31" s="851"/>
      <c r="WKX31" s="851"/>
      <c r="WKY31" s="851"/>
      <c r="WKZ31" s="851"/>
      <c r="WLA31" s="851"/>
      <c r="WLB31" s="851"/>
      <c r="WLC31" s="851"/>
      <c r="WLD31" s="851"/>
      <c r="WLE31" s="851"/>
      <c r="WLF31" s="851"/>
      <c r="WLG31" s="851"/>
      <c r="WLH31" s="851"/>
      <c r="WLI31" s="851"/>
      <c r="WLJ31" s="851"/>
      <c r="WLK31" s="851"/>
      <c r="WLL31" s="851"/>
      <c r="WLM31" s="851"/>
      <c r="WLN31" s="851"/>
      <c r="WLO31" s="851"/>
      <c r="WLP31" s="851"/>
      <c r="WLQ31" s="851"/>
      <c r="WLR31" s="851"/>
      <c r="WLS31" s="851"/>
      <c r="WLT31" s="851"/>
      <c r="WLU31" s="851"/>
      <c r="WLV31" s="851"/>
      <c r="WLW31" s="851"/>
      <c r="WLX31" s="851"/>
      <c r="WLY31" s="851"/>
      <c r="WLZ31" s="851"/>
      <c r="WMA31" s="851"/>
      <c r="WMB31" s="851"/>
      <c r="WMC31" s="851"/>
      <c r="WMD31" s="851"/>
      <c r="WME31" s="851"/>
      <c r="WMF31" s="851"/>
      <c r="WMG31" s="851"/>
      <c r="WMH31" s="851"/>
      <c r="WMI31" s="851"/>
      <c r="WMJ31" s="851"/>
      <c r="WMK31" s="851"/>
      <c r="WML31" s="851"/>
      <c r="WMM31" s="851"/>
      <c r="WMN31" s="851"/>
      <c r="WMO31" s="851"/>
      <c r="WMP31" s="851"/>
      <c r="WMQ31" s="851"/>
      <c r="WMR31" s="851"/>
      <c r="WMS31" s="851"/>
      <c r="WMT31" s="851"/>
      <c r="WMU31" s="851"/>
      <c r="WMV31" s="851"/>
      <c r="WMW31" s="851"/>
      <c r="WMX31" s="851"/>
      <c r="WMY31" s="851"/>
      <c r="WMZ31" s="851"/>
      <c r="WNA31" s="851"/>
      <c r="WNB31" s="851"/>
      <c r="WNC31" s="851"/>
      <c r="WND31" s="851"/>
      <c r="WNE31" s="851"/>
      <c r="WNF31" s="851"/>
      <c r="WNG31" s="851"/>
      <c r="WNH31" s="851"/>
      <c r="WNI31" s="851"/>
      <c r="WNJ31" s="851"/>
      <c r="WNK31" s="851"/>
      <c r="WNL31" s="851"/>
      <c r="WNM31" s="851"/>
      <c r="WNN31" s="851"/>
      <c r="WNO31" s="851"/>
      <c r="WNP31" s="851"/>
      <c r="WNQ31" s="851"/>
      <c r="WNR31" s="851"/>
      <c r="WNS31" s="851"/>
      <c r="WNT31" s="851"/>
      <c r="WNU31" s="851"/>
      <c r="WNV31" s="851"/>
      <c r="WNW31" s="851"/>
      <c r="WNX31" s="851"/>
      <c r="WNY31" s="851"/>
      <c r="WNZ31" s="851"/>
      <c r="WOA31" s="851"/>
      <c r="WOB31" s="851"/>
      <c r="WOC31" s="851"/>
      <c r="WOD31" s="851"/>
      <c r="WOE31" s="851"/>
      <c r="WOF31" s="851"/>
      <c r="WOG31" s="851"/>
      <c r="WOH31" s="851"/>
      <c r="WOI31" s="851"/>
      <c r="WOJ31" s="851"/>
      <c r="WOK31" s="851"/>
      <c r="WOL31" s="851"/>
      <c r="WOM31" s="851"/>
      <c r="WON31" s="851"/>
      <c r="WOO31" s="851"/>
      <c r="WOP31" s="851"/>
      <c r="WOQ31" s="851"/>
      <c r="WOR31" s="851"/>
      <c r="WOS31" s="851"/>
      <c r="WOT31" s="851"/>
      <c r="WOU31" s="851"/>
      <c r="WOV31" s="851"/>
      <c r="WOW31" s="851"/>
      <c r="WOX31" s="851"/>
      <c r="WOY31" s="851"/>
      <c r="WOZ31" s="851"/>
      <c r="WPA31" s="851"/>
      <c r="WPB31" s="851"/>
      <c r="WPC31" s="851"/>
      <c r="WPD31" s="851"/>
      <c r="WPE31" s="851"/>
      <c r="WPF31" s="851"/>
      <c r="WPG31" s="851"/>
      <c r="WPH31" s="851"/>
      <c r="WPI31" s="851"/>
      <c r="WPJ31" s="851"/>
      <c r="WPK31" s="851"/>
      <c r="WPL31" s="851"/>
      <c r="WPM31" s="851"/>
      <c r="WPN31" s="851"/>
      <c r="WPO31" s="851"/>
      <c r="WPP31" s="851"/>
      <c r="WPQ31" s="851"/>
      <c r="WPR31" s="851"/>
      <c r="WPS31" s="851"/>
      <c r="WPT31" s="851"/>
      <c r="WPU31" s="851"/>
      <c r="WPV31" s="851"/>
      <c r="WPW31" s="851"/>
      <c r="WPX31" s="851"/>
      <c r="WPY31" s="851"/>
      <c r="WPZ31" s="851"/>
      <c r="WQA31" s="851"/>
      <c r="WQB31" s="851"/>
      <c r="WQC31" s="851"/>
      <c r="WQD31" s="851"/>
      <c r="WQE31" s="851"/>
      <c r="WQF31" s="851"/>
      <c r="WQG31" s="851"/>
      <c r="WQH31" s="851"/>
      <c r="WQI31" s="851"/>
      <c r="WQJ31" s="851"/>
      <c r="WQK31" s="851"/>
      <c r="WQL31" s="851"/>
      <c r="WQM31" s="851"/>
      <c r="WQN31" s="851"/>
      <c r="WQO31" s="851"/>
      <c r="WQP31" s="851"/>
      <c r="WQQ31" s="851"/>
      <c r="WQR31" s="851"/>
      <c r="WQS31" s="851"/>
      <c r="WQT31" s="851"/>
      <c r="WQU31" s="851"/>
      <c r="WQV31" s="851"/>
      <c r="WQW31" s="851"/>
      <c r="WQX31" s="851"/>
      <c r="WQY31" s="851"/>
      <c r="WQZ31" s="851"/>
      <c r="WRA31" s="851"/>
      <c r="WRB31" s="851"/>
      <c r="WRC31" s="851"/>
      <c r="WRD31" s="851"/>
      <c r="WRE31" s="851"/>
      <c r="WRF31" s="851"/>
      <c r="WRG31" s="851"/>
      <c r="WRH31" s="851"/>
      <c r="WRI31" s="851"/>
      <c r="WRJ31" s="851"/>
      <c r="WRK31" s="851"/>
      <c r="WRL31" s="851"/>
      <c r="WRM31" s="851"/>
      <c r="WRN31" s="851"/>
      <c r="WRO31" s="851"/>
      <c r="WRP31" s="851"/>
      <c r="WRQ31" s="851"/>
      <c r="WRR31" s="851"/>
      <c r="WRS31" s="851"/>
      <c r="WRT31" s="851"/>
      <c r="WRU31" s="851"/>
      <c r="WRV31" s="851"/>
      <c r="WRW31" s="851"/>
      <c r="WRX31" s="851"/>
      <c r="WRY31" s="851"/>
      <c r="WRZ31" s="851"/>
      <c r="WSA31" s="851"/>
      <c r="WSB31" s="851"/>
      <c r="WSC31" s="851"/>
      <c r="WSD31" s="851"/>
      <c r="WSE31" s="851"/>
      <c r="WSF31" s="851"/>
      <c r="WSG31" s="851"/>
      <c r="WSH31" s="851"/>
      <c r="WSI31" s="851"/>
      <c r="WSJ31" s="851"/>
      <c r="WSK31" s="851"/>
      <c r="WSL31" s="851"/>
      <c r="WSM31" s="851"/>
      <c r="WSN31" s="851"/>
      <c r="WSO31" s="851"/>
      <c r="WSP31" s="851"/>
      <c r="WSQ31" s="851"/>
      <c r="WSR31" s="851"/>
      <c r="WSS31" s="851"/>
      <c r="WST31" s="851"/>
      <c r="WSU31" s="851"/>
      <c r="WSV31" s="851"/>
      <c r="WSW31" s="851"/>
      <c r="WSX31" s="851"/>
      <c r="WSY31" s="851"/>
      <c r="WSZ31" s="851"/>
      <c r="WTA31" s="851"/>
      <c r="WTB31" s="851"/>
      <c r="WTC31" s="851"/>
      <c r="WTD31" s="851"/>
      <c r="WTE31" s="851"/>
      <c r="WTF31" s="851"/>
      <c r="WTG31" s="851"/>
      <c r="WTH31" s="851"/>
      <c r="WTI31" s="851"/>
      <c r="WTJ31" s="851"/>
      <c r="WTK31" s="851"/>
      <c r="WTL31" s="851"/>
      <c r="WTM31" s="851"/>
      <c r="WTN31" s="851"/>
      <c r="WTO31" s="851"/>
      <c r="WTP31" s="851"/>
      <c r="WTQ31" s="851"/>
      <c r="WTR31" s="851"/>
      <c r="WTS31" s="851"/>
      <c r="WTT31" s="851"/>
      <c r="WTU31" s="851"/>
      <c r="WTV31" s="851"/>
      <c r="WTW31" s="851"/>
      <c r="WTX31" s="851"/>
      <c r="WTY31" s="851"/>
      <c r="WTZ31" s="851"/>
      <c r="WUA31" s="851"/>
      <c r="WUB31" s="851"/>
      <c r="WUC31" s="851"/>
      <c r="WUD31" s="851"/>
      <c r="WUE31" s="851"/>
      <c r="WUF31" s="851"/>
      <c r="WUG31" s="851"/>
      <c r="WUH31" s="851"/>
      <c r="WUI31" s="851"/>
      <c r="WUJ31" s="851"/>
      <c r="WUK31" s="851"/>
      <c r="WUL31" s="851"/>
      <c r="WUM31" s="851"/>
      <c r="WUN31" s="851"/>
      <c r="WUO31" s="851"/>
      <c r="WUP31" s="851"/>
      <c r="WUQ31" s="851"/>
      <c r="WUR31" s="851"/>
      <c r="WUS31" s="851"/>
      <c r="WUT31" s="851"/>
      <c r="WUU31" s="851"/>
      <c r="WUV31" s="851"/>
      <c r="WUW31" s="851"/>
      <c r="WUX31" s="851"/>
      <c r="WUY31" s="851"/>
      <c r="WUZ31" s="851"/>
      <c r="WVA31" s="851"/>
      <c r="WVB31" s="851"/>
      <c r="WVC31" s="851"/>
      <c r="WVD31" s="851"/>
      <c r="WVE31" s="851"/>
      <c r="WVF31" s="851"/>
      <c r="WVG31" s="851"/>
      <c r="WVH31" s="851"/>
      <c r="WVI31" s="851"/>
      <c r="WVJ31" s="851"/>
      <c r="WVK31" s="851"/>
      <c r="WVL31" s="851"/>
      <c r="WVM31" s="851"/>
      <c r="WVN31" s="851"/>
      <c r="WVO31" s="851"/>
      <c r="WVP31" s="851"/>
      <c r="WVQ31" s="851"/>
      <c r="WVR31" s="851"/>
      <c r="WVS31" s="851"/>
      <c r="WVT31" s="851"/>
      <c r="WVU31" s="851"/>
      <c r="WVV31" s="851"/>
      <c r="WVW31" s="851"/>
      <c r="WVX31" s="851"/>
      <c r="WVY31" s="851"/>
      <c r="WVZ31" s="851"/>
      <c r="WWA31" s="851"/>
      <c r="WWB31" s="851"/>
      <c r="WWC31" s="851"/>
      <c r="WWD31" s="851"/>
      <c r="WWE31" s="851"/>
      <c r="WWF31" s="851"/>
      <c r="WWG31" s="851"/>
      <c r="WWH31" s="851"/>
      <c r="WWI31" s="851"/>
      <c r="WWJ31" s="851"/>
      <c r="WWK31" s="851"/>
      <c r="WWL31" s="851"/>
      <c r="WWM31" s="851"/>
      <c r="WWN31" s="851"/>
      <c r="WWO31" s="851"/>
      <c r="WWP31" s="851"/>
      <c r="WWQ31" s="851"/>
      <c r="WWR31" s="851"/>
      <c r="WWS31" s="851"/>
      <c r="WWT31" s="851"/>
      <c r="WWU31" s="851"/>
      <c r="WWV31" s="851"/>
      <c r="WWW31" s="851"/>
      <c r="WWX31" s="851"/>
      <c r="WWY31" s="851"/>
      <c r="WWZ31" s="851"/>
      <c r="WXA31" s="851"/>
      <c r="WXB31" s="851"/>
      <c r="WXC31" s="851"/>
      <c r="WXD31" s="851"/>
      <c r="WXE31" s="851"/>
      <c r="WXF31" s="851"/>
      <c r="WXG31" s="851"/>
      <c r="WXH31" s="851"/>
      <c r="WXI31" s="851"/>
      <c r="WXJ31" s="851"/>
      <c r="WXK31" s="851"/>
      <c r="WXL31" s="851"/>
      <c r="WXM31" s="851"/>
      <c r="WXN31" s="851"/>
      <c r="WXO31" s="851"/>
      <c r="WXP31" s="851"/>
      <c r="WXQ31" s="851"/>
      <c r="WXR31" s="851"/>
      <c r="WXS31" s="851"/>
      <c r="WXT31" s="851"/>
      <c r="WXU31" s="851"/>
      <c r="WXV31" s="851"/>
      <c r="WXW31" s="851"/>
      <c r="WXX31" s="851"/>
      <c r="WXY31" s="851"/>
      <c r="WXZ31" s="851"/>
      <c r="WYA31" s="851"/>
      <c r="WYB31" s="851"/>
      <c r="WYC31" s="851"/>
      <c r="WYD31" s="851"/>
      <c r="WYE31" s="851"/>
      <c r="WYF31" s="851"/>
      <c r="WYG31" s="851"/>
      <c r="WYH31" s="851"/>
      <c r="WYI31" s="851"/>
      <c r="WYJ31" s="851"/>
      <c r="WYK31" s="851"/>
      <c r="WYL31" s="851"/>
      <c r="WYM31" s="851"/>
      <c r="WYN31" s="851"/>
      <c r="WYO31" s="851"/>
      <c r="WYP31" s="851"/>
      <c r="WYQ31" s="851"/>
      <c r="WYR31" s="851"/>
      <c r="WYS31" s="851"/>
      <c r="WYT31" s="851"/>
      <c r="WYU31" s="851"/>
      <c r="WYV31" s="851"/>
      <c r="WYW31" s="851"/>
      <c r="WYX31" s="851"/>
      <c r="WYY31" s="851"/>
      <c r="WYZ31" s="851"/>
      <c r="WZA31" s="851"/>
      <c r="WZB31" s="851"/>
      <c r="WZC31" s="851"/>
      <c r="WZD31" s="851"/>
      <c r="WZE31" s="851"/>
      <c r="WZF31" s="851"/>
      <c r="WZG31" s="851"/>
      <c r="WZH31" s="851"/>
      <c r="WZI31" s="851"/>
      <c r="WZJ31" s="851"/>
      <c r="WZK31" s="851"/>
      <c r="WZL31" s="851"/>
      <c r="WZM31" s="851"/>
      <c r="WZN31" s="851"/>
      <c r="WZO31" s="851"/>
      <c r="WZP31" s="851"/>
      <c r="WZQ31" s="851"/>
      <c r="WZR31" s="851"/>
      <c r="WZS31" s="851"/>
      <c r="WZT31" s="851"/>
      <c r="WZU31" s="851"/>
      <c r="WZV31" s="851"/>
      <c r="WZW31" s="851"/>
      <c r="WZX31" s="851"/>
      <c r="WZY31" s="851"/>
      <c r="WZZ31" s="851"/>
      <c r="XAA31" s="851"/>
      <c r="XAB31" s="851"/>
      <c r="XAC31" s="851"/>
      <c r="XAD31" s="851"/>
      <c r="XAE31" s="851"/>
      <c r="XAF31" s="851"/>
      <c r="XAG31" s="851"/>
      <c r="XAH31" s="851"/>
      <c r="XAI31" s="851"/>
      <c r="XAJ31" s="851"/>
      <c r="XAK31" s="851"/>
      <c r="XAL31" s="851"/>
      <c r="XAM31" s="851"/>
      <c r="XAN31" s="851"/>
      <c r="XAO31" s="851"/>
      <c r="XAP31" s="851"/>
      <c r="XAQ31" s="851"/>
      <c r="XAR31" s="851"/>
      <c r="XAS31" s="851"/>
      <c r="XAT31" s="851"/>
      <c r="XAU31" s="851"/>
      <c r="XAV31" s="851"/>
      <c r="XAW31" s="851"/>
      <c r="XAX31" s="851"/>
      <c r="XAY31" s="851"/>
      <c r="XAZ31" s="851"/>
      <c r="XBA31" s="851"/>
      <c r="XBB31" s="851"/>
      <c r="XBC31" s="851"/>
      <c r="XBD31" s="851"/>
      <c r="XBE31" s="851"/>
      <c r="XBF31" s="851"/>
      <c r="XBG31" s="851"/>
      <c r="XBH31" s="851"/>
      <c r="XBI31" s="851"/>
      <c r="XBJ31" s="851"/>
      <c r="XBK31" s="851"/>
      <c r="XBL31" s="851"/>
      <c r="XBM31" s="851"/>
      <c r="XBN31" s="851"/>
      <c r="XBO31" s="851"/>
      <c r="XBP31" s="851"/>
      <c r="XBQ31" s="851"/>
      <c r="XBR31" s="851"/>
      <c r="XBS31" s="851"/>
      <c r="XBT31" s="851"/>
      <c r="XBU31" s="851"/>
      <c r="XBV31" s="851"/>
      <c r="XBW31" s="851"/>
      <c r="XBX31" s="851"/>
      <c r="XBY31" s="851"/>
      <c r="XBZ31" s="851"/>
      <c r="XCA31" s="851"/>
      <c r="XCB31" s="851"/>
      <c r="XCC31" s="851"/>
      <c r="XCD31" s="851"/>
      <c r="XCE31" s="851"/>
      <c r="XCF31" s="851"/>
      <c r="XCG31" s="851"/>
      <c r="XCH31" s="851"/>
      <c r="XCI31" s="851"/>
      <c r="XCJ31" s="851"/>
      <c r="XCK31" s="851"/>
      <c r="XCL31" s="851"/>
      <c r="XCM31" s="851"/>
      <c r="XCN31" s="851"/>
      <c r="XCO31" s="851"/>
      <c r="XCP31" s="851"/>
      <c r="XCQ31" s="851"/>
      <c r="XCR31" s="851"/>
      <c r="XCS31" s="851"/>
      <c r="XCT31" s="851"/>
      <c r="XCU31" s="851"/>
      <c r="XCV31" s="851"/>
      <c r="XCW31" s="851"/>
      <c r="XCX31" s="851"/>
      <c r="XCY31" s="851"/>
      <c r="XCZ31" s="851"/>
      <c r="XDA31" s="851"/>
      <c r="XDB31" s="851"/>
      <c r="XDC31" s="851"/>
      <c r="XDD31" s="851"/>
      <c r="XDE31" s="851"/>
      <c r="XDF31" s="851"/>
      <c r="XDG31" s="851"/>
      <c r="XDH31" s="851"/>
      <c r="XDI31" s="851"/>
      <c r="XDJ31" s="851"/>
      <c r="XDK31" s="851"/>
      <c r="XDL31" s="851"/>
      <c r="XDM31" s="851"/>
      <c r="XDN31" s="851"/>
      <c r="XDO31" s="851"/>
      <c r="XDP31" s="851"/>
      <c r="XDQ31" s="851"/>
      <c r="XDR31" s="851"/>
      <c r="XDS31" s="851"/>
      <c r="XDT31" s="851"/>
      <c r="XDU31" s="851"/>
      <c r="XDV31" s="851"/>
      <c r="XDW31" s="851"/>
      <c r="XDX31" s="851"/>
      <c r="XDY31" s="851"/>
      <c r="XDZ31" s="851"/>
      <c r="XEA31" s="851"/>
      <c r="XEB31" s="851"/>
      <c r="XEC31" s="851"/>
      <c r="XED31" s="851"/>
      <c r="XEE31" s="851"/>
      <c r="XEF31" s="851"/>
      <c r="XEG31" s="851"/>
      <c r="XEH31" s="851"/>
      <c r="XEI31" s="851"/>
      <c r="XEJ31" s="851"/>
      <c r="XEK31" s="851"/>
      <c r="XEL31" s="851"/>
      <c r="XEM31" s="851"/>
      <c r="XEN31" s="851"/>
      <c r="XEO31" s="851"/>
      <c r="XEP31" s="851"/>
      <c r="XEQ31" s="851"/>
      <c r="XER31" s="851"/>
      <c r="XES31" s="851"/>
      <c r="XET31" s="851"/>
      <c r="XEU31" s="851"/>
      <c r="XEV31" s="851"/>
      <c r="XEW31" s="851"/>
      <c r="XEX31" s="851"/>
      <c r="XEY31" s="851"/>
      <c r="XEZ31" s="851"/>
      <c r="XFA31" s="851"/>
      <c r="XFB31" s="851"/>
      <c r="XFC31" s="851"/>
    </row>
    <row r="32" customHeight="1" spans="1:16383">
      <c r="A32" s="780">
        <v>28</v>
      </c>
      <c r="B32" s="781" t="s">
        <v>43</v>
      </c>
      <c r="C32" s="782">
        <v>191.7791</v>
      </c>
      <c r="D32" s="782">
        <v>211.7791</v>
      </c>
      <c r="E32" s="782">
        <v>20</v>
      </c>
      <c r="F32" s="782">
        <v>20</v>
      </c>
      <c r="G32" s="782">
        <v>3.348</v>
      </c>
      <c r="H32" s="782">
        <v>3.348</v>
      </c>
      <c r="I32" s="782">
        <v>-0.40882</v>
      </c>
      <c r="J32" s="782">
        <v>-1.19881</v>
      </c>
      <c r="K32" s="782">
        <v>1.45011</v>
      </c>
      <c r="L32" s="782">
        <v>0.95011</v>
      </c>
      <c r="M32" s="805">
        <v>1.75</v>
      </c>
      <c r="N32" s="805">
        <v>1.75</v>
      </c>
      <c r="O32" s="806">
        <v>0</v>
      </c>
      <c r="P32" s="782">
        <v>0.69122</v>
      </c>
      <c r="Q32" s="782">
        <v>-0.09878</v>
      </c>
      <c r="R32" s="824">
        <v>0.45</v>
      </c>
      <c r="S32" s="824">
        <v>0.45</v>
      </c>
      <c r="T32" s="806">
        <v>0</v>
      </c>
      <c r="U32" s="825">
        <v>3.1</v>
      </c>
      <c r="V32" s="826">
        <v>8</v>
      </c>
      <c r="W32" s="827">
        <v>9.09</v>
      </c>
      <c r="X32" s="828">
        <f t="shared" si="2"/>
        <v>0</v>
      </c>
      <c r="Y32" s="828">
        <f t="shared" si="3"/>
        <v>0</v>
      </c>
      <c r="AA32"/>
      <c r="AB32"/>
      <c r="AD32"/>
      <c r="AE32"/>
      <c r="AF32"/>
      <c r="AG32" s="3"/>
      <c r="AH32"/>
      <c r="XFC32" s="695"/>
    </row>
    <row r="33" customHeight="1" spans="1:16383">
      <c r="A33" s="780">
        <v>29</v>
      </c>
      <c r="B33" s="781" t="s">
        <v>44</v>
      </c>
      <c r="C33" s="782">
        <v>211.8091</v>
      </c>
      <c r="D33" s="782">
        <v>231.8091</v>
      </c>
      <c r="E33" s="782">
        <v>20</v>
      </c>
      <c r="F33" s="782">
        <v>20</v>
      </c>
      <c r="G33" s="782">
        <v>3.348</v>
      </c>
      <c r="H33" s="782">
        <v>3.348</v>
      </c>
      <c r="I33" s="782">
        <v>-1.19999</v>
      </c>
      <c r="J33" s="782">
        <v>-1.98997</v>
      </c>
      <c r="K33" s="782">
        <v>0.94936</v>
      </c>
      <c r="L33" s="782">
        <v>0.44936</v>
      </c>
      <c r="M33" s="805">
        <v>1.75</v>
      </c>
      <c r="N33" s="805">
        <v>1.75</v>
      </c>
      <c r="O33" s="806">
        <v>0</v>
      </c>
      <c r="P33" s="782">
        <v>-0.09997</v>
      </c>
      <c r="Q33" s="782">
        <v>-0.88997</v>
      </c>
      <c r="R33" s="824">
        <v>0.45</v>
      </c>
      <c r="S33" s="824">
        <v>0.45</v>
      </c>
      <c r="T33" s="806">
        <v>0</v>
      </c>
      <c r="U33" s="825">
        <v>3.1</v>
      </c>
      <c r="V33" s="826">
        <v>9.09</v>
      </c>
      <c r="W33" s="827">
        <v>8</v>
      </c>
      <c r="X33" s="828">
        <f t="shared" si="2"/>
        <v>0</v>
      </c>
      <c r="Y33" s="828">
        <f t="shared" si="3"/>
        <v>0</v>
      </c>
      <c r="AA33"/>
      <c r="AB33"/>
      <c r="AD33"/>
      <c r="AE33"/>
      <c r="AF33"/>
      <c r="AG33" s="3"/>
      <c r="AH33"/>
      <c r="XFC33" s="695"/>
    </row>
    <row r="34" customHeight="1" spans="1:16383">
      <c r="A34" s="780">
        <v>30</v>
      </c>
      <c r="B34" s="781" t="s">
        <v>45</v>
      </c>
      <c r="C34" s="782">
        <v>231.8391</v>
      </c>
      <c r="D34" s="782">
        <v>251.8391</v>
      </c>
      <c r="E34" s="782">
        <v>20</v>
      </c>
      <c r="F34" s="782">
        <v>20</v>
      </c>
      <c r="G34" s="782">
        <v>3.348</v>
      </c>
      <c r="H34" s="782">
        <v>3.348</v>
      </c>
      <c r="I34" s="782">
        <v>-1.99116</v>
      </c>
      <c r="J34" s="782">
        <v>-2.78114</v>
      </c>
      <c r="K34" s="782">
        <v>0.44861</v>
      </c>
      <c r="L34" s="782">
        <v>-0.05139</v>
      </c>
      <c r="M34" s="805">
        <v>1.75</v>
      </c>
      <c r="N34" s="805">
        <v>1.75</v>
      </c>
      <c r="O34" s="806">
        <v>0</v>
      </c>
      <c r="P34" s="782">
        <v>-0.89115</v>
      </c>
      <c r="Q34" s="782">
        <v>-1.61791</v>
      </c>
      <c r="R34" s="824">
        <v>0.45</v>
      </c>
      <c r="S34" s="824">
        <v>0.45</v>
      </c>
      <c r="T34" s="806">
        <v>0</v>
      </c>
      <c r="U34" s="825">
        <v>3.1</v>
      </c>
      <c r="V34" s="826">
        <v>8</v>
      </c>
      <c r="W34" s="827">
        <v>8</v>
      </c>
      <c r="X34" s="828">
        <f t="shared" si="2"/>
        <v>0</v>
      </c>
      <c r="Y34" s="828">
        <f t="shared" si="3"/>
        <v>0</v>
      </c>
      <c r="AA34"/>
      <c r="AB34"/>
      <c r="AD34"/>
      <c r="AE34"/>
      <c r="AF34"/>
      <c r="AG34" s="3"/>
      <c r="AH34"/>
      <c r="XFC34" s="695"/>
    </row>
    <row r="35" customHeight="1" spans="1:16383">
      <c r="A35" s="780">
        <v>31</v>
      </c>
      <c r="B35" s="781" t="s">
        <v>46</v>
      </c>
      <c r="C35" s="782">
        <v>251.8691</v>
      </c>
      <c r="D35" s="782">
        <v>271.8691</v>
      </c>
      <c r="E35" s="782">
        <v>20</v>
      </c>
      <c r="F35" s="782">
        <v>20</v>
      </c>
      <c r="G35" s="782">
        <v>3.348</v>
      </c>
      <c r="H35" s="782">
        <v>3.348</v>
      </c>
      <c r="I35" s="782">
        <v>-2.78233</v>
      </c>
      <c r="J35" s="782">
        <v>-3.34525</v>
      </c>
      <c r="K35" s="782">
        <v>-0.05214</v>
      </c>
      <c r="L35" s="782">
        <v>-0.55214</v>
      </c>
      <c r="M35" s="805">
        <v>1.75</v>
      </c>
      <c r="N35" s="805">
        <v>1.75</v>
      </c>
      <c r="O35" s="806">
        <v>0</v>
      </c>
      <c r="P35" s="782">
        <v>-1.61884</v>
      </c>
      <c r="Q35" s="782">
        <v>-2.12974</v>
      </c>
      <c r="R35" s="824">
        <v>0.45</v>
      </c>
      <c r="S35" s="824">
        <v>0.45</v>
      </c>
      <c r="T35" s="806">
        <v>0</v>
      </c>
      <c r="U35" s="825">
        <v>3.1</v>
      </c>
      <c r="V35" s="826">
        <v>8</v>
      </c>
      <c r="W35" s="827">
        <v>14.06</v>
      </c>
      <c r="X35" s="828">
        <f t="shared" si="2"/>
        <v>0</v>
      </c>
      <c r="Y35" s="828">
        <f t="shared" si="3"/>
        <v>0</v>
      </c>
      <c r="AA35"/>
      <c r="AB35"/>
      <c r="AD35"/>
      <c r="AE35"/>
      <c r="AF35"/>
      <c r="AG35" s="3"/>
      <c r="AH35"/>
      <c r="XFC35" s="695"/>
    </row>
    <row r="36" customHeight="1" spans="1:16383">
      <c r="A36" s="785">
        <v>32</v>
      </c>
      <c r="B36" s="786"/>
      <c r="C36" s="787"/>
      <c r="D36" s="787"/>
      <c r="E36" s="787"/>
      <c r="F36" s="787"/>
      <c r="G36" s="787"/>
      <c r="H36" s="787"/>
      <c r="I36" s="787"/>
      <c r="J36" s="787"/>
      <c r="K36" s="787"/>
      <c r="L36" s="787"/>
      <c r="M36" s="809"/>
      <c r="N36" s="809"/>
      <c r="O36" s="810"/>
      <c r="P36" s="787"/>
      <c r="Q36" s="787"/>
      <c r="R36" s="832"/>
      <c r="S36" s="832"/>
      <c r="T36" s="832"/>
      <c r="U36" s="833"/>
      <c r="V36" s="787"/>
      <c r="W36" s="834"/>
      <c r="X36" s="835"/>
      <c r="Y36" s="763"/>
      <c r="Z36" s="849"/>
      <c r="AA36"/>
      <c r="AB36"/>
      <c r="AD36"/>
      <c r="AE36"/>
      <c r="AF36"/>
      <c r="AG36" s="3"/>
      <c r="AH36"/>
      <c r="XFC36" s="695"/>
    </row>
    <row r="37" customHeight="1" spans="24:25">
      <c r="X37" s="695">
        <f>SUM(X5:X36)</f>
        <v>47.3387075</v>
      </c>
      <c r="Y37" s="3"/>
    </row>
    <row r="38" ht="24.95" customHeight="1" spans="2:10">
      <c r="B38" s="770" t="s">
        <v>47</v>
      </c>
      <c r="C38" s="770"/>
      <c r="D38" s="770"/>
      <c r="E38" s="770"/>
      <c r="F38" s="770"/>
      <c r="G38" s="770"/>
      <c r="H38" s="770"/>
      <c r="I38" s="770"/>
      <c r="J38" s="770"/>
    </row>
    <row r="39" s="729" customFormat="1" ht="32.1" customHeight="1" spans="1:29">
      <c r="A39" s="753" t="s">
        <v>2</v>
      </c>
      <c r="B39" s="732" t="s">
        <v>48</v>
      </c>
      <c r="C39" s="732"/>
      <c r="D39" s="772" t="s">
        <v>49</v>
      </c>
      <c r="E39" s="772" t="s">
        <v>5</v>
      </c>
      <c r="F39" s="772"/>
      <c r="G39" s="772" t="s">
        <v>6</v>
      </c>
      <c r="H39" s="772"/>
      <c r="I39" s="772" t="s">
        <v>50</v>
      </c>
      <c r="J39" s="772"/>
      <c r="K39" s="732" t="s">
        <v>51</v>
      </c>
      <c r="L39" s="732" t="s">
        <v>52</v>
      </c>
      <c r="M39" s="732" t="s">
        <v>53</v>
      </c>
      <c r="N39" s="732"/>
      <c r="O39" s="811" t="s">
        <v>7</v>
      </c>
      <c r="P39" s="811"/>
      <c r="Q39" s="811"/>
      <c r="R39" s="811"/>
      <c r="S39" s="811"/>
      <c r="T39" s="811"/>
      <c r="U39" s="811" t="s">
        <v>8</v>
      </c>
      <c r="V39" s="811"/>
      <c r="W39" s="811"/>
      <c r="X39" s="836"/>
      <c r="AB39" s="763"/>
      <c r="AC39" s="763"/>
    </row>
    <row r="40" s="729" customFormat="1" ht="32.1" customHeight="1" spans="1:29">
      <c r="A40" s="775"/>
      <c r="B40" s="788"/>
      <c r="C40" s="788"/>
      <c r="D40" s="777"/>
      <c r="E40" s="777"/>
      <c r="F40" s="777"/>
      <c r="G40" s="777"/>
      <c r="H40" s="777"/>
      <c r="I40" s="777"/>
      <c r="J40" s="777"/>
      <c r="K40" s="788"/>
      <c r="L40" s="788"/>
      <c r="M40" s="788"/>
      <c r="N40" s="788"/>
      <c r="O40" s="804" t="s">
        <v>54</v>
      </c>
      <c r="P40" s="804"/>
      <c r="Q40" s="804" t="s">
        <v>12</v>
      </c>
      <c r="R40" s="804"/>
      <c r="S40" s="804" t="s">
        <v>13</v>
      </c>
      <c r="T40" s="804" t="s">
        <v>55</v>
      </c>
      <c r="U40" s="804"/>
      <c r="V40" s="804" t="s">
        <v>15</v>
      </c>
      <c r="W40" s="804"/>
      <c r="X40" s="837" t="s">
        <v>13</v>
      </c>
      <c r="AB40" s="763"/>
      <c r="AC40" s="763"/>
    </row>
    <row r="41" s="762" customFormat="1" customHeight="1" spans="1:16382">
      <c r="A41" s="789" t="str">
        <f>B5</f>
        <v>西U10</v>
      </c>
      <c r="B41" s="790">
        <f>C5</f>
        <v>111.6591</v>
      </c>
      <c r="C41" s="790">
        <f>D5</f>
        <v>131.6591</v>
      </c>
      <c r="D41" s="791">
        <f>ABS(C41-B41)</f>
        <v>20</v>
      </c>
      <c r="E41" s="792">
        <f>G5</f>
        <v>3.59828</v>
      </c>
      <c r="F41" s="792">
        <f>H5</f>
        <v>3.348</v>
      </c>
      <c r="G41" s="792">
        <f>I5</f>
        <v>2.29828</v>
      </c>
      <c r="H41" s="792">
        <f>J5</f>
        <v>1.73674</v>
      </c>
      <c r="I41" s="792">
        <f>E41-G41</f>
        <v>1.3</v>
      </c>
      <c r="J41" s="812">
        <f>F41-H41</f>
        <v>1.61126</v>
      </c>
      <c r="K41" s="813">
        <f>L41+0.1</f>
        <v>0.4</v>
      </c>
      <c r="L41" s="813">
        <f>LOOKUP(MAX(J41,I41),{0,3,4,5,6.5,7.5,9,10},{0.3,0.4,0.5,0.6,0.7,0.8,0.9})</f>
        <v>0.3</v>
      </c>
      <c r="M41" s="813">
        <f>V5+L41*2</f>
        <v>24.27</v>
      </c>
      <c r="N41" s="813">
        <f>W5+L41*2</f>
        <v>23.35</v>
      </c>
      <c r="O41" s="814">
        <f>K5-I5+0.2</f>
        <v>1.3</v>
      </c>
      <c r="P41" s="815">
        <f>L5-J5+0.2</f>
        <v>1.41637</v>
      </c>
      <c r="Q41" s="815">
        <f>M5</f>
        <v>1.75</v>
      </c>
      <c r="R41" s="791">
        <f>N5</f>
        <v>1.75</v>
      </c>
      <c r="S41" s="838">
        <f>O5</f>
        <v>1</v>
      </c>
      <c r="T41" s="839">
        <f>P5-I5+1</f>
        <v>2.1</v>
      </c>
      <c r="U41" s="840">
        <f>Q5-J5</f>
        <v>1.21144</v>
      </c>
      <c r="V41" s="840">
        <f>R5</f>
        <v>0.45</v>
      </c>
      <c r="W41" s="839">
        <f>S5</f>
        <v>0.45</v>
      </c>
      <c r="X41" s="841">
        <f>T5</f>
        <v>0</v>
      </c>
      <c r="Y41" s="828">
        <f>(O41+P41)/2*Q41*S41</f>
        <v>2.37682375</v>
      </c>
      <c r="Z41" s="828">
        <f>(T41+U41)/2*V41*X41</f>
        <v>0</v>
      </c>
      <c r="AA41" s="851"/>
      <c r="AB41" s="852"/>
      <c r="AC41" s="852"/>
      <c r="AD41" s="851"/>
      <c r="AE41" s="851"/>
      <c r="AF41" s="851"/>
      <c r="AG41" s="851"/>
      <c r="AH41" s="851"/>
      <c r="AI41" s="851"/>
      <c r="AJ41" s="851"/>
      <c r="AK41" s="851"/>
      <c r="AL41" s="851"/>
      <c r="AM41" s="851"/>
      <c r="AN41" s="851"/>
      <c r="AO41" s="851"/>
      <c r="AP41" s="851"/>
      <c r="AQ41" s="851"/>
      <c r="AR41" s="851"/>
      <c r="AS41" s="851"/>
      <c r="AT41" s="851"/>
      <c r="AU41" s="851"/>
      <c r="AV41" s="851"/>
      <c r="AW41" s="851"/>
      <c r="AX41" s="851"/>
      <c r="AY41" s="851"/>
      <c r="AZ41" s="851"/>
      <c r="BA41" s="851"/>
      <c r="BB41" s="851"/>
      <c r="BC41" s="851"/>
      <c r="BD41" s="851"/>
      <c r="BE41" s="851"/>
      <c r="BF41" s="851"/>
      <c r="BG41" s="851"/>
      <c r="BH41" s="851"/>
      <c r="BI41" s="851"/>
      <c r="BJ41" s="851"/>
      <c r="BK41" s="851"/>
      <c r="BL41" s="851"/>
      <c r="BM41" s="851"/>
      <c r="BN41" s="851"/>
      <c r="BO41" s="851"/>
      <c r="BP41" s="851"/>
      <c r="BQ41" s="851"/>
      <c r="BR41" s="851"/>
      <c r="BS41" s="851"/>
      <c r="BT41" s="851"/>
      <c r="BU41" s="851"/>
      <c r="BV41" s="851"/>
      <c r="BW41" s="851"/>
      <c r="BX41" s="851"/>
      <c r="BY41" s="851"/>
      <c r="BZ41" s="851"/>
      <c r="CA41" s="851"/>
      <c r="CB41" s="851"/>
      <c r="CC41" s="851"/>
      <c r="CD41" s="851"/>
      <c r="CE41" s="851"/>
      <c r="CF41" s="851"/>
      <c r="CG41" s="851"/>
      <c r="CH41" s="851"/>
      <c r="CI41" s="851"/>
      <c r="CJ41" s="851"/>
      <c r="CK41" s="851"/>
      <c r="CL41" s="851"/>
      <c r="CM41" s="851"/>
      <c r="CN41" s="851"/>
      <c r="CO41" s="851"/>
      <c r="CP41" s="851"/>
      <c r="CQ41" s="851"/>
      <c r="CR41" s="851"/>
      <c r="CS41" s="851"/>
      <c r="CT41" s="851"/>
      <c r="CU41" s="851"/>
      <c r="CV41" s="851"/>
      <c r="CW41" s="851"/>
      <c r="CX41" s="851"/>
      <c r="CY41" s="851"/>
      <c r="CZ41" s="851"/>
      <c r="DA41" s="851"/>
      <c r="DB41" s="851"/>
      <c r="DC41" s="851"/>
      <c r="DD41" s="851"/>
      <c r="DE41" s="851"/>
      <c r="DF41" s="851"/>
      <c r="DG41" s="851"/>
      <c r="DH41" s="851"/>
      <c r="DI41" s="851"/>
      <c r="DJ41" s="851"/>
      <c r="DK41" s="851"/>
      <c r="DL41" s="851"/>
      <c r="DM41" s="851"/>
      <c r="DN41" s="851"/>
      <c r="DO41" s="851"/>
      <c r="DP41" s="851"/>
      <c r="DQ41" s="851"/>
      <c r="DR41" s="851"/>
      <c r="DS41" s="851"/>
      <c r="DT41" s="851"/>
      <c r="DU41" s="851"/>
      <c r="DV41" s="851"/>
      <c r="DW41" s="851"/>
      <c r="DX41" s="851"/>
      <c r="DY41" s="851"/>
      <c r="DZ41" s="851"/>
      <c r="EA41" s="851"/>
      <c r="EB41" s="851"/>
      <c r="EC41" s="851"/>
      <c r="ED41" s="851"/>
      <c r="EE41" s="851"/>
      <c r="EF41" s="851"/>
      <c r="EG41" s="851"/>
      <c r="EH41" s="851"/>
      <c r="EI41" s="851"/>
      <c r="EJ41" s="851"/>
      <c r="EK41" s="851"/>
      <c r="EL41" s="851"/>
      <c r="EM41" s="851"/>
      <c r="EN41" s="851"/>
      <c r="EO41" s="851"/>
      <c r="EP41" s="851"/>
      <c r="EQ41" s="851"/>
      <c r="ER41" s="851"/>
      <c r="ES41" s="851"/>
      <c r="ET41" s="851"/>
      <c r="EU41" s="851"/>
      <c r="EV41" s="851"/>
      <c r="EW41" s="851"/>
      <c r="EX41" s="851"/>
      <c r="EY41" s="851"/>
      <c r="EZ41" s="851"/>
      <c r="FA41" s="851"/>
      <c r="FB41" s="851"/>
      <c r="FC41" s="851"/>
      <c r="FD41" s="851"/>
      <c r="FE41" s="851"/>
      <c r="FF41" s="851"/>
      <c r="FG41" s="851"/>
      <c r="FH41" s="851"/>
      <c r="FI41" s="851"/>
      <c r="FJ41" s="851"/>
      <c r="FK41" s="851"/>
      <c r="FL41" s="851"/>
      <c r="FM41" s="851"/>
      <c r="FN41" s="851"/>
      <c r="FO41" s="851"/>
      <c r="FP41" s="851"/>
      <c r="FQ41" s="851"/>
      <c r="FR41" s="851"/>
      <c r="FS41" s="851"/>
      <c r="FT41" s="851"/>
      <c r="FU41" s="851"/>
      <c r="FV41" s="851"/>
      <c r="FW41" s="851"/>
      <c r="FX41" s="851"/>
      <c r="FY41" s="851"/>
      <c r="FZ41" s="851"/>
      <c r="GA41" s="851"/>
      <c r="GB41" s="851"/>
      <c r="GC41" s="851"/>
      <c r="GD41" s="851"/>
      <c r="GE41" s="851"/>
      <c r="GF41" s="851"/>
      <c r="GG41" s="851"/>
      <c r="GH41" s="851"/>
      <c r="GI41" s="851"/>
      <c r="GJ41" s="851"/>
      <c r="GK41" s="851"/>
      <c r="GL41" s="851"/>
      <c r="GM41" s="851"/>
      <c r="GN41" s="851"/>
      <c r="GO41" s="851"/>
      <c r="GP41" s="851"/>
      <c r="GQ41" s="851"/>
      <c r="GR41" s="851"/>
      <c r="GS41" s="851"/>
      <c r="GT41" s="851"/>
      <c r="GU41" s="851"/>
      <c r="GV41" s="851"/>
      <c r="GW41" s="851"/>
      <c r="GX41" s="851"/>
      <c r="GY41" s="851"/>
      <c r="GZ41" s="851"/>
      <c r="HA41" s="851"/>
      <c r="HB41" s="851"/>
      <c r="HC41" s="851"/>
      <c r="HD41" s="851"/>
      <c r="HE41" s="851"/>
      <c r="HF41" s="851"/>
      <c r="HG41" s="851"/>
      <c r="HH41" s="851"/>
      <c r="HI41" s="851"/>
      <c r="HJ41" s="851"/>
      <c r="HK41" s="851"/>
      <c r="HL41" s="851"/>
      <c r="HM41" s="851"/>
      <c r="HN41" s="851"/>
      <c r="HO41" s="851"/>
      <c r="HP41" s="851"/>
      <c r="HQ41" s="851"/>
      <c r="HR41" s="851"/>
      <c r="HS41" s="851"/>
      <c r="HT41" s="851"/>
      <c r="HU41" s="851"/>
      <c r="HV41" s="851"/>
      <c r="HW41" s="851"/>
      <c r="HX41" s="851"/>
      <c r="HY41" s="851"/>
      <c r="HZ41" s="851"/>
      <c r="IA41" s="851"/>
      <c r="IB41" s="851"/>
      <c r="IC41" s="851"/>
      <c r="ID41" s="851"/>
      <c r="IE41" s="851"/>
      <c r="IF41" s="851"/>
      <c r="IG41" s="851"/>
      <c r="IH41" s="851"/>
      <c r="II41" s="851"/>
      <c r="IJ41" s="851"/>
      <c r="IK41" s="851"/>
      <c r="IL41" s="851"/>
      <c r="IM41" s="851"/>
      <c r="IN41" s="851"/>
      <c r="IO41" s="851"/>
      <c r="IP41" s="851"/>
      <c r="IQ41" s="851"/>
      <c r="IR41" s="851"/>
      <c r="IS41" s="851"/>
      <c r="IT41" s="851"/>
      <c r="IU41" s="851"/>
      <c r="IV41" s="851"/>
      <c r="IW41" s="851"/>
      <c r="IX41" s="851"/>
      <c r="IY41" s="851"/>
      <c r="IZ41" s="851"/>
      <c r="JA41" s="851"/>
      <c r="JB41" s="851"/>
      <c r="JC41" s="851"/>
      <c r="JD41" s="851"/>
      <c r="JE41" s="851"/>
      <c r="JF41" s="851"/>
      <c r="JG41" s="851"/>
      <c r="JH41" s="851"/>
      <c r="JI41" s="851"/>
      <c r="JJ41" s="851"/>
      <c r="JK41" s="851"/>
      <c r="JL41" s="851"/>
      <c r="JM41" s="851"/>
      <c r="JN41" s="851"/>
      <c r="JO41" s="851"/>
      <c r="JP41" s="851"/>
      <c r="JQ41" s="851"/>
      <c r="JR41" s="851"/>
      <c r="JS41" s="851"/>
      <c r="JT41" s="851"/>
      <c r="JU41" s="851"/>
      <c r="JV41" s="851"/>
      <c r="JW41" s="851"/>
      <c r="JX41" s="851"/>
      <c r="JY41" s="851"/>
      <c r="JZ41" s="851"/>
      <c r="KA41" s="851"/>
      <c r="KB41" s="851"/>
      <c r="KC41" s="851"/>
      <c r="KD41" s="851"/>
      <c r="KE41" s="851"/>
      <c r="KF41" s="851"/>
      <c r="KG41" s="851"/>
      <c r="KH41" s="851"/>
      <c r="KI41" s="851"/>
      <c r="KJ41" s="851"/>
      <c r="KK41" s="851"/>
      <c r="KL41" s="851"/>
      <c r="KM41" s="851"/>
      <c r="KN41" s="851"/>
      <c r="KO41" s="851"/>
      <c r="KP41" s="851"/>
      <c r="KQ41" s="851"/>
      <c r="KR41" s="851"/>
      <c r="KS41" s="851"/>
      <c r="KT41" s="851"/>
      <c r="KU41" s="851"/>
      <c r="KV41" s="851"/>
      <c r="KW41" s="851"/>
      <c r="KX41" s="851"/>
      <c r="KY41" s="851"/>
      <c r="KZ41" s="851"/>
      <c r="LA41" s="851"/>
      <c r="LB41" s="851"/>
      <c r="LC41" s="851"/>
      <c r="LD41" s="851"/>
      <c r="LE41" s="851"/>
      <c r="LF41" s="851"/>
      <c r="LG41" s="851"/>
      <c r="LH41" s="851"/>
      <c r="LI41" s="851"/>
      <c r="LJ41" s="851"/>
      <c r="LK41" s="851"/>
      <c r="LL41" s="851"/>
      <c r="LM41" s="851"/>
      <c r="LN41" s="851"/>
      <c r="LO41" s="851"/>
      <c r="LP41" s="851"/>
      <c r="LQ41" s="851"/>
      <c r="LR41" s="851"/>
      <c r="LS41" s="851"/>
      <c r="LT41" s="851"/>
      <c r="LU41" s="851"/>
      <c r="LV41" s="851"/>
      <c r="LW41" s="851"/>
      <c r="LX41" s="851"/>
      <c r="LY41" s="851"/>
      <c r="LZ41" s="851"/>
      <c r="MA41" s="851"/>
      <c r="MB41" s="851"/>
      <c r="MC41" s="851"/>
      <c r="MD41" s="851"/>
      <c r="ME41" s="851"/>
      <c r="MF41" s="851"/>
      <c r="MG41" s="851"/>
      <c r="MH41" s="851"/>
      <c r="MI41" s="851"/>
      <c r="MJ41" s="851"/>
      <c r="MK41" s="851"/>
      <c r="ML41" s="851"/>
      <c r="MM41" s="851"/>
      <c r="MN41" s="851"/>
      <c r="MO41" s="851"/>
      <c r="MP41" s="851"/>
      <c r="MQ41" s="851"/>
      <c r="MR41" s="851"/>
      <c r="MS41" s="851"/>
      <c r="MT41" s="851"/>
      <c r="MU41" s="851"/>
      <c r="MV41" s="851"/>
      <c r="MW41" s="851"/>
      <c r="MX41" s="851"/>
      <c r="MY41" s="851"/>
      <c r="MZ41" s="851"/>
      <c r="NA41" s="851"/>
      <c r="NB41" s="851"/>
      <c r="NC41" s="851"/>
      <c r="ND41" s="851"/>
      <c r="NE41" s="851"/>
      <c r="NF41" s="851"/>
      <c r="NG41" s="851"/>
      <c r="NH41" s="851"/>
      <c r="NI41" s="851"/>
      <c r="NJ41" s="851"/>
      <c r="NK41" s="851"/>
      <c r="NL41" s="851"/>
      <c r="NM41" s="851"/>
      <c r="NN41" s="851"/>
      <c r="NO41" s="851"/>
      <c r="NP41" s="851"/>
      <c r="NQ41" s="851"/>
      <c r="NR41" s="851"/>
      <c r="NS41" s="851"/>
      <c r="NT41" s="851"/>
      <c r="NU41" s="851"/>
      <c r="NV41" s="851"/>
      <c r="NW41" s="851"/>
      <c r="NX41" s="851"/>
      <c r="NY41" s="851"/>
      <c r="NZ41" s="851"/>
      <c r="OA41" s="851"/>
      <c r="OB41" s="851"/>
      <c r="OC41" s="851"/>
      <c r="OD41" s="851"/>
      <c r="OE41" s="851"/>
      <c r="OF41" s="851"/>
      <c r="OG41" s="851"/>
      <c r="OH41" s="851"/>
      <c r="OI41" s="851"/>
      <c r="OJ41" s="851"/>
      <c r="OK41" s="851"/>
      <c r="OL41" s="851"/>
      <c r="OM41" s="851"/>
      <c r="ON41" s="851"/>
      <c r="OO41" s="851"/>
      <c r="OP41" s="851"/>
      <c r="OQ41" s="851"/>
      <c r="OR41" s="851"/>
      <c r="OS41" s="851"/>
      <c r="OT41" s="851"/>
      <c r="OU41" s="851"/>
      <c r="OV41" s="851"/>
      <c r="OW41" s="851"/>
      <c r="OX41" s="851"/>
      <c r="OY41" s="851"/>
      <c r="OZ41" s="851"/>
      <c r="PA41" s="851"/>
      <c r="PB41" s="851"/>
      <c r="PC41" s="851"/>
      <c r="PD41" s="851"/>
      <c r="PE41" s="851"/>
      <c r="PF41" s="851"/>
      <c r="PG41" s="851"/>
      <c r="PH41" s="851"/>
      <c r="PI41" s="851"/>
      <c r="PJ41" s="851"/>
      <c r="PK41" s="851"/>
      <c r="PL41" s="851"/>
      <c r="PM41" s="851"/>
      <c r="PN41" s="851"/>
      <c r="PO41" s="851"/>
      <c r="PP41" s="851"/>
      <c r="PQ41" s="851"/>
      <c r="PR41" s="851"/>
      <c r="PS41" s="851"/>
      <c r="PT41" s="851"/>
      <c r="PU41" s="851"/>
      <c r="PV41" s="851"/>
      <c r="PW41" s="851"/>
      <c r="PX41" s="851"/>
      <c r="PY41" s="851"/>
      <c r="PZ41" s="851"/>
      <c r="QA41" s="851"/>
      <c r="QB41" s="851"/>
      <c r="QC41" s="851"/>
      <c r="QD41" s="851"/>
      <c r="QE41" s="851"/>
      <c r="QF41" s="851"/>
      <c r="QG41" s="851"/>
      <c r="QH41" s="851"/>
      <c r="QI41" s="851"/>
      <c r="QJ41" s="851"/>
      <c r="QK41" s="851"/>
      <c r="QL41" s="851"/>
      <c r="QM41" s="851"/>
      <c r="QN41" s="851"/>
      <c r="QO41" s="851"/>
      <c r="QP41" s="851"/>
      <c r="QQ41" s="851"/>
      <c r="QR41" s="851"/>
      <c r="QS41" s="851"/>
      <c r="QT41" s="851"/>
      <c r="QU41" s="851"/>
      <c r="QV41" s="851"/>
      <c r="QW41" s="851"/>
      <c r="QX41" s="851"/>
      <c r="QY41" s="851"/>
      <c r="QZ41" s="851"/>
      <c r="RA41" s="851"/>
      <c r="RB41" s="851"/>
      <c r="RC41" s="851"/>
      <c r="RD41" s="851"/>
      <c r="RE41" s="851"/>
      <c r="RF41" s="851"/>
      <c r="RG41" s="851"/>
      <c r="RH41" s="851"/>
      <c r="RI41" s="851"/>
      <c r="RJ41" s="851"/>
      <c r="RK41" s="851"/>
      <c r="RL41" s="851"/>
      <c r="RM41" s="851"/>
      <c r="RN41" s="851"/>
      <c r="RO41" s="851"/>
      <c r="RP41" s="851"/>
      <c r="RQ41" s="851"/>
      <c r="RR41" s="851"/>
      <c r="RS41" s="851"/>
      <c r="RT41" s="851"/>
      <c r="RU41" s="851"/>
      <c r="RV41" s="851"/>
      <c r="RW41" s="851"/>
      <c r="RX41" s="851"/>
      <c r="RY41" s="851"/>
      <c r="RZ41" s="851"/>
      <c r="SA41" s="851"/>
      <c r="SB41" s="851"/>
      <c r="SC41" s="851"/>
      <c r="SD41" s="851"/>
      <c r="SE41" s="851"/>
      <c r="SF41" s="851"/>
      <c r="SG41" s="851"/>
      <c r="SH41" s="851"/>
      <c r="SI41" s="851"/>
      <c r="SJ41" s="851"/>
      <c r="SK41" s="851"/>
      <c r="SL41" s="851"/>
      <c r="SM41" s="851"/>
      <c r="SN41" s="851"/>
      <c r="SO41" s="851"/>
      <c r="SP41" s="851"/>
      <c r="SQ41" s="851"/>
      <c r="SR41" s="851"/>
      <c r="SS41" s="851"/>
      <c r="ST41" s="851"/>
      <c r="SU41" s="851"/>
      <c r="SV41" s="851"/>
      <c r="SW41" s="851"/>
      <c r="SX41" s="851"/>
      <c r="SY41" s="851"/>
      <c r="SZ41" s="851"/>
      <c r="TA41" s="851"/>
      <c r="TB41" s="851"/>
      <c r="TC41" s="851"/>
      <c r="TD41" s="851"/>
      <c r="TE41" s="851"/>
      <c r="TF41" s="851"/>
      <c r="TG41" s="851"/>
      <c r="TH41" s="851"/>
      <c r="TI41" s="851"/>
      <c r="TJ41" s="851"/>
      <c r="TK41" s="851"/>
      <c r="TL41" s="851"/>
      <c r="TM41" s="851"/>
      <c r="TN41" s="851"/>
      <c r="TO41" s="851"/>
      <c r="TP41" s="851"/>
      <c r="TQ41" s="851"/>
      <c r="TR41" s="851"/>
      <c r="TS41" s="851"/>
      <c r="TT41" s="851"/>
      <c r="TU41" s="851"/>
      <c r="TV41" s="851"/>
      <c r="TW41" s="851"/>
      <c r="TX41" s="851"/>
      <c r="TY41" s="851"/>
      <c r="TZ41" s="851"/>
      <c r="UA41" s="851"/>
      <c r="UB41" s="851"/>
      <c r="UC41" s="851"/>
      <c r="UD41" s="851"/>
      <c r="UE41" s="851"/>
      <c r="UF41" s="851"/>
      <c r="UG41" s="851"/>
      <c r="UH41" s="851"/>
      <c r="UI41" s="851"/>
      <c r="UJ41" s="851"/>
      <c r="UK41" s="851"/>
      <c r="UL41" s="851"/>
      <c r="UM41" s="851"/>
      <c r="UN41" s="851"/>
      <c r="UO41" s="851"/>
      <c r="UP41" s="851"/>
      <c r="UQ41" s="851"/>
      <c r="UR41" s="851"/>
      <c r="US41" s="851"/>
      <c r="UT41" s="851"/>
      <c r="UU41" s="851"/>
      <c r="UV41" s="851"/>
      <c r="UW41" s="851"/>
      <c r="UX41" s="851"/>
      <c r="UY41" s="851"/>
      <c r="UZ41" s="851"/>
      <c r="VA41" s="851"/>
      <c r="VB41" s="851"/>
      <c r="VC41" s="851"/>
      <c r="VD41" s="851"/>
      <c r="VE41" s="851"/>
      <c r="VF41" s="851"/>
      <c r="VG41" s="851"/>
      <c r="VH41" s="851"/>
      <c r="VI41" s="851"/>
      <c r="VJ41" s="851"/>
      <c r="VK41" s="851"/>
      <c r="VL41" s="851"/>
      <c r="VM41" s="851"/>
      <c r="VN41" s="851"/>
      <c r="VO41" s="851"/>
      <c r="VP41" s="851"/>
      <c r="VQ41" s="851"/>
      <c r="VR41" s="851"/>
      <c r="VS41" s="851"/>
      <c r="VT41" s="851"/>
      <c r="VU41" s="851"/>
      <c r="VV41" s="851"/>
      <c r="VW41" s="851"/>
      <c r="VX41" s="851"/>
      <c r="VY41" s="851"/>
      <c r="VZ41" s="851"/>
      <c r="WA41" s="851"/>
      <c r="WB41" s="851"/>
      <c r="WC41" s="851"/>
      <c r="WD41" s="851"/>
      <c r="WE41" s="851"/>
      <c r="WF41" s="851"/>
      <c r="WG41" s="851"/>
      <c r="WH41" s="851"/>
      <c r="WI41" s="851"/>
      <c r="WJ41" s="851"/>
      <c r="WK41" s="851"/>
      <c r="WL41" s="851"/>
      <c r="WM41" s="851"/>
      <c r="WN41" s="851"/>
      <c r="WO41" s="851"/>
      <c r="WP41" s="851"/>
      <c r="WQ41" s="851"/>
      <c r="WR41" s="851"/>
      <c r="WS41" s="851"/>
      <c r="WT41" s="851"/>
      <c r="WU41" s="851"/>
      <c r="WV41" s="851"/>
      <c r="WW41" s="851"/>
      <c r="WX41" s="851"/>
      <c r="WY41" s="851"/>
      <c r="WZ41" s="851"/>
      <c r="XA41" s="851"/>
      <c r="XB41" s="851"/>
      <c r="XC41" s="851"/>
      <c r="XD41" s="851"/>
      <c r="XE41" s="851"/>
      <c r="XF41" s="851"/>
      <c r="XG41" s="851"/>
      <c r="XH41" s="851"/>
      <c r="XI41" s="851"/>
      <c r="XJ41" s="851"/>
      <c r="XK41" s="851"/>
      <c r="XL41" s="851"/>
      <c r="XM41" s="851"/>
      <c r="XN41" s="851"/>
      <c r="XO41" s="851"/>
      <c r="XP41" s="851"/>
      <c r="XQ41" s="851"/>
      <c r="XR41" s="851"/>
      <c r="XS41" s="851"/>
      <c r="XT41" s="851"/>
      <c r="XU41" s="851"/>
      <c r="XV41" s="851"/>
      <c r="XW41" s="851"/>
      <c r="XX41" s="851"/>
      <c r="XY41" s="851"/>
      <c r="XZ41" s="851"/>
      <c r="YA41" s="851"/>
      <c r="YB41" s="851"/>
      <c r="YC41" s="851"/>
      <c r="YD41" s="851"/>
      <c r="YE41" s="851"/>
      <c r="YF41" s="851"/>
      <c r="YG41" s="851"/>
      <c r="YH41" s="851"/>
      <c r="YI41" s="851"/>
      <c r="YJ41" s="851"/>
      <c r="YK41" s="851"/>
      <c r="YL41" s="851"/>
      <c r="YM41" s="851"/>
      <c r="YN41" s="851"/>
      <c r="YO41" s="851"/>
      <c r="YP41" s="851"/>
      <c r="YQ41" s="851"/>
      <c r="YR41" s="851"/>
      <c r="YS41" s="851"/>
      <c r="YT41" s="851"/>
      <c r="YU41" s="851"/>
      <c r="YV41" s="851"/>
      <c r="YW41" s="851"/>
      <c r="YX41" s="851"/>
      <c r="YY41" s="851"/>
      <c r="YZ41" s="851"/>
      <c r="ZA41" s="851"/>
      <c r="ZB41" s="851"/>
      <c r="ZC41" s="851"/>
      <c r="ZD41" s="851"/>
      <c r="ZE41" s="851"/>
      <c r="ZF41" s="851"/>
      <c r="ZG41" s="851"/>
      <c r="ZH41" s="851"/>
      <c r="ZI41" s="851"/>
      <c r="ZJ41" s="851"/>
      <c r="ZK41" s="851"/>
      <c r="ZL41" s="851"/>
      <c r="ZM41" s="851"/>
      <c r="ZN41" s="851"/>
      <c r="ZO41" s="851"/>
      <c r="ZP41" s="851"/>
      <c r="ZQ41" s="851"/>
      <c r="ZR41" s="851"/>
      <c r="ZS41" s="851"/>
      <c r="ZT41" s="851"/>
      <c r="ZU41" s="851"/>
      <c r="ZV41" s="851"/>
      <c r="ZW41" s="851"/>
      <c r="ZX41" s="851"/>
      <c r="ZY41" s="851"/>
      <c r="ZZ41" s="851"/>
      <c r="AAA41" s="851"/>
      <c r="AAB41" s="851"/>
      <c r="AAC41" s="851"/>
      <c r="AAD41" s="851"/>
      <c r="AAE41" s="851"/>
      <c r="AAF41" s="851"/>
      <c r="AAG41" s="851"/>
      <c r="AAH41" s="851"/>
      <c r="AAI41" s="851"/>
      <c r="AAJ41" s="851"/>
      <c r="AAK41" s="851"/>
      <c r="AAL41" s="851"/>
      <c r="AAM41" s="851"/>
      <c r="AAN41" s="851"/>
      <c r="AAO41" s="851"/>
      <c r="AAP41" s="851"/>
      <c r="AAQ41" s="851"/>
      <c r="AAR41" s="851"/>
      <c r="AAS41" s="851"/>
      <c r="AAT41" s="851"/>
      <c r="AAU41" s="851"/>
      <c r="AAV41" s="851"/>
      <c r="AAW41" s="851"/>
      <c r="AAX41" s="851"/>
      <c r="AAY41" s="851"/>
      <c r="AAZ41" s="851"/>
      <c r="ABA41" s="851"/>
      <c r="ABB41" s="851"/>
      <c r="ABC41" s="851"/>
      <c r="ABD41" s="851"/>
      <c r="ABE41" s="851"/>
      <c r="ABF41" s="851"/>
      <c r="ABG41" s="851"/>
      <c r="ABH41" s="851"/>
      <c r="ABI41" s="851"/>
      <c r="ABJ41" s="851"/>
      <c r="ABK41" s="851"/>
      <c r="ABL41" s="851"/>
      <c r="ABM41" s="851"/>
      <c r="ABN41" s="851"/>
      <c r="ABO41" s="851"/>
      <c r="ABP41" s="851"/>
      <c r="ABQ41" s="851"/>
      <c r="ABR41" s="851"/>
      <c r="ABS41" s="851"/>
      <c r="ABT41" s="851"/>
      <c r="ABU41" s="851"/>
      <c r="ABV41" s="851"/>
      <c r="ABW41" s="851"/>
      <c r="ABX41" s="851"/>
      <c r="ABY41" s="851"/>
      <c r="ABZ41" s="851"/>
      <c r="ACA41" s="851"/>
      <c r="ACB41" s="851"/>
      <c r="ACC41" s="851"/>
      <c r="ACD41" s="851"/>
      <c r="ACE41" s="851"/>
      <c r="ACF41" s="851"/>
      <c r="ACG41" s="851"/>
      <c r="ACH41" s="851"/>
      <c r="ACI41" s="851"/>
      <c r="ACJ41" s="851"/>
      <c r="ACK41" s="851"/>
      <c r="ACL41" s="851"/>
      <c r="ACM41" s="851"/>
      <c r="ACN41" s="851"/>
      <c r="ACO41" s="851"/>
      <c r="ACP41" s="851"/>
      <c r="ACQ41" s="851"/>
      <c r="ACR41" s="851"/>
      <c r="ACS41" s="851"/>
      <c r="ACT41" s="851"/>
      <c r="ACU41" s="851"/>
      <c r="ACV41" s="851"/>
      <c r="ACW41" s="851"/>
      <c r="ACX41" s="851"/>
      <c r="ACY41" s="851"/>
      <c r="ACZ41" s="851"/>
      <c r="ADA41" s="851"/>
      <c r="ADB41" s="851"/>
      <c r="ADC41" s="851"/>
      <c r="ADD41" s="851"/>
      <c r="ADE41" s="851"/>
      <c r="ADF41" s="851"/>
      <c r="ADG41" s="851"/>
      <c r="ADH41" s="851"/>
      <c r="ADI41" s="851"/>
      <c r="ADJ41" s="851"/>
      <c r="ADK41" s="851"/>
      <c r="ADL41" s="851"/>
      <c r="ADM41" s="851"/>
      <c r="ADN41" s="851"/>
      <c r="ADO41" s="851"/>
      <c r="ADP41" s="851"/>
      <c r="ADQ41" s="851"/>
      <c r="ADR41" s="851"/>
      <c r="ADS41" s="851"/>
      <c r="ADT41" s="851"/>
      <c r="ADU41" s="851"/>
      <c r="ADV41" s="851"/>
      <c r="ADW41" s="851"/>
      <c r="ADX41" s="851"/>
      <c r="ADY41" s="851"/>
      <c r="ADZ41" s="851"/>
      <c r="AEA41" s="851"/>
      <c r="AEB41" s="851"/>
      <c r="AEC41" s="851"/>
      <c r="AED41" s="851"/>
      <c r="AEE41" s="851"/>
      <c r="AEF41" s="851"/>
      <c r="AEG41" s="851"/>
      <c r="AEH41" s="851"/>
      <c r="AEI41" s="851"/>
      <c r="AEJ41" s="851"/>
      <c r="AEK41" s="851"/>
      <c r="AEL41" s="851"/>
      <c r="AEM41" s="851"/>
      <c r="AEN41" s="851"/>
      <c r="AEO41" s="851"/>
      <c r="AEP41" s="851"/>
      <c r="AEQ41" s="851"/>
      <c r="AER41" s="851"/>
      <c r="AES41" s="851"/>
      <c r="AET41" s="851"/>
      <c r="AEU41" s="851"/>
      <c r="AEV41" s="851"/>
      <c r="AEW41" s="851"/>
      <c r="AEX41" s="851"/>
      <c r="AEY41" s="851"/>
      <c r="AEZ41" s="851"/>
      <c r="AFA41" s="851"/>
      <c r="AFB41" s="851"/>
      <c r="AFC41" s="851"/>
      <c r="AFD41" s="851"/>
      <c r="AFE41" s="851"/>
      <c r="AFF41" s="851"/>
      <c r="AFG41" s="851"/>
      <c r="AFH41" s="851"/>
      <c r="AFI41" s="851"/>
      <c r="AFJ41" s="851"/>
      <c r="AFK41" s="851"/>
      <c r="AFL41" s="851"/>
      <c r="AFM41" s="851"/>
      <c r="AFN41" s="851"/>
      <c r="AFO41" s="851"/>
      <c r="AFP41" s="851"/>
      <c r="AFQ41" s="851"/>
      <c r="AFR41" s="851"/>
      <c r="AFS41" s="851"/>
      <c r="AFT41" s="851"/>
      <c r="AFU41" s="851"/>
      <c r="AFV41" s="851"/>
      <c r="AFW41" s="851"/>
      <c r="AFX41" s="851"/>
      <c r="AFY41" s="851"/>
      <c r="AFZ41" s="851"/>
      <c r="AGA41" s="851"/>
      <c r="AGB41" s="851"/>
      <c r="AGC41" s="851"/>
      <c r="AGD41" s="851"/>
      <c r="AGE41" s="851"/>
      <c r="AGF41" s="851"/>
      <c r="AGG41" s="851"/>
      <c r="AGH41" s="851"/>
      <c r="AGI41" s="851"/>
      <c r="AGJ41" s="851"/>
      <c r="AGK41" s="851"/>
      <c r="AGL41" s="851"/>
      <c r="AGM41" s="851"/>
      <c r="AGN41" s="851"/>
      <c r="AGO41" s="851"/>
      <c r="AGP41" s="851"/>
      <c r="AGQ41" s="851"/>
      <c r="AGR41" s="851"/>
      <c r="AGS41" s="851"/>
      <c r="AGT41" s="851"/>
      <c r="AGU41" s="851"/>
      <c r="AGV41" s="851"/>
      <c r="AGW41" s="851"/>
      <c r="AGX41" s="851"/>
      <c r="AGY41" s="851"/>
      <c r="AGZ41" s="851"/>
      <c r="AHA41" s="851"/>
      <c r="AHB41" s="851"/>
      <c r="AHC41" s="851"/>
      <c r="AHD41" s="851"/>
      <c r="AHE41" s="851"/>
      <c r="AHF41" s="851"/>
      <c r="AHG41" s="851"/>
      <c r="AHH41" s="851"/>
      <c r="AHI41" s="851"/>
      <c r="AHJ41" s="851"/>
      <c r="AHK41" s="851"/>
      <c r="AHL41" s="851"/>
      <c r="AHM41" s="851"/>
      <c r="AHN41" s="851"/>
      <c r="AHO41" s="851"/>
      <c r="AHP41" s="851"/>
      <c r="AHQ41" s="851"/>
      <c r="AHR41" s="851"/>
      <c r="AHS41" s="851"/>
      <c r="AHT41" s="851"/>
      <c r="AHU41" s="851"/>
      <c r="AHV41" s="851"/>
      <c r="AHW41" s="851"/>
      <c r="AHX41" s="851"/>
      <c r="AHY41" s="851"/>
      <c r="AHZ41" s="851"/>
      <c r="AIA41" s="851"/>
      <c r="AIB41" s="851"/>
      <c r="AIC41" s="851"/>
      <c r="AID41" s="851"/>
      <c r="AIE41" s="851"/>
      <c r="AIF41" s="851"/>
      <c r="AIG41" s="851"/>
      <c r="AIH41" s="851"/>
      <c r="AII41" s="851"/>
      <c r="AIJ41" s="851"/>
      <c r="AIK41" s="851"/>
      <c r="AIL41" s="851"/>
      <c r="AIM41" s="851"/>
      <c r="AIN41" s="851"/>
      <c r="AIO41" s="851"/>
      <c r="AIP41" s="851"/>
      <c r="AIQ41" s="851"/>
      <c r="AIR41" s="851"/>
      <c r="AIS41" s="851"/>
      <c r="AIT41" s="851"/>
      <c r="AIU41" s="851"/>
      <c r="AIV41" s="851"/>
      <c r="AIW41" s="851"/>
      <c r="AIX41" s="851"/>
      <c r="AIY41" s="851"/>
      <c r="AIZ41" s="851"/>
      <c r="AJA41" s="851"/>
      <c r="AJB41" s="851"/>
      <c r="AJC41" s="851"/>
      <c r="AJD41" s="851"/>
      <c r="AJE41" s="851"/>
      <c r="AJF41" s="851"/>
      <c r="AJG41" s="851"/>
      <c r="AJH41" s="851"/>
      <c r="AJI41" s="851"/>
      <c r="AJJ41" s="851"/>
      <c r="AJK41" s="851"/>
      <c r="AJL41" s="851"/>
      <c r="AJM41" s="851"/>
      <c r="AJN41" s="851"/>
      <c r="AJO41" s="851"/>
      <c r="AJP41" s="851"/>
      <c r="AJQ41" s="851"/>
      <c r="AJR41" s="851"/>
      <c r="AJS41" s="851"/>
      <c r="AJT41" s="851"/>
      <c r="AJU41" s="851"/>
      <c r="AJV41" s="851"/>
      <c r="AJW41" s="851"/>
      <c r="AJX41" s="851"/>
      <c r="AJY41" s="851"/>
      <c r="AJZ41" s="851"/>
      <c r="AKA41" s="851"/>
      <c r="AKB41" s="851"/>
      <c r="AKC41" s="851"/>
      <c r="AKD41" s="851"/>
      <c r="AKE41" s="851"/>
      <c r="AKF41" s="851"/>
      <c r="AKG41" s="851"/>
      <c r="AKH41" s="851"/>
      <c r="AKI41" s="851"/>
      <c r="AKJ41" s="851"/>
      <c r="AKK41" s="851"/>
      <c r="AKL41" s="851"/>
      <c r="AKM41" s="851"/>
      <c r="AKN41" s="851"/>
      <c r="AKO41" s="851"/>
      <c r="AKP41" s="851"/>
      <c r="AKQ41" s="851"/>
      <c r="AKR41" s="851"/>
      <c r="AKS41" s="851"/>
      <c r="AKT41" s="851"/>
      <c r="AKU41" s="851"/>
      <c r="AKV41" s="851"/>
      <c r="AKW41" s="851"/>
      <c r="AKX41" s="851"/>
      <c r="AKY41" s="851"/>
      <c r="AKZ41" s="851"/>
      <c r="ALA41" s="851"/>
      <c r="ALB41" s="851"/>
      <c r="ALC41" s="851"/>
      <c r="ALD41" s="851"/>
      <c r="ALE41" s="851"/>
      <c r="ALF41" s="851"/>
      <c r="ALG41" s="851"/>
      <c r="ALH41" s="851"/>
      <c r="ALI41" s="851"/>
      <c r="ALJ41" s="851"/>
      <c r="ALK41" s="851"/>
      <c r="ALL41" s="851"/>
      <c r="ALM41" s="851"/>
      <c r="ALN41" s="851"/>
      <c r="ALO41" s="851"/>
      <c r="ALP41" s="851"/>
      <c r="ALQ41" s="851"/>
      <c r="ALR41" s="851"/>
      <c r="ALS41" s="851"/>
      <c r="ALT41" s="851"/>
      <c r="ALU41" s="851"/>
      <c r="ALV41" s="851"/>
      <c r="ALW41" s="851"/>
      <c r="ALX41" s="851"/>
      <c r="ALY41" s="851"/>
      <c r="ALZ41" s="851"/>
      <c r="AMA41" s="851"/>
      <c r="AMB41" s="851"/>
      <c r="AMC41" s="851"/>
      <c r="AMD41" s="851"/>
      <c r="AME41" s="851"/>
      <c r="AMF41" s="851"/>
      <c r="AMG41" s="851"/>
      <c r="AMH41" s="851"/>
      <c r="AMI41" s="851"/>
      <c r="AMJ41" s="851"/>
      <c r="AMK41" s="851"/>
      <c r="AML41" s="851"/>
      <c r="AMM41" s="851"/>
      <c r="AMN41" s="851"/>
      <c r="AMO41" s="851"/>
      <c r="AMP41" s="851"/>
      <c r="AMQ41" s="851"/>
      <c r="AMR41" s="851"/>
      <c r="AMS41" s="851"/>
      <c r="AMT41" s="851"/>
      <c r="AMU41" s="851"/>
      <c r="AMV41" s="851"/>
      <c r="AMW41" s="851"/>
      <c r="AMX41" s="851"/>
      <c r="AMY41" s="851"/>
      <c r="AMZ41" s="851"/>
      <c r="ANA41" s="851"/>
      <c r="ANB41" s="851"/>
      <c r="ANC41" s="851"/>
      <c r="AND41" s="851"/>
      <c r="ANE41" s="851"/>
      <c r="ANF41" s="851"/>
      <c r="ANG41" s="851"/>
      <c r="ANH41" s="851"/>
      <c r="ANI41" s="851"/>
      <c r="ANJ41" s="851"/>
      <c r="ANK41" s="851"/>
      <c r="ANL41" s="851"/>
      <c r="ANM41" s="851"/>
      <c r="ANN41" s="851"/>
      <c r="ANO41" s="851"/>
      <c r="ANP41" s="851"/>
      <c r="ANQ41" s="851"/>
      <c r="ANR41" s="851"/>
      <c r="ANS41" s="851"/>
      <c r="ANT41" s="851"/>
      <c r="ANU41" s="851"/>
      <c r="ANV41" s="851"/>
      <c r="ANW41" s="851"/>
      <c r="ANX41" s="851"/>
      <c r="ANY41" s="851"/>
      <c r="ANZ41" s="851"/>
      <c r="AOA41" s="851"/>
      <c r="AOB41" s="851"/>
      <c r="AOC41" s="851"/>
      <c r="AOD41" s="851"/>
      <c r="AOE41" s="851"/>
      <c r="AOF41" s="851"/>
      <c r="AOG41" s="851"/>
      <c r="AOH41" s="851"/>
      <c r="AOI41" s="851"/>
      <c r="AOJ41" s="851"/>
      <c r="AOK41" s="851"/>
      <c r="AOL41" s="851"/>
      <c r="AOM41" s="851"/>
      <c r="AON41" s="851"/>
      <c r="AOO41" s="851"/>
      <c r="AOP41" s="851"/>
      <c r="AOQ41" s="851"/>
      <c r="AOR41" s="851"/>
      <c r="AOS41" s="851"/>
      <c r="AOT41" s="851"/>
      <c r="AOU41" s="851"/>
      <c r="AOV41" s="851"/>
      <c r="AOW41" s="851"/>
      <c r="AOX41" s="851"/>
      <c r="AOY41" s="851"/>
      <c r="AOZ41" s="851"/>
      <c r="APA41" s="851"/>
      <c r="APB41" s="851"/>
      <c r="APC41" s="851"/>
      <c r="APD41" s="851"/>
      <c r="APE41" s="851"/>
      <c r="APF41" s="851"/>
      <c r="APG41" s="851"/>
      <c r="APH41" s="851"/>
      <c r="API41" s="851"/>
      <c r="APJ41" s="851"/>
      <c r="APK41" s="851"/>
      <c r="APL41" s="851"/>
      <c r="APM41" s="851"/>
      <c r="APN41" s="851"/>
      <c r="APO41" s="851"/>
      <c r="APP41" s="851"/>
      <c r="APQ41" s="851"/>
      <c r="APR41" s="851"/>
      <c r="APS41" s="851"/>
      <c r="APT41" s="851"/>
      <c r="APU41" s="851"/>
      <c r="APV41" s="851"/>
      <c r="APW41" s="851"/>
      <c r="APX41" s="851"/>
      <c r="APY41" s="851"/>
      <c r="APZ41" s="851"/>
      <c r="AQA41" s="851"/>
      <c r="AQB41" s="851"/>
      <c r="AQC41" s="851"/>
      <c r="AQD41" s="851"/>
      <c r="AQE41" s="851"/>
      <c r="AQF41" s="851"/>
      <c r="AQG41" s="851"/>
      <c r="AQH41" s="851"/>
      <c r="AQI41" s="851"/>
      <c r="AQJ41" s="851"/>
      <c r="AQK41" s="851"/>
      <c r="AQL41" s="851"/>
      <c r="AQM41" s="851"/>
      <c r="AQN41" s="851"/>
      <c r="AQO41" s="851"/>
      <c r="AQP41" s="851"/>
      <c r="AQQ41" s="851"/>
      <c r="AQR41" s="851"/>
      <c r="AQS41" s="851"/>
      <c r="AQT41" s="851"/>
      <c r="AQU41" s="851"/>
      <c r="AQV41" s="851"/>
      <c r="AQW41" s="851"/>
      <c r="AQX41" s="851"/>
      <c r="AQY41" s="851"/>
      <c r="AQZ41" s="851"/>
      <c r="ARA41" s="851"/>
      <c r="ARB41" s="851"/>
      <c r="ARC41" s="851"/>
      <c r="ARD41" s="851"/>
      <c r="ARE41" s="851"/>
      <c r="ARF41" s="851"/>
      <c r="ARG41" s="851"/>
      <c r="ARH41" s="851"/>
      <c r="ARI41" s="851"/>
      <c r="ARJ41" s="851"/>
      <c r="ARK41" s="851"/>
      <c r="ARL41" s="851"/>
      <c r="ARM41" s="851"/>
      <c r="ARN41" s="851"/>
      <c r="ARO41" s="851"/>
      <c r="ARP41" s="851"/>
      <c r="ARQ41" s="851"/>
      <c r="ARR41" s="851"/>
      <c r="ARS41" s="851"/>
      <c r="ART41" s="851"/>
      <c r="ARU41" s="851"/>
      <c r="ARV41" s="851"/>
      <c r="ARW41" s="851"/>
      <c r="ARX41" s="851"/>
      <c r="ARY41" s="851"/>
      <c r="ARZ41" s="851"/>
      <c r="ASA41" s="851"/>
      <c r="ASB41" s="851"/>
      <c r="ASC41" s="851"/>
      <c r="ASD41" s="851"/>
      <c r="ASE41" s="851"/>
      <c r="ASF41" s="851"/>
      <c r="ASG41" s="851"/>
      <c r="ASH41" s="851"/>
      <c r="ASI41" s="851"/>
      <c r="ASJ41" s="851"/>
      <c r="ASK41" s="851"/>
      <c r="ASL41" s="851"/>
      <c r="ASM41" s="851"/>
      <c r="ASN41" s="851"/>
      <c r="ASO41" s="851"/>
      <c r="ASP41" s="851"/>
      <c r="ASQ41" s="851"/>
      <c r="ASR41" s="851"/>
      <c r="ASS41" s="851"/>
      <c r="AST41" s="851"/>
      <c r="ASU41" s="851"/>
      <c r="ASV41" s="851"/>
      <c r="ASW41" s="851"/>
      <c r="ASX41" s="851"/>
      <c r="ASY41" s="851"/>
      <c r="ASZ41" s="851"/>
      <c r="ATA41" s="851"/>
      <c r="ATB41" s="851"/>
      <c r="ATC41" s="851"/>
      <c r="ATD41" s="851"/>
      <c r="ATE41" s="851"/>
      <c r="ATF41" s="851"/>
      <c r="ATG41" s="851"/>
      <c r="ATH41" s="851"/>
      <c r="ATI41" s="851"/>
      <c r="ATJ41" s="851"/>
      <c r="ATK41" s="851"/>
      <c r="ATL41" s="851"/>
      <c r="ATM41" s="851"/>
      <c r="ATN41" s="851"/>
      <c r="ATO41" s="851"/>
      <c r="ATP41" s="851"/>
      <c r="ATQ41" s="851"/>
      <c r="ATR41" s="851"/>
      <c r="ATS41" s="851"/>
      <c r="ATT41" s="851"/>
      <c r="ATU41" s="851"/>
      <c r="ATV41" s="851"/>
      <c r="ATW41" s="851"/>
      <c r="ATX41" s="851"/>
      <c r="ATY41" s="851"/>
      <c r="ATZ41" s="851"/>
      <c r="AUA41" s="851"/>
      <c r="AUB41" s="851"/>
      <c r="AUC41" s="851"/>
      <c r="AUD41" s="851"/>
      <c r="AUE41" s="851"/>
      <c r="AUF41" s="851"/>
      <c r="AUG41" s="851"/>
      <c r="AUH41" s="851"/>
      <c r="AUI41" s="851"/>
      <c r="AUJ41" s="851"/>
      <c r="AUK41" s="851"/>
      <c r="AUL41" s="851"/>
      <c r="AUM41" s="851"/>
      <c r="AUN41" s="851"/>
      <c r="AUO41" s="851"/>
      <c r="AUP41" s="851"/>
      <c r="AUQ41" s="851"/>
      <c r="AUR41" s="851"/>
      <c r="AUS41" s="851"/>
      <c r="AUT41" s="851"/>
      <c r="AUU41" s="851"/>
      <c r="AUV41" s="851"/>
      <c r="AUW41" s="851"/>
      <c r="AUX41" s="851"/>
      <c r="AUY41" s="851"/>
      <c r="AUZ41" s="851"/>
      <c r="AVA41" s="851"/>
      <c r="AVB41" s="851"/>
      <c r="AVC41" s="851"/>
      <c r="AVD41" s="851"/>
      <c r="AVE41" s="851"/>
      <c r="AVF41" s="851"/>
      <c r="AVG41" s="851"/>
      <c r="AVH41" s="851"/>
      <c r="AVI41" s="851"/>
      <c r="AVJ41" s="851"/>
      <c r="AVK41" s="851"/>
      <c r="AVL41" s="851"/>
      <c r="AVM41" s="851"/>
      <c r="AVN41" s="851"/>
      <c r="AVO41" s="851"/>
      <c r="AVP41" s="851"/>
      <c r="AVQ41" s="851"/>
      <c r="AVR41" s="851"/>
      <c r="AVS41" s="851"/>
      <c r="AVT41" s="851"/>
      <c r="AVU41" s="851"/>
      <c r="AVV41" s="851"/>
      <c r="AVW41" s="851"/>
      <c r="AVX41" s="851"/>
      <c r="AVY41" s="851"/>
      <c r="AVZ41" s="851"/>
      <c r="AWA41" s="851"/>
      <c r="AWB41" s="851"/>
      <c r="AWC41" s="851"/>
      <c r="AWD41" s="851"/>
      <c r="AWE41" s="851"/>
      <c r="AWF41" s="851"/>
      <c r="AWG41" s="851"/>
      <c r="AWH41" s="851"/>
      <c r="AWI41" s="851"/>
      <c r="AWJ41" s="851"/>
      <c r="AWK41" s="851"/>
      <c r="AWL41" s="851"/>
      <c r="AWM41" s="851"/>
      <c r="AWN41" s="851"/>
      <c r="AWO41" s="851"/>
      <c r="AWP41" s="851"/>
      <c r="AWQ41" s="851"/>
      <c r="AWR41" s="851"/>
      <c r="AWS41" s="851"/>
      <c r="AWT41" s="851"/>
      <c r="AWU41" s="851"/>
      <c r="AWV41" s="851"/>
      <c r="AWW41" s="851"/>
      <c r="AWX41" s="851"/>
      <c r="AWY41" s="851"/>
      <c r="AWZ41" s="851"/>
      <c r="AXA41" s="851"/>
      <c r="AXB41" s="851"/>
      <c r="AXC41" s="851"/>
      <c r="AXD41" s="851"/>
      <c r="AXE41" s="851"/>
      <c r="AXF41" s="851"/>
      <c r="AXG41" s="851"/>
      <c r="AXH41" s="851"/>
      <c r="AXI41" s="851"/>
      <c r="AXJ41" s="851"/>
      <c r="AXK41" s="851"/>
      <c r="AXL41" s="851"/>
      <c r="AXM41" s="851"/>
      <c r="AXN41" s="851"/>
      <c r="AXO41" s="851"/>
      <c r="AXP41" s="851"/>
      <c r="AXQ41" s="851"/>
      <c r="AXR41" s="851"/>
      <c r="AXS41" s="851"/>
      <c r="AXT41" s="851"/>
      <c r="AXU41" s="851"/>
      <c r="AXV41" s="851"/>
      <c r="AXW41" s="851"/>
      <c r="AXX41" s="851"/>
      <c r="AXY41" s="851"/>
      <c r="AXZ41" s="851"/>
      <c r="AYA41" s="851"/>
      <c r="AYB41" s="851"/>
      <c r="AYC41" s="851"/>
      <c r="AYD41" s="851"/>
      <c r="AYE41" s="851"/>
      <c r="AYF41" s="851"/>
      <c r="AYG41" s="851"/>
      <c r="AYH41" s="851"/>
      <c r="AYI41" s="851"/>
      <c r="AYJ41" s="851"/>
      <c r="AYK41" s="851"/>
      <c r="AYL41" s="851"/>
      <c r="AYM41" s="851"/>
      <c r="AYN41" s="851"/>
      <c r="AYO41" s="851"/>
      <c r="AYP41" s="851"/>
      <c r="AYQ41" s="851"/>
      <c r="AYR41" s="851"/>
      <c r="AYS41" s="851"/>
      <c r="AYT41" s="851"/>
      <c r="AYU41" s="851"/>
      <c r="AYV41" s="851"/>
      <c r="AYW41" s="851"/>
      <c r="AYX41" s="851"/>
      <c r="AYY41" s="851"/>
      <c r="AYZ41" s="851"/>
      <c r="AZA41" s="851"/>
      <c r="AZB41" s="851"/>
      <c r="AZC41" s="851"/>
      <c r="AZD41" s="851"/>
      <c r="AZE41" s="851"/>
      <c r="AZF41" s="851"/>
      <c r="AZG41" s="851"/>
      <c r="AZH41" s="851"/>
      <c r="AZI41" s="851"/>
      <c r="AZJ41" s="851"/>
      <c r="AZK41" s="851"/>
      <c r="AZL41" s="851"/>
      <c r="AZM41" s="851"/>
      <c r="AZN41" s="851"/>
      <c r="AZO41" s="851"/>
      <c r="AZP41" s="851"/>
      <c r="AZQ41" s="851"/>
      <c r="AZR41" s="851"/>
      <c r="AZS41" s="851"/>
      <c r="AZT41" s="851"/>
      <c r="AZU41" s="851"/>
      <c r="AZV41" s="851"/>
      <c r="AZW41" s="851"/>
      <c r="AZX41" s="851"/>
      <c r="AZY41" s="851"/>
      <c r="AZZ41" s="851"/>
      <c r="BAA41" s="851"/>
      <c r="BAB41" s="851"/>
      <c r="BAC41" s="851"/>
      <c r="BAD41" s="851"/>
      <c r="BAE41" s="851"/>
      <c r="BAF41" s="851"/>
      <c r="BAG41" s="851"/>
      <c r="BAH41" s="851"/>
      <c r="BAI41" s="851"/>
      <c r="BAJ41" s="851"/>
      <c r="BAK41" s="851"/>
      <c r="BAL41" s="851"/>
      <c r="BAM41" s="851"/>
      <c r="BAN41" s="851"/>
      <c r="BAO41" s="851"/>
      <c r="BAP41" s="851"/>
      <c r="BAQ41" s="851"/>
      <c r="BAR41" s="851"/>
      <c r="BAS41" s="851"/>
      <c r="BAT41" s="851"/>
      <c r="BAU41" s="851"/>
      <c r="BAV41" s="851"/>
      <c r="BAW41" s="851"/>
      <c r="BAX41" s="851"/>
      <c r="BAY41" s="851"/>
      <c r="BAZ41" s="851"/>
      <c r="BBA41" s="851"/>
      <c r="BBB41" s="851"/>
      <c r="BBC41" s="851"/>
      <c r="BBD41" s="851"/>
      <c r="BBE41" s="851"/>
      <c r="BBF41" s="851"/>
      <c r="BBG41" s="851"/>
      <c r="BBH41" s="851"/>
      <c r="BBI41" s="851"/>
      <c r="BBJ41" s="851"/>
      <c r="BBK41" s="851"/>
      <c r="BBL41" s="851"/>
      <c r="BBM41" s="851"/>
      <c r="BBN41" s="851"/>
      <c r="BBO41" s="851"/>
      <c r="BBP41" s="851"/>
      <c r="BBQ41" s="851"/>
      <c r="BBR41" s="851"/>
      <c r="BBS41" s="851"/>
      <c r="BBT41" s="851"/>
      <c r="BBU41" s="851"/>
      <c r="BBV41" s="851"/>
      <c r="BBW41" s="851"/>
      <c r="BBX41" s="851"/>
      <c r="BBY41" s="851"/>
      <c r="BBZ41" s="851"/>
      <c r="BCA41" s="851"/>
      <c r="BCB41" s="851"/>
      <c r="BCC41" s="851"/>
      <c r="BCD41" s="851"/>
      <c r="BCE41" s="851"/>
      <c r="BCF41" s="851"/>
      <c r="BCG41" s="851"/>
      <c r="BCH41" s="851"/>
      <c r="BCI41" s="851"/>
      <c r="BCJ41" s="851"/>
      <c r="BCK41" s="851"/>
      <c r="BCL41" s="851"/>
      <c r="BCM41" s="851"/>
      <c r="BCN41" s="851"/>
      <c r="BCO41" s="851"/>
      <c r="BCP41" s="851"/>
      <c r="BCQ41" s="851"/>
      <c r="BCR41" s="851"/>
      <c r="BCS41" s="851"/>
      <c r="BCT41" s="851"/>
      <c r="BCU41" s="851"/>
      <c r="BCV41" s="851"/>
      <c r="BCW41" s="851"/>
      <c r="BCX41" s="851"/>
      <c r="BCY41" s="851"/>
      <c r="BCZ41" s="851"/>
      <c r="BDA41" s="851"/>
      <c r="BDB41" s="851"/>
      <c r="BDC41" s="851"/>
      <c r="BDD41" s="851"/>
      <c r="BDE41" s="851"/>
      <c r="BDF41" s="851"/>
      <c r="BDG41" s="851"/>
      <c r="BDH41" s="851"/>
      <c r="BDI41" s="851"/>
      <c r="BDJ41" s="851"/>
      <c r="BDK41" s="851"/>
      <c r="BDL41" s="851"/>
      <c r="BDM41" s="851"/>
      <c r="BDN41" s="851"/>
      <c r="BDO41" s="851"/>
      <c r="BDP41" s="851"/>
      <c r="BDQ41" s="851"/>
      <c r="BDR41" s="851"/>
      <c r="BDS41" s="851"/>
      <c r="BDT41" s="851"/>
      <c r="BDU41" s="851"/>
      <c r="BDV41" s="851"/>
      <c r="BDW41" s="851"/>
      <c r="BDX41" s="851"/>
      <c r="BDY41" s="851"/>
      <c r="BDZ41" s="851"/>
      <c r="BEA41" s="851"/>
      <c r="BEB41" s="851"/>
      <c r="BEC41" s="851"/>
      <c r="BED41" s="851"/>
      <c r="BEE41" s="851"/>
      <c r="BEF41" s="851"/>
      <c r="BEG41" s="851"/>
      <c r="BEH41" s="851"/>
      <c r="BEI41" s="851"/>
      <c r="BEJ41" s="851"/>
      <c r="BEK41" s="851"/>
      <c r="BEL41" s="851"/>
      <c r="BEM41" s="851"/>
      <c r="BEN41" s="851"/>
      <c r="BEO41" s="851"/>
      <c r="BEP41" s="851"/>
      <c r="BEQ41" s="851"/>
      <c r="BER41" s="851"/>
      <c r="BES41" s="851"/>
      <c r="BET41" s="851"/>
      <c r="BEU41" s="851"/>
      <c r="BEV41" s="851"/>
      <c r="BEW41" s="851"/>
      <c r="BEX41" s="851"/>
      <c r="BEY41" s="851"/>
      <c r="BEZ41" s="851"/>
      <c r="BFA41" s="851"/>
      <c r="BFB41" s="851"/>
      <c r="BFC41" s="851"/>
      <c r="BFD41" s="851"/>
      <c r="BFE41" s="851"/>
      <c r="BFF41" s="851"/>
      <c r="BFG41" s="851"/>
      <c r="BFH41" s="851"/>
      <c r="BFI41" s="851"/>
      <c r="BFJ41" s="851"/>
      <c r="BFK41" s="851"/>
      <c r="BFL41" s="851"/>
      <c r="BFM41" s="851"/>
      <c r="BFN41" s="851"/>
      <c r="BFO41" s="851"/>
      <c r="BFP41" s="851"/>
      <c r="BFQ41" s="851"/>
      <c r="BFR41" s="851"/>
      <c r="BFS41" s="851"/>
      <c r="BFT41" s="851"/>
      <c r="BFU41" s="851"/>
      <c r="BFV41" s="851"/>
      <c r="BFW41" s="851"/>
      <c r="BFX41" s="851"/>
      <c r="BFY41" s="851"/>
      <c r="BFZ41" s="851"/>
      <c r="BGA41" s="851"/>
      <c r="BGB41" s="851"/>
      <c r="BGC41" s="851"/>
      <c r="BGD41" s="851"/>
      <c r="BGE41" s="851"/>
      <c r="BGF41" s="851"/>
      <c r="BGG41" s="851"/>
      <c r="BGH41" s="851"/>
      <c r="BGI41" s="851"/>
      <c r="BGJ41" s="851"/>
      <c r="BGK41" s="851"/>
      <c r="BGL41" s="851"/>
      <c r="BGM41" s="851"/>
      <c r="BGN41" s="851"/>
      <c r="BGO41" s="851"/>
      <c r="BGP41" s="851"/>
      <c r="BGQ41" s="851"/>
      <c r="BGR41" s="851"/>
      <c r="BGS41" s="851"/>
      <c r="BGT41" s="851"/>
      <c r="BGU41" s="851"/>
      <c r="BGV41" s="851"/>
      <c r="BGW41" s="851"/>
      <c r="BGX41" s="851"/>
      <c r="BGY41" s="851"/>
      <c r="BGZ41" s="851"/>
      <c r="BHA41" s="851"/>
      <c r="BHB41" s="851"/>
      <c r="BHC41" s="851"/>
      <c r="BHD41" s="851"/>
      <c r="BHE41" s="851"/>
      <c r="BHF41" s="851"/>
      <c r="BHG41" s="851"/>
      <c r="BHH41" s="851"/>
      <c r="BHI41" s="851"/>
      <c r="BHJ41" s="851"/>
      <c r="BHK41" s="851"/>
      <c r="BHL41" s="851"/>
      <c r="BHM41" s="851"/>
      <c r="BHN41" s="851"/>
      <c r="BHO41" s="851"/>
      <c r="BHP41" s="851"/>
      <c r="BHQ41" s="851"/>
      <c r="BHR41" s="851"/>
      <c r="BHS41" s="851"/>
      <c r="BHT41" s="851"/>
      <c r="BHU41" s="851"/>
      <c r="BHV41" s="851"/>
      <c r="BHW41" s="851"/>
      <c r="BHX41" s="851"/>
      <c r="BHY41" s="851"/>
      <c r="BHZ41" s="851"/>
      <c r="BIA41" s="851"/>
      <c r="BIB41" s="851"/>
      <c r="BIC41" s="851"/>
      <c r="BID41" s="851"/>
      <c r="BIE41" s="851"/>
      <c r="BIF41" s="851"/>
      <c r="BIG41" s="851"/>
      <c r="BIH41" s="851"/>
      <c r="BII41" s="851"/>
      <c r="BIJ41" s="851"/>
      <c r="BIK41" s="851"/>
      <c r="BIL41" s="851"/>
      <c r="BIM41" s="851"/>
      <c r="BIN41" s="851"/>
      <c r="BIO41" s="851"/>
      <c r="BIP41" s="851"/>
      <c r="BIQ41" s="851"/>
      <c r="BIR41" s="851"/>
      <c r="BIS41" s="851"/>
      <c r="BIT41" s="851"/>
      <c r="BIU41" s="851"/>
      <c r="BIV41" s="851"/>
      <c r="BIW41" s="851"/>
      <c r="BIX41" s="851"/>
      <c r="BIY41" s="851"/>
      <c r="BIZ41" s="851"/>
      <c r="BJA41" s="851"/>
      <c r="BJB41" s="851"/>
      <c r="BJC41" s="851"/>
      <c r="BJD41" s="851"/>
      <c r="BJE41" s="851"/>
      <c r="BJF41" s="851"/>
      <c r="BJG41" s="851"/>
      <c r="BJH41" s="851"/>
      <c r="BJI41" s="851"/>
      <c r="BJJ41" s="851"/>
      <c r="BJK41" s="851"/>
      <c r="BJL41" s="851"/>
      <c r="BJM41" s="851"/>
      <c r="BJN41" s="851"/>
      <c r="BJO41" s="851"/>
      <c r="BJP41" s="851"/>
      <c r="BJQ41" s="851"/>
      <c r="BJR41" s="851"/>
      <c r="BJS41" s="851"/>
      <c r="BJT41" s="851"/>
      <c r="BJU41" s="851"/>
      <c r="BJV41" s="851"/>
      <c r="BJW41" s="851"/>
      <c r="BJX41" s="851"/>
      <c r="BJY41" s="851"/>
      <c r="BJZ41" s="851"/>
      <c r="BKA41" s="851"/>
      <c r="BKB41" s="851"/>
      <c r="BKC41" s="851"/>
      <c r="BKD41" s="851"/>
      <c r="BKE41" s="851"/>
      <c r="BKF41" s="851"/>
      <c r="BKG41" s="851"/>
      <c r="BKH41" s="851"/>
      <c r="BKI41" s="851"/>
      <c r="BKJ41" s="851"/>
      <c r="BKK41" s="851"/>
      <c r="BKL41" s="851"/>
      <c r="BKM41" s="851"/>
      <c r="BKN41" s="851"/>
      <c r="BKO41" s="851"/>
      <c r="BKP41" s="851"/>
      <c r="BKQ41" s="851"/>
      <c r="BKR41" s="851"/>
      <c r="BKS41" s="851"/>
      <c r="BKT41" s="851"/>
      <c r="BKU41" s="851"/>
      <c r="BKV41" s="851"/>
      <c r="BKW41" s="851"/>
      <c r="BKX41" s="851"/>
      <c r="BKY41" s="851"/>
      <c r="BKZ41" s="851"/>
      <c r="BLA41" s="851"/>
      <c r="BLB41" s="851"/>
      <c r="BLC41" s="851"/>
      <c r="BLD41" s="851"/>
      <c r="BLE41" s="851"/>
      <c r="BLF41" s="851"/>
      <c r="BLG41" s="851"/>
      <c r="BLH41" s="851"/>
      <c r="BLI41" s="851"/>
      <c r="BLJ41" s="851"/>
      <c r="BLK41" s="851"/>
      <c r="BLL41" s="851"/>
      <c r="BLM41" s="851"/>
      <c r="BLN41" s="851"/>
      <c r="BLO41" s="851"/>
      <c r="BLP41" s="851"/>
      <c r="BLQ41" s="851"/>
      <c r="BLR41" s="851"/>
      <c r="BLS41" s="851"/>
      <c r="BLT41" s="851"/>
      <c r="BLU41" s="851"/>
      <c r="BLV41" s="851"/>
      <c r="BLW41" s="851"/>
      <c r="BLX41" s="851"/>
      <c r="BLY41" s="851"/>
      <c r="BLZ41" s="851"/>
      <c r="BMA41" s="851"/>
      <c r="BMB41" s="851"/>
      <c r="BMC41" s="851"/>
      <c r="BMD41" s="851"/>
      <c r="BME41" s="851"/>
      <c r="BMF41" s="851"/>
      <c r="BMG41" s="851"/>
      <c r="BMH41" s="851"/>
      <c r="BMI41" s="851"/>
      <c r="BMJ41" s="851"/>
      <c r="BMK41" s="851"/>
      <c r="BML41" s="851"/>
      <c r="BMM41" s="851"/>
      <c r="BMN41" s="851"/>
      <c r="BMO41" s="851"/>
      <c r="BMP41" s="851"/>
      <c r="BMQ41" s="851"/>
      <c r="BMR41" s="851"/>
      <c r="BMS41" s="851"/>
      <c r="BMT41" s="851"/>
      <c r="BMU41" s="851"/>
      <c r="BMV41" s="851"/>
      <c r="BMW41" s="851"/>
      <c r="BMX41" s="851"/>
      <c r="BMY41" s="851"/>
      <c r="BMZ41" s="851"/>
      <c r="BNA41" s="851"/>
      <c r="BNB41" s="851"/>
      <c r="BNC41" s="851"/>
      <c r="BND41" s="851"/>
      <c r="BNE41" s="851"/>
      <c r="BNF41" s="851"/>
      <c r="BNG41" s="851"/>
      <c r="BNH41" s="851"/>
      <c r="BNI41" s="851"/>
      <c r="BNJ41" s="851"/>
      <c r="BNK41" s="851"/>
      <c r="BNL41" s="851"/>
      <c r="BNM41" s="851"/>
      <c r="BNN41" s="851"/>
      <c r="BNO41" s="851"/>
      <c r="BNP41" s="851"/>
      <c r="BNQ41" s="851"/>
      <c r="BNR41" s="851"/>
      <c r="BNS41" s="851"/>
      <c r="BNT41" s="851"/>
      <c r="BNU41" s="851"/>
      <c r="BNV41" s="851"/>
      <c r="BNW41" s="851"/>
      <c r="BNX41" s="851"/>
      <c r="BNY41" s="851"/>
      <c r="BNZ41" s="851"/>
      <c r="BOA41" s="851"/>
      <c r="BOB41" s="851"/>
      <c r="BOC41" s="851"/>
      <c r="BOD41" s="851"/>
      <c r="BOE41" s="851"/>
      <c r="BOF41" s="851"/>
      <c r="BOG41" s="851"/>
      <c r="BOH41" s="851"/>
      <c r="BOI41" s="851"/>
      <c r="BOJ41" s="851"/>
      <c r="BOK41" s="851"/>
      <c r="BOL41" s="851"/>
      <c r="BOM41" s="851"/>
      <c r="BON41" s="851"/>
      <c r="BOO41" s="851"/>
      <c r="BOP41" s="851"/>
      <c r="BOQ41" s="851"/>
      <c r="BOR41" s="851"/>
      <c r="BOS41" s="851"/>
      <c r="BOT41" s="851"/>
      <c r="BOU41" s="851"/>
      <c r="BOV41" s="851"/>
      <c r="BOW41" s="851"/>
      <c r="BOX41" s="851"/>
      <c r="BOY41" s="851"/>
      <c r="BOZ41" s="851"/>
      <c r="BPA41" s="851"/>
      <c r="BPB41" s="851"/>
      <c r="BPC41" s="851"/>
      <c r="BPD41" s="851"/>
      <c r="BPE41" s="851"/>
      <c r="BPF41" s="851"/>
      <c r="BPG41" s="851"/>
      <c r="BPH41" s="851"/>
      <c r="BPI41" s="851"/>
      <c r="BPJ41" s="851"/>
      <c r="BPK41" s="851"/>
      <c r="BPL41" s="851"/>
      <c r="BPM41" s="851"/>
      <c r="BPN41" s="851"/>
      <c r="BPO41" s="851"/>
      <c r="BPP41" s="851"/>
      <c r="BPQ41" s="851"/>
      <c r="BPR41" s="851"/>
      <c r="BPS41" s="851"/>
      <c r="BPT41" s="851"/>
      <c r="BPU41" s="851"/>
      <c r="BPV41" s="851"/>
      <c r="BPW41" s="851"/>
      <c r="BPX41" s="851"/>
      <c r="BPY41" s="851"/>
      <c r="BPZ41" s="851"/>
      <c r="BQA41" s="851"/>
      <c r="BQB41" s="851"/>
      <c r="BQC41" s="851"/>
      <c r="BQD41" s="851"/>
      <c r="BQE41" s="851"/>
      <c r="BQF41" s="851"/>
      <c r="BQG41" s="851"/>
      <c r="BQH41" s="851"/>
      <c r="BQI41" s="851"/>
      <c r="BQJ41" s="851"/>
      <c r="BQK41" s="851"/>
      <c r="BQL41" s="851"/>
      <c r="BQM41" s="851"/>
      <c r="BQN41" s="851"/>
      <c r="BQO41" s="851"/>
      <c r="BQP41" s="851"/>
      <c r="BQQ41" s="851"/>
      <c r="BQR41" s="851"/>
      <c r="BQS41" s="851"/>
      <c r="BQT41" s="851"/>
      <c r="BQU41" s="851"/>
      <c r="BQV41" s="851"/>
      <c r="BQW41" s="851"/>
      <c r="BQX41" s="851"/>
      <c r="BQY41" s="851"/>
      <c r="BQZ41" s="851"/>
      <c r="BRA41" s="851"/>
      <c r="BRB41" s="851"/>
      <c r="BRC41" s="851"/>
      <c r="BRD41" s="851"/>
      <c r="BRE41" s="851"/>
      <c r="BRF41" s="851"/>
      <c r="BRG41" s="851"/>
      <c r="BRH41" s="851"/>
      <c r="BRI41" s="851"/>
      <c r="BRJ41" s="851"/>
      <c r="BRK41" s="851"/>
      <c r="BRL41" s="851"/>
      <c r="BRM41" s="851"/>
      <c r="BRN41" s="851"/>
      <c r="BRO41" s="851"/>
      <c r="BRP41" s="851"/>
      <c r="BRQ41" s="851"/>
      <c r="BRR41" s="851"/>
      <c r="BRS41" s="851"/>
      <c r="BRT41" s="851"/>
      <c r="BRU41" s="851"/>
      <c r="BRV41" s="851"/>
      <c r="BRW41" s="851"/>
      <c r="BRX41" s="851"/>
      <c r="BRY41" s="851"/>
      <c r="BRZ41" s="851"/>
      <c r="BSA41" s="851"/>
      <c r="BSB41" s="851"/>
      <c r="BSC41" s="851"/>
      <c r="BSD41" s="851"/>
      <c r="BSE41" s="851"/>
      <c r="BSF41" s="851"/>
      <c r="BSG41" s="851"/>
      <c r="BSH41" s="851"/>
      <c r="BSI41" s="851"/>
      <c r="BSJ41" s="851"/>
      <c r="BSK41" s="851"/>
      <c r="BSL41" s="851"/>
      <c r="BSM41" s="851"/>
      <c r="BSN41" s="851"/>
      <c r="BSO41" s="851"/>
      <c r="BSP41" s="851"/>
      <c r="BSQ41" s="851"/>
      <c r="BSR41" s="851"/>
      <c r="BSS41" s="851"/>
      <c r="BST41" s="851"/>
      <c r="BSU41" s="851"/>
      <c r="BSV41" s="851"/>
      <c r="BSW41" s="851"/>
      <c r="BSX41" s="851"/>
      <c r="BSY41" s="851"/>
      <c r="BSZ41" s="851"/>
      <c r="BTA41" s="851"/>
      <c r="BTB41" s="851"/>
      <c r="BTC41" s="851"/>
      <c r="BTD41" s="851"/>
      <c r="BTE41" s="851"/>
      <c r="BTF41" s="851"/>
      <c r="BTG41" s="851"/>
      <c r="BTH41" s="851"/>
      <c r="BTI41" s="851"/>
      <c r="BTJ41" s="851"/>
      <c r="BTK41" s="851"/>
      <c r="BTL41" s="851"/>
      <c r="BTM41" s="851"/>
      <c r="BTN41" s="851"/>
      <c r="BTO41" s="851"/>
      <c r="BTP41" s="851"/>
      <c r="BTQ41" s="851"/>
      <c r="BTR41" s="851"/>
      <c r="BTS41" s="851"/>
      <c r="BTT41" s="851"/>
      <c r="BTU41" s="851"/>
      <c r="BTV41" s="851"/>
      <c r="BTW41" s="851"/>
      <c r="BTX41" s="851"/>
      <c r="BTY41" s="851"/>
      <c r="BTZ41" s="851"/>
      <c r="BUA41" s="851"/>
      <c r="BUB41" s="851"/>
      <c r="BUC41" s="851"/>
      <c r="BUD41" s="851"/>
      <c r="BUE41" s="851"/>
      <c r="BUF41" s="851"/>
      <c r="BUG41" s="851"/>
      <c r="BUH41" s="851"/>
      <c r="BUI41" s="851"/>
      <c r="BUJ41" s="851"/>
      <c r="BUK41" s="851"/>
      <c r="BUL41" s="851"/>
      <c r="BUM41" s="851"/>
      <c r="BUN41" s="851"/>
      <c r="BUO41" s="851"/>
      <c r="BUP41" s="851"/>
      <c r="BUQ41" s="851"/>
      <c r="BUR41" s="851"/>
      <c r="BUS41" s="851"/>
      <c r="BUT41" s="851"/>
      <c r="BUU41" s="851"/>
      <c r="BUV41" s="851"/>
      <c r="BUW41" s="851"/>
      <c r="BUX41" s="851"/>
      <c r="BUY41" s="851"/>
      <c r="BUZ41" s="851"/>
      <c r="BVA41" s="851"/>
      <c r="BVB41" s="851"/>
      <c r="BVC41" s="851"/>
      <c r="BVD41" s="851"/>
      <c r="BVE41" s="851"/>
      <c r="BVF41" s="851"/>
      <c r="BVG41" s="851"/>
      <c r="BVH41" s="851"/>
      <c r="BVI41" s="851"/>
      <c r="BVJ41" s="851"/>
      <c r="BVK41" s="851"/>
      <c r="BVL41" s="851"/>
      <c r="BVM41" s="851"/>
      <c r="BVN41" s="851"/>
      <c r="BVO41" s="851"/>
      <c r="BVP41" s="851"/>
      <c r="BVQ41" s="851"/>
      <c r="BVR41" s="851"/>
      <c r="BVS41" s="851"/>
      <c r="BVT41" s="851"/>
      <c r="BVU41" s="851"/>
      <c r="BVV41" s="851"/>
      <c r="BVW41" s="851"/>
      <c r="BVX41" s="851"/>
      <c r="BVY41" s="851"/>
      <c r="BVZ41" s="851"/>
      <c r="BWA41" s="851"/>
      <c r="BWB41" s="851"/>
      <c r="BWC41" s="851"/>
      <c r="BWD41" s="851"/>
      <c r="BWE41" s="851"/>
      <c r="BWF41" s="851"/>
      <c r="BWG41" s="851"/>
      <c r="BWH41" s="851"/>
      <c r="BWI41" s="851"/>
      <c r="BWJ41" s="851"/>
      <c r="BWK41" s="851"/>
      <c r="BWL41" s="851"/>
      <c r="BWM41" s="851"/>
      <c r="BWN41" s="851"/>
      <c r="BWO41" s="851"/>
      <c r="BWP41" s="851"/>
      <c r="BWQ41" s="851"/>
      <c r="BWR41" s="851"/>
      <c r="BWS41" s="851"/>
      <c r="BWT41" s="851"/>
      <c r="BWU41" s="851"/>
      <c r="BWV41" s="851"/>
      <c r="BWW41" s="851"/>
      <c r="BWX41" s="851"/>
      <c r="BWY41" s="851"/>
      <c r="BWZ41" s="851"/>
      <c r="BXA41" s="851"/>
      <c r="BXB41" s="851"/>
      <c r="BXC41" s="851"/>
      <c r="BXD41" s="851"/>
      <c r="BXE41" s="851"/>
      <c r="BXF41" s="851"/>
      <c r="BXG41" s="851"/>
      <c r="BXH41" s="851"/>
      <c r="BXI41" s="851"/>
      <c r="BXJ41" s="851"/>
      <c r="BXK41" s="851"/>
      <c r="BXL41" s="851"/>
      <c r="BXM41" s="851"/>
      <c r="BXN41" s="851"/>
      <c r="BXO41" s="851"/>
      <c r="BXP41" s="851"/>
      <c r="BXQ41" s="851"/>
      <c r="BXR41" s="851"/>
      <c r="BXS41" s="851"/>
      <c r="BXT41" s="851"/>
      <c r="BXU41" s="851"/>
      <c r="BXV41" s="851"/>
      <c r="BXW41" s="851"/>
      <c r="BXX41" s="851"/>
      <c r="BXY41" s="851"/>
      <c r="BXZ41" s="851"/>
      <c r="BYA41" s="851"/>
      <c r="BYB41" s="851"/>
      <c r="BYC41" s="851"/>
      <c r="BYD41" s="851"/>
      <c r="BYE41" s="851"/>
      <c r="BYF41" s="851"/>
      <c r="BYG41" s="851"/>
      <c r="BYH41" s="851"/>
      <c r="BYI41" s="851"/>
      <c r="BYJ41" s="851"/>
      <c r="BYK41" s="851"/>
      <c r="BYL41" s="851"/>
      <c r="BYM41" s="851"/>
      <c r="BYN41" s="851"/>
      <c r="BYO41" s="851"/>
      <c r="BYP41" s="851"/>
      <c r="BYQ41" s="851"/>
      <c r="BYR41" s="851"/>
      <c r="BYS41" s="851"/>
      <c r="BYT41" s="851"/>
      <c r="BYU41" s="851"/>
      <c r="BYV41" s="851"/>
      <c r="BYW41" s="851"/>
      <c r="BYX41" s="851"/>
      <c r="BYY41" s="851"/>
      <c r="BYZ41" s="851"/>
      <c r="BZA41" s="851"/>
      <c r="BZB41" s="851"/>
      <c r="BZC41" s="851"/>
      <c r="BZD41" s="851"/>
      <c r="BZE41" s="851"/>
      <c r="BZF41" s="851"/>
      <c r="BZG41" s="851"/>
      <c r="BZH41" s="851"/>
      <c r="BZI41" s="851"/>
      <c r="BZJ41" s="851"/>
      <c r="BZK41" s="851"/>
      <c r="BZL41" s="851"/>
      <c r="BZM41" s="851"/>
      <c r="BZN41" s="851"/>
      <c r="BZO41" s="851"/>
      <c r="BZP41" s="851"/>
      <c r="BZQ41" s="851"/>
      <c r="BZR41" s="851"/>
      <c r="BZS41" s="851"/>
      <c r="BZT41" s="851"/>
      <c r="BZU41" s="851"/>
      <c r="BZV41" s="851"/>
      <c r="BZW41" s="851"/>
      <c r="BZX41" s="851"/>
      <c r="BZY41" s="851"/>
      <c r="BZZ41" s="851"/>
      <c r="CAA41" s="851"/>
      <c r="CAB41" s="851"/>
      <c r="CAC41" s="851"/>
      <c r="CAD41" s="851"/>
      <c r="CAE41" s="851"/>
      <c r="CAF41" s="851"/>
      <c r="CAG41" s="851"/>
      <c r="CAH41" s="851"/>
      <c r="CAI41" s="851"/>
      <c r="CAJ41" s="851"/>
      <c r="CAK41" s="851"/>
      <c r="CAL41" s="851"/>
      <c r="CAM41" s="851"/>
      <c r="CAN41" s="851"/>
      <c r="CAO41" s="851"/>
      <c r="CAP41" s="851"/>
      <c r="CAQ41" s="851"/>
      <c r="CAR41" s="851"/>
      <c r="CAS41" s="851"/>
      <c r="CAT41" s="851"/>
      <c r="CAU41" s="851"/>
      <c r="CAV41" s="851"/>
      <c r="CAW41" s="851"/>
      <c r="CAX41" s="851"/>
      <c r="CAY41" s="851"/>
      <c r="CAZ41" s="851"/>
      <c r="CBA41" s="851"/>
      <c r="CBB41" s="851"/>
      <c r="CBC41" s="851"/>
      <c r="CBD41" s="851"/>
      <c r="CBE41" s="851"/>
      <c r="CBF41" s="851"/>
      <c r="CBG41" s="851"/>
      <c r="CBH41" s="851"/>
      <c r="CBI41" s="851"/>
      <c r="CBJ41" s="851"/>
      <c r="CBK41" s="851"/>
      <c r="CBL41" s="851"/>
      <c r="CBM41" s="851"/>
      <c r="CBN41" s="851"/>
      <c r="CBO41" s="851"/>
      <c r="CBP41" s="851"/>
      <c r="CBQ41" s="851"/>
      <c r="CBR41" s="851"/>
      <c r="CBS41" s="851"/>
      <c r="CBT41" s="851"/>
      <c r="CBU41" s="851"/>
      <c r="CBV41" s="851"/>
      <c r="CBW41" s="851"/>
      <c r="CBX41" s="851"/>
      <c r="CBY41" s="851"/>
      <c r="CBZ41" s="851"/>
      <c r="CCA41" s="851"/>
      <c r="CCB41" s="851"/>
      <c r="CCC41" s="851"/>
      <c r="CCD41" s="851"/>
      <c r="CCE41" s="851"/>
      <c r="CCF41" s="851"/>
      <c r="CCG41" s="851"/>
      <c r="CCH41" s="851"/>
      <c r="CCI41" s="851"/>
      <c r="CCJ41" s="851"/>
      <c r="CCK41" s="851"/>
      <c r="CCL41" s="851"/>
      <c r="CCM41" s="851"/>
      <c r="CCN41" s="851"/>
      <c r="CCO41" s="851"/>
      <c r="CCP41" s="851"/>
      <c r="CCQ41" s="851"/>
      <c r="CCR41" s="851"/>
      <c r="CCS41" s="851"/>
      <c r="CCT41" s="851"/>
      <c r="CCU41" s="851"/>
      <c r="CCV41" s="851"/>
      <c r="CCW41" s="851"/>
      <c r="CCX41" s="851"/>
      <c r="CCY41" s="851"/>
      <c r="CCZ41" s="851"/>
      <c r="CDA41" s="851"/>
      <c r="CDB41" s="851"/>
      <c r="CDC41" s="851"/>
      <c r="CDD41" s="851"/>
      <c r="CDE41" s="851"/>
      <c r="CDF41" s="851"/>
      <c r="CDG41" s="851"/>
      <c r="CDH41" s="851"/>
      <c r="CDI41" s="851"/>
      <c r="CDJ41" s="851"/>
      <c r="CDK41" s="851"/>
      <c r="CDL41" s="851"/>
      <c r="CDM41" s="851"/>
      <c r="CDN41" s="851"/>
      <c r="CDO41" s="851"/>
      <c r="CDP41" s="851"/>
      <c r="CDQ41" s="851"/>
      <c r="CDR41" s="851"/>
      <c r="CDS41" s="851"/>
      <c r="CDT41" s="851"/>
      <c r="CDU41" s="851"/>
      <c r="CDV41" s="851"/>
      <c r="CDW41" s="851"/>
      <c r="CDX41" s="851"/>
      <c r="CDY41" s="851"/>
      <c r="CDZ41" s="851"/>
      <c r="CEA41" s="851"/>
      <c r="CEB41" s="851"/>
      <c r="CEC41" s="851"/>
      <c r="CED41" s="851"/>
      <c r="CEE41" s="851"/>
      <c r="CEF41" s="851"/>
      <c r="CEG41" s="851"/>
      <c r="CEH41" s="851"/>
      <c r="CEI41" s="851"/>
      <c r="CEJ41" s="851"/>
      <c r="CEK41" s="851"/>
      <c r="CEL41" s="851"/>
      <c r="CEM41" s="851"/>
      <c r="CEN41" s="851"/>
      <c r="CEO41" s="851"/>
      <c r="CEP41" s="851"/>
      <c r="CEQ41" s="851"/>
      <c r="CER41" s="851"/>
      <c r="CES41" s="851"/>
      <c r="CET41" s="851"/>
      <c r="CEU41" s="851"/>
      <c r="CEV41" s="851"/>
      <c r="CEW41" s="851"/>
      <c r="CEX41" s="851"/>
      <c r="CEY41" s="851"/>
      <c r="CEZ41" s="851"/>
      <c r="CFA41" s="851"/>
      <c r="CFB41" s="851"/>
      <c r="CFC41" s="851"/>
      <c r="CFD41" s="851"/>
      <c r="CFE41" s="851"/>
      <c r="CFF41" s="851"/>
      <c r="CFG41" s="851"/>
      <c r="CFH41" s="851"/>
      <c r="CFI41" s="851"/>
      <c r="CFJ41" s="851"/>
      <c r="CFK41" s="851"/>
      <c r="CFL41" s="851"/>
      <c r="CFM41" s="851"/>
      <c r="CFN41" s="851"/>
      <c r="CFO41" s="851"/>
      <c r="CFP41" s="851"/>
      <c r="CFQ41" s="851"/>
      <c r="CFR41" s="851"/>
      <c r="CFS41" s="851"/>
      <c r="CFT41" s="851"/>
      <c r="CFU41" s="851"/>
      <c r="CFV41" s="851"/>
      <c r="CFW41" s="851"/>
      <c r="CFX41" s="851"/>
      <c r="CFY41" s="851"/>
      <c r="CFZ41" s="851"/>
      <c r="CGA41" s="851"/>
      <c r="CGB41" s="851"/>
      <c r="CGC41" s="851"/>
      <c r="CGD41" s="851"/>
      <c r="CGE41" s="851"/>
      <c r="CGF41" s="851"/>
      <c r="CGG41" s="851"/>
      <c r="CGH41" s="851"/>
      <c r="CGI41" s="851"/>
      <c r="CGJ41" s="851"/>
      <c r="CGK41" s="851"/>
      <c r="CGL41" s="851"/>
      <c r="CGM41" s="851"/>
      <c r="CGN41" s="851"/>
      <c r="CGO41" s="851"/>
      <c r="CGP41" s="851"/>
      <c r="CGQ41" s="851"/>
      <c r="CGR41" s="851"/>
      <c r="CGS41" s="851"/>
      <c r="CGT41" s="851"/>
      <c r="CGU41" s="851"/>
      <c r="CGV41" s="851"/>
      <c r="CGW41" s="851"/>
      <c r="CGX41" s="851"/>
      <c r="CGY41" s="851"/>
      <c r="CGZ41" s="851"/>
      <c r="CHA41" s="851"/>
      <c r="CHB41" s="851"/>
      <c r="CHC41" s="851"/>
      <c r="CHD41" s="851"/>
      <c r="CHE41" s="851"/>
      <c r="CHF41" s="851"/>
      <c r="CHG41" s="851"/>
      <c r="CHH41" s="851"/>
      <c r="CHI41" s="851"/>
      <c r="CHJ41" s="851"/>
      <c r="CHK41" s="851"/>
      <c r="CHL41" s="851"/>
      <c r="CHM41" s="851"/>
      <c r="CHN41" s="851"/>
      <c r="CHO41" s="851"/>
      <c r="CHP41" s="851"/>
      <c r="CHQ41" s="851"/>
      <c r="CHR41" s="851"/>
      <c r="CHS41" s="851"/>
      <c r="CHT41" s="851"/>
      <c r="CHU41" s="851"/>
      <c r="CHV41" s="851"/>
      <c r="CHW41" s="851"/>
      <c r="CHX41" s="851"/>
      <c r="CHY41" s="851"/>
      <c r="CHZ41" s="851"/>
      <c r="CIA41" s="851"/>
      <c r="CIB41" s="851"/>
      <c r="CIC41" s="851"/>
      <c r="CID41" s="851"/>
      <c r="CIE41" s="851"/>
      <c r="CIF41" s="851"/>
      <c r="CIG41" s="851"/>
      <c r="CIH41" s="851"/>
      <c r="CII41" s="851"/>
      <c r="CIJ41" s="851"/>
      <c r="CIK41" s="851"/>
      <c r="CIL41" s="851"/>
      <c r="CIM41" s="851"/>
      <c r="CIN41" s="851"/>
      <c r="CIO41" s="851"/>
      <c r="CIP41" s="851"/>
      <c r="CIQ41" s="851"/>
      <c r="CIR41" s="851"/>
      <c r="CIS41" s="851"/>
      <c r="CIT41" s="851"/>
      <c r="CIU41" s="851"/>
      <c r="CIV41" s="851"/>
      <c r="CIW41" s="851"/>
      <c r="CIX41" s="851"/>
      <c r="CIY41" s="851"/>
      <c r="CIZ41" s="851"/>
      <c r="CJA41" s="851"/>
      <c r="CJB41" s="851"/>
      <c r="CJC41" s="851"/>
      <c r="CJD41" s="851"/>
      <c r="CJE41" s="851"/>
      <c r="CJF41" s="851"/>
      <c r="CJG41" s="851"/>
      <c r="CJH41" s="851"/>
      <c r="CJI41" s="851"/>
      <c r="CJJ41" s="851"/>
      <c r="CJK41" s="851"/>
      <c r="CJL41" s="851"/>
      <c r="CJM41" s="851"/>
      <c r="CJN41" s="851"/>
      <c r="CJO41" s="851"/>
      <c r="CJP41" s="851"/>
      <c r="CJQ41" s="851"/>
      <c r="CJR41" s="851"/>
      <c r="CJS41" s="851"/>
      <c r="CJT41" s="851"/>
      <c r="CJU41" s="851"/>
      <c r="CJV41" s="851"/>
      <c r="CJW41" s="851"/>
      <c r="CJX41" s="851"/>
      <c r="CJY41" s="851"/>
      <c r="CJZ41" s="851"/>
      <c r="CKA41" s="851"/>
      <c r="CKB41" s="851"/>
      <c r="CKC41" s="851"/>
      <c r="CKD41" s="851"/>
      <c r="CKE41" s="851"/>
      <c r="CKF41" s="851"/>
      <c r="CKG41" s="851"/>
      <c r="CKH41" s="851"/>
      <c r="CKI41" s="851"/>
      <c r="CKJ41" s="851"/>
      <c r="CKK41" s="851"/>
      <c r="CKL41" s="851"/>
      <c r="CKM41" s="851"/>
      <c r="CKN41" s="851"/>
      <c r="CKO41" s="851"/>
      <c r="CKP41" s="851"/>
      <c r="CKQ41" s="851"/>
      <c r="CKR41" s="851"/>
      <c r="CKS41" s="851"/>
      <c r="CKT41" s="851"/>
      <c r="CKU41" s="851"/>
      <c r="CKV41" s="851"/>
      <c r="CKW41" s="851"/>
      <c r="CKX41" s="851"/>
      <c r="CKY41" s="851"/>
      <c r="CKZ41" s="851"/>
      <c r="CLA41" s="851"/>
      <c r="CLB41" s="851"/>
      <c r="CLC41" s="851"/>
      <c r="CLD41" s="851"/>
      <c r="CLE41" s="851"/>
      <c r="CLF41" s="851"/>
      <c r="CLG41" s="851"/>
      <c r="CLH41" s="851"/>
      <c r="CLI41" s="851"/>
      <c r="CLJ41" s="851"/>
      <c r="CLK41" s="851"/>
      <c r="CLL41" s="851"/>
      <c r="CLM41" s="851"/>
      <c r="CLN41" s="851"/>
      <c r="CLO41" s="851"/>
      <c r="CLP41" s="851"/>
      <c r="CLQ41" s="851"/>
      <c r="CLR41" s="851"/>
      <c r="CLS41" s="851"/>
      <c r="CLT41" s="851"/>
      <c r="CLU41" s="851"/>
      <c r="CLV41" s="851"/>
      <c r="CLW41" s="851"/>
      <c r="CLX41" s="851"/>
      <c r="CLY41" s="851"/>
      <c r="CLZ41" s="851"/>
      <c r="CMA41" s="851"/>
      <c r="CMB41" s="851"/>
      <c r="CMC41" s="851"/>
      <c r="CMD41" s="851"/>
      <c r="CME41" s="851"/>
      <c r="CMF41" s="851"/>
      <c r="CMG41" s="851"/>
      <c r="CMH41" s="851"/>
      <c r="CMI41" s="851"/>
      <c r="CMJ41" s="851"/>
      <c r="CMK41" s="851"/>
      <c r="CML41" s="851"/>
      <c r="CMM41" s="851"/>
      <c r="CMN41" s="851"/>
      <c r="CMO41" s="851"/>
      <c r="CMP41" s="851"/>
      <c r="CMQ41" s="851"/>
      <c r="CMR41" s="851"/>
      <c r="CMS41" s="851"/>
      <c r="CMT41" s="851"/>
      <c r="CMU41" s="851"/>
      <c r="CMV41" s="851"/>
      <c r="CMW41" s="851"/>
      <c r="CMX41" s="851"/>
      <c r="CMY41" s="851"/>
      <c r="CMZ41" s="851"/>
      <c r="CNA41" s="851"/>
      <c r="CNB41" s="851"/>
      <c r="CNC41" s="851"/>
      <c r="CND41" s="851"/>
      <c r="CNE41" s="851"/>
      <c r="CNF41" s="851"/>
      <c r="CNG41" s="851"/>
      <c r="CNH41" s="851"/>
      <c r="CNI41" s="851"/>
      <c r="CNJ41" s="851"/>
      <c r="CNK41" s="851"/>
      <c r="CNL41" s="851"/>
      <c r="CNM41" s="851"/>
      <c r="CNN41" s="851"/>
      <c r="CNO41" s="851"/>
      <c r="CNP41" s="851"/>
      <c r="CNQ41" s="851"/>
      <c r="CNR41" s="851"/>
      <c r="CNS41" s="851"/>
      <c r="CNT41" s="851"/>
      <c r="CNU41" s="851"/>
      <c r="CNV41" s="851"/>
      <c r="CNW41" s="851"/>
      <c r="CNX41" s="851"/>
      <c r="CNY41" s="851"/>
      <c r="CNZ41" s="851"/>
      <c r="COA41" s="851"/>
      <c r="COB41" s="851"/>
      <c r="COC41" s="851"/>
      <c r="COD41" s="851"/>
      <c r="COE41" s="851"/>
      <c r="COF41" s="851"/>
      <c r="COG41" s="851"/>
      <c r="COH41" s="851"/>
      <c r="COI41" s="851"/>
      <c r="COJ41" s="851"/>
      <c r="COK41" s="851"/>
      <c r="COL41" s="851"/>
      <c r="COM41" s="851"/>
      <c r="CON41" s="851"/>
      <c r="COO41" s="851"/>
      <c r="COP41" s="851"/>
      <c r="COQ41" s="851"/>
      <c r="COR41" s="851"/>
      <c r="COS41" s="851"/>
      <c r="COT41" s="851"/>
      <c r="COU41" s="851"/>
      <c r="COV41" s="851"/>
      <c r="COW41" s="851"/>
      <c r="COX41" s="851"/>
      <c r="COY41" s="851"/>
      <c r="COZ41" s="851"/>
      <c r="CPA41" s="851"/>
      <c r="CPB41" s="851"/>
      <c r="CPC41" s="851"/>
      <c r="CPD41" s="851"/>
      <c r="CPE41" s="851"/>
      <c r="CPF41" s="851"/>
      <c r="CPG41" s="851"/>
      <c r="CPH41" s="851"/>
      <c r="CPI41" s="851"/>
      <c r="CPJ41" s="851"/>
      <c r="CPK41" s="851"/>
      <c r="CPL41" s="851"/>
      <c r="CPM41" s="851"/>
      <c r="CPN41" s="851"/>
      <c r="CPO41" s="851"/>
      <c r="CPP41" s="851"/>
      <c r="CPQ41" s="851"/>
      <c r="CPR41" s="851"/>
      <c r="CPS41" s="851"/>
      <c r="CPT41" s="851"/>
      <c r="CPU41" s="851"/>
      <c r="CPV41" s="851"/>
      <c r="CPW41" s="851"/>
      <c r="CPX41" s="851"/>
      <c r="CPY41" s="851"/>
      <c r="CPZ41" s="851"/>
      <c r="CQA41" s="851"/>
      <c r="CQB41" s="851"/>
      <c r="CQC41" s="851"/>
      <c r="CQD41" s="851"/>
      <c r="CQE41" s="851"/>
      <c r="CQF41" s="851"/>
      <c r="CQG41" s="851"/>
      <c r="CQH41" s="851"/>
      <c r="CQI41" s="851"/>
      <c r="CQJ41" s="851"/>
      <c r="CQK41" s="851"/>
      <c r="CQL41" s="851"/>
      <c r="CQM41" s="851"/>
      <c r="CQN41" s="851"/>
      <c r="CQO41" s="851"/>
      <c r="CQP41" s="851"/>
      <c r="CQQ41" s="851"/>
      <c r="CQR41" s="851"/>
      <c r="CQS41" s="851"/>
      <c r="CQT41" s="851"/>
      <c r="CQU41" s="851"/>
      <c r="CQV41" s="851"/>
      <c r="CQW41" s="851"/>
      <c r="CQX41" s="851"/>
      <c r="CQY41" s="851"/>
      <c r="CQZ41" s="851"/>
      <c r="CRA41" s="851"/>
      <c r="CRB41" s="851"/>
      <c r="CRC41" s="851"/>
      <c r="CRD41" s="851"/>
      <c r="CRE41" s="851"/>
      <c r="CRF41" s="851"/>
      <c r="CRG41" s="851"/>
      <c r="CRH41" s="851"/>
      <c r="CRI41" s="851"/>
      <c r="CRJ41" s="851"/>
      <c r="CRK41" s="851"/>
      <c r="CRL41" s="851"/>
      <c r="CRM41" s="851"/>
      <c r="CRN41" s="851"/>
      <c r="CRO41" s="851"/>
      <c r="CRP41" s="851"/>
      <c r="CRQ41" s="851"/>
      <c r="CRR41" s="851"/>
      <c r="CRS41" s="851"/>
      <c r="CRT41" s="851"/>
      <c r="CRU41" s="851"/>
      <c r="CRV41" s="851"/>
      <c r="CRW41" s="851"/>
      <c r="CRX41" s="851"/>
      <c r="CRY41" s="851"/>
      <c r="CRZ41" s="851"/>
      <c r="CSA41" s="851"/>
      <c r="CSB41" s="851"/>
      <c r="CSC41" s="851"/>
      <c r="CSD41" s="851"/>
      <c r="CSE41" s="851"/>
      <c r="CSF41" s="851"/>
      <c r="CSG41" s="851"/>
      <c r="CSH41" s="851"/>
      <c r="CSI41" s="851"/>
      <c r="CSJ41" s="851"/>
      <c r="CSK41" s="851"/>
      <c r="CSL41" s="851"/>
      <c r="CSM41" s="851"/>
      <c r="CSN41" s="851"/>
      <c r="CSO41" s="851"/>
      <c r="CSP41" s="851"/>
      <c r="CSQ41" s="851"/>
      <c r="CSR41" s="851"/>
      <c r="CSS41" s="851"/>
      <c r="CST41" s="851"/>
      <c r="CSU41" s="851"/>
      <c r="CSV41" s="851"/>
      <c r="CSW41" s="851"/>
      <c r="CSX41" s="851"/>
      <c r="CSY41" s="851"/>
      <c r="CSZ41" s="851"/>
      <c r="CTA41" s="851"/>
      <c r="CTB41" s="851"/>
      <c r="CTC41" s="851"/>
      <c r="CTD41" s="851"/>
      <c r="CTE41" s="851"/>
      <c r="CTF41" s="851"/>
      <c r="CTG41" s="851"/>
      <c r="CTH41" s="851"/>
      <c r="CTI41" s="851"/>
      <c r="CTJ41" s="851"/>
      <c r="CTK41" s="851"/>
      <c r="CTL41" s="851"/>
      <c r="CTM41" s="851"/>
      <c r="CTN41" s="851"/>
      <c r="CTO41" s="851"/>
      <c r="CTP41" s="851"/>
      <c r="CTQ41" s="851"/>
      <c r="CTR41" s="851"/>
      <c r="CTS41" s="851"/>
      <c r="CTT41" s="851"/>
      <c r="CTU41" s="851"/>
      <c r="CTV41" s="851"/>
      <c r="CTW41" s="851"/>
      <c r="CTX41" s="851"/>
      <c r="CTY41" s="851"/>
      <c r="CTZ41" s="851"/>
      <c r="CUA41" s="851"/>
      <c r="CUB41" s="851"/>
      <c r="CUC41" s="851"/>
      <c r="CUD41" s="851"/>
      <c r="CUE41" s="851"/>
      <c r="CUF41" s="851"/>
      <c r="CUG41" s="851"/>
      <c r="CUH41" s="851"/>
      <c r="CUI41" s="851"/>
      <c r="CUJ41" s="851"/>
      <c r="CUK41" s="851"/>
      <c r="CUL41" s="851"/>
      <c r="CUM41" s="851"/>
      <c r="CUN41" s="851"/>
      <c r="CUO41" s="851"/>
      <c r="CUP41" s="851"/>
      <c r="CUQ41" s="851"/>
      <c r="CUR41" s="851"/>
      <c r="CUS41" s="851"/>
      <c r="CUT41" s="851"/>
      <c r="CUU41" s="851"/>
      <c r="CUV41" s="851"/>
      <c r="CUW41" s="851"/>
      <c r="CUX41" s="851"/>
      <c r="CUY41" s="851"/>
      <c r="CUZ41" s="851"/>
      <c r="CVA41" s="851"/>
      <c r="CVB41" s="851"/>
      <c r="CVC41" s="851"/>
      <c r="CVD41" s="851"/>
      <c r="CVE41" s="851"/>
      <c r="CVF41" s="851"/>
      <c r="CVG41" s="851"/>
      <c r="CVH41" s="851"/>
      <c r="CVI41" s="851"/>
      <c r="CVJ41" s="851"/>
      <c r="CVK41" s="851"/>
      <c r="CVL41" s="851"/>
      <c r="CVM41" s="851"/>
      <c r="CVN41" s="851"/>
      <c r="CVO41" s="851"/>
      <c r="CVP41" s="851"/>
      <c r="CVQ41" s="851"/>
      <c r="CVR41" s="851"/>
      <c r="CVS41" s="851"/>
      <c r="CVT41" s="851"/>
      <c r="CVU41" s="851"/>
      <c r="CVV41" s="851"/>
      <c r="CVW41" s="851"/>
      <c r="CVX41" s="851"/>
      <c r="CVY41" s="851"/>
      <c r="CVZ41" s="851"/>
      <c r="CWA41" s="851"/>
      <c r="CWB41" s="851"/>
      <c r="CWC41" s="851"/>
      <c r="CWD41" s="851"/>
      <c r="CWE41" s="851"/>
      <c r="CWF41" s="851"/>
      <c r="CWG41" s="851"/>
      <c r="CWH41" s="851"/>
      <c r="CWI41" s="851"/>
      <c r="CWJ41" s="851"/>
      <c r="CWK41" s="851"/>
      <c r="CWL41" s="851"/>
      <c r="CWM41" s="851"/>
      <c r="CWN41" s="851"/>
      <c r="CWO41" s="851"/>
      <c r="CWP41" s="851"/>
      <c r="CWQ41" s="851"/>
      <c r="CWR41" s="851"/>
      <c r="CWS41" s="851"/>
      <c r="CWT41" s="851"/>
      <c r="CWU41" s="851"/>
      <c r="CWV41" s="851"/>
      <c r="CWW41" s="851"/>
      <c r="CWX41" s="851"/>
      <c r="CWY41" s="851"/>
      <c r="CWZ41" s="851"/>
      <c r="CXA41" s="851"/>
      <c r="CXB41" s="851"/>
      <c r="CXC41" s="851"/>
      <c r="CXD41" s="851"/>
      <c r="CXE41" s="851"/>
      <c r="CXF41" s="851"/>
      <c r="CXG41" s="851"/>
      <c r="CXH41" s="851"/>
      <c r="CXI41" s="851"/>
      <c r="CXJ41" s="851"/>
      <c r="CXK41" s="851"/>
      <c r="CXL41" s="851"/>
      <c r="CXM41" s="851"/>
      <c r="CXN41" s="851"/>
      <c r="CXO41" s="851"/>
      <c r="CXP41" s="851"/>
      <c r="CXQ41" s="851"/>
      <c r="CXR41" s="851"/>
      <c r="CXS41" s="851"/>
      <c r="CXT41" s="851"/>
      <c r="CXU41" s="851"/>
      <c r="CXV41" s="851"/>
      <c r="CXW41" s="851"/>
      <c r="CXX41" s="851"/>
      <c r="CXY41" s="851"/>
      <c r="CXZ41" s="851"/>
      <c r="CYA41" s="851"/>
      <c r="CYB41" s="851"/>
      <c r="CYC41" s="851"/>
      <c r="CYD41" s="851"/>
      <c r="CYE41" s="851"/>
      <c r="CYF41" s="851"/>
      <c r="CYG41" s="851"/>
      <c r="CYH41" s="851"/>
      <c r="CYI41" s="851"/>
      <c r="CYJ41" s="851"/>
      <c r="CYK41" s="851"/>
      <c r="CYL41" s="851"/>
      <c r="CYM41" s="851"/>
      <c r="CYN41" s="851"/>
      <c r="CYO41" s="851"/>
      <c r="CYP41" s="851"/>
      <c r="CYQ41" s="851"/>
      <c r="CYR41" s="851"/>
      <c r="CYS41" s="851"/>
      <c r="CYT41" s="851"/>
      <c r="CYU41" s="851"/>
      <c r="CYV41" s="851"/>
      <c r="CYW41" s="851"/>
      <c r="CYX41" s="851"/>
      <c r="CYY41" s="851"/>
      <c r="CYZ41" s="851"/>
      <c r="CZA41" s="851"/>
      <c r="CZB41" s="851"/>
      <c r="CZC41" s="851"/>
      <c r="CZD41" s="851"/>
      <c r="CZE41" s="851"/>
      <c r="CZF41" s="851"/>
      <c r="CZG41" s="851"/>
      <c r="CZH41" s="851"/>
      <c r="CZI41" s="851"/>
      <c r="CZJ41" s="851"/>
      <c r="CZK41" s="851"/>
      <c r="CZL41" s="851"/>
      <c r="CZM41" s="851"/>
      <c r="CZN41" s="851"/>
      <c r="CZO41" s="851"/>
      <c r="CZP41" s="851"/>
      <c r="CZQ41" s="851"/>
      <c r="CZR41" s="851"/>
      <c r="CZS41" s="851"/>
      <c r="CZT41" s="851"/>
      <c r="CZU41" s="851"/>
      <c r="CZV41" s="851"/>
      <c r="CZW41" s="851"/>
      <c r="CZX41" s="851"/>
      <c r="CZY41" s="851"/>
      <c r="CZZ41" s="851"/>
      <c r="DAA41" s="851"/>
      <c r="DAB41" s="851"/>
      <c r="DAC41" s="851"/>
      <c r="DAD41" s="851"/>
      <c r="DAE41" s="851"/>
      <c r="DAF41" s="851"/>
      <c r="DAG41" s="851"/>
      <c r="DAH41" s="851"/>
      <c r="DAI41" s="851"/>
      <c r="DAJ41" s="851"/>
      <c r="DAK41" s="851"/>
      <c r="DAL41" s="851"/>
      <c r="DAM41" s="851"/>
      <c r="DAN41" s="851"/>
      <c r="DAO41" s="851"/>
      <c r="DAP41" s="851"/>
      <c r="DAQ41" s="851"/>
      <c r="DAR41" s="851"/>
      <c r="DAS41" s="851"/>
      <c r="DAT41" s="851"/>
      <c r="DAU41" s="851"/>
      <c r="DAV41" s="851"/>
      <c r="DAW41" s="851"/>
      <c r="DAX41" s="851"/>
      <c r="DAY41" s="851"/>
      <c r="DAZ41" s="851"/>
      <c r="DBA41" s="851"/>
      <c r="DBB41" s="851"/>
      <c r="DBC41" s="851"/>
      <c r="DBD41" s="851"/>
      <c r="DBE41" s="851"/>
      <c r="DBF41" s="851"/>
      <c r="DBG41" s="851"/>
      <c r="DBH41" s="851"/>
      <c r="DBI41" s="851"/>
      <c r="DBJ41" s="851"/>
      <c r="DBK41" s="851"/>
      <c r="DBL41" s="851"/>
      <c r="DBM41" s="851"/>
      <c r="DBN41" s="851"/>
      <c r="DBO41" s="851"/>
      <c r="DBP41" s="851"/>
      <c r="DBQ41" s="851"/>
      <c r="DBR41" s="851"/>
      <c r="DBS41" s="851"/>
      <c r="DBT41" s="851"/>
      <c r="DBU41" s="851"/>
      <c r="DBV41" s="851"/>
      <c r="DBW41" s="851"/>
      <c r="DBX41" s="851"/>
      <c r="DBY41" s="851"/>
      <c r="DBZ41" s="851"/>
      <c r="DCA41" s="851"/>
      <c r="DCB41" s="851"/>
      <c r="DCC41" s="851"/>
      <c r="DCD41" s="851"/>
      <c r="DCE41" s="851"/>
      <c r="DCF41" s="851"/>
      <c r="DCG41" s="851"/>
      <c r="DCH41" s="851"/>
      <c r="DCI41" s="851"/>
      <c r="DCJ41" s="851"/>
      <c r="DCK41" s="851"/>
      <c r="DCL41" s="851"/>
      <c r="DCM41" s="851"/>
      <c r="DCN41" s="851"/>
      <c r="DCO41" s="851"/>
      <c r="DCP41" s="851"/>
      <c r="DCQ41" s="851"/>
      <c r="DCR41" s="851"/>
      <c r="DCS41" s="851"/>
      <c r="DCT41" s="851"/>
      <c r="DCU41" s="851"/>
      <c r="DCV41" s="851"/>
      <c r="DCW41" s="851"/>
      <c r="DCX41" s="851"/>
      <c r="DCY41" s="851"/>
      <c r="DCZ41" s="851"/>
      <c r="DDA41" s="851"/>
      <c r="DDB41" s="851"/>
      <c r="DDC41" s="851"/>
      <c r="DDD41" s="851"/>
      <c r="DDE41" s="851"/>
      <c r="DDF41" s="851"/>
      <c r="DDG41" s="851"/>
      <c r="DDH41" s="851"/>
      <c r="DDI41" s="851"/>
      <c r="DDJ41" s="851"/>
      <c r="DDK41" s="851"/>
      <c r="DDL41" s="851"/>
      <c r="DDM41" s="851"/>
      <c r="DDN41" s="851"/>
      <c r="DDO41" s="851"/>
      <c r="DDP41" s="851"/>
      <c r="DDQ41" s="851"/>
      <c r="DDR41" s="851"/>
      <c r="DDS41" s="851"/>
      <c r="DDT41" s="851"/>
      <c r="DDU41" s="851"/>
      <c r="DDV41" s="851"/>
      <c r="DDW41" s="851"/>
      <c r="DDX41" s="851"/>
      <c r="DDY41" s="851"/>
      <c r="DDZ41" s="851"/>
      <c r="DEA41" s="851"/>
      <c r="DEB41" s="851"/>
      <c r="DEC41" s="851"/>
      <c r="DED41" s="851"/>
      <c r="DEE41" s="851"/>
      <c r="DEF41" s="851"/>
      <c r="DEG41" s="851"/>
      <c r="DEH41" s="851"/>
      <c r="DEI41" s="851"/>
      <c r="DEJ41" s="851"/>
      <c r="DEK41" s="851"/>
      <c r="DEL41" s="851"/>
      <c r="DEM41" s="851"/>
      <c r="DEN41" s="851"/>
      <c r="DEO41" s="851"/>
      <c r="DEP41" s="851"/>
      <c r="DEQ41" s="851"/>
      <c r="DER41" s="851"/>
      <c r="DES41" s="851"/>
      <c r="DET41" s="851"/>
      <c r="DEU41" s="851"/>
      <c r="DEV41" s="851"/>
      <c r="DEW41" s="851"/>
      <c r="DEX41" s="851"/>
      <c r="DEY41" s="851"/>
      <c r="DEZ41" s="851"/>
      <c r="DFA41" s="851"/>
      <c r="DFB41" s="851"/>
      <c r="DFC41" s="851"/>
      <c r="DFD41" s="851"/>
      <c r="DFE41" s="851"/>
      <c r="DFF41" s="851"/>
      <c r="DFG41" s="851"/>
      <c r="DFH41" s="851"/>
      <c r="DFI41" s="851"/>
      <c r="DFJ41" s="851"/>
      <c r="DFK41" s="851"/>
      <c r="DFL41" s="851"/>
      <c r="DFM41" s="851"/>
      <c r="DFN41" s="851"/>
      <c r="DFO41" s="851"/>
      <c r="DFP41" s="851"/>
      <c r="DFQ41" s="851"/>
      <c r="DFR41" s="851"/>
      <c r="DFS41" s="851"/>
      <c r="DFT41" s="851"/>
      <c r="DFU41" s="851"/>
      <c r="DFV41" s="851"/>
      <c r="DFW41" s="851"/>
      <c r="DFX41" s="851"/>
      <c r="DFY41" s="851"/>
      <c r="DFZ41" s="851"/>
      <c r="DGA41" s="851"/>
      <c r="DGB41" s="851"/>
      <c r="DGC41" s="851"/>
      <c r="DGD41" s="851"/>
      <c r="DGE41" s="851"/>
      <c r="DGF41" s="851"/>
      <c r="DGG41" s="851"/>
      <c r="DGH41" s="851"/>
      <c r="DGI41" s="851"/>
      <c r="DGJ41" s="851"/>
      <c r="DGK41" s="851"/>
      <c r="DGL41" s="851"/>
      <c r="DGM41" s="851"/>
      <c r="DGN41" s="851"/>
      <c r="DGO41" s="851"/>
      <c r="DGP41" s="851"/>
      <c r="DGQ41" s="851"/>
      <c r="DGR41" s="851"/>
      <c r="DGS41" s="851"/>
      <c r="DGT41" s="851"/>
      <c r="DGU41" s="851"/>
      <c r="DGV41" s="851"/>
      <c r="DGW41" s="851"/>
      <c r="DGX41" s="851"/>
      <c r="DGY41" s="851"/>
      <c r="DGZ41" s="851"/>
      <c r="DHA41" s="851"/>
      <c r="DHB41" s="851"/>
      <c r="DHC41" s="851"/>
      <c r="DHD41" s="851"/>
      <c r="DHE41" s="851"/>
      <c r="DHF41" s="851"/>
      <c r="DHG41" s="851"/>
      <c r="DHH41" s="851"/>
      <c r="DHI41" s="851"/>
      <c r="DHJ41" s="851"/>
      <c r="DHK41" s="851"/>
      <c r="DHL41" s="851"/>
      <c r="DHM41" s="851"/>
      <c r="DHN41" s="851"/>
      <c r="DHO41" s="851"/>
      <c r="DHP41" s="851"/>
      <c r="DHQ41" s="851"/>
      <c r="DHR41" s="851"/>
      <c r="DHS41" s="851"/>
      <c r="DHT41" s="851"/>
      <c r="DHU41" s="851"/>
      <c r="DHV41" s="851"/>
      <c r="DHW41" s="851"/>
      <c r="DHX41" s="851"/>
      <c r="DHY41" s="851"/>
      <c r="DHZ41" s="851"/>
      <c r="DIA41" s="851"/>
      <c r="DIB41" s="851"/>
      <c r="DIC41" s="851"/>
      <c r="DID41" s="851"/>
      <c r="DIE41" s="851"/>
      <c r="DIF41" s="851"/>
      <c r="DIG41" s="851"/>
      <c r="DIH41" s="851"/>
      <c r="DII41" s="851"/>
      <c r="DIJ41" s="851"/>
      <c r="DIK41" s="851"/>
      <c r="DIL41" s="851"/>
      <c r="DIM41" s="851"/>
      <c r="DIN41" s="851"/>
      <c r="DIO41" s="851"/>
      <c r="DIP41" s="851"/>
      <c r="DIQ41" s="851"/>
      <c r="DIR41" s="851"/>
      <c r="DIS41" s="851"/>
      <c r="DIT41" s="851"/>
      <c r="DIU41" s="851"/>
      <c r="DIV41" s="851"/>
      <c r="DIW41" s="851"/>
      <c r="DIX41" s="851"/>
      <c r="DIY41" s="851"/>
      <c r="DIZ41" s="851"/>
      <c r="DJA41" s="851"/>
      <c r="DJB41" s="851"/>
      <c r="DJC41" s="851"/>
      <c r="DJD41" s="851"/>
      <c r="DJE41" s="851"/>
      <c r="DJF41" s="851"/>
      <c r="DJG41" s="851"/>
      <c r="DJH41" s="851"/>
      <c r="DJI41" s="851"/>
      <c r="DJJ41" s="851"/>
      <c r="DJK41" s="851"/>
      <c r="DJL41" s="851"/>
      <c r="DJM41" s="851"/>
      <c r="DJN41" s="851"/>
      <c r="DJO41" s="851"/>
      <c r="DJP41" s="851"/>
      <c r="DJQ41" s="851"/>
      <c r="DJR41" s="851"/>
      <c r="DJS41" s="851"/>
      <c r="DJT41" s="851"/>
      <c r="DJU41" s="851"/>
      <c r="DJV41" s="851"/>
      <c r="DJW41" s="851"/>
      <c r="DJX41" s="851"/>
      <c r="DJY41" s="851"/>
      <c r="DJZ41" s="851"/>
      <c r="DKA41" s="851"/>
      <c r="DKB41" s="851"/>
      <c r="DKC41" s="851"/>
      <c r="DKD41" s="851"/>
      <c r="DKE41" s="851"/>
      <c r="DKF41" s="851"/>
      <c r="DKG41" s="851"/>
      <c r="DKH41" s="851"/>
      <c r="DKI41" s="851"/>
      <c r="DKJ41" s="851"/>
      <c r="DKK41" s="851"/>
      <c r="DKL41" s="851"/>
      <c r="DKM41" s="851"/>
      <c r="DKN41" s="851"/>
      <c r="DKO41" s="851"/>
      <c r="DKP41" s="851"/>
      <c r="DKQ41" s="851"/>
      <c r="DKR41" s="851"/>
      <c r="DKS41" s="851"/>
      <c r="DKT41" s="851"/>
      <c r="DKU41" s="851"/>
      <c r="DKV41" s="851"/>
      <c r="DKW41" s="851"/>
      <c r="DKX41" s="851"/>
      <c r="DKY41" s="851"/>
      <c r="DKZ41" s="851"/>
      <c r="DLA41" s="851"/>
      <c r="DLB41" s="851"/>
      <c r="DLC41" s="851"/>
      <c r="DLD41" s="851"/>
      <c r="DLE41" s="851"/>
      <c r="DLF41" s="851"/>
      <c r="DLG41" s="851"/>
      <c r="DLH41" s="851"/>
      <c r="DLI41" s="851"/>
      <c r="DLJ41" s="851"/>
      <c r="DLK41" s="851"/>
      <c r="DLL41" s="851"/>
      <c r="DLM41" s="851"/>
      <c r="DLN41" s="851"/>
      <c r="DLO41" s="851"/>
      <c r="DLP41" s="851"/>
      <c r="DLQ41" s="851"/>
      <c r="DLR41" s="851"/>
      <c r="DLS41" s="851"/>
      <c r="DLT41" s="851"/>
      <c r="DLU41" s="851"/>
      <c r="DLV41" s="851"/>
      <c r="DLW41" s="851"/>
      <c r="DLX41" s="851"/>
      <c r="DLY41" s="851"/>
      <c r="DLZ41" s="851"/>
      <c r="DMA41" s="851"/>
      <c r="DMB41" s="851"/>
      <c r="DMC41" s="851"/>
      <c r="DMD41" s="851"/>
      <c r="DME41" s="851"/>
      <c r="DMF41" s="851"/>
      <c r="DMG41" s="851"/>
      <c r="DMH41" s="851"/>
      <c r="DMI41" s="851"/>
      <c r="DMJ41" s="851"/>
      <c r="DMK41" s="851"/>
      <c r="DML41" s="851"/>
      <c r="DMM41" s="851"/>
      <c r="DMN41" s="851"/>
      <c r="DMO41" s="851"/>
      <c r="DMP41" s="851"/>
      <c r="DMQ41" s="851"/>
      <c r="DMR41" s="851"/>
      <c r="DMS41" s="851"/>
      <c r="DMT41" s="851"/>
      <c r="DMU41" s="851"/>
      <c r="DMV41" s="851"/>
      <c r="DMW41" s="851"/>
      <c r="DMX41" s="851"/>
      <c r="DMY41" s="851"/>
      <c r="DMZ41" s="851"/>
      <c r="DNA41" s="851"/>
      <c r="DNB41" s="851"/>
      <c r="DNC41" s="851"/>
      <c r="DND41" s="851"/>
      <c r="DNE41" s="851"/>
      <c r="DNF41" s="851"/>
      <c r="DNG41" s="851"/>
      <c r="DNH41" s="851"/>
      <c r="DNI41" s="851"/>
      <c r="DNJ41" s="851"/>
      <c r="DNK41" s="851"/>
      <c r="DNL41" s="851"/>
      <c r="DNM41" s="851"/>
      <c r="DNN41" s="851"/>
      <c r="DNO41" s="851"/>
      <c r="DNP41" s="851"/>
      <c r="DNQ41" s="851"/>
      <c r="DNR41" s="851"/>
      <c r="DNS41" s="851"/>
      <c r="DNT41" s="851"/>
      <c r="DNU41" s="851"/>
      <c r="DNV41" s="851"/>
      <c r="DNW41" s="851"/>
      <c r="DNX41" s="851"/>
      <c r="DNY41" s="851"/>
      <c r="DNZ41" s="851"/>
      <c r="DOA41" s="851"/>
      <c r="DOB41" s="851"/>
      <c r="DOC41" s="851"/>
      <c r="DOD41" s="851"/>
      <c r="DOE41" s="851"/>
      <c r="DOF41" s="851"/>
      <c r="DOG41" s="851"/>
      <c r="DOH41" s="851"/>
      <c r="DOI41" s="851"/>
      <c r="DOJ41" s="851"/>
      <c r="DOK41" s="851"/>
      <c r="DOL41" s="851"/>
      <c r="DOM41" s="851"/>
      <c r="DON41" s="851"/>
      <c r="DOO41" s="851"/>
      <c r="DOP41" s="851"/>
      <c r="DOQ41" s="851"/>
      <c r="DOR41" s="851"/>
      <c r="DOS41" s="851"/>
      <c r="DOT41" s="851"/>
      <c r="DOU41" s="851"/>
      <c r="DOV41" s="851"/>
      <c r="DOW41" s="851"/>
      <c r="DOX41" s="851"/>
      <c r="DOY41" s="851"/>
      <c r="DOZ41" s="851"/>
      <c r="DPA41" s="851"/>
      <c r="DPB41" s="851"/>
      <c r="DPC41" s="851"/>
      <c r="DPD41" s="851"/>
      <c r="DPE41" s="851"/>
      <c r="DPF41" s="851"/>
      <c r="DPG41" s="851"/>
      <c r="DPH41" s="851"/>
      <c r="DPI41" s="851"/>
      <c r="DPJ41" s="851"/>
      <c r="DPK41" s="851"/>
      <c r="DPL41" s="851"/>
      <c r="DPM41" s="851"/>
      <c r="DPN41" s="851"/>
      <c r="DPO41" s="851"/>
      <c r="DPP41" s="851"/>
      <c r="DPQ41" s="851"/>
      <c r="DPR41" s="851"/>
      <c r="DPS41" s="851"/>
      <c r="DPT41" s="851"/>
      <c r="DPU41" s="851"/>
      <c r="DPV41" s="851"/>
      <c r="DPW41" s="851"/>
      <c r="DPX41" s="851"/>
      <c r="DPY41" s="851"/>
      <c r="DPZ41" s="851"/>
      <c r="DQA41" s="851"/>
      <c r="DQB41" s="851"/>
      <c r="DQC41" s="851"/>
      <c r="DQD41" s="851"/>
      <c r="DQE41" s="851"/>
      <c r="DQF41" s="851"/>
      <c r="DQG41" s="851"/>
      <c r="DQH41" s="851"/>
      <c r="DQI41" s="851"/>
      <c r="DQJ41" s="851"/>
      <c r="DQK41" s="851"/>
      <c r="DQL41" s="851"/>
      <c r="DQM41" s="851"/>
      <c r="DQN41" s="851"/>
      <c r="DQO41" s="851"/>
      <c r="DQP41" s="851"/>
      <c r="DQQ41" s="851"/>
      <c r="DQR41" s="851"/>
      <c r="DQS41" s="851"/>
      <c r="DQT41" s="851"/>
      <c r="DQU41" s="851"/>
      <c r="DQV41" s="851"/>
      <c r="DQW41" s="851"/>
      <c r="DQX41" s="851"/>
      <c r="DQY41" s="851"/>
      <c r="DQZ41" s="851"/>
      <c r="DRA41" s="851"/>
      <c r="DRB41" s="851"/>
      <c r="DRC41" s="851"/>
      <c r="DRD41" s="851"/>
      <c r="DRE41" s="851"/>
      <c r="DRF41" s="851"/>
      <c r="DRG41" s="851"/>
      <c r="DRH41" s="851"/>
      <c r="DRI41" s="851"/>
      <c r="DRJ41" s="851"/>
      <c r="DRK41" s="851"/>
      <c r="DRL41" s="851"/>
      <c r="DRM41" s="851"/>
      <c r="DRN41" s="851"/>
      <c r="DRO41" s="851"/>
      <c r="DRP41" s="851"/>
      <c r="DRQ41" s="851"/>
      <c r="DRR41" s="851"/>
      <c r="DRS41" s="851"/>
      <c r="DRT41" s="851"/>
      <c r="DRU41" s="851"/>
      <c r="DRV41" s="851"/>
      <c r="DRW41" s="851"/>
      <c r="DRX41" s="851"/>
      <c r="DRY41" s="851"/>
      <c r="DRZ41" s="851"/>
      <c r="DSA41" s="851"/>
      <c r="DSB41" s="851"/>
      <c r="DSC41" s="851"/>
      <c r="DSD41" s="851"/>
      <c r="DSE41" s="851"/>
      <c r="DSF41" s="851"/>
      <c r="DSG41" s="851"/>
      <c r="DSH41" s="851"/>
      <c r="DSI41" s="851"/>
      <c r="DSJ41" s="851"/>
      <c r="DSK41" s="851"/>
      <c r="DSL41" s="851"/>
      <c r="DSM41" s="851"/>
      <c r="DSN41" s="851"/>
      <c r="DSO41" s="851"/>
      <c r="DSP41" s="851"/>
      <c r="DSQ41" s="851"/>
      <c r="DSR41" s="851"/>
      <c r="DSS41" s="851"/>
      <c r="DST41" s="851"/>
      <c r="DSU41" s="851"/>
      <c r="DSV41" s="851"/>
      <c r="DSW41" s="851"/>
      <c r="DSX41" s="851"/>
      <c r="DSY41" s="851"/>
      <c r="DSZ41" s="851"/>
      <c r="DTA41" s="851"/>
      <c r="DTB41" s="851"/>
      <c r="DTC41" s="851"/>
      <c r="DTD41" s="851"/>
      <c r="DTE41" s="851"/>
      <c r="DTF41" s="851"/>
      <c r="DTG41" s="851"/>
      <c r="DTH41" s="851"/>
      <c r="DTI41" s="851"/>
      <c r="DTJ41" s="851"/>
      <c r="DTK41" s="851"/>
      <c r="DTL41" s="851"/>
      <c r="DTM41" s="851"/>
      <c r="DTN41" s="851"/>
      <c r="DTO41" s="851"/>
      <c r="DTP41" s="851"/>
      <c r="DTQ41" s="851"/>
      <c r="DTR41" s="851"/>
      <c r="DTS41" s="851"/>
      <c r="DTT41" s="851"/>
      <c r="DTU41" s="851"/>
      <c r="DTV41" s="851"/>
      <c r="DTW41" s="851"/>
      <c r="DTX41" s="851"/>
      <c r="DTY41" s="851"/>
      <c r="DTZ41" s="851"/>
      <c r="DUA41" s="851"/>
      <c r="DUB41" s="851"/>
      <c r="DUC41" s="851"/>
      <c r="DUD41" s="851"/>
      <c r="DUE41" s="851"/>
      <c r="DUF41" s="851"/>
      <c r="DUG41" s="851"/>
      <c r="DUH41" s="851"/>
      <c r="DUI41" s="851"/>
      <c r="DUJ41" s="851"/>
      <c r="DUK41" s="851"/>
      <c r="DUL41" s="851"/>
      <c r="DUM41" s="851"/>
      <c r="DUN41" s="851"/>
      <c r="DUO41" s="851"/>
      <c r="DUP41" s="851"/>
      <c r="DUQ41" s="851"/>
      <c r="DUR41" s="851"/>
      <c r="DUS41" s="851"/>
      <c r="DUT41" s="851"/>
      <c r="DUU41" s="851"/>
      <c r="DUV41" s="851"/>
      <c r="DUW41" s="851"/>
      <c r="DUX41" s="851"/>
      <c r="DUY41" s="851"/>
      <c r="DUZ41" s="851"/>
      <c r="DVA41" s="851"/>
      <c r="DVB41" s="851"/>
      <c r="DVC41" s="851"/>
      <c r="DVD41" s="851"/>
      <c r="DVE41" s="851"/>
      <c r="DVF41" s="851"/>
      <c r="DVG41" s="851"/>
      <c r="DVH41" s="851"/>
      <c r="DVI41" s="851"/>
      <c r="DVJ41" s="851"/>
      <c r="DVK41" s="851"/>
      <c r="DVL41" s="851"/>
      <c r="DVM41" s="851"/>
      <c r="DVN41" s="851"/>
      <c r="DVO41" s="851"/>
      <c r="DVP41" s="851"/>
      <c r="DVQ41" s="851"/>
      <c r="DVR41" s="851"/>
      <c r="DVS41" s="851"/>
      <c r="DVT41" s="851"/>
      <c r="DVU41" s="851"/>
      <c r="DVV41" s="851"/>
      <c r="DVW41" s="851"/>
      <c r="DVX41" s="851"/>
      <c r="DVY41" s="851"/>
      <c r="DVZ41" s="851"/>
      <c r="DWA41" s="851"/>
      <c r="DWB41" s="851"/>
      <c r="DWC41" s="851"/>
      <c r="DWD41" s="851"/>
      <c r="DWE41" s="851"/>
      <c r="DWF41" s="851"/>
      <c r="DWG41" s="851"/>
      <c r="DWH41" s="851"/>
      <c r="DWI41" s="851"/>
      <c r="DWJ41" s="851"/>
      <c r="DWK41" s="851"/>
      <c r="DWL41" s="851"/>
      <c r="DWM41" s="851"/>
      <c r="DWN41" s="851"/>
      <c r="DWO41" s="851"/>
      <c r="DWP41" s="851"/>
      <c r="DWQ41" s="851"/>
      <c r="DWR41" s="851"/>
      <c r="DWS41" s="851"/>
      <c r="DWT41" s="851"/>
      <c r="DWU41" s="851"/>
      <c r="DWV41" s="851"/>
      <c r="DWW41" s="851"/>
      <c r="DWX41" s="851"/>
      <c r="DWY41" s="851"/>
      <c r="DWZ41" s="851"/>
      <c r="DXA41" s="851"/>
      <c r="DXB41" s="851"/>
      <c r="DXC41" s="851"/>
      <c r="DXD41" s="851"/>
      <c r="DXE41" s="851"/>
      <c r="DXF41" s="851"/>
      <c r="DXG41" s="851"/>
      <c r="DXH41" s="851"/>
      <c r="DXI41" s="851"/>
      <c r="DXJ41" s="851"/>
      <c r="DXK41" s="851"/>
      <c r="DXL41" s="851"/>
      <c r="DXM41" s="851"/>
      <c r="DXN41" s="851"/>
      <c r="DXO41" s="851"/>
      <c r="DXP41" s="851"/>
      <c r="DXQ41" s="851"/>
      <c r="DXR41" s="851"/>
      <c r="DXS41" s="851"/>
      <c r="DXT41" s="851"/>
      <c r="DXU41" s="851"/>
      <c r="DXV41" s="851"/>
      <c r="DXW41" s="851"/>
      <c r="DXX41" s="851"/>
      <c r="DXY41" s="851"/>
      <c r="DXZ41" s="851"/>
      <c r="DYA41" s="851"/>
      <c r="DYB41" s="851"/>
      <c r="DYC41" s="851"/>
      <c r="DYD41" s="851"/>
      <c r="DYE41" s="851"/>
      <c r="DYF41" s="851"/>
      <c r="DYG41" s="851"/>
      <c r="DYH41" s="851"/>
      <c r="DYI41" s="851"/>
      <c r="DYJ41" s="851"/>
      <c r="DYK41" s="851"/>
      <c r="DYL41" s="851"/>
      <c r="DYM41" s="851"/>
      <c r="DYN41" s="851"/>
      <c r="DYO41" s="851"/>
      <c r="DYP41" s="851"/>
      <c r="DYQ41" s="851"/>
      <c r="DYR41" s="851"/>
      <c r="DYS41" s="851"/>
      <c r="DYT41" s="851"/>
      <c r="DYU41" s="851"/>
      <c r="DYV41" s="851"/>
      <c r="DYW41" s="851"/>
      <c r="DYX41" s="851"/>
      <c r="DYY41" s="851"/>
      <c r="DYZ41" s="851"/>
      <c r="DZA41" s="851"/>
      <c r="DZB41" s="851"/>
      <c r="DZC41" s="851"/>
      <c r="DZD41" s="851"/>
      <c r="DZE41" s="851"/>
      <c r="DZF41" s="851"/>
      <c r="DZG41" s="851"/>
      <c r="DZH41" s="851"/>
      <c r="DZI41" s="851"/>
      <c r="DZJ41" s="851"/>
      <c r="DZK41" s="851"/>
      <c r="DZL41" s="851"/>
      <c r="DZM41" s="851"/>
      <c r="DZN41" s="851"/>
      <c r="DZO41" s="851"/>
      <c r="DZP41" s="851"/>
      <c r="DZQ41" s="851"/>
      <c r="DZR41" s="851"/>
      <c r="DZS41" s="851"/>
      <c r="DZT41" s="851"/>
      <c r="DZU41" s="851"/>
      <c r="DZV41" s="851"/>
      <c r="DZW41" s="851"/>
      <c r="DZX41" s="851"/>
      <c r="DZY41" s="851"/>
      <c r="DZZ41" s="851"/>
      <c r="EAA41" s="851"/>
      <c r="EAB41" s="851"/>
      <c r="EAC41" s="851"/>
      <c r="EAD41" s="851"/>
      <c r="EAE41" s="851"/>
      <c r="EAF41" s="851"/>
      <c r="EAG41" s="851"/>
      <c r="EAH41" s="851"/>
      <c r="EAI41" s="851"/>
      <c r="EAJ41" s="851"/>
      <c r="EAK41" s="851"/>
      <c r="EAL41" s="851"/>
      <c r="EAM41" s="851"/>
      <c r="EAN41" s="851"/>
      <c r="EAO41" s="851"/>
      <c r="EAP41" s="851"/>
      <c r="EAQ41" s="851"/>
      <c r="EAR41" s="851"/>
      <c r="EAS41" s="851"/>
      <c r="EAT41" s="851"/>
      <c r="EAU41" s="851"/>
      <c r="EAV41" s="851"/>
      <c r="EAW41" s="851"/>
      <c r="EAX41" s="851"/>
      <c r="EAY41" s="851"/>
      <c r="EAZ41" s="851"/>
      <c r="EBA41" s="851"/>
      <c r="EBB41" s="851"/>
      <c r="EBC41" s="851"/>
      <c r="EBD41" s="851"/>
      <c r="EBE41" s="851"/>
      <c r="EBF41" s="851"/>
      <c r="EBG41" s="851"/>
      <c r="EBH41" s="851"/>
      <c r="EBI41" s="851"/>
      <c r="EBJ41" s="851"/>
      <c r="EBK41" s="851"/>
      <c r="EBL41" s="851"/>
      <c r="EBM41" s="851"/>
      <c r="EBN41" s="851"/>
      <c r="EBO41" s="851"/>
      <c r="EBP41" s="851"/>
      <c r="EBQ41" s="851"/>
      <c r="EBR41" s="851"/>
      <c r="EBS41" s="851"/>
      <c r="EBT41" s="851"/>
      <c r="EBU41" s="851"/>
      <c r="EBV41" s="851"/>
      <c r="EBW41" s="851"/>
      <c r="EBX41" s="851"/>
      <c r="EBY41" s="851"/>
      <c r="EBZ41" s="851"/>
      <c r="ECA41" s="851"/>
      <c r="ECB41" s="851"/>
      <c r="ECC41" s="851"/>
      <c r="ECD41" s="851"/>
      <c r="ECE41" s="851"/>
      <c r="ECF41" s="851"/>
      <c r="ECG41" s="851"/>
      <c r="ECH41" s="851"/>
      <c r="ECI41" s="851"/>
      <c r="ECJ41" s="851"/>
      <c r="ECK41" s="851"/>
      <c r="ECL41" s="851"/>
      <c r="ECM41" s="851"/>
      <c r="ECN41" s="851"/>
      <c r="ECO41" s="851"/>
      <c r="ECP41" s="851"/>
      <c r="ECQ41" s="851"/>
      <c r="ECR41" s="851"/>
      <c r="ECS41" s="851"/>
      <c r="ECT41" s="851"/>
      <c r="ECU41" s="851"/>
      <c r="ECV41" s="851"/>
      <c r="ECW41" s="851"/>
      <c r="ECX41" s="851"/>
      <c r="ECY41" s="851"/>
      <c r="ECZ41" s="851"/>
      <c r="EDA41" s="851"/>
      <c r="EDB41" s="851"/>
      <c r="EDC41" s="851"/>
      <c r="EDD41" s="851"/>
      <c r="EDE41" s="851"/>
      <c r="EDF41" s="851"/>
      <c r="EDG41" s="851"/>
      <c r="EDH41" s="851"/>
      <c r="EDI41" s="851"/>
      <c r="EDJ41" s="851"/>
      <c r="EDK41" s="851"/>
      <c r="EDL41" s="851"/>
      <c r="EDM41" s="851"/>
      <c r="EDN41" s="851"/>
      <c r="EDO41" s="851"/>
      <c r="EDP41" s="851"/>
      <c r="EDQ41" s="851"/>
      <c r="EDR41" s="851"/>
      <c r="EDS41" s="851"/>
      <c r="EDT41" s="851"/>
      <c r="EDU41" s="851"/>
      <c r="EDV41" s="851"/>
      <c r="EDW41" s="851"/>
      <c r="EDX41" s="851"/>
      <c r="EDY41" s="851"/>
      <c r="EDZ41" s="851"/>
      <c r="EEA41" s="851"/>
      <c r="EEB41" s="851"/>
      <c r="EEC41" s="851"/>
      <c r="EED41" s="851"/>
      <c r="EEE41" s="851"/>
      <c r="EEF41" s="851"/>
      <c r="EEG41" s="851"/>
      <c r="EEH41" s="851"/>
      <c r="EEI41" s="851"/>
      <c r="EEJ41" s="851"/>
      <c r="EEK41" s="851"/>
      <c r="EEL41" s="851"/>
      <c r="EEM41" s="851"/>
      <c r="EEN41" s="851"/>
      <c r="EEO41" s="851"/>
      <c r="EEP41" s="851"/>
      <c r="EEQ41" s="851"/>
      <c r="EER41" s="851"/>
      <c r="EES41" s="851"/>
      <c r="EET41" s="851"/>
      <c r="EEU41" s="851"/>
      <c r="EEV41" s="851"/>
      <c r="EEW41" s="851"/>
      <c r="EEX41" s="851"/>
      <c r="EEY41" s="851"/>
      <c r="EEZ41" s="851"/>
      <c r="EFA41" s="851"/>
      <c r="EFB41" s="851"/>
      <c r="EFC41" s="851"/>
      <c r="EFD41" s="851"/>
      <c r="EFE41" s="851"/>
      <c r="EFF41" s="851"/>
      <c r="EFG41" s="851"/>
      <c r="EFH41" s="851"/>
      <c r="EFI41" s="851"/>
      <c r="EFJ41" s="851"/>
      <c r="EFK41" s="851"/>
      <c r="EFL41" s="851"/>
      <c r="EFM41" s="851"/>
      <c r="EFN41" s="851"/>
      <c r="EFO41" s="851"/>
      <c r="EFP41" s="851"/>
      <c r="EFQ41" s="851"/>
      <c r="EFR41" s="851"/>
      <c r="EFS41" s="851"/>
      <c r="EFT41" s="851"/>
      <c r="EFU41" s="851"/>
      <c r="EFV41" s="851"/>
      <c r="EFW41" s="851"/>
      <c r="EFX41" s="851"/>
      <c r="EFY41" s="851"/>
      <c r="EFZ41" s="851"/>
      <c r="EGA41" s="851"/>
      <c r="EGB41" s="851"/>
      <c r="EGC41" s="851"/>
      <c r="EGD41" s="851"/>
      <c r="EGE41" s="851"/>
      <c r="EGF41" s="851"/>
      <c r="EGG41" s="851"/>
      <c r="EGH41" s="851"/>
      <c r="EGI41" s="851"/>
      <c r="EGJ41" s="851"/>
      <c r="EGK41" s="851"/>
      <c r="EGL41" s="851"/>
      <c r="EGM41" s="851"/>
      <c r="EGN41" s="851"/>
      <c r="EGO41" s="851"/>
      <c r="EGP41" s="851"/>
      <c r="EGQ41" s="851"/>
      <c r="EGR41" s="851"/>
      <c r="EGS41" s="851"/>
      <c r="EGT41" s="851"/>
      <c r="EGU41" s="851"/>
      <c r="EGV41" s="851"/>
      <c r="EGW41" s="851"/>
      <c r="EGX41" s="851"/>
      <c r="EGY41" s="851"/>
      <c r="EGZ41" s="851"/>
      <c r="EHA41" s="851"/>
      <c r="EHB41" s="851"/>
      <c r="EHC41" s="851"/>
      <c r="EHD41" s="851"/>
      <c r="EHE41" s="851"/>
      <c r="EHF41" s="851"/>
      <c r="EHG41" s="851"/>
      <c r="EHH41" s="851"/>
      <c r="EHI41" s="851"/>
      <c r="EHJ41" s="851"/>
      <c r="EHK41" s="851"/>
      <c r="EHL41" s="851"/>
      <c r="EHM41" s="851"/>
      <c r="EHN41" s="851"/>
      <c r="EHO41" s="851"/>
      <c r="EHP41" s="851"/>
      <c r="EHQ41" s="851"/>
      <c r="EHR41" s="851"/>
      <c r="EHS41" s="851"/>
      <c r="EHT41" s="851"/>
      <c r="EHU41" s="851"/>
      <c r="EHV41" s="851"/>
      <c r="EHW41" s="851"/>
      <c r="EHX41" s="851"/>
      <c r="EHY41" s="851"/>
      <c r="EHZ41" s="851"/>
      <c r="EIA41" s="851"/>
      <c r="EIB41" s="851"/>
      <c r="EIC41" s="851"/>
      <c r="EID41" s="851"/>
      <c r="EIE41" s="851"/>
      <c r="EIF41" s="851"/>
      <c r="EIG41" s="851"/>
      <c r="EIH41" s="851"/>
      <c r="EII41" s="851"/>
      <c r="EIJ41" s="851"/>
      <c r="EIK41" s="851"/>
      <c r="EIL41" s="851"/>
      <c r="EIM41" s="851"/>
      <c r="EIN41" s="851"/>
      <c r="EIO41" s="851"/>
      <c r="EIP41" s="851"/>
      <c r="EIQ41" s="851"/>
      <c r="EIR41" s="851"/>
      <c r="EIS41" s="851"/>
      <c r="EIT41" s="851"/>
      <c r="EIU41" s="851"/>
      <c r="EIV41" s="851"/>
      <c r="EIW41" s="851"/>
      <c r="EIX41" s="851"/>
      <c r="EIY41" s="851"/>
      <c r="EIZ41" s="851"/>
      <c r="EJA41" s="851"/>
      <c r="EJB41" s="851"/>
      <c r="EJC41" s="851"/>
      <c r="EJD41" s="851"/>
      <c r="EJE41" s="851"/>
      <c r="EJF41" s="851"/>
      <c r="EJG41" s="851"/>
      <c r="EJH41" s="851"/>
      <c r="EJI41" s="851"/>
      <c r="EJJ41" s="851"/>
      <c r="EJK41" s="851"/>
      <c r="EJL41" s="851"/>
      <c r="EJM41" s="851"/>
      <c r="EJN41" s="851"/>
      <c r="EJO41" s="851"/>
      <c r="EJP41" s="851"/>
      <c r="EJQ41" s="851"/>
      <c r="EJR41" s="851"/>
      <c r="EJS41" s="851"/>
      <c r="EJT41" s="851"/>
      <c r="EJU41" s="851"/>
      <c r="EJV41" s="851"/>
      <c r="EJW41" s="851"/>
      <c r="EJX41" s="851"/>
      <c r="EJY41" s="851"/>
      <c r="EJZ41" s="851"/>
      <c r="EKA41" s="851"/>
      <c r="EKB41" s="851"/>
      <c r="EKC41" s="851"/>
      <c r="EKD41" s="851"/>
      <c r="EKE41" s="851"/>
      <c r="EKF41" s="851"/>
      <c r="EKG41" s="851"/>
      <c r="EKH41" s="851"/>
      <c r="EKI41" s="851"/>
      <c r="EKJ41" s="851"/>
      <c r="EKK41" s="851"/>
      <c r="EKL41" s="851"/>
      <c r="EKM41" s="851"/>
      <c r="EKN41" s="851"/>
      <c r="EKO41" s="851"/>
      <c r="EKP41" s="851"/>
      <c r="EKQ41" s="851"/>
      <c r="EKR41" s="851"/>
      <c r="EKS41" s="851"/>
      <c r="EKT41" s="851"/>
      <c r="EKU41" s="851"/>
      <c r="EKV41" s="851"/>
      <c r="EKW41" s="851"/>
      <c r="EKX41" s="851"/>
      <c r="EKY41" s="851"/>
      <c r="EKZ41" s="851"/>
      <c r="ELA41" s="851"/>
      <c r="ELB41" s="851"/>
      <c r="ELC41" s="851"/>
      <c r="ELD41" s="851"/>
      <c r="ELE41" s="851"/>
      <c r="ELF41" s="851"/>
      <c r="ELG41" s="851"/>
      <c r="ELH41" s="851"/>
      <c r="ELI41" s="851"/>
      <c r="ELJ41" s="851"/>
      <c r="ELK41" s="851"/>
      <c r="ELL41" s="851"/>
      <c r="ELM41" s="851"/>
      <c r="ELN41" s="851"/>
      <c r="ELO41" s="851"/>
      <c r="ELP41" s="851"/>
      <c r="ELQ41" s="851"/>
      <c r="ELR41" s="851"/>
      <c r="ELS41" s="851"/>
      <c r="ELT41" s="851"/>
      <c r="ELU41" s="851"/>
      <c r="ELV41" s="851"/>
      <c r="ELW41" s="851"/>
      <c r="ELX41" s="851"/>
      <c r="ELY41" s="851"/>
      <c r="ELZ41" s="851"/>
      <c r="EMA41" s="851"/>
      <c r="EMB41" s="851"/>
      <c r="EMC41" s="851"/>
      <c r="EMD41" s="851"/>
      <c r="EME41" s="851"/>
      <c r="EMF41" s="851"/>
      <c r="EMG41" s="851"/>
      <c r="EMH41" s="851"/>
      <c r="EMI41" s="851"/>
      <c r="EMJ41" s="851"/>
      <c r="EMK41" s="851"/>
      <c r="EML41" s="851"/>
      <c r="EMM41" s="851"/>
      <c r="EMN41" s="851"/>
      <c r="EMO41" s="851"/>
      <c r="EMP41" s="851"/>
      <c r="EMQ41" s="851"/>
      <c r="EMR41" s="851"/>
      <c r="EMS41" s="851"/>
      <c r="EMT41" s="851"/>
      <c r="EMU41" s="851"/>
      <c r="EMV41" s="851"/>
      <c r="EMW41" s="851"/>
      <c r="EMX41" s="851"/>
      <c r="EMY41" s="851"/>
      <c r="EMZ41" s="851"/>
      <c r="ENA41" s="851"/>
      <c r="ENB41" s="851"/>
      <c r="ENC41" s="851"/>
      <c r="END41" s="851"/>
      <c r="ENE41" s="851"/>
      <c r="ENF41" s="851"/>
      <c r="ENG41" s="851"/>
      <c r="ENH41" s="851"/>
      <c r="ENI41" s="851"/>
      <c r="ENJ41" s="851"/>
      <c r="ENK41" s="851"/>
      <c r="ENL41" s="851"/>
      <c r="ENM41" s="851"/>
      <c r="ENN41" s="851"/>
      <c r="ENO41" s="851"/>
      <c r="ENP41" s="851"/>
      <c r="ENQ41" s="851"/>
      <c r="ENR41" s="851"/>
      <c r="ENS41" s="851"/>
      <c r="ENT41" s="851"/>
      <c r="ENU41" s="851"/>
      <c r="ENV41" s="851"/>
      <c r="ENW41" s="851"/>
      <c r="ENX41" s="851"/>
      <c r="ENY41" s="851"/>
      <c r="ENZ41" s="851"/>
      <c r="EOA41" s="851"/>
      <c r="EOB41" s="851"/>
      <c r="EOC41" s="851"/>
      <c r="EOD41" s="851"/>
      <c r="EOE41" s="851"/>
      <c r="EOF41" s="851"/>
      <c r="EOG41" s="851"/>
      <c r="EOH41" s="851"/>
      <c r="EOI41" s="851"/>
      <c r="EOJ41" s="851"/>
      <c r="EOK41" s="851"/>
      <c r="EOL41" s="851"/>
      <c r="EOM41" s="851"/>
      <c r="EON41" s="851"/>
      <c r="EOO41" s="851"/>
      <c r="EOP41" s="851"/>
      <c r="EOQ41" s="851"/>
      <c r="EOR41" s="851"/>
      <c r="EOS41" s="851"/>
      <c r="EOT41" s="851"/>
      <c r="EOU41" s="851"/>
      <c r="EOV41" s="851"/>
      <c r="EOW41" s="851"/>
      <c r="EOX41" s="851"/>
      <c r="EOY41" s="851"/>
      <c r="EOZ41" s="851"/>
      <c r="EPA41" s="851"/>
      <c r="EPB41" s="851"/>
      <c r="EPC41" s="851"/>
      <c r="EPD41" s="851"/>
      <c r="EPE41" s="851"/>
      <c r="EPF41" s="851"/>
      <c r="EPG41" s="851"/>
      <c r="EPH41" s="851"/>
      <c r="EPI41" s="851"/>
      <c r="EPJ41" s="851"/>
      <c r="EPK41" s="851"/>
      <c r="EPL41" s="851"/>
      <c r="EPM41" s="851"/>
      <c r="EPN41" s="851"/>
      <c r="EPO41" s="851"/>
      <c r="EPP41" s="851"/>
      <c r="EPQ41" s="851"/>
      <c r="EPR41" s="851"/>
      <c r="EPS41" s="851"/>
      <c r="EPT41" s="851"/>
      <c r="EPU41" s="851"/>
      <c r="EPV41" s="851"/>
      <c r="EPW41" s="851"/>
      <c r="EPX41" s="851"/>
      <c r="EPY41" s="851"/>
      <c r="EPZ41" s="851"/>
      <c r="EQA41" s="851"/>
      <c r="EQB41" s="851"/>
      <c r="EQC41" s="851"/>
      <c r="EQD41" s="851"/>
      <c r="EQE41" s="851"/>
      <c r="EQF41" s="851"/>
      <c r="EQG41" s="851"/>
      <c r="EQH41" s="851"/>
      <c r="EQI41" s="851"/>
      <c r="EQJ41" s="851"/>
      <c r="EQK41" s="851"/>
      <c r="EQL41" s="851"/>
      <c r="EQM41" s="851"/>
      <c r="EQN41" s="851"/>
      <c r="EQO41" s="851"/>
      <c r="EQP41" s="851"/>
      <c r="EQQ41" s="851"/>
      <c r="EQR41" s="851"/>
      <c r="EQS41" s="851"/>
      <c r="EQT41" s="851"/>
      <c r="EQU41" s="851"/>
      <c r="EQV41" s="851"/>
      <c r="EQW41" s="851"/>
      <c r="EQX41" s="851"/>
      <c r="EQY41" s="851"/>
      <c r="EQZ41" s="851"/>
      <c r="ERA41" s="851"/>
      <c r="ERB41" s="851"/>
      <c r="ERC41" s="851"/>
      <c r="ERD41" s="851"/>
      <c r="ERE41" s="851"/>
      <c r="ERF41" s="851"/>
      <c r="ERG41" s="851"/>
      <c r="ERH41" s="851"/>
      <c r="ERI41" s="851"/>
      <c r="ERJ41" s="851"/>
      <c r="ERK41" s="851"/>
      <c r="ERL41" s="851"/>
      <c r="ERM41" s="851"/>
      <c r="ERN41" s="851"/>
      <c r="ERO41" s="851"/>
      <c r="ERP41" s="851"/>
      <c r="ERQ41" s="851"/>
      <c r="ERR41" s="851"/>
      <c r="ERS41" s="851"/>
      <c r="ERT41" s="851"/>
      <c r="ERU41" s="851"/>
      <c r="ERV41" s="851"/>
      <c r="ERW41" s="851"/>
      <c r="ERX41" s="851"/>
      <c r="ERY41" s="851"/>
      <c r="ERZ41" s="851"/>
      <c r="ESA41" s="851"/>
      <c r="ESB41" s="851"/>
      <c r="ESC41" s="851"/>
      <c r="ESD41" s="851"/>
      <c r="ESE41" s="851"/>
      <c r="ESF41" s="851"/>
      <c r="ESG41" s="851"/>
      <c r="ESH41" s="851"/>
      <c r="ESI41" s="851"/>
      <c r="ESJ41" s="851"/>
      <c r="ESK41" s="851"/>
      <c r="ESL41" s="851"/>
      <c r="ESM41" s="851"/>
      <c r="ESN41" s="851"/>
      <c r="ESO41" s="851"/>
      <c r="ESP41" s="851"/>
      <c r="ESQ41" s="851"/>
      <c r="ESR41" s="851"/>
      <c r="ESS41" s="851"/>
      <c r="EST41" s="851"/>
      <c r="ESU41" s="851"/>
      <c r="ESV41" s="851"/>
      <c r="ESW41" s="851"/>
      <c r="ESX41" s="851"/>
      <c r="ESY41" s="851"/>
      <c r="ESZ41" s="851"/>
      <c r="ETA41" s="851"/>
      <c r="ETB41" s="851"/>
      <c r="ETC41" s="851"/>
      <c r="ETD41" s="851"/>
      <c r="ETE41" s="851"/>
      <c r="ETF41" s="851"/>
      <c r="ETG41" s="851"/>
      <c r="ETH41" s="851"/>
      <c r="ETI41" s="851"/>
      <c r="ETJ41" s="851"/>
      <c r="ETK41" s="851"/>
      <c r="ETL41" s="851"/>
      <c r="ETM41" s="851"/>
      <c r="ETN41" s="851"/>
      <c r="ETO41" s="851"/>
      <c r="ETP41" s="851"/>
      <c r="ETQ41" s="851"/>
      <c r="ETR41" s="851"/>
      <c r="ETS41" s="851"/>
      <c r="ETT41" s="851"/>
      <c r="ETU41" s="851"/>
      <c r="ETV41" s="851"/>
      <c r="ETW41" s="851"/>
      <c r="ETX41" s="851"/>
      <c r="ETY41" s="851"/>
      <c r="ETZ41" s="851"/>
      <c r="EUA41" s="851"/>
      <c r="EUB41" s="851"/>
      <c r="EUC41" s="851"/>
      <c r="EUD41" s="851"/>
      <c r="EUE41" s="851"/>
      <c r="EUF41" s="851"/>
      <c r="EUG41" s="851"/>
      <c r="EUH41" s="851"/>
      <c r="EUI41" s="851"/>
      <c r="EUJ41" s="851"/>
      <c r="EUK41" s="851"/>
      <c r="EUL41" s="851"/>
      <c r="EUM41" s="851"/>
      <c r="EUN41" s="851"/>
      <c r="EUO41" s="851"/>
      <c r="EUP41" s="851"/>
      <c r="EUQ41" s="851"/>
      <c r="EUR41" s="851"/>
      <c r="EUS41" s="851"/>
      <c r="EUT41" s="851"/>
      <c r="EUU41" s="851"/>
      <c r="EUV41" s="851"/>
      <c r="EUW41" s="851"/>
      <c r="EUX41" s="851"/>
      <c r="EUY41" s="851"/>
      <c r="EUZ41" s="851"/>
      <c r="EVA41" s="851"/>
      <c r="EVB41" s="851"/>
      <c r="EVC41" s="851"/>
      <c r="EVD41" s="851"/>
      <c r="EVE41" s="851"/>
      <c r="EVF41" s="851"/>
      <c r="EVG41" s="851"/>
      <c r="EVH41" s="851"/>
      <c r="EVI41" s="851"/>
      <c r="EVJ41" s="851"/>
      <c r="EVK41" s="851"/>
      <c r="EVL41" s="851"/>
      <c r="EVM41" s="851"/>
      <c r="EVN41" s="851"/>
      <c r="EVO41" s="851"/>
      <c r="EVP41" s="851"/>
      <c r="EVQ41" s="851"/>
      <c r="EVR41" s="851"/>
      <c r="EVS41" s="851"/>
      <c r="EVT41" s="851"/>
      <c r="EVU41" s="851"/>
      <c r="EVV41" s="851"/>
      <c r="EVW41" s="851"/>
      <c r="EVX41" s="851"/>
      <c r="EVY41" s="851"/>
      <c r="EVZ41" s="851"/>
      <c r="EWA41" s="851"/>
      <c r="EWB41" s="851"/>
      <c r="EWC41" s="851"/>
      <c r="EWD41" s="851"/>
      <c r="EWE41" s="851"/>
      <c r="EWF41" s="851"/>
      <c r="EWG41" s="851"/>
      <c r="EWH41" s="851"/>
      <c r="EWI41" s="851"/>
      <c r="EWJ41" s="851"/>
      <c r="EWK41" s="851"/>
      <c r="EWL41" s="851"/>
      <c r="EWM41" s="851"/>
      <c r="EWN41" s="851"/>
      <c r="EWO41" s="851"/>
      <c r="EWP41" s="851"/>
      <c r="EWQ41" s="851"/>
      <c r="EWR41" s="851"/>
      <c r="EWS41" s="851"/>
      <c r="EWT41" s="851"/>
      <c r="EWU41" s="851"/>
      <c r="EWV41" s="851"/>
      <c r="EWW41" s="851"/>
      <c r="EWX41" s="851"/>
      <c r="EWY41" s="851"/>
      <c r="EWZ41" s="851"/>
      <c r="EXA41" s="851"/>
      <c r="EXB41" s="851"/>
      <c r="EXC41" s="851"/>
      <c r="EXD41" s="851"/>
      <c r="EXE41" s="851"/>
      <c r="EXF41" s="851"/>
      <c r="EXG41" s="851"/>
      <c r="EXH41" s="851"/>
      <c r="EXI41" s="851"/>
      <c r="EXJ41" s="851"/>
      <c r="EXK41" s="851"/>
      <c r="EXL41" s="851"/>
      <c r="EXM41" s="851"/>
      <c r="EXN41" s="851"/>
      <c r="EXO41" s="851"/>
      <c r="EXP41" s="851"/>
      <c r="EXQ41" s="851"/>
      <c r="EXR41" s="851"/>
      <c r="EXS41" s="851"/>
      <c r="EXT41" s="851"/>
      <c r="EXU41" s="851"/>
      <c r="EXV41" s="851"/>
      <c r="EXW41" s="851"/>
      <c r="EXX41" s="851"/>
      <c r="EXY41" s="851"/>
      <c r="EXZ41" s="851"/>
      <c r="EYA41" s="851"/>
      <c r="EYB41" s="851"/>
      <c r="EYC41" s="851"/>
      <c r="EYD41" s="851"/>
      <c r="EYE41" s="851"/>
      <c r="EYF41" s="851"/>
      <c r="EYG41" s="851"/>
      <c r="EYH41" s="851"/>
      <c r="EYI41" s="851"/>
      <c r="EYJ41" s="851"/>
      <c r="EYK41" s="851"/>
      <c r="EYL41" s="851"/>
      <c r="EYM41" s="851"/>
      <c r="EYN41" s="851"/>
      <c r="EYO41" s="851"/>
      <c r="EYP41" s="851"/>
      <c r="EYQ41" s="851"/>
      <c r="EYR41" s="851"/>
      <c r="EYS41" s="851"/>
      <c r="EYT41" s="851"/>
      <c r="EYU41" s="851"/>
      <c r="EYV41" s="851"/>
      <c r="EYW41" s="851"/>
      <c r="EYX41" s="851"/>
      <c r="EYY41" s="851"/>
      <c r="EYZ41" s="851"/>
      <c r="EZA41" s="851"/>
      <c r="EZB41" s="851"/>
      <c r="EZC41" s="851"/>
      <c r="EZD41" s="851"/>
      <c r="EZE41" s="851"/>
      <c r="EZF41" s="851"/>
      <c r="EZG41" s="851"/>
      <c r="EZH41" s="851"/>
      <c r="EZI41" s="851"/>
      <c r="EZJ41" s="851"/>
      <c r="EZK41" s="851"/>
      <c r="EZL41" s="851"/>
      <c r="EZM41" s="851"/>
      <c r="EZN41" s="851"/>
      <c r="EZO41" s="851"/>
      <c r="EZP41" s="851"/>
      <c r="EZQ41" s="851"/>
      <c r="EZR41" s="851"/>
      <c r="EZS41" s="851"/>
      <c r="EZT41" s="851"/>
      <c r="EZU41" s="851"/>
      <c r="EZV41" s="851"/>
      <c r="EZW41" s="851"/>
      <c r="EZX41" s="851"/>
      <c r="EZY41" s="851"/>
      <c r="EZZ41" s="851"/>
      <c r="FAA41" s="851"/>
      <c r="FAB41" s="851"/>
      <c r="FAC41" s="851"/>
      <c r="FAD41" s="851"/>
      <c r="FAE41" s="851"/>
      <c r="FAF41" s="851"/>
      <c r="FAG41" s="851"/>
      <c r="FAH41" s="851"/>
      <c r="FAI41" s="851"/>
      <c r="FAJ41" s="851"/>
      <c r="FAK41" s="851"/>
      <c r="FAL41" s="851"/>
      <c r="FAM41" s="851"/>
      <c r="FAN41" s="851"/>
      <c r="FAO41" s="851"/>
      <c r="FAP41" s="851"/>
      <c r="FAQ41" s="851"/>
      <c r="FAR41" s="851"/>
      <c r="FAS41" s="851"/>
      <c r="FAT41" s="851"/>
      <c r="FAU41" s="851"/>
      <c r="FAV41" s="851"/>
      <c r="FAW41" s="851"/>
      <c r="FAX41" s="851"/>
      <c r="FAY41" s="851"/>
      <c r="FAZ41" s="851"/>
      <c r="FBA41" s="851"/>
      <c r="FBB41" s="851"/>
      <c r="FBC41" s="851"/>
      <c r="FBD41" s="851"/>
      <c r="FBE41" s="851"/>
      <c r="FBF41" s="851"/>
      <c r="FBG41" s="851"/>
      <c r="FBH41" s="851"/>
      <c r="FBI41" s="851"/>
      <c r="FBJ41" s="851"/>
      <c r="FBK41" s="851"/>
      <c r="FBL41" s="851"/>
      <c r="FBM41" s="851"/>
      <c r="FBN41" s="851"/>
      <c r="FBO41" s="851"/>
      <c r="FBP41" s="851"/>
      <c r="FBQ41" s="851"/>
      <c r="FBR41" s="851"/>
      <c r="FBS41" s="851"/>
      <c r="FBT41" s="851"/>
      <c r="FBU41" s="851"/>
      <c r="FBV41" s="851"/>
      <c r="FBW41" s="851"/>
      <c r="FBX41" s="851"/>
      <c r="FBY41" s="851"/>
      <c r="FBZ41" s="851"/>
      <c r="FCA41" s="851"/>
      <c r="FCB41" s="851"/>
      <c r="FCC41" s="851"/>
      <c r="FCD41" s="851"/>
      <c r="FCE41" s="851"/>
      <c r="FCF41" s="851"/>
      <c r="FCG41" s="851"/>
      <c r="FCH41" s="851"/>
      <c r="FCI41" s="851"/>
      <c r="FCJ41" s="851"/>
      <c r="FCK41" s="851"/>
      <c r="FCL41" s="851"/>
      <c r="FCM41" s="851"/>
      <c r="FCN41" s="851"/>
      <c r="FCO41" s="851"/>
      <c r="FCP41" s="851"/>
      <c r="FCQ41" s="851"/>
      <c r="FCR41" s="851"/>
      <c r="FCS41" s="851"/>
      <c r="FCT41" s="851"/>
      <c r="FCU41" s="851"/>
      <c r="FCV41" s="851"/>
      <c r="FCW41" s="851"/>
      <c r="FCX41" s="851"/>
      <c r="FCY41" s="851"/>
      <c r="FCZ41" s="851"/>
      <c r="FDA41" s="851"/>
      <c r="FDB41" s="851"/>
      <c r="FDC41" s="851"/>
      <c r="FDD41" s="851"/>
      <c r="FDE41" s="851"/>
      <c r="FDF41" s="851"/>
      <c r="FDG41" s="851"/>
      <c r="FDH41" s="851"/>
      <c r="FDI41" s="851"/>
      <c r="FDJ41" s="851"/>
      <c r="FDK41" s="851"/>
      <c r="FDL41" s="851"/>
      <c r="FDM41" s="851"/>
      <c r="FDN41" s="851"/>
      <c r="FDO41" s="851"/>
      <c r="FDP41" s="851"/>
      <c r="FDQ41" s="851"/>
      <c r="FDR41" s="851"/>
      <c r="FDS41" s="851"/>
      <c r="FDT41" s="851"/>
      <c r="FDU41" s="851"/>
      <c r="FDV41" s="851"/>
      <c r="FDW41" s="851"/>
      <c r="FDX41" s="851"/>
      <c r="FDY41" s="851"/>
      <c r="FDZ41" s="851"/>
      <c r="FEA41" s="851"/>
      <c r="FEB41" s="851"/>
      <c r="FEC41" s="851"/>
      <c r="FED41" s="851"/>
      <c r="FEE41" s="851"/>
      <c r="FEF41" s="851"/>
      <c r="FEG41" s="851"/>
      <c r="FEH41" s="851"/>
      <c r="FEI41" s="851"/>
      <c r="FEJ41" s="851"/>
      <c r="FEK41" s="851"/>
      <c r="FEL41" s="851"/>
      <c r="FEM41" s="851"/>
      <c r="FEN41" s="851"/>
      <c r="FEO41" s="851"/>
      <c r="FEP41" s="851"/>
      <c r="FEQ41" s="851"/>
      <c r="FER41" s="851"/>
      <c r="FES41" s="851"/>
      <c r="FET41" s="851"/>
      <c r="FEU41" s="851"/>
      <c r="FEV41" s="851"/>
      <c r="FEW41" s="851"/>
      <c r="FEX41" s="851"/>
      <c r="FEY41" s="851"/>
      <c r="FEZ41" s="851"/>
      <c r="FFA41" s="851"/>
      <c r="FFB41" s="851"/>
      <c r="FFC41" s="851"/>
      <c r="FFD41" s="851"/>
      <c r="FFE41" s="851"/>
      <c r="FFF41" s="851"/>
      <c r="FFG41" s="851"/>
      <c r="FFH41" s="851"/>
      <c r="FFI41" s="851"/>
      <c r="FFJ41" s="851"/>
      <c r="FFK41" s="851"/>
      <c r="FFL41" s="851"/>
      <c r="FFM41" s="851"/>
      <c r="FFN41" s="851"/>
      <c r="FFO41" s="851"/>
      <c r="FFP41" s="851"/>
      <c r="FFQ41" s="851"/>
      <c r="FFR41" s="851"/>
      <c r="FFS41" s="851"/>
      <c r="FFT41" s="851"/>
      <c r="FFU41" s="851"/>
      <c r="FFV41" s="851"/>
      <c r="FFW41" s="851"/>
      <c r="FFX41" s="851"/>
      <c r="FFY41" s="851"/>
      <c r="FFZ41" s="851"/>
      <c r="FGA41" s="851"/>
      <c r="FGB41" s="851"/>
      <c r="FGC41" s="851"/>
      <c r="FGD41" s="851"/>
      <c r="FGE41" s="851"/>
      <c r="FGF41" s="851"/>
      <c r="FGG41" s="851"/>
      <c r="FGH41" s="851"/>
      <c r="FGI41" s="851"/>
      <c r="FGJ41" s="851"/>
      <c r="FGK41" s="851"/>
      <c r="FGL41" s="851"/>
      <c r="FGM41" s="851"/>
      <c r="FGN41" s="851"/>
      <c r="FGO41" s="851"/>
      <c r="FGP41" s="851"/>
      <c r="FGQ41" s="851"/>
      <c r="FGR41" s="851"/>
      <c r="FGS41" s="851"/>
      <c r="FGT41" s="851"/>
      <c r="FGU41" s="851"/>
      <c r="FGV41" s="851"/>
      <c r="FGW41" s="851"/>
      <c r="FGX41" s="851"/>
      <c r="FGY41" s="851"/>
      <c r="FGZ41" s="851"/>
      <c r="FHA41" s="851"/>
      <c r="FHB41" s="851"/>
      <c r="FHC41" s="851"/>
      <c r="FHD41" s="851"/>
      <c r="FHE41" s="851"/>
      <c r="FHF41" s="851"/>
      <c r="FHG41" s="851"/>
      <c r="FHH41" s="851"/>
      <c r="FHI41" s="851"/>
      <c r="FHJ41" s="851"/>
      <c r="FHK41" s="851"/>
      <c r="FHL41" s="851"/>
      <c r="FHM41" s="851"/>
      <c r="FHN41" s="851"/>
      <c r="FHO41" s="851"/>
      <c r="FHP41" s="851"/>
      <c r="FHQ41" s="851"/>
      <c r="FHR41" s="851"/>
      <c r="FHS41" s="851"/>
      <c r="FHT41" s="851"/>
      <c r="FHU41" s="851"/>
      <c r="FHV41" s="851"/>
      <c r="FHW41" s="851"/>
      <c r="FHX41" s="851"/>
      <c r="FHY41" s="851"/>
      <c r="FHZ41" s="851"/>
      <c r="FIA41" s="851"/>
      <c r="FIB41" s="851"/>
      <c r="FIC41" s="851"/>
      <c r="FID41" s="851"/>
      <c r="FIE41" s="851"/>
      <c r="FIF41" s="851"/>
      <c r="FIG41" s="851"/>
      <c r="FIH41" s="851"/>
      <c r="FII41" s="851"/>
      <c r="FIJ41" s="851"/>
      <c r="FIK41" s="851"/>
      <c r="FIL41" s="851"/>
      <c r="FIM41" s="851"/>
      <c r="FIN41" s="851"/>
      <c r="FIO41" s="851"/>
      <c r="FIP41" s="851"/>
      <c r="FIQ41" s="851"/>
      <c r="FIR41" s="851"/>
      <c r="FIS41" s="851"/>
      <c r="FIT41" s="851"/>
      <c r="FIU41" s="851"/>
      <c r="FIV41" s="851"/>
      <c r="FIW41" s="851"/>
      <c r="FIX41" s="851"/>
      <c r="FIY41" s="851"/>
      <c r="FIZ41" s="851"/>
      <c r="FJA41" s="851"/>
      <c r="FJB41" s="851"/>
      <c r="FJC41" s="851"/>
      <c r="FJD41" s="851"/>
      <c r="FJE41" s="851"/>
      <c r="FJF41" s="851"/>
      <c r="FJG41" s="851"/>
      <c r="FJH41" s="851"/>
      <c r="FJI41" s="851"/>
      <c r="FJJ41" s="851"/>
      <c r="FJK41" s="851"/>
      <c r="FJL41" s="851"/>
      <c r="FJM41" s="851"/>
      <c r="FJN41" s="851"/>
      <c r="FJO41" s="851"/>
      <c r="FJP41" s="851"/>
      <c r="FJQ41" s="851"/>
      <c r="FJR41" s="851"/>
      <c r="FJS41" s="851"/>
      <c r="FJT41" s="851"/>
      <c r="FJU41" s="851"/>
      <c r="FJV41" s="851"/>
      <c r="FJW41" s="851"/>
      <c r="FJX41" s="851"/>
      <c r="FJY41" s="851"/>
      <c r="FJZ41" s="851"/>
      <c r="FKA41" s="851"/>
      <c r="FKB41" s="851"/>
      <c r="FKC41" s="851"/>
      <c r="FKD41" s="851"/>
      <c r="FKE41" s="851"/>
      <c r="FKF41" s="851"/>
      <c r="FKG41" s="851"/>
      <c r="FKH41" s="851"/>
      <c r="FKI41" s="851"/>
      <c r="FKJ41" s="851"/>
      <c r="FKK41" s="851"/>
      <c r="FKL41" s="851"/>
      <c r="FKM41" s="851"/>
      <c r="FKN41" s="851"/>
      <c r="FKO41" s="851"/>
      <c r="FKP41" s="851"/>
      <c r="FKQ41" s="851"/>
      <c r="FKR41" s="851"/>
      <c r="FKS41" s="851"/>
      <c r="FKT41" s="851"/>
      <c r="FKU41" s="851"/>
      <c r="FKV41" s="851"/>
      <c r="FKW41" s="851"/>
      <c r="FKX41" s="851"/>
      <c r="FKY41" s="851"/>
      <c r="FKZ41" s="851"/>
      <c r="FLA41" s="851"/>
      <c r="FLB41" s="851"/>
      <c r="FLC41" s="851"/>
      <c r="FLD41" s="851"/>
      <c r="FLE41" s="851"/>
      <c r="FLF41" s="851"/>
      <c r="FLG41" s="851"/>
      <c r="FLH41" s="851"/>
      <c r="FLI41" s="851"/>
      <c r="FLJ41" s="851"/>
      <c r="FLK41" s="851"/>
      <c r="FLL41" s="851"/>
      <c r="FLM41" s="851"/>
      <c r="FLN41" s="851"/>
      <c r="FLO41" s="851"/>
      <c r="FLP41" s="851"/>
      <c r="FLQ41" s="851"/>
      <c r="FLR41" s="851"/>
      <c r="FLS41" s="851"/>
      <c r="FLT41" s="851"/>
      <c r="FLU41" s="851"/>
      <c r="FLV41" s="851"/>
      <c r="FLW41" s="851"/>
      <c r="FLX41" s="851"/>
      <c r="FLY41" s="851"/>
      <c r="FLZ41" s="851"/>
      <c r="FMA41" s="851"/>
      <c r="FMB41" s="851"/>
      <c r="FMC41" s="851"/>
      <c r="FMD41" s="851"/>
      <c r="FME41" s="851"/>
      <c r="FMF41" s="851"/>
      <c r="FMG41" s="851"/>
      <c r="FMH41" s="851"/>
      <c r="FMI41" s="851"/>
      <c r="FMJ41" s="851"/>
      <c r="FMK41" s="851"/>
      <c r="FML41" s="851"/>
      <c r="FMM41" s="851"/>
      <c r="FMN41" s="851"/>
      <c r="FMO41" s="851"/>
      <c r="FMP41" s="851"/>
      <c r="FMQ41" s="851"/>
      <c r="FMR41" s="851"/>
      <c r="FMS41" s="851"/>
      <c r="FMT41" s="851"/>
      <c r="FMU41" s="851"/>
      <c r="FMV41" s="851"/>
      <c r="FMW41" s="851"/>
      <c r="FMX41" s="851"/>
      <c r="FMY41" s="851"/>
      <c r="FMZ41" s="851"/>
      <c r="FNA41" s="851"/>
      <c r="FNB41" s="851"/>
      <c r="FNC41" s="851"/>
      <c r="FND41" s="851"/>
      <c r="FNE41" s="851"/>
      <c r="FNF41" s="851"/>
      <c r="FNG41" s="851"/>
      <c r="FNH41" s="851"/>
      <c r="FNI41" s="851"/>
      <c r="FNJ41" s="851"/>
      <c r="FNK41" s="851"/>
      <c r="FNL41" s="851"/>
      <c r="FNM41" s="851"/>
      <c r="FNN41" s="851"/>
      <c r="FNO41" s="851"/>
      <c r="FNP41" s="851"/>
      <c r="FNQ41" s="851"/>
      <c r="FNR41" s="851"/>
      <c r="FNS41" s="851"/>
      <c r="FNT41" s="851"/>
      <c r="FNU41" s="851"/>
      <c r="FNV41" s="851"/>
      <c r="FNW41" s="851"/>
      <c r="FNX41" s="851"/>
      <c r="FNY41" s="851"/>
      <c r="FNZ41" s="851"/>
      <c r="FOA41" s="851"/>
      <c r="FOB41" s="851"/>
      <c r="FOC41" s="851"/>
      <c r="FOD41" s="851"/>
      <c r="FOE41" s="851"/>
      <c r="FOF41" s="851"/>
      <c r="FOG41" s="851"/>
      <c r="FOH41" s="851"/>
      <c r="FOI41" s="851"/>
      <c r="FOJ41" s="851"/>
      <c r="FOK41" s="851"/>
      <c r="FOL41" s="851"/>
      <c r="FOM41" s="851"/>
      <c r="FON41" s="851"/>
      <c r="FOO41" s="851"/>
      <c r="FOP41" s="851"/>
      <c r="FOQ41" s="851"/>
      <c r="FOR41" s="851"/>
      <c r="FOS41" s="851"/>
      <c r="FOT41" s="851"/>
      <c r="FOU41" s="851"/>
      <c r="FOV41" s="851"/>
      <c r="FOW41" s="851"/>
      <c r="FOX41" s="851"/>
      <c r="FOY41" s="851"/>
      <c r="FOZ41" s="851"/>
      <c r="FPA41" s="851"/>
      <c r="FPB41" s="851"/>
      <c r="FPC41" s="851"/>
      <c r="FPD41" s="851"/>
      <c r="FPE41" s="851"/>
      <c r="FPF41" s="851"/>
      <c r="FPG41" s="851"/>
      <c r="FPH41" s="851"/>
      <c r="FPI41" s="851"/>
      <c r="FPJ41" s="851"/>
      <c r="FPK41" s="851"/>
      <c r="FPL41" s="851"/>
      <c r="FPM41" s="851"/>
      <c r="FPN41" s="851"/>
      <c r="FPO41" s="851"/>
      <c r="FPP41" s="851"/>
      <c r="FPQ41" s="851"/>
      <c r="FPR41" s="851"/>
      <c r="FPS41" s="851"/>
      <c r="FPT41" s="851"/>
      <c r="FPU41" s="851"/>
      <c r="FPV41" s="851"/>
      <c r="FPW41" s="851"/>
      <c r="FPX41" s="851"/>
      <c r="FPY41" s="851"/>
      <c r="FPZ41" s="851"/>
      <c r="FQA41" s="851"/>
      <c r="FQB41" s="851"/>
      <c r="FQC41" s="851"/>
      <c r="FQD41" s="851"/>
      <c r="FQE41" s="851"/>
      <c r="FQF41" s="851"/>
      <c r="FQG41" s="851"/>
      <c r="FQH41" s="851"/>
      <c r="FQI41" s="851"/>
      <c r="FQJ41" s="851"/>
      <c r="FQK41" s="851"/>
      <c r="FQL41" s="851"/>
      <c r="FQM41" s="851"/>
      <c r="FQN41" s="851"/>
      <c r="FQO41" s="851"/>
      <c r="FQP41" s="851"/>
      <c r="FQQ41" s="851"/>
      <c r="FQR41" s="851"/>
      <c r="FQS41" s="851"/>
      <c r="FQT41" s="851"/>
      <c r="FQU41" s="851"/>
      <c r="FQV41" s="851"/>
      <c r="FQW41" s="851"/>
      <c r="FQX41" s="851"/>
      <c r="FQY41" s="851"/>
      <c r="FQZ41" s="851"/>
      <c r="FRA41" s="851"/>
      <c r="FRB41" s="851"/>
      <c r="FRC41" s="851"/>
      <c r="FRD41" s="851"/>
      <c r="FRE41" s="851"/>
      <c r="FRF41" s="851"/>
      <c r="FRG41" s="851"/>
      <c r="FRH41" s="851"/>
      <c r="FRI41" s="851"/>
      <c r="FRJ41" s="851"/>
      <c r="FRK41" s="851"/>
      <c r="FRL41" s="851"/>
      <c r="FRM41" s="851"/>
      <c r="FRN41" s="851"/>
      <c r="FRO41" s="851"/>
      <c r="FRP41" s="851"/>
      <c r="FRQ41" s="851"/>
      <c r="FRR41" s="851"/>
      <c r="FRS41" s="851"/>
      <c r="FRT41" s="851"/>
      <c r="FRU41" s="851"/>
      <c r="FRV41" s="851"/>
      <c r="FRW41" s="851"/>
      <c r="FRX41" s="851"/>
      <c r="FRY41" s="851"/>
      <c r="FRZ41" s="851"/>
      <c r="FSA41" s="851"/>
      <c r="FSB41" s="851"/>
      <c r="FSC41" s="851"/>
      <c r="FSD41" s="851"/>
      <c r="FSE41" s="851"/>
      <c r="FSF41" s="851"/>
      <c r="FSG41" s="851"/>
      <c r="FSH41" s="851"/>
      <c r="FSI41" s="851"/>
      <c r="FSJ41" s="851"/>
      <c r="FSK41" s="851"/>
      <c r="FSL41" s="851"/>
      <c r="FSM41" s="851"/>
      <c r="FSN41" s="851"/>
      <c r="FSO41" s="851"/>
      <c r="FSP41" s="851"/>
      <c r="FSQ41" s="851"/>
      <c r="FSR41" s="851"/>
      <c r="FSS41" s="851"/>
      <c r="FST41" s="851"/>
      <c r="FSU41" s="851"/>
      <c r="FSV41" s="851"/>
      <c r="FSW41" s="851"/>
      <c r="FSX41" s="851"/>
      <c r="FSY41" s="851"/>
      <c r="FSZ41" s="851"/>
      <c r="FTA41" s="851"/>
      <c r="FTB41" s="851"/>
      <c r="FTC41" s="851"/>
      <c r="FTD41" s="851"/>
      <c r="FTE41" s="851"/>
      <c r="FTF41" s="851"/>
      <c r="FTG41" s="851"/>
      <c r="FTH41" s="851"/>
      <c r="FTI41" s="851"/>
      <c r="FTJ41" s="851"/>
      <c r="FTK41" s="851"/>
      <c r="FTL41" s="851"/>
      <c r="FTM41" s="851"/>
      <c r="FTN41" s="851"/>
      <c r="FTO41" s="851"/>
      <c r="FTP41" s="851"/>
      <c r="FTQ41" s="851"/>
      <c r="FTR41" s="851"/>
      <c r="FTS41" s="851"/>
      <c r="FTT41" s="851"/>
      <c r="FTU41" s="851"/>
      <c r="FTV41" s="851"/>
      <c r="FTW41" s="851"/>
      <c r="FTX41" s="851"/>
      <c r="FTY41" s="851"/>
      <c r="FTZ41" s="851"/>
      <c r="FUA41" s="851"/>
      <c r="FUB41" s="851"/>
      <c r="FUC41" s="851"/>
      <c r="FUD41" s="851"/>
      <c r="FUE41" s="851"/>
      <c r="FUF41" s="851"/>
      <c r="FUG41" s="851"/>
      <c r="FUH41" s="851"/>
      <c r="FUI41" s="851"/>
      <c r="FUJ41" s="851"/>
      <c r="FUK41" s="851"/>
      <c r="FUL41" s="851"/>
      <c r="FUM41" s="851"/>
      <c r="FUN41" s="851"/>
      <c r="FUO41" s="851"/>
      <c r="FUP41" s="851"/>
      <c r="FUQ41" s="851"/>
      <c r="FUR41" s="851"/>
      <c r="FUS41" s="851"/>
      <c r="FUT41" s="851"/>
      <c r="FUU41" s="851"/>
      <c r="FUV41" s="851"/>
      <c r="FUW41" s="851"/>
      <c r="FUX41" s="851"/>
      <c r="FUY41" s="851"/>
      <c r="FUZ41" s="851"/>
      <c r="FVA41" s="851"/>
      <c r="FVB41" s="851"/>
      <c r="FVC41" s="851"/>
      <c r="FVD41" s="851"/>
      <c r="FVE41" s="851"/>
      <c r="FVF41" s="851"/>
      <c r="FVG41" s="851"/>
      <c r="FVH41" s="851"/>
      <c r="FVI41" s="851"/>
      <c r="FVJ41" s="851"/>
      <c r="FVK41" s="851"/>
      <c r="FVL41" s="851"/>
      <c r="FVM41" s="851"/>
      <c r="FVN41" s="851"/>
      <c r="FVO41" s="851"/>
      <c r="FVP41" s="851"/>
      <c r="FVQ41" s="851"/>
      <c r="FVR41" s="851"/>
      <c r="FVS41" s="851"/>
      <c r="FVT41" s="851"/>
      <c r="FVU41" s="851"/>
      <c r="FVV41" s="851"/>
      <c r="FVW41" s="851"/>
      <c r="FVX41" s="851"/>
      <c r="FVY41" s="851"/>
      <c r="FVZ41" s="851"/>
      <c r="FWA41" s="851"/>
      <c r="FWB41" s="851"/>
      <c r="FWC41" s="851"/>
      <c r="FWD41" s="851"/>
      <c r="FWE41" s="851"/>
      <c r="FWF41" s="851"/>
      <c r="FWG41" s="851"/>
      <c r="FWH41" s="851"/>
      <c r="FWI41" s="851"/>
      <c r="FWJ41" s="851"/>
      <c r="FWK41" s="851"/>
      <c r="FWL41" s="851"/>
      <c r="FWM41" s="851"/>
      <c r="FWN41" s="851"/>
      <c r="FWO41" s="851"/>
      <c r="FWP41" s="851"/>
      <c r="FWQ41" s="851"/>
      <c r="FWR41" s="851"/>
      <c r="FWS41" s="851"/>
      <c r="FWT41" s="851"/>
      <c r="FWU41" s="851"/>
      <c r="FWV41" s="851"/>
      <c r="FWW41" s="851"/>
      <c r="FWX41" s="851"/>
      <c r="FWY41" s="851"/>
      <c r="FWZ41" s="851"/>
      <c r="FXA41" s="851"/>
      <c r="FXB41" s="851"/>
      <c r="FXC41" s="851"/>
      <c r="FXD41" s="851"/>
      <c r="FXE41" s="851"/>
      <c r="FXF41" s="851"/>
      <c r="FXG41" s="851"/>
      <c r="FXH41" s="851"/>
      <c r="FXI41" s="851"/>
      <c r="FXJ41" s="851"/>
      <c r="FXK41" s="851"/>
      <c r="FXL41" s="851"/>
      <c r="FXM41" s="851"/>
      <c r="FXN41" s="851"/>
      <c r="FXO41" s="851"/>
      <c r="FXP41" s="851"/>
      <c r="FXQ41" s="851"/>
      <c r="FXR41" s="851"/>
      <c r="FXS41" s="851"/>
      <c r="FXT41" s="851"/>
      <c r="FXU41" s="851"/>
      <c r="FXV41" s="851"/>
      <c r="FXW41" s="851"/>
      <c r="FXX41" s="851"/>
      <c r="FXY41" s="851"/>
      <c r="FXZ41" s="851"/>
      <c r="FYA41" s="851"/>
      <c r="FYB41" s="851"/>
      <c r="FYC41" s="851"/>
      <c r="FYD41" s="851"/>
      <c r="FYE41" s="851"/>
      <c r="FYF41" s="851"/>
      <c r="FYG41" s="851"/>
      <c r="FYH41" s="851"/>
      <c r="FYI41" s="851"/>
      <c r="FYJ41" s="851"/>
      <c r="FYK41" s="851"/>
      <c r="FYL41" s="851"/>
      <c r="FYM41" s="851"/>
      <c r="FYN41" s="851"/>
      <c r="FYO41" s="851"/>
      <c r="FYP41" s="851"/>
      <c r="FYQ41" s="851"/>
      <c r="FYR41" s="851"/>
      <c r="FYS41" s="851"/>
      <c r="FYT41" s="851"/>
      <c r="FYU41" s="851"/>
      <c r="FYV41" s="851"/>
      <c r="FYW41" s="851"/>
      <c r="FYX41" s="851"/>
      <c r="FYY41" s="851"/>
      <c r="FYZ41" s="851"/>
      <c r="FZA41" s="851"/>
      <c r="FZB41" s="851"/>
      <c r="FZC41" s="851"/>
      <c r="FZD41" s="851"/>
      <c r="FZE41" s="851"/>
      <c r="FZF41" s="851"/>
      <c r="FZG41" s="851"/>
      <c r="FZH41" s="851"/>
      <c r="FZI41" s="851"/>
      <c r="FZJ41" s="851"/>
      <c r="FZK41" s="851"/>
      <c r="FZL41" s="851"/>
      <c r="FZM41" s="851"/>
      <c r="FZN41" s="851"/>
      <c r="FZO41" s="851"/>
      <c r="FZP41" s="851"/>
      <c r="FZQ41" s="851"/>
      <c r="FZR41" s="851"/>
      <c r="FZS41" s="851"/>
      <c r="FZT41" s="851"/>
      <c r="FZU41" s="851"/>
      <c r="FZV41" s="851"/>
      <c r="FZW41" s="851"/>
      <c r="FZX41" s="851"/>
      <c r="FZY41" s="851"/>
      <c r="FZZ41" s="851"/>
      <c r="GAA41" s="851"/>
      <c r="GAB41" s="851"/>
      <c r="GAC41" s="851"/>
      <c r="GAD41" s="851"/>
      <c r="GAE41" s="851"/>
      <c r="GAF41" s="851"/>
      <c r="GAG41" s="851"/>
      <c r="GAH41" s="851"/>
      <c r="GAI41" s="851"/>
      <c r="GAJ41" s="851"/>
      <c r="GAK41" s="851"/>
      <c r="GAL41" s="851"/>
      <c r="GAM41" s="851"/>
      <c r="GAN41" s="851"/>
      <c r="GAO41" s="851"/>
      <c r="GAP41" s="851"/>
      <c r="GAQ41" s="851"/>
      <c r="GAR41" s="851"/>
      <c r="GAS41" s="851"/>
      <c r="GAT41" s="851"/>
      <c r="GAU41" s="851"/>
      <c r="GAV41" s="851"/>
      <c r="GAW41" s="851"/>
      <c r="GAX41" s="851"/>
      <c r="GAY41" s="851"/>
      <c r="GAZ41" s="851"/>
      <c r="GBA41" s="851"/>
      <c r="GBB41" s="851"/>
      <c r="GBC41" s="851"/>
      <c r="GBD41" s="851"/>
      <c r="GBE41" s="851"/>
      <c r="GBF41" s="851"/>
      <c r="GBG41" s="851"/>
      <c r="GBH41" s="851"/>
      <c r="GBI41" s="851"/>
      <c r="GBJ41" s="851"/>
      <c r="GBK41" s="851"/>
      <c r="GBL41" s="851"/>
      <c r="GBM41" s="851"/>
      <c r="GBN41" s="851"/>
      <c r="GBO41" s="851"/>
      <c r="GBP41" s="851"/>
      <c r="GBQ41" s="851"/>
      <c r="GBR41" s="851"/>
      <c r="GBS41" s="851"/>
      <c r="GBT41" s="851"/>
      <c r="GBU41" s="851"/>
      <c r="GBV41" s="851"/>
      <c r="GBW41" s="851"/>
      <c r="GBX41" s="851"/>
      <c r="GBY41" s="851"/>
      <c r="GBZ41" s="851"/>
      <c r="GCA41" s="851"/>
      <c r="GCB41" s="851"/>
      <c r="GCC41" s="851"/>
      <c r="GCD41" s="851"/>
      <c r="GCE41" s="851"/>
      <c r="GCF41" s="851"/>
      <c r="GCG41" s="851"/>
      <c r="GCH41" s="851"/>
      <c r="GCI41" s="851"/>
      <c r="GCJ41" s="851"/>
      <c r="GCK41" s="851"/>
      <c r="GCL41" s="851"/>
      <c r="GCM41" s="851"/>
      <c r="GCN41" s="851"/>
      <c r="GCO41" s="851"/>
      <c r="GCP41" s="851"/>
      <c r="GCQ41" s="851"/>
      <c r="GCR41" s="851"/>
      <c r="GCS41" s="851"/>
      <c r="GCT41" s="851"/>
      <c r="GCU41" s="851"/>
      <c r="GCV41" s="851"/>
      <c r="GCW41" s="851"/>
      <c r="GCX41" s="851"/>
      <c r="GCY41" s="851"/>
      <c r="GCZ41" s="851"/>
      <c r="GDA41" s="851"/>
      <c r="GDB41" s="851"/>
      <c r="GDC41" s="851"/>
      <c r="GDD41" s="851"/>
      <c r="GDE41" s="851"/>
      <c r="GDF41" s="851"/>
      <c r="GDG41" s="851"/>
      <c r="GDH41" s="851"/>
      <c r="GDI41" s="851"/>
      <c r="GDJ41" s="851"/>
      <c r="GDK41" s="851"/>
      <c r="GDL41" s="851"/>
      <c r="GDM41" s="851"/>
      <c r="GDN41" s="851"/>
      <c r="GDO41" s="851"/>
      <c r="GDP41" s="851"/>
      <c r="GDQ41" s="851"/>
      <c r="GDR41" s="851"/>
      <c r="GDS41" s="851"/>
      <c r="GDT41" s="851"/>
      <c r="GDU41" s="851"/>
      <c r="GDV41" s="851"/>
      <c r="GDW41" s="851"/>
      <c r="GDX41" s="851"/>
      <c r="GDY41" s="851"/>
      <c r="GDZ41" s="851"/>
      <c r="GEA41" s="851"/>
      <c r="GEB41" s="851"/>
      <c r="GEC41" s="851"/>
      <c r="GED41" s="851"/>
      <c r="GEE41" s="851"/>
      <c r="GEF41" s="851"/>
      <c r="GEG41" s="851"/>
      <c r="GEH41" s="851"/>
      <c r="GEI41" s="851"/>
      <c r="GEJ41" s="851"/>
      <c r="GEK41" s="851"/>
      <c r="GEL41" s="851"/>
      <c r="GEM41" s="851"/>
      <c r="GEN41" s="851"/>
      <c r="GEO41" s="851"/>
      <c r="GEP41" s="851"/>
      <c r="GEQ41" s="851"/>
      <c r="GER41" s="851"/>
      <c r="GES41" s="851"/>
      <c r="GET41" s="851"/>
      <c r="GEU41" s="851"/>
      <c r="GEV41" s="851"/>
      <c r="GEW41" s="851"/>
      <c r="GEX41" s="851"/>
      <c r="GEY41" s="851"/>
      <c r="GEZ41" s="851"/>
      <c r="GFA41" s="851"/>
      <c r="GFB41" s="851"/>
      <c r="GFC41" s="851"/>
      <c r="GFD41" s="851"/>
      <c r="GFE41" s="851"/>
      <c r="GFF41" s="851"/>
      <c r="GFG41" s="851"/>
      <c r="GFH41" s="851"/>
      <c r="GFI41" s="851"/>
      <c r="GFJ41" s="851"/>
      <c r="GFK41" s="851"/>
      <c r="GFL41" s="851"/>
      <c r="GFM41" s="851"/>
      <c r="GFN41" s="851"/>
      <c r="GFO41" s="851"/>
      <c r="GFP41" s="851"/>
      <c r="GFQ41" s="851"/>
      <c r="GFR41" s="851"/>
      <c r="GFS41" s="851"/>
      <c r="GFT41" s="851"/>
      <c r="GFU41" s="851"/>
      <c r="GFV41" s="851"/>
      <c r="GFW41" s="851"/>
      <c r="GFX41" s="851"/>
      <c r="GFY41" s="851"/>
      <c r="GFZ41" s="851"/>
      <c r="GGA41" s="851"/>
      <c r="GGB41" s="851"/>
      <c r="GGC41" s="851"/>
      <c r="GGD41" s="851"/>
      <c r="GGE41" s="851"/>
      <c r="GGF41" s="851"/>
      <c r="GGG41" s="851"/>
      <c r="GGH41" s="851"/>
      <c r="GGI41" s="851"/>
      <c r="GGJ41" s="851"/>
      <c r="GGK41" s="851"/>
      <c r="GGL41" s="851"/>
      <c r="GGM41" s="851"/>
      <c r="GGN41" s="851"/>
      <c r="GGO41" s="851"/>
      <c r="GGP41" s="851"/>
      <c r="GGQ41" s="851"/>
      <c r="GGR41" s="851"/>
      <c r="GGS41" s="851"/>
      <c r="GGT41" s="851"/>
      <c r="GGU41" s="851"/>
      <c r="GGV41" s="851"/>
      <c r="GGW41" s="851"/>
      <c r="GGX41" s="851"/>
      <c r="GGY41" s="851"/>
      <c r="GGZ41" s="851"/>
      <c r="GHA41" s="851"/>
      <c r="GHB41" s="851"/>
      <c r="GHC41" s="851"/>
      <c r="GHD41" s="851"/>
      <c r="GHE41" s="851"/>
      <c r="GHF41" s="851"/>
      <c r="GHG41" s="851"/>
      <c r="GHH41" s="851"/>
      <c r="GHI41" s="851"/>
      <c r="GHJ41" s="851"/>
      <c r="GHK41" s="851"/>
      <c r="GHL41" s="851"/>
      <c r="GHM41" s="851"/>
      <c r="GHN41" s="851"/>
      <c r="GHO41" s="851"/>
      <c r="GHP41" s="851"/>
      <c r="GHQ41" s="851"/>
      <c r="GHR41" s="851"/>
      <c r="GHS41" s="851"/>
      <c r="GHT41" s="851"/>
      <c r="GHU41" s="851"/>
      <c r="GHV41" s="851"/>
      <c r="GHW41" s="851"/>
      <c r="GHX41" s="851"/>
      <c r="GHY41" s="851"/>
      <c r="GHZ41" s="851"/>
      <c r="GIA41" s="851"/>
      <c r="GIB41" s="851"/>
      <c r="GIC41" s="851"/>
      <c r="GID41" s="851"/>
      <c r="GIE41" s="851"/>
      <c r="GIF41" s="851"/>
      <c r="GIG41" s="851"/>
      <c r="GIH41" s="851"/>
      <c r="GII41" s="851"/>
      <c r="GIJ41" s="851"/>
      <c r="GIK41" s="851"/>
      <c r="GIL41" s="851"/>
      <c r="GIM41" s="851"/>
      <c r="GIN41" s="851"/>
      <c r="GIO41" s="851"/>
      <c r="GIP41" s="851"/>
      <c r="GIQ41" s="851"/>
      <c r="GIR41" s="851"/>
      <c r="GIS41" s="851"/>
      <c r="GIT41" s="851"/>
      <c r="GIU41" s="851"/>
      <c r="GIV41" s="851"/>
      <c r="GIW41" s="851"/>
      <c r="GIX41" s="851"/>
      <c r="GIY41" s="851"/>
      <c r="GIZ41" s="851"/>
      <c r="GJA41" s="851"/>
      <c r="GJB41" s="851"/>
      <c r="GJC41" s="851"/>
      <c r="GJD41" s="851"/>
      <c r="GJE41" s="851"/>
      <c r="GJF41" s="851"/>
      <c r="GJG41" s="851"/>
      <c r="GJH41" s="851"/>
      <c r="GJI41" s="851"/>
      <c r="GJJ41" s="851"/>
      <c r="GJK41" s="851"/>
      <c r="GJL41" s="851"/>
      <c r="GJM41" s="851"/>
      <c r="GJN41" s="851"/>
      <c r="GJO41" s="851"/>
      <c r="GJP41" s="851"/>
      <c r="GJQ41" s="851"/>
      <c r="GJR41" s="851"/>
      <c r="GJS41" s="851"/>
      <c r="GJT41" s="851"/>
      <c r="GJU41" s="851"/>
      <c r="GJV41" s="851"/>
      <c r="GJW41" s="851"/>
      <c r="GJX41" s="851"/>
      <c r="GJY41" s="851"/>
      <c r="GJZ41" s="851"/>
      <c r="GKA41" s="851"/>
      <c r="GKB41" s="851"/>
      <c r="GKC41" s="851"/>
      <c r="GKD41" s="851"/>
      <c r="GKE41" s="851"/>
      <c r="GKF41" s="851"/>
      <c r="GKG41" s="851"/>
      <c r="GKH41" s="851"/>
      <c r="GKI41" s="851"/>
      <c r="GKJ41" s="851"/>
      <c r="GKK41" s="851"/>
      <c r="GKL41" s="851"/>
      <c r="GKM41" s="851"/>
      <c r="GKN41" s="851"/>
      <c r="GKO41" s="851"/>
      <c r="GKP41" s="851"/>
      <c r="GKQ41" s="851"/>
      <c r="GKR41" s="851"/>
      <c r="GKS41" s="851"/>
      <c r="GKT41" s="851"/>
      <c r="GKU41" s="851"/>
      <c r="GKV41" s="851"/>
      <c r="GKW41" s="851"/>
      <c r="GKX41" s="851"/>
      <c r="GKY41" s="851"/>
      <c r="GKZ41" s="851"/>
      <c r="GLA41" s="851"/>
      <c r="GLB41" s="851"/>
      <c r="GLC41" s="851"/>
      <c r="GLD41" s="851"/>
      <c r="GLE41" s="851"/>
      <c r="GLF41" s="851"/>
      <c r="GLG41" s="851"/>
      <c r="GLH41" s="851"/>
      <c r="GLI41" s="851"/>
      <c r="GLJ41" s="851"/>
      <c r="GLK41" s="851"/>
      <c r="GLL41" s="851"/>
      <c r="GLM41" s="851"/>
      <c r="GLN41" s="851"/>
      <c r="GLO41" s="851"/>
      <c r="GLP41" s="851"/>
      <c r="GLQ41" s="851"/>
      <c r="GLR41" s="851"/>
      <c r="GLS41" s="851"/>
      <c r="GLT41" s="851"/>
      <c r="GLU41" s="851"/>
      <c r="GLV41" s="851"/>
      <c r="GLW41" s="851"/>
      <c r="GLX41" s="851"/>
      <c r="GLY41" s="851"/>
      <c r="GLZ41" s="851"/>
      <c r="GMA41" s="851"/>
      <c r="GMB41" s="851"/>
      <c r="GMC41" s="851"/>
      <c r="GMD41" s="851"/>
      <c r="GME41" s="851"/>
      <c r="GMF41" s="851"/>
      <c r="GMG41" s="851"/>
      <c r="GMH41" s="851"/>
      <c r="GMI41" s="851"/>
      <c r="GMJ41" s="851"/>
      <c r="GMK41" s="851"/>
      <c r="GML41" s="851"/>
      <c r="GMM41" s="851"/>
      <c r="GMN41" s="851"/>
      <c r="GMO41" s="851"/>
      <c r="GMP41" s="851"/>
      <c r="GMQ41" s="851"/>
      <c r="GMR41" s="851"/>
      <c r="GMS41" s="851"/>
      <c r="GMT41" s="851"/>
      <c r="GMU41" s="851"/>
      <c r="GMV41" s="851"/>
      <c r="GMW41" s="851"/>
      <c r="GMX41" s="851"/>
      <c r="GMY41" s="851"/>
      <c r="GMZ41" s="851"/>
      <c r="GNA41" s="851"/>
      <c r="GNB41" s="851"/>
      <c r="GNC41" s="851"/>
      <c r="GND41" s="851"/>
      <c r="GNE41" s="851"/>
      <c r="GNF41" s="851"/>
      <c r="GNG41" s="851"/>
      <c r="GNH41" s="851"/>
      <c r="GNI41" s="851"/>
      <c r="GNJ41" s="851"/>
      <c r="GNK41" s="851"/>
      <c r="GNL41" s="851"/>
      <c r="GNM41" s="851"/>
      <c r="GNN41" s="851"/>
      <c r="GNO41" s="851"/>
      <c r="GNP41" s="851"/>
      <c r="GNQ41" s="851"/>
      <c r="GNR41" s="851"/>
      <c r="GNS41" s="851"/>
      <c r="GNT41" s="851"/>
      <c r="GNU41" s="851"/>
      <c r="GNV41" s="851"/>
      <c r="GNW41" s="851"/>
      <c r="GNX41" s="851"/>
      <c r="GNY41" s="851"/>
      <c r="GNZ41" s="851"/>
      <c r="GOA41" s="851"/>
      <c r="GOB41" s="851"/>
      <c r="GOC41" s="851"/>
      <c r="GOD41" s="851"/>
      <c r="GOE41" s="851"/>
      <c r="GOF41" s="851"/>
      <c r="GOG41" s="851"/>
      <c r="GOH41" s="851"/>
      <c r="GOI41" s="851"/>
      <c r="GOJ41" s="851"/>
      <c r="GOK41" s="851"/>
      <c r="GOL41" s="851"/>
      <c r="GOM41" s="851"/>
      <c r="GON41" s="851"/>
      <c r="GOO41" s="851"/>
      <c r="GOP41" s="851"/>
      <c r="GOQ41" s="851"/>
      <c r="GOR41" s="851"/>
      <c r="GOS41" s="851"/>
      <c r="GOT41" s="851"/>
      <c r="GOU41" s="851"/>
      <c r="GOV41" s="851"/>
      <c r="GOW41" s="851"/>
      <c r="GOX41" s="851"/>
      <c r="GOY41" s="851"/>
      <c r="GOZ41" s="851"/>
      <c r="GPA41" s="851"/>
      <c r="GPB41" s="851"/>
      <c r="GPC41" s="851"/>
      <c r="GPD41" s="851"/>
      <c r="GPE41" s="851"/>
      <c r="GPF41" s="851"/>
      <c r="GPG41" s="851"/>
      <c r="GPH41" s="851"/>
      <c r="GPI41" s="851"/>
      <c r="GPJ41" s="851"/>
      <c r="GPK41" s="851"/>
      <c r="GPL41" s="851"/>
      <c r="GPM41" s="851"/>
      <c r="GPN41" s="851"/>
      <c r="GPO41" s="851"/>
      <c r="GPP41" s="851"/>
      <c r="GPQ41" s="851"/>
      <c r="GPR41" s="851"/>
      <c r="GPS41" s="851"/>
      <c r="GPT41" s="851"/>
      <c r="GPU41" s="851"/>
      <c r="GPV41" s="851"/>
      <c r="GPW41" s="851"/>
      <c r="GPX41" s="851"/>
      <c r="GPY41" s="851"/>
      <c r="GPZ41" s="851"/>
      <c r="GQA41" s="851"/>
      <c r="GQB41" s="851"/>
      <c r="GQC41" s="851"/>
      <c r="GQD41" s="851"/>
      <c r="GQE41" s="851"/>
      <c r="GQF41" s="851"/>
      <c r="GQG41" s="851"/>
      <c r="GQH41" s="851"/>
      <c r="GQI41" s="851"/>
      <c r="GQJ41" s="851"/>
      <c r="GQK41" s="851"/>
      <c r="GQL41" s="851"/>
      <c r="GQM41" s="851"/>
      <c r="GQN41" s="851"/>
      <c r="GQO41" s="851"/>
      <c r="GQP41" s="851"/>
      <c r="GQQ41" s="851"/>
      <c r="GQR41" s="851"/>
      <c r="GQS41" s="851"/>
      <c r="GQT41" s="851"/>
      <c r="GQU41" s="851"/>
      <c r="GQV41" s="851"/>
      <c r="GQW41" s="851"/>
      <c r="GQX41" s="851"/>
      <c r="GQY41" s="851"/>
      <c r="GQZ41" s="851"/>
      <c r="GRA41" s="851"/>
      <c r="GRB41" s="851"/>
      <c r="GRC41" s="851"/>
      <c r="GRD41" s="851"/>
      <c r="GRE41" s="851"/>
      <c r="GRF41" s="851"/>
      <c r="GRG41" s="851"/>
      <c r="GRH41" s="851"/>
      <c r="GRI41" s="851"/>
      <c r="GRJ41" s="851"/>
      <c r="GRK41" s="851"/>
      <c r="GRL41" s="851"/>
      <c r="GRM41" s="851"/>
      <c r="GRN41" s="851"/>
      <c r="GRO41" s="851"/>
      <c r="GRP41" s="851"/>
      <c r="GRQ41" s="851"/>
      <c r="GRR41" s="851"/>
      <c r="GRS41" s="851"/>
      <c r="GRT41" s="851"/>
      <c r="GRU41" s="851"/>
      <c r="GRV41" s="851"/>
      <c r="GRW41" s="851"/>
      <c r="GRX41" s="851"/>
      <c r="GRY41" s="851"/>
      <c r="GRZ41" s="851"/>
      <c r="GSA41" s="851"/>
      <c r="GSB41" s="851"/>
      <c r="GSC41" s="851"/>
      <c r="GSD41" s="851"/>
      <c r="GSE41" s="851"/>
      <c r="GSF41" s="851"/>
      <c r="GSG41" s="851"/>
      <c r="GSH41" s="851"/>
      <c r="GSI41" s="851"/>
      <c r="GSJ41" s="851"/>
      <c r="GSK41" s="851"/>
      <c r="GSL41" s="851"/>
      <c r="GSM41" s="851"/>
      <c r="GSN41" s="851"/>
      <c r="GSO41" s="851"/>
      <c r="GSP41" s="851"/>
      <c r="GSQ41" s="851"/>
      <c r="GSR41" s="851"/>
      <c r="GSS41" s="851"/>
      <c r="GST41" s="851"/>
      <c r="GSU41" s="851"/>
      <c r="GSV41" s="851"/>
      <c r="GSW41" s="851"/>
      <c r="GSX41" s="851"/>
      <c r="GSY41" s="851"/>
      <c r="GSZ41" s="851"/>
      <c r="GTA41" s="851"/>
      <c r="GTB41" s="851"/>
      <c r="GTC41" s="851"/>
      <c r="GTD41" s="851"/>
      <c r="GTE41" s="851"/>
      <c r="GTF41" s="851"/>
      <c r="GTG41" s="851"/>
      <c r="GTH41" s="851"/>
      <c r="GTI41" s="851"/>
      <c r="GTJ41" s="851"/>
      <c r="GTK41" s="851"/>
      <c r="GTL41" s="851"/>
      <c r="GTM41" s="851"/>
      <c r="GTN41" s="851"/>
      <c r="GTO41" s="851"/>
      <c r="GTP41" s="851"/>
      <c r="GTQ41" s="851"/>
      <c r="GTR41" s="851"/>
      <c r="GTS41" s="851"/>
      <c r="GTT41" s="851"/>
      <c r="GTU41" s="851"/>
      <c r="GTV41" s="851"/>
      <c r="GTW41" s="851"/>
      <c r="GTX41" s="851"/>
      <c r="GTY41" s="851"/>
      <c r="GTZ41" s="851"/>
      <c r="GUA41" s="851"/>
      <c r="GUB41" s="851"/>
      <c r="GUC41" s="851"/>
      <c r="GUD41" s="851"/>
      <c r="GUE41" s="851"/>
      <c r="GUF41" s="851"/>
      <c r="GUG41" s="851"/>
      <c r="GUH41" s="851"/>
      <c r="GUI41" s="851"/>
      <c r="GUJ41" s="851"/>
      <c r="GUK41" s="851"/>
      <c r="GUL41" s="851"/>
      <c r="GUM41" s="851"/>
      <c r="GUN41" s="851"/>
      <c r="GUO41" s="851"/>
      <c r="GUP41" s="851"/>
      <c r="GUQ41" s="851"/>
      <c r="GUR41" s="851"/>
      <c r="GUS41" s="851"/>
      <c r="GUT41" s="851"/>
      <c r="GUU41" s="851"/>
      <c r="GUV41" s="851"/>
      <c r="GUW41" s="851"/>
      <c r="GUX41" s="851"/>
      <c r="GUY41" s="851"/>
      <c r="GUZ41" s="851"/>
      <c r="GVA41" s="851"/>
      <c r="GVB41" s="851"/>
      <c r="GVC41" s="851"/>
      <c r="GVD41" s="851"/>
      <c r="GVE41" s="851"/>
      <c r="GVF41" s="851"/>
      <c r="GVG41" s="851"/>
      <c r="GVH41" s="851"/>
      <c r="GVI41" s="851"/>
      <c r="GVJ41" s="851"/>
      <c r="GVK41" s="851"/>
      <c r="GVL41" s="851"/>
      <c r="GVM41" s="851"/>
      <c r="GVN41" s="851"/>
      <c r="GVO41" s="851"/>
      <c r="GVP41" s="851"/>
      <c r="GVQ41" s="851"/>
      <c r="GVR41" s="851"/>
      <c r="GVS41" s="851"/>
      <c r="GVT41" s="851"/>
      <c r="GVU41" s="851"/>
      <c r="GVV41" s="851"/>
      <c r="GVW41" s="851"/>
      <c r="GVX41" s="851"/>
      <c r="GVY41" s="851"/>
      <c r="GVZ41" s="851"/>
      <c r="GWA41" s="851"/>
      <c r="GWB41" s="851"/>
      <c r="GWC41" s="851"/>
      <c r="GWD41" s="851"/>
      <c r="GWE41" s="851"/>
      <c r="GWF41" s="851"/>
      <c r="GWG41" s="851"/>
      <c r="GWH41" s="851"/>
      <c r="GWI41" s="851"/>
      <c r="GWJ41" s="851"/>
      <c r="GWK41" s="851"/>
      <c r="GWL41" s="851"/>
      <c r="GWM41" s="851"/>
      <c r="GWN41" s="851"/>
      <c r="GWO41" s="851"/>
      <c r="GWP41" s="851"/>
      <c r="GWQ41" s="851"/>
      <c r="GWR41" s="851"/>
      <c r="GWS41" s="851"/>
      <c r="GWT41" s="851"/>
      <c r="GWU41" s="851"/>
      <c r="GWV41" s="851"/>
      <c r="GWW41" s="851"/>
      <c r="GWX41" s="851"/>
      <c r="GWY41" s="851"/>
      <c r="GWZ41" s="851"/>
      <c r="GXA41" s="851"/>
      <c r="GXB41" s="851"/>
      <c r="GXC41" s="851"/>
      <c r="GXD41" s="851"/>
      <c r="GXE41" s="851"/>
      <c r="GXF41" s="851"/>
      <c r="GXG41" s="851"/>
      <c r="GXH41" s="851"/>
      <c r="GXI41" s="851"/>
      <c r="GXJ41" s="851"/>
      <c r="GXK41" s="851"/>
      <c r="GXL41" s="851"/>
      <c r="GXM41" s="851"/>
      <c r="GXN41" s="851"/>
      <c r="GXO41" s="851"/>
      <c r="GXP41" s="851"/>
      <c r="GXQ41" s="851"/>
      <c r="GXR41" s="851"/>
      <c r="GXS41" s="851"/>
      <c r="GXT41" s="851"/>
      <c r="GXU41" s="851"/>
      <c r="GXV41" s="851"/>
      <c r="GXW41" s="851"/>
      <c r="GXX41" s="851"/>
      <c r="GXY41" s="851"/>
      <c r="GXZ41" s="851"/>
      <c r="GYA41" s="851"/>
      <c r="GYB41" s="851"/>
      <c r="GYC41" s="851"/>
      <c r="GYD41" s="851"/>
      <c r="GYE41" s="851"/>
      <c r="GYF41" s="851"/>
      <c r="GYG41" s="851"/>
      <c r="GYH41" s="851"/>
      <c r="GYI41" s="851"/>
      <c r="GYJ41" s="851"/>
      <c r="GYK41" s="851"/>
      <c r="GYL41" s="851"/>
      <c r="GYM41" s="851"/>
      <c r="GYN41" s="851"/>
      <c r="GYO41" s="851"/>
      <c r="GYP41" s="851"/>
      <c r="GYQ41" s="851"/>
      <c r="GYR41" s="851"/>
      <c r="GYS41" s="851"/>
      <c r="GYT41" s="851"/>
      <c r="GYU41" s="851"/>
      <c r="GYV41" s="851"/>
      <c r="GYW41" s="851"/>
      <c r="GYX41" s="851"/>
      <c r="GYY41" s="851"/>
      <c r="GYZ41" s="851"/>
      <c r="GZA41" s="851"/>
      <c r="GZB41" s="851"/>
      <c r="GZC41" s="851"/>
      <c r="GZD41" s="851"/>
      <c r="GZE41" s="851"/>
      <c r="GZF41" s="851"/>
      <c r="GZG41" s="851"/>
      <c r="GZH41" s="851"/>
      <c r="GZI41" s="851"/>
      <c r="GZJ41" s="851"/>
      <c r="GZK41" s="851"/>
      <c r="GZL41" s="851"/>
      <c r="GZM41" s="851"/>
      <c r="GZN41" s="851"/>
      <c r="GZO41" s="851"/>
      <c r="GZP41" s="851"/>
      <c r="GZQ41" s="851"/>
      <c r="GZR41" s="851"/>
      <c r="GZS41" s="851"/>
      <c r="GZT41" s="851"/>
      <c r="GZU41" s="851"/>
      <c r="GZV41" s="851"/>
      <c r="GZW41" s="851"/>
      <c r="GZX41" s="851"/>
      <c r="GZY41" s="851"/>
      <c r="GZZ41" s="851"/>
      <c r="HAA41" s="851"/>
      <c r="HAB41" s="851"/>
      <c r="HAC41" s="851"/>
      <c r="HAD41" s="851"/>
      <c r="HAE41" s="851"/>
      <c r="HAF41" s="851"/>
      <c r="HAG41" s="851"/>
      <c r="HAH41" s="851"/>
      <c r="HAI41" s="851"/>
      <c r="HAJ41" s="851"/>
      <c r="HAK41" s="851"/>
      <c r="HAL41" s="851"/>
      <c r="HAM41" s="851"/>
      <c r="HAN41" s="851"/>
      <c r="HAO41" s="851"/>
      <c r="HAP41" s="851"/>
      <c r="HAQ41" s="851"/>
      <c r="HAR41" s="851"/>
      <c r="HAS41" s="851"/>
      <c r="HAT41" s="851"/>
      <c r="HAU41" s="851"/>
      <c r="HAV41" s="851"/>
      <c r="HAW41" s="851"/>
      <c r="HAX41" s="851"/>
      <c r="HAY41" s="851"/>
      <c r="HAZ41" s="851"/>
      <c r="HBA41" s="851"/>
      <c r="HBB41" s="851"/>
      <c r="HBC41" s="851"/>
      <c r="HBD41" s="851"/>
      <c r="HBE41" s="851"/>
      <c r="HBF41" s="851"/>
      <c r="HBG41" s="851"/>
      <c r="HBH41" s="851"/>
      <c r="HBI41" s="851"/>
      <c r="HBJ41" s="851"/>
      <c r="HBK41" s="851"/>
      <c r="HBL41" s="851"/>
      <c r="HBM41" s="851"/>
      <c r="HBN41" s="851"/>
      <c r="HBO41" s="851"/>
      <c r="HBP41" s="851"/>
      <c r="HBQ41" s="851"/>
      <c r="HBR41" s="851"/>
      <c r="HBS41" s="851"/>
      <c r="HBT41" s="851"/>
      <c r="HBU41" s="851"/>
      <c r="HBV41" s="851"/>
      <c r="HBW41" s="851"/>
      <c r="HBX41" s="851"/>
      <c r="HBY41" s="851"/>
      <c r="HBZ41" s="851"/>
      <c r="HCA41" s="851"/>
      <c r="HCB41" s="851"/>
      <c r="HCC41" s="851"/>
      <c r="HCD41" s="851"/>
      <c r="HCE41" s="851"/>
      <c r="HCF41" s="851"/>
      <c r="HCG41" s="851"/>
      <c r="HCH41" s="851"/>
      <c r="HCI41" s="851"/>
      <c r="HCJ41" s="851"/>
      <c r="HCK41" s="851"/>
      <c r="HCL41" s="851"/>
      <c r="HCM41" s="851"/>
      <c r="HCN41" s="851"/>
      <c r="HCO41" s="851"/>
      <c r="HCP41" s="851"/>
      <c r="HCQ41" s="851"/>
      <c r="HCR41" s="851"/>
      <c r="HCS41" s="851"/>
      <c r="HCT41" s="851"/>
      <c r="HCU41" s="851"/>
      <c r="HCV41" s="851"/>
      <c r="HCW41" s="851"/>
      <c r="HCX41" s="851"/>
      <c r="HCY41" s="851"/>
      <c r="HCZ41" s="851"/>
      <c r="HDA41" s="851"/>
      <c r="HDB41" s="851"/>
      <c r="HDC41" s="851"/>
      <c r="HDD41" s="851"/>
      <c r="HDE41" s="851"/>
      <c r="HDF41" s="851"/>
      <c r="HDG41" s="851"/>
      <c r="HDH41" s="851"/>
      <c r="HDI41" s="851"/>
      <c r="HDJ41" s="851"/>
      <c r="HDK41" s="851"/>
      <c r="HDL41" s="851"/>
      <c r="HDM41" s="851"/>
      <c r="HDN41" s="851"/>
      <c r="HDO41" s="851"/>
      <c r="HDP41" s="851"/>
      <c r="HDQ41" s="851"/>
      <c r="HDR41" s="851"/>
      <c r="HDS41" s="851"/>
      <c r="HDT41" s="851"/>
      <c r="HDU41" s="851"/>
      <c r="HDV41" s="851"/>
      <c r="HDW41" s="851"/>
      <c r="HDX41" s="851"/>
      <c r="HDY41" s="851"/>
      <c r="HDZ41" s="851"/>
      <c r="HEA41" s="851"/>
      <c r="HEB41" s="851"/>
      <c r="HEC41" s="851"/>
      <c r="HED41" s="851"/>
      <c r="HEE41" s="851"/>
      <c r="HEF41" s="851"/>
      <c r="HEG41" s="851"/>
      <c r="HEH41" s="851"/>
      <c r="HEI41" s="851"/>
      <c r="HEJ41" s="851"/>
      <c r="HEK41" s="851"/>
      <c r="HEL41" s="851"/>
      <c r="HEM41" s="851"/>
      <c r="HEN41" s="851"/>
      <c r="HEO41" s="851"/>
      <c r="HEP41" s="851"/>
      <c r="HEQ41" s="851"/>
      <c r="HER41" s="851"/>
      <c r="HES41" s="851"/>
      <c r="HET41" s="851"/>
      <c r="HEU41" s="851"/>
      <c r="HEV41" s="851"/>
      <c r="HEW41" s="851"/>
      <c r="HEX41" s="851"/>
      <c r="HEY41" s="851"/>
      <c r="HEZ41" s="851"/>
      <c r="HFA41" s="851"/>
      <c r="HFB41" s="851"/>
      <c r="HFC41" s="851"/>
      <c r="HFD41" s="851"/>
      <c r="HFE41" s="851"/>
      <c r="HFF41" s="851"/>
      <c r="HFG41" s="851"/>
      <c r="HFH41" s="851"/>
      <c r="HFI41" s="851"/>
      <c r="HFJ41" s="851"/>
      <c r="HFK41" s="851"/>
      <c r="HFL41" s="851"/>
      <c r="HFM41" s="851"/>
      <c r="HFN41" s="851"/>
      <c r="HFO41" s="851"/>
      <c r="HFP41" s="851"/>
      <c r="HFQ41" s="851"/>
      <c r="HFR41" s="851"/>
      <c r="HFS41" s="851"/>
      <c r="HFT41" s="851"/>
      <c r="HFU41" s="851"/>
      <c r="HFV41" s="851"/>
      <c r="HFW41" s="851"/>
      <c r="HFX41" s="851"/>
      <c r="HFY41" s="851"/>
      <c r="HFZ41" s="851"/>
      <c r="HGA41" s="851"/>
      <c r="HGB41" s="851"/>
      <c r="HGC41" s="851"/>
      <c r="HGD41" s="851"/>
      <c r="HGE41" s="851"/>
      <c r="HGF41" s="851"/>
      <c r="HGG41" s="851"/>
      <c r="HGH41" s="851"/>
      <c r="HGI41" s="851"/>
      <c r="HGJ41" s="851"/>
      <c r="HGK41" s="851"/>
      <c r="HGL41" s="851"/>
      <c r="HGM41" s="851"/>
      <c r="HGN41" s="851"/>
      <c r="HGO41" s="851"/>
      <c r="HGP41" s="851"/>
      <c r="HGQ41" s="851"/>
      <c r="HGR41" s="851"/>
      <c r="HGS41" s="851"/>
      <c r="HGT41" s="851"/>
      <c r="HGU41" s="851"/>
      <c r="HGV41" s="851"/>
      <c r="HGW41" s="851"/>
      <c r="HGX41" s="851"/>
      <c r="HGY41" s="851"/>
      <c r="HGZ41" s="851"/>
      <c r="HHA41" s="851"/>
      <c r="HHB41" s="851"/>
      <c r="HHC41" s="851"/>
      <c r="HHD41" s="851"/>
      <c r="HHE41" s="851"/>
      <c r="HHF41" s="851"/>
      <c r="HHG41" s="851"/>
      <c r="HHH41" s="851"/>
      <c r="HHI41" s="851"/>
      <c r="HHJ41" s="851"/>
      <c r="HHK41" s="851"/>
      <c r="HHL41" s="851"/>
      <c r="HHM41" s="851"/>
      <c r="HHN41" s="851"/>
      <c r="HHO41" s="851"/>
      <c r="HHP41" s="851"/>
      <c r="HHQ41" s="851"/>
      <c r="HHR41" s="851"/>
      <c r="HHS41" s="851"/>
      <c r="HHT41" s="851"/>
      <c r="HHU41" s="851"/>
      <c r="HHV41" s="851"/>
      <c r="HHW41" s="851"/>
      <c r="HHX41" s="851"/>
      <c r="HHY41" s="851"/>
      <c r="HHZ41" s="851"/>
      <c r="HIA41" s="851"/>
      <c r="HIB41" s="851"/>
      <c r="HIC41" s="851"/>
      <c r="HID41" s="851"/>
      <c r="HIE41" s="851"/>
      <c r="HIF41" s="851"/>
      <c r="HIG41" s="851"/>
      <c r="HIH41" s="851"/>
      <c r="HII41" s="851"/>
      <c r="HIJ41" s="851"/>
      <c r="HIK41" s="851"/>
      <c r="HIL41" s="851"/>
      <c r="HIM41" s="851"/>
      <c r="HIN41" s="851"/>
      <c r="HIO41" s="851"/>
      <c r="HIP41" s="851"/>
      <c r="HIQ41" s="851"/>
      <c r="HIR41" s="851"/>
      <c r="HIS41" s="851"/>
      <c r="HIT41" s="851"/>
      <c r="HIU41" s="851"/>
      <c r="HIV41" s="851"/>
      <c r="HIW41" s="851"/>
      <c r="HIX41" s="851"/>
      <c r="HIY41" s="851"/>
      <c r="HIZ41" s="851"/>
      <c r="HJA41" s="851"/>
      <c r="HJB41" s="851"/>
      <c r="HJC41" s="851"/>
      <c r="HJD41" s="851"/>
      <c r="HJE41" s="851"/>
      <c r="HJF41" s="851"/>
      <c r="HJG41" s="851"/>
      <c r="HJH41" s="851"/>
      <c r="HJI41" s="851"/>
      <c r="HJJ41" s="851"/>
      <c r="HJK41" s="851"/>
      <c r="HJL41" s="851"/>
      <c r="HJM41" s="851"/>
      <c r="HJN41" s="851"/>
      <c r="HJO41" s="851"/>
      <c r="HJP41" s="851"/>
      <c r="HJQ41" s="851"/>
      <c r="HJR41" s="851"/>
      <c r="HJS41" s="851"/>
      <c r="HJT41" s="851"/>
      <c r="HJU41" s="851"/>
      <c r="HJV41" s="851"/>
      <c r="HJW41" s="851"/>
      <c r="HJX41" s="851"/>
      <c r="HJY41" s="851"/>
      <c r="HJZ41" s="851"/>
      <c r="HKA41" s="851"/>
      <c r="HKB41" s="851"/>
      <c r="HKC41" s="851"/>
      <c r="HKD41" s="851"/>
      <c r="HKE41" s="851"/>
      <c r="HKF41" s="851"/>
      <c r="HKG41" s="851"/>
      <c r="HKH41" s="851"/>
      <c r="HKI41" s="851"/>
      <c r="HKJ41" s="851"/>
      <c r="HKK41" s="851"/>
      <c r="HKL41" s="851"/>
      <c r="HKM41" s="851"/>
      <c r="HKN41" s="851"/>
      <c r="HKO41" s="851"/>
      <c r="HKP41" s="851"/>
      <c r="HKQ41" s="851"/>
      <c r="HKR41" s="851"/>
      <c r="HKS41" s="851"/>
      <c r="HKT41" s="851"/>
      <c r="HKU41" s="851"/>
      <c r="HKV41" s="851"/>
      <c r="HKW41" s="851"/>
      <c r="HKX41" s="851"/>
      <c r="HKY41" s="851"/>
      <c r="HKZ41" s="851"/>
      <c r="HLA41" s="851"/>
      <c r="HLB41" s="851"/>
      <c r="HLC41" s="851"/>
      <c r="HLD41" s="851"/>
      <c r="HLE41" s="851"/>
      <c r="HLF41" s="851"/>
      <c r="HLG41" s="851"/>
      <c r="HLH41" s="851"/>
      <c r="HLI41" s="851"/>
      <c r="HLJ41" s="851"/>
      <c r="HLK41" s="851"/>
      <c r="HLL41" s="851"/>
      <c r="HLM41" s="851"/>
      <c r="HLN41" s="851"/>
      <c r="HLO41" s="851"/>
      <c r="HLP41" s="851"/>
      <c r="HLQ41" s="851"/>
      <c r="HLR41" s="851"/>
      <c r="HLS41" s="851"/>
      <c r="HLT41" s="851"/>
      <c r="HLU41" s="851"/>
      <c r="HLV41" s="851"/>
      <c r="HLW41" s="851"/>
      <c r="HLX41" s="851"/>
      <c r="HLY41" s="851"/>
      <c r="HLZ41" s="851"/>
      <c r="HMA41" s="851"/>
      <c r="HMB41" s="851"/>
      <c r="HMC41" s="851"/>
      <c r="HMD41" s="851"/>
      <c r="HME41" s="851"/>
      <c r="HMF41" s="851"/>
      <c r="HMG41" s="851"/>
      <c r="HMH41" s="851"/>
      <c r="HMI41" s="851"/>
      <c r="HMJ41" s="851"/>
      <c r="HMK41" s="851"/>
      <c r="HML41" s="851"/>
      <c r="HMM41" s="851"/>
      <c r="HMN41" s="851"/>
      <c r="HMO41" s="851"/>
      <c r="HMP41" s="851"/>
      <c r="HMQ41" s="851"/>
      <c r="HMR41" s="851"/>
      <c r="HMS41" s="851"/>
      <c r="HMT41" s="851"/>
      <c r="HMU41" s="851"/>
      <c r="HMV41" s="851"/>
      <c r="HMW41" s="851"/>
      <c r="HMX41" s="851"/>
      <c r="HMY41" s="851"/>
      <c r="HMZ41" s="851"/>
      <c r="HNA41" s="851"/>
      <c r="HNB41" s="851"/>
      <c r="HNC41" s="851"/>
      <c r="HND41" s="851"/>
      <c r="HNE41" s="851"/>
      <c r="HNF41" s="851"/>
      <c r="HNG41" s="851"/>
      <c r="HNH41" s="851"/>
      <c r="HNI41" s="851"/>
      <c r="HNJ41" s="851"/>
      <c r="HNK41" s="851"/>
      <c r="HNL41" s="851"/>
      <c r="HNM41" s="851"/>
      <c r="HNN41" s="851"/>
      <c r="HNO41" s="851"/>
      <c r="HNP41" s="851"/>
      <c r="HNQ41" s="851"/>
      <c r="HNR41" s="851"/>
      <c r="HNS41" s="851"/>
      <c r="HNT41" s="851"/>
      <c r="HNU41" s="851"/>
      <c r="HNV41" s="851"/>
      <c r="HNW41" s="851"/>
      <c r="HNX41" s="851"/>
      <c r="HNY41" s="851"/>
      <c r="HNZ41" s="851"/>
      <c r="HOA41" s="851"/>
      <c r="HOB41" s="851"/>
      <c r="HOC41" s="851"/>
      <c r="HOD41" s="851"/>
      <c r="HOE41" s="851"/>
      <c r="HOF41" s="851"/>
      <c r="HOG41" s="851"/>
      <c r="HOH41" s="851"/>
      <c r="HOI41" s="851"/>
      <c r="HOJ41" s="851"/>
      <c r="HOK41" s="851"/>
      <c r="HOL41" s="851"/>
      <c r="HOM41" s="851"/>
      <c r="HON41" s="851"/>
      <c r="HOO41" s="851"/>
      <c r="HOP41" s="851"/>
      <c r="HOQ41" s="851"/>
      <c r="HOR41" s="851"/>
      <c r="HOS41" s="851"/>
      <c r="HOT41" s="851"/>
      <c r="HOU41" s="851"/>
      <c r="HOV41" s="851"/>
      <c r="HOW41" s="851"/>
      <c r="HOX41" s="851"/>
      <c r="HOY41" s="851"/>
      <c r="HOZ41" s="851"/>
      <c r="HPA41" s="851"/>
      <c r="HPB41" s="851"/>
      <c r="HPC41" s="851"/>
      <c r="HPD41" s="851"/>
      <c r="HPE41" s="851"/>
      <c r="HPF41" s="851"/>
      <c r="HPG41" s="851"/>
      <c r="HPH41" s="851"/>
      <c r="HPI41" s="851"/>
      <c r="HPJ41" s="851"/>
      <c r="HPK41" s="851"/>
      <c r="HPL41" s="851"/>
      <c r="HPM41" s="851"/>
      <c r="HPN41" s="851"/>
      <c r="HPO41" s="851"/>
      <c r="HPP41" s="851"/>
      <c r="HPQ41" s="851"/>
      <c r="HPR41" s="851"/>
      <c r="HPS41" s="851"/>
      <c r="HPT41" s="851"/>
      <c r="HPU41" s="851"/>
      <c r="HPV41" s="851"/>
      <c r="HPW41" s="851"/>
      <c r="HPX41" s="851"/>
      <c r="HPY41" s="851"/>
      <c r="HPZ41" s="851"/>
      <c r="HQA41" s="851"/>
      <c r="HQB41" s="851"/>
      <c r="HQC41" s="851"/>
      <c r="HQD41" s="851"/>
      <c r="HQE41" s="851"/>
      <c r="HQF41" s="851"/>
      <c r="HQG41" s="851"/>
      <c r="HQH41" s="851"/>
      <c r="HQI41" s="851"/>
      <c r="HQJ41" s="851"/>
      <c r="HQK41" s="851"/>
      <c r="HQL41" s="851"/>
      <c r="HQM41" s="851"/>
      <c r="HQN41" s="851"/>
      <c r="HQO41" s="851"/>
      <c r="HQP41" s="851"/>
      <c r="HQQ41" s="851"/>
      <c r="HQR41" s="851"/>
      <c r="HQS41" s="851"/>
      <c r="HQT41" s="851"/>
      <c r="HQU41" s="851"/>
      <c r="HQV41" s="851"/>
      <c r="HQW41" s="851"/>
      <c r="HQX41" s="851"/>
      <c r="HQY41" s="851"/>
      <c r="HQZ41" s="851"/>
      <c r="HRA41" s="851"/>
      <c r="HRB41" s="851"/>
      <c r="HRC41" s="851"/>
      <c r="HRD41" s="851"/>
      <c r="HRE41" s="851"/>
      <c r="HRF41" s="851"/>
      <c r="HRG41" s="851"/>
      <c r="HRH41" s="851"/>
      <c r="HRI41" s="851"/>
      <c r="HRJ41" s="851"/>
      <c r="HRK41" s="851"/>
      <c r="HRL41" s="851"/>
      <c r="HRM41" s="851"/>
      <c r="HRN41" s="851"/>
      <c r="HRO41" s="851"/>
      <c r="HRP41" s="851"/>
      <c r="HRQ41" s="851"/>
      <c r="HRR41" s="851"/>
      <c r="HRS41" s="851"/>
      <c r="HRT41" s="851"/>
      <c r="HRU41" s="851"/>
      <c r="HRV41" s="851"/>
      <c r="HRW41" s="851"/>
      <c r="HRX41" s="851"/>
      <c r="HRY41" s="851"/>
      <c r="HRZ41" s="851"/>
      <c r="HSA41" s="851"/>
      <c r="HSB41" s="851"/>
      <c r="HSC41" s="851"/>
      <c r="HSD41" s="851"/>
      <c r="HSE41" s="851"/>
      <c r="HSF41" s="851"/>
      <c r="HSG41" s="851"/>
      <c r="HSH41" s="851"/>
      <c r="HSI41" s="851"/>
      <c r="HSJ41" s="851"/>
      <c r="HSK41" s="851"/>
      <c r="HSL41" s="851"/>
      <c r="HSM41" s="851"/>
      <c r="HSN41" s="851"/>
      <c r="HSO41" s="851"/>
      <c r="HSP41" s="851"/>
      <c r="HSQ41" s="851"/>
      <c r="HSR41" s="851"/>
      <c r="HSS41" s="851"/>
      <c r="HST41" s="851"/>
      <c r="HSU41" s="851"/>
      <c r="HSV41" s="851"/>
      <c r="HSW41" s="851"/>
      <c r="HSX41" s="851"/>
      <c r="HSY41" s="851"/>
      <c r="HSZ41" s="851"/>
      <c r="HTA41" s="851"/>
      <c r="HTB41" s="851"/>
      <c r="HTC41" s="851"/>
      <c r="HTD41" s="851"/>
      <c r="HTE41" s="851"/>
      <c r="HTF41" s="851"/>
      <c r="HTG41" s="851"/>
      <c r="HTH41" s="851"/>
      <c r="HTI41" s="851"/>
      <c r="HTJ41" s="851"/>
      <c r="HTK41" s="851"/>
      <c r="HTL41" s="851"/>
      <c r="HTM41" s="851"/>
      <c r="HTN41" s="851"/>
      <c r="HTO41" s="851"/>
      <c r="HTP41" s="851"/>
      <c r="HTQ41" s="851"/>
      <c r="HTR41" s="851"/>
      <c r="HTS41" s="851"/>
      <c r="HTT41" s="851"/>
      <c r="HTU41" s="851"/>
      <c r="HTV41" s="851"/>
      <c r="HTW41" s="851"/>
      <c r="HTX41" s="851"/>
      <c r="HTY41" s="851"/>
      <c r="HTZ41" s="851"/>
      <c r="HUA41" s="851"/>
      <c r="HUB41" s="851"/>
      <c r="HUC41" s="851"/>
      <c r="HUD41" s="851"/>
      <c r="HUE41" s="851"/>
      <c r="HUF41" s="851"/>
      <c r="HUG41" s="851"/>
      <c r="HUH41" s="851"/>
      <c r="HUI41" s="851"/>
      <c r="HUJ41" s="851"/>
      <c r="HUK41" s="851"/>
      <c r="HUL41" s="851"/>
      <c r="HUM41" s="851"/>
      <c r="HUN41" s="851"/>
      <c r="HUO41" s="851"/>
      <c r="HUP41" s="851"/>
      <c r="HUQ41" s="851"/>
      <c r="HUR41" s="851"/>
      <c r="HUS41" s="851"/>
      <c r="HUT41" s="851"/>
      <c r="HUU41" s="851"/>
      <c r="HUV41" s="851"/>
      <c r="HUW41" s="851"/>
      <c r="HUX41" s="851"/>
      <c r="HUY41" s="851"/>
      <c r="HUZ41" s="851"/>
      <c r="HVA41" s="851"/>
      <c r="HVB41" s="851"/>
      <c r="HVC41" s="851"/>
      <c r="HVD41" s="851"/>
      <c r="HVE41" s="851"/>
      <c r="HVF41" s="851"/>
      <c r="HVG41" s="851"/>
      <c r="HVH41" s="851"/>
      <c r="HVI41" s="851"/>
      <c r="HVJ41" s="851"/>
      <c r="HVK41" s="851"/>
      <c r="HVL41" s="851"/>
      <c r="HVM41" s="851"/>
      <c r="HVN41" s="851"/>
      <c r="HVO41" s="851"/>
      <c r="HVP41" s="851"/>
      <c r="HVQ41" s="851"/>
      <c r="HVR41" s="851"/>
      <c r="HVS41" s="851"/>
      <c r="HVT41" s="851"/>
      <c r="HVU41" s="851"/>
      <c r="HVV41" s="851"/>
      <c r="HVW41" s="851"/>
      <c r="HVX41" s="851"/>
      <c r="HVY41" s="851"/>
      <c r="HVZ41" s="851"/>
      <c r="HWA41" s="851"/>
      <c r="HWB41" s="851"/>
      <c r="HWC41" s="851"/>
      <c r="HWD41" s="851"/>
      <c r="HWE41" s="851"/>
      <c r="HWF41" s="851"/>
      <c r="HWG41" s="851"/>
      <c r="HWH41" s="851"/>
      <c r="HWI41" s="851"/>
      <c r="HWJ41" s="851"/>
      <c r="HWK41" s="851"/>
      <c r="HWL41" s="851"/>
      <c r="HWM41" s="851"/>
      <c r="HWN41" s="851"/>
      <c r="HWO41" s="851"/>
      <c r="HWP41" s="851"/>
      <c r="HWQ41" s="851"/>
      <c r="HWR41" s="851"/>
      <c r="HWS41" s="851"/>
      <c r="HWT41" s="851"/>
      <c r="HWU41" s="851"/>
      <c r="HWV41" s="851"/>
      <c r="HWW41" s="851"/>
      <c r="HWX41" s="851"/>
      <c r="HWY41" s="851"/>
      <c r="HWZ41" s="851"/>
      <c r="HXA41" s="851"/>
      <c r="HXB41" s="851"/>
      <c r="HXC41" s="851"/>
      <c r="HXD41" s="851"/>
      <c r="HXE41" s="851"/>
      <c r="HXF41" s="851"/>
      <c r="HXG41" s="851"/>
      <c r="HXH41" s="851"/>
      <c r="HXI41" s="851"/>
      <c r="HXJ41" s="851"/>
      <c r="HXK41" s="851"/>
      <c r="HXL41" s="851"/>
      <c r="HXM41" s="851"/>
      <c r="HXN41" s="851"/>
      <c r="HXO41" s="851"/>
      <c r="HXP41" s="851"/>
      <c r="HXQ41" s="851"/>
      <c r="HXR41" s="851"/>
      <c r="HXS41" s="851"/>
      <c r="HXT41" s="851"/>
      <c r="HXU41" s="851"/>
      <c r="HXV41" s="851"/>
      <c r="HXW41" s="851"/>
      <c r="HXX41" s="851"/>
      <c r="HXY41" s="851"/>
      <c r="HXZ41" s="851"/>
      <c r="HYA41" s="851"/>
      <c r="HYB41" s="851"/>
      <c r="HYC41" s="851"/>
      <c r="HYD41" s="851"/>
      <c r="HYE41" s="851"/>
      <c r="HYF41" s="851"/>
      <c r="HYG41" s="851"/>
      <c r="HYH41" s="851"/>
      <c r="HYI41" s="851"/>
      <c r="HYJ41" s="851"/>
      <c r="HYK41" s="851"/>
      <c r="HYL41" s="851"/>
      <c r="HYM41" s="851"/>
      <c r="HYN41" s="851"/>
      <c r="HYO41" s="851"/>
      <c r="HYP41" s="851"/>
      <c r="HYQ41" s="851"/>
      <c r="HYR41" s="851"/>
      <c r="HYS41" s="851"/>
      <c r="HYT41" s="851"/>
      <c r="HYU41" s="851"/>
      <c r="HYV41" s="851"/>
      <c r="HYW41" s="851"/>
      <c r="HYX41" s="851"/>
      <c r="HYY41" s="851"/>
      <c r="HYZ41" s="851"/>
      <c r="HZA41" s="851"/>
      <c r="HZB41" s="851"/>
      <c r="HZC41" s="851"/>
      <c r="HZD41" s="851"/>
      <c r="HZE41" s="851"/>
      <c r="HZF41" s="851"/>
      <c r="HZG41" s="851"/>
      <c r="HZH41" s="851"/>
      <c r="HZI41" s="851"/>
      <c r="HZJ41" s="851"/>
      <c r="HZK41" s="851"/>
      <c r="HZL41" s="851"/>
      <c r="HZM41" s="851"/>
      <c r="HZN41" s="851"/>
      <c r="HZO41" s="851"/>
      <c r="HZP41" s="851"/>
      <c r="HZQ41" s="851"/>
      <c r="HZR41" s="851"/>
      <c r="HZS41" s="851"/>
      <c r="HZT41" s="851"/>
      <c r="HZU41" s="851"/>
      <c r="HZV41" s="851"/>
      <c r="HZW41" s="851"/>
      <c r="HZX41" s="851"/>
      <c r="HZY41" s="851"/>
      <c r="HZZ41" s="851"/>
      <c r="IAA41" s="851"/>
      <c r="IAB41" s="851"/>
      <c r="IAC41" s="851"/>
      <c r="IAD41" s="851"/>
      <c r="IAE41" s="851"/>
      <c r="IAF41" s="851"/>
      <c r="IAG41" s="851"/>
      <c r="IAH41" s="851"/>
      <c r="IAI41" s="851"/>
      <c r="IAJ41" s="851"/>
      <c r="IAK41" s="851"/>
      <c r="IAL41" s="851"/>
      <c r="IAM41" s="851"/>
      <c r="IAN41" s="851"/>
      <c r="IAO41" s="851"/>
      <c r="IAP41" s="851"/>
      <c r="IAQ41" s="851"/>
      <c r="IAR41" s="851"/>
      <c r="IAS41" s="851"/>
      <c r="IAT41" s="851"/>
      <c r="IAU41" s="851"/>
      <c r="IAV41" s="851"/>
      <c r="IAW41" s="851"/>
      <c r="IAX41" s="851"/>
      <c r="IAY41" s="851"/>
      <c r="IAZ41" s="851"/>
      <c r="IBA41" s="851"/>
      <c r="IBB41" s="851"/>
      <c r="IBC41" s="851"/>
      <c r="IBD41" s="851"/>
      <c r="IBE41" s="851"/>
      <c r="IBF41" s="851"/>
      <c r="IBG41" s="851"/>
      <c r="IBH41" s="851"/>
      <c r="IBI41" s="851"/>
      <c r="IBJ41" s="851"/>
      <c r="IBK41" s="851"/>
      <c r="IBL41" s="851"/>
      <c r="IBM41" s="851"/>
      <c r="IBN41" s="851"/>
      <c r="IBO41" s="851"/>
      <c r="IBP41" s="851"/>
      <c r="IBQ41" s="851"/>
      <c r="IBR41" s="851"/>
      <c r="IBS41" s="851"/>
      <c r="IBT41" s="851"/>
      <c r="IBU41" s="851"/>
      <c r="IBV41" s="851"/>
      <c r="IBW41" s="851"/>
      <c r="IBX41" s="851"/>
      <c r="IBY41" s="851"/>
      <c r="IBZ41" s="851"/>
      <c r="ICA41" s="851"/>
      <c r="ICB41" s="851"/>
      <c r="ICC41" s="851"/>
      <c r="ICD41" s="851"/>
      <c r="ICE41" s="851"/>
      <c r="ICF41" s="851"/>
      <c r="ICG41" s="851"/>
      <c r="ICH41" s="851"/>
      <c r="ICI41" s="851"/>
      <c r="ICJ41" s="851"/>
      <c r="ICK41" s="851"/>
      <c r="ICL41" s="851"/>
      <c r="ICM41" s="851"/>
      <c r="ICN41" s="851"/>
      <c r="ICO41" s="851"/>
      <c r="ICP41" s="851"/>
      <c r="ICQ41" s="851"/>
      <c r="ICR41" s="851"/>
      <c r="ICS41" s="851"/>
      <c r="ICT41" s="851"/>
      <c r="ICU41" s="851"/>
      <c r="ICV41" s="851"/>
      <c r="ICW41" s="851"/>
      <c r="ICX41" s="851"/>
      <c r="ICY41" s="851"/>
      <c r="ICZ41" s="851"/>
      <c r="IDA41" s="851"/>
      <c r="IDB41" s="851"/>
      <c r="IDC41" s="851"/>
      <c r="IDD41" s="851"/>
      <c r="IDE41" s="851"/>
      <c r="IDF41" s="851"/>
      <c r="IDG41" s="851"/>
      <c r="IDH41" s="851"/>
      <c r="IDI41" s="851"/>
      <c r="IDJ41" s="851"/>
      <c r="IDK41" s="851"/>
      <c r="IDL41" s="851"/>
      <c r="IDM41" s="851"/>
      <c r="IDN41" s="851"/>
      <c r="IDO41" s="851"/>
      <c r="IDP41" s="851"/>
      <c r="IDQ41" s="851"/>
      <c r="IDR41" s="851"/>
      <c r="IDS41" s="851"/>
      <c r="IDT41" s="851"/>
      <c r="IDU41" s="851"/>
      <c r="IDV41" s="851"/>
      <c r="IDW41" s="851"/>
      <c r="IDX41" s="851"/>
      <c r="IDY41" s="851"/>
      <c r="IDZ41" s="851"/>
      <c r="IEA41" s="851"/>
      <c r="IEB41" s="851"/>
      <c r="IEC41" s="851"/>
      <c r="IED41" s="851"/>
      <c r="IEE41" s="851"/>
      <c r="IEF41" s="851"/>
      <c r="IEG41" s="851"/>
      <c r="IEH41" s="851"/>
      <c r="IEI41" s="851"/>
      <c r="IEJ41" s="851"/>
      <c r="IEK41" s="851"/>
      <c r="IEL41" s="851"/>
      <c r="IEM41" s="851"/>
      <c r="IEN41" s="851"/>
      <c r="IEO41" s="851"/>
      <c r="IEP41" s="851"/>
      <c r="IEQ41" s="851"/>
      <c r="IER41" s="851"/>
      <c r="IES41" s="851"/>
      <c r="IET41" s="851"/>
      <c r="IEU41" s="851"/>
      <c r="IEV41" s="851"/>
      <c r="IEW41" s="851"/>
      <c r="IEX41" s="851"/>
      <c r="IEY41" s="851"/>
      <c r="IEZ41" s="851"/>
      <c r="IFA41" s="851"/>
      <c r="IFB41" s="851"/>
      <c r="IFC41" s="851"/>
      <c r="IFD41" s="851"/>
      <c r="IFE41" s="851"/>
      <c r="IFF41" s="851"/>
      <c r="IFG41" s="851"/>
      <c r="IFH41" s="851"/>
      <c r="IFI41" s="851"/>
      <c r="IFJ41" s="851"/>
      <c r="IFK41" s="851"/>
      <c r="IFL41" s="851"/>
      <c r="IFM41" s="851"/>
      <c r="IFN41" s="851"/>
      <c r="IFO41" s="851"/>
      <c r="IFP41" s="851"/>
      <c r="IFQ41" s="851"/>
      <c r="IFR41" s="851"/>
      <c r="IFS41" s="851"/>
      <c r="IFT41" s="851"/>
      <c r="IFU41" s="851"/>
      <c r="IFV41" s="851"/>
      <c r="IFW41" s="851"/>
      <c r="IFX41" s="851"/>
      <c r="IFY41" s="851"/>
      <c r="IFZ41" s="851"/>
      <c r="IGA41" s="851"/>
      <c r="IGB41" s="851"/>
      <c r="IGC41" s="851"/>
      <c r="IGD41" s="851"/>
      <c r="IGE41" s="851"/>
      <c r="IGF41" s="851"/>
      <c r="IGG41" s="851"/>
      <c r="IGH41" s="851"/>
      <c r="IGI41" s="851"/>
      <c r="IGJ41" s="851"/>
      <c r="IGK41" s="851"/>
      <c r="IGL41" s="851"/>
      <c r="IGM41" s="851"/>
      <c r="IGN41" s="851"/>
      <c r="IGO41" s="851"/>
      <c r="IGP41" s="851"/>
      <c r="IGQ41" s="851"/>
      <c r="IGR41" s="851"/>
      <c r="IGS41" s="851"/>
      <c r="IGT41" s="851"/>
      <c r="IGU41" s="851"/>
      <c r="IGV41" s="851"/>
      <c r="IGW41" s="851"/>
      <c r="IGX41" s="851"/>
      <c r="IGY41" s="851"/>
      <c r="IGZ41" s="851"/>
      <c r="IHA41" s="851"/>
      <c r="IHB41" s="851"/>
      <c r="IHC41" s="851"/>
      <c r="IHD41" s="851"/>
      <c r="IHE41" s="851"/>
      <c r="IHF41" s="851"/>
      <c r="IHG41" s="851"/>
      <c r="IHH41" s="851"/>
      <c r="IHI41" s="851"/>
      <c r="IHJ41" s="851"/>
      <c r="IHK41" s="851"/>
      <c r="IHL41" s="851"/>
      <c r="IHM41" s="851"/>
      <c r="IHN41" s="851"/>
      <c r="IHO41" s="851"/>
      <c r="IHP41" s="851"/>
      <c r="IHQ41" s="851"/>
      <c r="IHR41" s="851"/>
      <c r="IHS41" s="851"/>
      <c r="IHT41" s="851"/>
      <c r="IHU41" s="851"/>
      <c r="IHV41" s="851"/>
      <c r="IHW41" s="851"/>
      <c r="IHX41" s="851"/>
      <c r="IHY41" s="851"/>
      <c r="IHZ41" s="851"/>
      <c r="IIA41" s="851"/>
      <c r="IIB41" s="851"/>
      <c r="IIC41" s="851"/>
      <c r="IID41" s="851"/>
      <c r="IIE41" s="851"/>
      <c r="IIF41" s="851"/>
      <c r="IIG41" s="851"/>
      <c r="IIH41" s="851"/>
      <c r="III41" s="851"/>
      <c r="IIJ41" s="851"/>
      <c r="IIK41" s="851"/>
      <c r="IIL41" s="851"/>
      <c r="IIM41" s="851"/>
      <c r="IIN41" s="851"/>
      <c r="IIO41" s="851"/>
      <c r="IIP41" s="851"/>
      <c r="IIQ41" s="851"/>
      <c r="IIR41" s="851"/>
      <c r="IIS41" s="851"/>
      <c r="IIT41" s="851"/>
      <c r="IIU41" s="851"/>
      <c r="IIV41" s="851"/>
      <c r="IIW41" s="851"/>
      <c r="IIX41" s="851"/>
      <c r="IIY41" s="851"/>
      <c r="IIZ41" s="851"/>
      <c r="IJA41" s="851"/>
      <c r="IJB41" s="851"/>
      <c r="IJC41" s="851"/>
      <c r="IJD41" s="851"/>
      <c r="IJE41" s="851"/>
      <c r="IJF41" s="851"/>
      <c r="IJG41" s="851"/>
      <c r="IJH41" s="851"/>
      <c r="IJI41" s="851"/>
      <c r="IJJ41" s="851"/>
      <c r="IJK41" s="851"/>
      <c r="IJL41" s="851"/>
      <c r="IJM41" s="851"/>
      <c r="IJN41" s="851"/>
      <c r="IJO41" s="851"/>
      <c r="IJP41" s="851"/>
      <c r="IJQ41" s="851"/>
      <c r="IJR41" s="851"/>
      <c r="IJS41" s="851"/>
      <c r="IJT41" s="851"/>
      <c r="IJU41" s="851"/>
      <c r="IJV41" s="851"/>
      <c r="IJW41" s="851"/>
      <c r="IJX41" s="851"/>
      <c r="IJY41" s="851"/>
      <c r="IJZ41" s="851"/>
      <c r="IKA41" s="851"/>
      <c r="IKB41" s="851"/>
      <c r="IKC41" s="851"/>
      <c r="IKD41" s="851"/>
      <c r="IKE41" s="851"/>
      <c r="IKF41" s="851"/>
      <c r="IKG41" s="851"/>
      <c r="IKH41" s="851"/>
      <c r="IKI41" s="851"/>
      <c r="IKJ41" s="851"/>
      <c r="IKK41" s="851"/>
      <c r="IKL41" s="851"/>
      <c r="IKM41" s="851"/>
      <c r="IKN41" s="851"/>
      <c r="IKO41" s="851"/>
      <c r="IKP41" s="851"/>
      <c r="IKQ41" s="851"/>
      <c r="IKR41" s="851"/>
      <c r="IKS41" s="851"/>
      <c r="IKT41" s="851"/>
      <c r="IKU41" s="851"/>
      <c r="IKV41" s="851"/>
      <c r="IKW41" s="851"/>
      <c r="IKX41" s="851"/>
      <c r="IKY41" s="851"/>
      <c r="IKZ41" s="851"/>
      <c r="ILA41" s="851"/>
      <c r="ILB41" s="851"/>
      <c r="ILC41" s="851"/>
      <c r="ILD41" s="851"/>
      <c r="ILE41" s="851"/>
      <c r="ILF41" s="851"/>
      <c r="ILG41" s="851"/>
      <c r="ILH41" s="851"/>
      <c r="ILI41" s="851"/>
      <c r="ILJ41" s="851"/>
      <c r="ILK41" s="851"/>
      <c r="ILL41" s="851"/>
      <c r="ILM41" s="851"/>
      <c r="ILN41" s="851"/>
      <c r="ILO41" s="851"/>
      <c r="ILP41" s="851"/>
      <c r="ILQ41" s="851"/>
      <c r="ILR41" s="851"/>
      <c r="ILS41" s="851"/>
      <c r="ILT41" s="851"/>
      <c r="ILU41" s="851"/>
      <c r="ILV41" s="851"/>
      <c r="ILW41" s="851"/>
      <c r="ILX41" s="851"/>
      <c r="ILY41" s="851"/>
      <c r="ILZ41" s="851"/>
      <c r="IMA41" s="851"/>
      <c r="IMB41" s="851"/>
      <c r="IMC41" s="851"/>
      <c r="IMD41" s="851"/>
      <c r="IME41" s="851"/>
      <c r="IMF41" s="851"/>
      <c r="IMG41" s="851"/>
      <c r="IMH41" s="851"/>
      <c r="IMI41" s="851"/>
      <c r="IMJ41" s="851"/>
      <c r="IMK41" s="851"/>
      <c r="IML41" s="851"/>
      <c r="IMM41" s="851"/>
      <c r="IMN41" s="851"/>
      <c r="IMO41" s="851"/>
      <c r="IMP41" s="851"/>
      <c r="IMQ41" s="851"/>
      <c r="IMR41" s="851"/>
      <c r="IMS41" s="851"/>
      <c r="IMT41" s="851"/>
      <c r="IMU41" s="851"/>
      <c r="IMV41" s="851"/>
      <c r="IMW41" s="851"/>
      <c r="IMX41" s="851"/>
      <c r="IMY41" s="851"/>
      <c r="IMZ41" s="851"/>
      <c r="INA41" s="851"/>
      <c r="INB41" s="851"/>
      <c r="INC41" s="851"/>
      <c r="IND41" s="851"/>
      <c r="INE41" s="851"/>
      <c r="INF41" s="851"/>
      <c r="ING41" s="851"/>
      <c r="INH41" s="851"/>
      <c r="INI41" s="851"/>
      <c r="INJ41" s="851"/>
      <c r="INK41" s="851"/>
      <c r="INL41" s="851"/>
      <c r="INM41" s="851"/>
      <c r="INN41" s="851"/>
      <c r="INO41" s="851"/>
      <c r="INP41" s="851"/>
      <c r="INQ41" s="851"/>
      <c r="INR41" s="851"/>
      <c r="INS41" s="851"/>
      <c r="INT41" s="851"/>
      <c r="INU41" s="851"/>
      <c r="INV41" s="851"/>
      <c r="INW41" s="851"/>
      <c r="INX41" s="851"/>
      <c r="INY41" s="851"/>
      <c r="INZ41" s="851"/>
      <c r="IOA41" s="851"/>
      <c r="IOB41" s="851"/>
      <c r="IOC41" s="851"/>
      <c r="IOD41" s="851"/>
      <c r="IOE41" s="851"/>
      <c r="IOF41" s="851"/>
      <c r="IOG41" s="851"/>
      <c r="IOH41" s="851"/>
      <c r="IOI41" s="851"/>
      <c r="IOJ41" s="851"/>
      <c r="IOK41" s="851"/>
      <c r="IOL41" s="851"/>
      <c r="IOM41" s="851"/>
      <c r="ION41" s="851"/>
      <c r="IOO41" s="851"/>
      <c r="IOP41" s="851"/>
      <c r="IOQ41" s="851"/>
      <c r="IOR41" s="851"/>
      <c r="IOS41" s="851"/>
      <c r="IOT41" s="851"/>
      <c r="IOU41" s="851"/>
      <c r="IOV41" s="851"/>
      <c r="IOW41" s="851"/>
      <c r="IOX41" s="851"/>
      <c r="IOY41" s="851"/>
      <c r="IOZ41" s="851"/>
      <c r="IPA41" s="851"/>
      <c r="IPB41" s="851"/>
      <c r="IPC41" s="851"/>
      <c r="IPD41" s="851"/>
      <c r="IPE41" s="851"/>
      <c r="IPF41" s="851"/>
      <c r="IPG41" s="851"/>
      <c r="IPH41" s="851"/>
      <c r="IPI41" s="851"/>
      <c r="IPJ41" s="851"/>
      <c r="IPK41" s="851"/>
      <c r="IPL41" s="851"/>
      <c r="IPM41" s="851"/>
      <c r="IPN41" s="851"/>
      <c r="IPO41" s="851"/>
      <c r="IPP41" s="851"/>
      <c r="IPQ41" s="851"/>
      <c r="IPR41" s="851"/>
      <c r="IPS41" s="851"/>
      <c r="IPT41" s="851"/>
      <c r="IPU41" s="851"/>
      <c r="IPV41" s="851"/>
      <c r="IPW41" s="851"/>
      <c r="IPX41" s="851"/>
      <c r="IPY41" s="851"/>
      <c r="IPZ41" s="851"/>
      <c r="IQA41" s="851"/>
      <c r="IQB41" s="851"/>
      <c r="IQC41" s="851"/>
      <c r="IQD41" s="851"/>
      <c r="IQE41" s="851"/>
      <c r="IQF41" s="851"/>
      <c r="IQG41" s="851"/>
      <c r="IQH41" s="851"/>
      <c r="IQI41" s="851"/>
      <c r="IQJ41" s="851"/>
      <c r="IQK41" s="851"/>
      <c r="IQL41" s="851"/>
      <c r="IQM41" s="851"/>
      <c r="IQN41" s="851"/>
      <c r="IQO41" s="851"/>
      <c r="IQP41" s="851"/>
      <c r="IQQ41" s="851"/>
      <c r="IQR41" s="851"/>
      <c r="IQS41" s="851"/>
      <c r="IQT41" s="851"/>
      <c r="IQU41" s="851"/>
      <c r="IQV41" s="851"/>
      <c r="IQW41" s="851"/>
      <c r="IQX41" s="851"/>
      <c r="IQY41" s="851"/>
      <c r="IQZ41" s="851"/>
      <c r="IRA41" s="851"/>
      <c r="IRB41" s="851"/>
      <c r="IRC41" s="851"/>
      <c r="IRD41" s="851"/>
      <c r="IRE41" s="851"/>
      <c r="IRF41" s="851"/>
      <c r="IRG41" s="851"/>
      <c r="IRH41" s="851"/>
      <c r="IRI41" s="851"/>
      <c r="IRJ41" s="851"/>
      <c r="IRK41" s="851"/>
      <c r="IRL41" s="851"/>
      <c r="IRM41" s="851"/>
      <c r="IRN41" s="851"/>
      <c r="IRO41" s="851"/>
      <c r="IRP41" s="851"/>
      <c r="IRQ41" s="851"/>
      <c r="IRR41" s="851"/>
      <c r="IRS41" s="851"/>
      <c r="IRT41" s="851"/>
      <c r="IRU41" s="851"/>
      <c r="IRV41" s="851"/>
      <c r="IRW41" s="851"/>
      <c r="IRX41" s="851"/>
      <c r="IRY41" s="851"/>
      <c r="IRZ41" s="851"/>
      <c r="ISA41" s="851"/>
      <c r="ISB41" s="851"/>
      <c r="ISC41" s="851"/>
      <c r="ISD41" s="851"/>
      <c r="ISE41" s="851"/>
      <c r="ISF41" s="851"/>
      <c r="ISG41" s="851"/>
      <c r="ISH41" s="851"/>
      <c r="ISI41" s="851"/>
      <c r="ISJ41" s="851"/>
      <c r="ISK41" s="851"/>
      <c r="ISL41" s="851"/>
      <c r="ISM41" s="851"/>
      <c r="ISN41" s="851"/>
      <c r="ISO41" s="851"/>
      <c r="ISP41" s="851"/>
      <c r="ISQ41" s="851"/>
      <c r="ISR41" s="851"/>
      <c r="ISS41" s="851"/>
      <c r="IST41" s="851"/>
      <c r="ISU41" s="851"/>
      <c r="ISV41" s="851"/>
      <c r="ISW41" s="851"/>
      <c r="ISX41" s="851"/>
      <c r="ISY41" s="851"/>
      <c r="ISZ41" s="851"/>
      <c r="ITA41" s="851"/>
      <c r="ITB41" s="851"/>
      <c r="ITC41" s="851"/>
      <c r="ITD41" s="851"/>
      <c r="ITE41" s="851"/>
      <c r="ITF41" s="851"/>
      <c r="ITG41" s="851"/>
      <c r="ITH41" s="851"/>
      <c r="ITI41" s="851"/>
      <c r="ITJ41" s="851"/>
      <c r="ITK41" s="851"/>
      <c r="ITL41" s="851"/>
      <c r="ITM41" s="851"/>
      <c r="ITN41" s="851"/>
      <c r="ITO41" s="851"/>
      <c r="ITP41" s="851"/>
      <c r="ITQ41" s="851"/>
      <c r="ITR41" s="851"/>
      <c r="ITS41" s="851"/>
      <c r="ITT41" s="851"/>
      <c r="ITU41" s="851"/>
      <c r="ITV41" s="851"/>
      <c r="ITW41" s="851"/>
      <c r="ITX41" s="851"/>
      <c r="ITY41" s="851"/>
      <c r="ITZ41" s="851"/>
      <c r="IUA41" s="851"/>
      <c r="IUB41" s="851"/>
      <c r="IUC41" s="851"/>
      <c r="IUD41" s="851"/>
      <c r="IUE41" s="851"/>
      <c r="IUF41" s="851"/>
      <c r="IUG41" s="851"/>
      <c r="IUH41" s="851"/>
      <c r="IUI41" s="851"/>
      <c r="IUJ41" s="851"/>
      <c r="IUK41" s="851"/>
      <c r="IUL41" s="851"/>
      <c r="IUM41" s="851"/>
      <c r="IUN41" s="851"/>
      <c r="IUO41" s="851"/>
      <c r="IUP41" s="851"/>
      <c r="IUQ41" s="851"/>
      <c r="IUR41" s="851"/>
      <c r="IUS41" s="851"/>
      <c r="IUT41" s="851"/>
      <c r="IUU41" s="851"/>
      <c r="IUV41" s="851"/>
      <c r="IUW41" s="851"/>
      <c r="IUX41" s="851"/>
      <c r="IUY41" s="851"/>
      <c r="IUZ41" s="851"/>
      <c r="IVA41" s="851"/>
      <c r="IVB41" s="851"/>
      <c r="IVC41" s="851"/>
      <c r="IVD41" s="851"/>
      <c r="IVE41" s="851"/>
      <c r="IVF41" s="851"/>
      <c r="IVG41" s="851"/>
      <c r="IVH41" s="851"/>
      <c r="IVI41" s="851"/>
      <c r="IVJ41" s="851"/>
      <c r="IVK41" s="851"/>
      <c r="IVL41" s="851"/>
      <c r="IVM41" s="851"/>
      <c r="IVN41" s="851"/>
      <c r="IVO41" s="851"/>
      <c r="IVP41" s="851"/>
      <c r="IVQ41" s="851"/>
      <c r="IVR41" s="851"/>
      <c r="IVS41" s="851"/>
      <c r="IVT41" s="851"/>
      <c r="IVU41" s="851"/>
      <c r="IVV41" s="851"/>
      <c r="IVW41" s="851"/>
      <c r="IVX41" s="851"/>
      <c r="IVY41" s="851"/>
      <c r="IVZ41" s="851"/>
      <c r="IWA41" s="851"/>
      <c r="IWB41" s="851"/>
      <c r="IWC41" s="851"/>
      <c r="IWD41" s="851"/>
      <c r="IWE41" s="851"/>
      <c r="IWF41" s="851"/>
      <c r="IWG41" s="851"/>
      <c r="IWH41" s="851"/>
      <c r="IWI41" s="851"/>
      <c r="IWJ41" s="851"/>
      <c r="IWK41" s="851"/>
      <c r="IWL41" s="851"/>
      <c r="IWM41" s="851"/>
      <c r="IWN41" s="851"/>
      <c r="IWO41" s="851"/>
      <c r="IWP41" s="851"/>
      <c r="IWQ41" s="851"/>
      <c r="IWR41" s="851"/>
      <c r="IWS41" s="851"/>
      <c r="IWT41" s="851"/>
      <c r="IWU41" s="851"/>
      <c r="IWV41" s="851"/>
      <c r="IWW41" s="851"/>
      <c r="IWX41" s="851"/>
      <c r="IWY41" s="851"/>
      <c r="IWZ41" s="851"/>
      <c r="IXA41" s="851"/>
      <c r="IXB41" s="851"/>
      <c r="IXC41" s="851"/>
      <c r="IXD41" s="851"/>
      <c r="IXE41" s="851"/>
      <c r="IXF41" s="851"/>
      <c r="IXG41" s="851"/>
      <c r="IXH41" s="851"/>
      <c r="IXI41" s="851"/>
      <c r="IXJ41" s="851"/>
      <c r="IXK41" s="851"/>
      <c r="IXL41" s="851"/>
      <c r="IXM41" s="851"/>
      <c r="IXN41" s="851"/>
      <c r="IXO41" s="851"/>
      <c r="IXP41" s="851"/>
      <c r="IXQ41" s="851"/>
      <c r="IXR41" s="851"/>
      <c r="IXS41" s="851"/>
      <c r="IXT41" s="851"/>
      <c r="IXU41" s="851"/>
      <c r="IXV41" s="851"/>
      <c r="IXW41" s="851"/>
      <c r="IXX41" s="851"/>
      <c r="IXY41" s="851"/>
      <c r="IXZ41" s="851"/>
      <c r="IYA41" s="851"/>
      <c r="IYB41" s="851"/>
      <c r="IYC41" s="851"/>
      <c r="IYD41" s="851"/>
      <c r="IYE41" s="851"/>
      <c r="IYF41" s="851"/>
      <c r="IYG41" s="851"/>
      <c r="IYH41" s="851"/>
      <c r="IYI41" s="851"/>
      <c r="IYJ41" s="851"/>
      <c r="IYK41" s="851"/>
      <c r="IYL41" s="851"/>
      <c r="IYM41" s="851"/>
      <c r="IYN41" s="851"/>
      <c r="IYO41" s="851"/>
      <c r="IYP41" s="851"/>
      <c r="IYQ41" s="851"/>
      <c r="IYR41" s="851"/>
      <c r="IYS41" s="851"/>
      <c r="IYT41" s="851"/>
      <c r="IYU41" s="851"/>
      <c r="IYV41" s="851"/>
      <c r="IYW41" s="851"/>
      <c r="IYX41" s="851"/>
      <c r="IYY41" s="851"/>
      <c r="IYZ41" s="851"/>
      <c r="IZA41" s="851"/>
      <c r="IZB41" s="851"/>
      <c r="IZC41" s="851"/>
      <c r="IZD41" s="851"/>
      <c r="IZE41" s="851"/>
      <c r="IZF41" s="851"/>
      <c r="IZG41" s="851"/>
      <c r="IZH41" s="851"/>
      <c r="IZI41" s="851"/>
      <c r="IZJ41" s="851"/>
      <c r="IZK41" s="851"/>
      <c r="IZL41" s="851"/>
      <c r="IZM41" s="851"/>
      <c r="IZN41" s="851"/>
      <c r="IZO41" s="851"/>
      <c r="IZP41" s="851"/>
      <c r="IZQ41" s="851"/>
      <c r="IZR41" s="851"/>
      <c r="IZS41" s="851"/>
      <c r="IZT41" s="851"/>
      <c r="IZU41" s="851"/>
      <c r="IZV41" s="851"/>
      <c r="IZW41" s="851"/>
      <c r="IZX41" s="851"/>
      <c r="IZY41" s="851"/>
      <c r="IZZ41" s="851"/>
      <c r="JAA41" s="851"/>
      <c r="JAB41" s="851"/>
      <c r="JAC41" s="851"/>
      <c r="JAD41" s="851"/>
      <c r="JAE41" s="851"/>
      <c r="JAF41" s="851"/>
      <c r="JAG41" s="851"/>
      <c r="JAH41" s="851"/>
      <c r="JAI41" s="851"/>
      <c r="JAJ41" s="851"/>
      <c r="JAK41" s="851"/>
      <c r="JAL41" s="851"/>
      <c r="JAM41" s="851"/>
      <c r="JAN41" s="851"/>
      <c r="JAO41" s="851"/>
      <c r="JAP41" s="851"/>
      <c r="JAQ41" s="851"/>
      <c r="JAR41" s="851"/>
      <c r="JAS41" s="851"/>
      <c r="JAT41" s="851"/>
      <c r="JAU41" s="851"/>
      <c r="JAV41" s="851"/>
      <c r="JAW41" s="851"/>
      <c r="JAX41" s="851"/>
      <c r="JAY41" s="851"/>
      <c r="JAZ41" s="851"/>
      <c r="JBA41" s="851"/>
      <c r="JBB41" s="851"/>
      <c r="JBC41" s="851"/>
      <c r="JBD41" s="851"/>
      <c r="JBE41" s="851"/>
      <c r="JBF41" s="851"/>
      <c r="JBG41" s="851"/>
      <c r="JBH41" s="851"/>
      <c r="JBI41" s="851"/>
      <c r="JBJ41" s="851"/>
      <c r="JBK41" s="851"/>
      <c r="JBL41" s="851"/>
      <c r="JBM41" s="851"/>
      <c r="JBN41" s="851"/>
      <c r="JBO41" s="851"/>
      <c r="JBP41" s="851"/>
      <c r="JBQ41" s="851"/>
      <c r="JBR41" s="851"/>
      <c r="JBS41" s="851"/>
      <c r="JBT41" s="851"/>
      <c r="JBU41" s="851"/>
      <c r="JBV41" s="851"/>
      <c r="JBW41" s="851"/>
      <c r="JBX41" s="851"/>
      <c r="JBY41" s="851"/>
      <c r="JBZ41" s="851"/>
      <c r="JCA41" s="851"/>
      <c r="JCB41" s="851"/>
      <c r="JCC41" s="851"/>
      <c r="JCD41" s="851"/>
      <c r="JCE41" s="851"/>
      <c r="JCF41" s="851"/>
      <c r="JCG41" s="851"/>
      <c r="JCH41" s="851"/>
      <c r="JCI41" s="851"/>
      <c r="JCJ41" s="851"/>
      <c r="JCK41" s="851"/>
      <c r="JCL41" s="851"/>
      <c r="JCM41" s="851"/>
      <c r="JCN41" s="851"/>
      <c r="JCO41" s="851"/>
      <c r="JCP41" s="851"/>
      <c r="JCQ41" s="851"/>
      <c r="JCR41" s="851"/>
      <c r="JCS41" s="851"/>
      <c r="JCT41" s="851"/>
      <c r="JCU41" s="851"/>
      <c r="JCV41" s="851"/>
      <c r="JCW41" s="851"/>
      <c r="JCX41" s="851"/>
      <c r="JCY41" s="851"/>
      <c r="JCZ41" s="851"/>
      <c r="JDA41" s="851"/>
      <c r="JDB41" s="851"/>
      <c r="JDC41" s="851"/>
      <c r="JDD41" s="851"/>
      <c r="JDE41" s="851"/>
      <c r="JDF41" s="851"/>
      <c r="JDG41" s="851"/>
      <c r="JDH41" s="851"/>
      <c r="JDI41" s="851"/>
      <c r="JDJ41" s="851"/>
      <c r="JDK41" s="851"/>
      <c r="JDL41" s="851"/>
      <c r="JDM41" s="851"/>
      <c r="JDN41" s="851"/>
      <c r="JDO41" s="851"/>
      <c r="JDP41" s="851"/>
      <c r="JDQ41" s="851"/>
      <c r="JDR41" s="851"/>
      <c r="JDS41" s="851"/>
      <c r="JDT41" s="851"/>
      <c r="JDU41" s="851"/>
      <c r="JDV41" s="851"/>
      <c r="JDW41" s="851"/>
      <c r="JDX41" s="851"/>
      <c r="JDY41" s="851"/>
      <c r="JDZ41" s="851"/>
      <c r="JEA41" s="851"/>
      <c r="JEB41" s="851"/>
      <c r="JEC41" s="851"/>
      <c r="JED41" s="851"/>
      <c r="JEE41" s="851"/>
      <c r="JEF41" s="851"/>
      <c r="JEG41" s="851"/>
      <c r="JEH41" s="851"/>
      <c r="JEI41" s="851"/>
      <c r="JEJ41" s="851"/>
      <c r="JEK41" s="851"/>
      <c r="JEL41" s="851"/>
      <c r="JEM41" s="851"/>
      <c r="JEN41" s="851"/>
      <c r="JEO41" s="851"/>
      <c r="JEP41" s="851"/>
      <c r="JEQ41" s="851"/>
      <c r="JER41" s="851"/>
      <c r="JES41" s="851"/>
      <c r="JET41" s="851"/>
      <c r="JEU41" s="851"/>
      <c r="JEV41" s="851"/>
      <c r="JEW41" s="851"/>
      <c r="JEX41" s="851"/>
      <c r="JEY41" s="851"/>
      <c r="JEZ41" s="851"/>
      <c r="JFA41" s="851"/>
      <c r="JFB41" s="851"/>
      <c r="JFC41" s="851"/>
      <c r="JFD41" s="851"/>
      <c r="JFE41" s="851"/>
      <c r="JFF41" s="851"/>
      <c r="JFG41" s="851"/>
      <c r="JFH41" s="851"/>
      <c r="JFI41" s="851"/>
      <c r="JFJ41" s="851"/>
      <c r="JFK41" s="851"/>
      <c r="JFL41" s="851"/>
      <c r="JFM41" s="851"/>
      <c r="JFN41" s="851"/>
      <c r="JFO41" s="851"/>
      <c r="JFP41" s="851"/>
      <c r="JFQ41" s="851"/>
      <c r="JFR41" s="851"/>
      <c r="JFS41" s="851"/>
      <c r="JFT41" s="851"/>
      <c r="JFU41" s="851"/>
      <c r="JFV41" s="851"/>
      <c r="JFW41" s="851"/>
      <c r="JFX41" s="851"/>
      <c r="JFY41" s="851"/>
      <c r="JFZ41" s="851"/>
      <c r="JGA41" s="851"/>
      <c r="JGB41" s="851"/>
      <c r="JGC41" s="851"/>
      <c r="JGD41" s="851"/>
      <c r="JGE41" s="851"/>
      <c r="JGF41" s="851"/>
      <c r="JGG41" s="851"/>
      <c r="JGH41" s="851"/>
      <c r="JGI41" s="851"/>
      <c r="JGJ41" s="851"/>
      <c r="JGK41" s="851"/>
      <c r="JGL41" s="851"/>
      <c r="JGM41" s="851"/>
      <c r="JGN41" s="851"/>
      <c r="JGO41" s="851"/>
      <c r="JGP41" s="851"/>
      <c r="JGQ41" s="851"/>
      <c r="JGR41" s="851"/>
      <c r="JGS41" s="851"/>
      <c r="JGT41" s="851"/>
      <c r="JGU41" s="851"/>
      <c r="JGV41" s="851"/>
      <c r="JGW41" s="851"/>
      <c r="JGX41" s="851"/>
      <c r="JGY41" s="851"/>
      <c r="JGZ41" s="851"/>
      <c r="JHA41" s="851"/>
      <c r="JHB41" s="851"/>
      <c r="JHC41" s="851"/>
      <c r="JHD41" s="851"/>
      <c r="JHE41" s="851"/>
      <c r="JHF41" s="851"/>
      <c r="JHG41" s="851"/>
      <c r="JHH41" s="851"/>
      <c r="JHI41" s="851"/>
      <c r="JHJ41" s="851"/>
      <c r="JHK41" s="851"/>
      <c r="JHL41" s="851"/>
      <c r="JHM41" s="851"/>
      <c r="JHN41" s="851"/>
      <c r="JHO41" s="851"/>
      <c r="JHP41" s="851"/>
      <c r="JHQ41" s="851"/>
      <c r="JHR41" s="851"/>
      <c r="JHS41" s="851"/>
      <c r="JHT41" s="851"/>
      <c r="JHU41" s="851"/>
      <c r="JHV41" s="851"/>
      <c r="JHW41" s="851"/>
      <c r="JHX41" s="851"/>
      <c r="JHY41" s="851"/>
      <c r="JHZ41" s="851"/>
      <c r="JIA41" s="851"/>
      <c r="JIB41" s="851"/>
      <c r="JIC41" s="851"/>
      <c r="JID41" s="851"/>
      <c r="JIE41" s="851"/>
      <c r="JIF41" s="851"/>
      <c r="JIG41" s="851"/>
      <c r="JIH41" s="851"/>
      <c r="JII41" s="851"/>
      <c r="JIJ41" s="851"/>
      <c r="JIK41" s="851"/>
      <c r="JIL41" s="851"/>
      <c r="JIM41" s="851"/>
      <c r="JIN41" s="851"/>
      <c r="JIO41" s="851"/>
      <c r="JIP41" s="851"/>
      <c r="JIQ41" s="851"/>
      <c r="JIR41" s="851"/>
      <c r="JIS41" s="851"/>
      <c r="JIT41" s="851"/>
      <c r="JIU41" s="851"/>
      <c r="JIV41" s="851"/>
      <c r="JIW41" s="851"/>
      <c r="JIX41" s="851"/>
      <c r="JIY41" s="851"/>
      <c r="JIZ41" s="851"/>
      <c r="JJA41" s="851"/>
      <c r="JJB41" s="851"/>
      <c r="JJC41" s="851"/>
      <c r="JJD41" s="851"/>
      <c r="JJE41" s="851"/>
      <c r="JJF41" s="851"/>
      <c r="JJG41" s="851"/>
      <c r="JJH41" s="851"/>
      <c r="JJI41" s="851"/>
      <c r="JJJ41" s="851"/>
      <c r="JJK41" s="851"/>
      <c r="JJL41" s="851"/>
      <c r="JJM41" s="851"/>
      <c r="JJN41" s="851"/>
      <c r="JJO41" s="851"/>
      <c r="JJP41" s="851"/>
      <c r="JJQ41" s="851"/>
      <c r="JJR41" s="851"/>
      <c r="JJS41" s="851"/>
      <c r="JJT41" s="851"/>
      <c r="JJU41" s="851"/>
      <c r="JJV41" s="851"/>
      <c r="JJW41" s="851"/>
      <c r="JJX41" s="851"/>
      <c r="JJY41" s="851"/>
      <c r="JJZ41" s="851"/>
      <c r="JKA41" s="851"/>
      <c r="JKB41" s="851"/>
      <c r="JKC41" s="851"/>
      <c r="JKD41" s="851"/>
      <c r="JKE41" s="851"/>
      <c r="JKF41" s="851"/>
      <c r="JKG41" s="851"/>
      <c r="JKH41" s="851"/>
      <c r="JKI41" s="851"/>
      <c r="JKJ41" s="851"/>
      <c r="JKK41" s="851"/>
      <c r="JKL41" s="851"/>
      <c r="JKM41" s="851"/>
      <c r="JKN41" s="851"/>
      <c r="JKO41" s="851"/>
      <c r="JKP41" s="851"/>
      <c r="JKQ41" s="851"/>
      <c r="JKR41" s="851"/>
      <c r="JKS41" s="851"/>
      <c r="JKT41" s="851"/>
      <c r="JKU41" s="851"/>
      <c r="JKV41" s="851"/>
      <c r="JKW41" s="851"/>
      <c r="JKX41" s="851"/>
      <c r="JKY41" s="851"/>
      <c r="JKZ41" s="851"/>
      <c r="JLA41" s="851"/>
      <c r="JLB41" s="851"/>
      <c r="JLC41" s="851"/>
      <c r="JLD41" s="851"/>
      <c r="JLE41" s="851"/>
      <c r="JLF41" s="851"/>
      <c r="JLG41" s="851"/>
      <c r="JLH41" s="851"/>
      <c r="JLI41" s="851"/>
      <c r="JLJ41" s="851"/>
      <c r="JLK41" s="851"/>
      <c r="JLL41" s="851"/>
      <c r="JLM41" s="851"/>
      <c r="JLN41" s="851"/>
      <c r="JLO41" s="851"/>
      <c r="JLP41" s="851"/>
      <c r="JLQ41" s="851"/>
      <c r="JLR41" s="851"/>
      <c r="JLS41" s="851"/>
      <c r="JLT41" s="851"/>
      <c r="JLU41" s="851"/>
      <c r="JLV41" s="851"/>
      <c r="JLW41" s="851"/>
      <c r="JLX41" s="851"/>
      <c r="JLY41" s="851"/>
      <c r="JLZ41" s="851"/>
      <c r="JMA41" s="851"/>
      <c r="JMB41" s="851"/>
      <c r="JMC41" s="851"/>
      <c r="JMD41" s="851"/>
      <c r="JME41" s="851"/>
      <c r="JMF41" s="851"/>
      <c r="JMG41" s="851"/>
      <c r="JMH41" s="851"/>
      <c r="JMI41" s="851"/>
      <c r="JMJ41" s="851"/>
      <c r="JMK41" s="851"/>
      <c r="JML41" s="851"/>
      <c r="JMM41" s="851"/>
      <c r="JMN41" s="851"/>
      <c r="JMO41" s="851"/>
      <c r="JMP41" s="851"/>
      <c r="JMQ41" s="851"/>
      <c r="JMR41" s="851"/>
      <c r="JMS41" s="851"/>
      <c r="JMT41" s="851"/>
      <c r="JMU41" s="851"/>
      <c r="JMV41" s="851"/>
      <c r="JMW41" s="851"/>
      <c r="JMX41" s="851"/>
      <c r="JMY41" s="851"/>
      <c r="JMZ41" s="851"/>
      <c r="JNA41" s="851"/>
      <c r="JNB41" s="851"/>
      <c r="JNC41" s="851"/>
      <c r="JND41" s="851"/>
      <c r="JNE41" s="851"/>
      <c r="JNF41" s="851"/>
      <c r="JNG41" s="851"/>
      <c r="JNH41" s="851"/>
      <c r="JNI41" s="851"/>
      <c r="JNJ41" s="851"/>
      <c r="JNK41" s="851"/>
      <c r="JNL41" s="851"/>
      <c r="JNM41" s="851"/>
      <c r="JNN41" s="851"/>
      <c r="JNO41" s="851"/>
      <c r="JNP41" s="851"/>
      <c r="JNQ41" s="851"/>
      <c r="JNR41" s="851"/>
      <c r="JNS41" s="851"/>
      <c r="JNT41" s="851"/>
      <c r="JNU41" s="851"/>
      <c r="JNV41" s="851"/>
      <c r="JNW41" s="851"/>
      <c r="JNX41" s="851"/>
      <c r="JNY41" s="851"/>
      <c r="JNZ41" s="851"/>
      <c r="JOA41" s="851"/>
      <c r="JOB41" s="851"/>
      <c r="JOC41" s="851"/>
      <c r="JOD41" s="851"/>
      <c r="JOE41" s="851"/>
      <c r="JOF41" s="851"/>
      <c r="JOG41" s="851"/>
      <c r="JOH41" s="851"/>
      <c r="JOI41" s="851"/>
      <c r="JOJ41" s="851"/>
      <c r="JOK41" s="851"/>
      <c r="JOL41" s="851"/>
      <c r="JOM41" s="851"/>
      <c r="JON41" s="851"/>
      <c r="JOO41" s="851"/>
      <c r="JOP41" s="851"/>
      <c r="JOQ41" s="851"/>
      <c r="JOR41" s="851"/>
      <c r="JOS41" s="851"/>
      <c r="JOT41" s="851"/>
      <c r="JOU41" s="851"/>
      <c r="JOV41" s="851"/>
      <c r="JOW41" s="851"/>
      <c r="JOX41" s="851"/>
      <c r="JOY41" s="851"/>
      <c r="JOZ41" s="851"/>
      <c r="JPA41" s="851"/>
      <c r="JPB41" s="851"/>
      <c r="JPC41" s="851"/>
      <c r="JPD41" s="851"/>
      <c r="JPE41" s="851"/>
      <c r="JPF41" s="851"/>
      <c r="JPG41" s="851"/>
      <c r="JPH41" s="851"/>
      <c r="JPI41" s="851"/>
      <c r="JPJ41" s="851"/>
      <c r="JPK41" s="851"/>
      <c r="JPL41" s="851"/>
      <c r="JPM41" s="851"/>
      <c r="JPN41" s="851"/>
      <c r="JPO41" s="851"/>
      <c r="JPP41" s="851"/>
      <c r="JPQ41" s="851"/>
      <c r="JPR41" s="851"/>
      <c r="JPS41" s="851"/>
      <c r="JPT41" s="851"/>
      <c r="JPU41" s="851"/>
      <c r="JPV41" s="851"/>
      <c r="JPW41" s="851"/>
      <c r="JPX41" s="851"/>
      <c r="JPY41" s="851"/>
      <c r="JPZ41" s="851"/>
      <c r="JQA41" s="851"/>
      <c r="JQB41" s="851"/>
      <c r="JQC41" s="851"/>
      <c r="JQD41" s="851"/>
      <c r="JQE41" s="851"/>
      <c r="JQF41" s="851"/>
      <c r="JQG41" s="851"/>
      <c r="JQH41" s="851"/>
      <c r="JQI41" s="851"/>
      <c r="JQJ41" s="851"/>
      <c r="JQK41" s="851"/>
      <c r="JQL41" s="851"/>
      <c r="JQM41" s="851"/>
      <c r="JQN41" s="851"/>
      <c r="JQO41" s="851"/>
      <c r="JQP41" s="851"/>
      <c r="JQQ41" s="851"/>
      <c r="JQR41" s="851"/>
      <c r="JQS41" s="851"/>
      <c r="JQT41" s="851"/>
      <c r="JQU41" s="851"/>
      <c r="JQV41" s="851"/>
      <c r="JQW41" s="851"/>
      <c r="JQX41" s="851"/>
      <c r="JQY41" s="851"/>
      <c r="JQZ41" s="851"/>
      <c r="JRA41" s="851"/>
      <c r="JRB41" s="851"/>
      <c r="JRC41" s="851"/>
      <c r="JRD41" s="851"/>
      <c r="JRE41" s="851"/>
      <c r="JRF41" s="851"/>
      <c r="JRG41" s="851"/>
      <c r="JRH41" s="851"/>
      <c r="JRI41" s="851"/>
      <c r="JRJ41" s="851"/>
      <c r="JRK41" s="851"/>
      <c r="JRL41" s="851"/>
      <c r="JRM41" s="851"/>
      <c r="JRN41" s="851"/>
      <c r="JRO41" s="851"/>
      <c r="JRP41" s="851"/>
      <c r="JRQ41" s="851"/>
      <c r="JRR41" s="851"/>
      <c r="JRS41" s="851"/>
      <c r="JRT41" s="851"/>
      <c r="JRU41" s="851"/>
      <c r="JRV41" s="851"/>
      <c r="JRW41" s="851"/>
      <c r="JRX41" s="851"/>
      <c r="JRY41" s="851"/>
      <c r="JRZ41" s="851"/>
      <c r="JSA41" s="851"/>
      <c r="JSB41" s="851"/>
      <c r="JSC41" s="851"/>
      <c r="JSD41" s="851"/>
      <c r="JSE41" s="851"/>
      <c r="JSF41" s="851"/>
      <c r="JSG41" s="851"/>
      <c r="JSH41" s="851"/>
      <c r="JSI41" s="851"/>
      <c r="JSJ41" s="851"/>
      <c r="JSK41" s="851"/>
      <c r="JSL41" s="851"/>
      <c r="JSM41" s="851"/>
      <c r="JSN41" s="851"/>
      <c r="JSO41" s="851"/>
      <c r="JSP41" s="851"/>
      <c r="JSQ41" s="851"/>
      <c r="JSR41" s="851"/>
      <c r="JSS41" s="851"/>
      <c r="JST41" s="851"/>
      <c r="JSU41" s="851"/>
      <c r="JSV41" s="851"/>
      <c r="JSW41" s="851"/>
      <c r="JSX41" s="851"/>
      <c r="JSY41" s="851"/>
      <c r="JSZ41" s="851"/>
      <c r="JTA41" s="851"/>
      <c r="JTB41" s="851"/>
      <c r="JTC41" s="851"/>
      <c r="JTD41" s="851"/>
      <c r="JTE41" s="851"/>
      <c r="JTF41" s="851"/>
      <c r="JTG41" s="851"/>
      <c r="JTH41" s="851"/>
      <c r="JTI41" s="851"/>
      <c r="JTJ41" s="851"/>
      <c r="JTK41" s="851"/>
      <c r="JTL41" s="851"/>
      <c r="JTM41" s="851"/>
      <c r="JTN41" s="851"/>
      <c r="JTO41" s="851"/>
      <c r="JTP41" s="851"/>
      <c r="JTQ41" s="851"/>
      <c r="JTR41" s="851"/>
      <c r="JTS41" s="851"/>
      <c r="JTT41" s="851"/>
      <c r="JTU41" s="851"/>
      <c r="JTV41" s="851"/>
      <c r="JTW41" s="851"/>
      <c r="JTX41" s="851"/>
      <c r="JTY41" s="851"/>
      <c r="JTZ41" s="851"/>
      <c r="JUA41" s="851"/>
      <c r="JUB41" s="851"/>
      <c r="JUC41" s="851"/>
      <c r="JUD41" s="851"/>
      <c r="JUE41" s="851"/>
      <c r="JUF41" s="851"/>
      <c r="JUG41" s="851"/>
      <c r="JUH41" s="851"/>
      <c r="JUI41" s="851"/>
      <c r="JUJ41" s="851"/>
      <c r="JUK41" s="851"/>
      <c r="JUL41" s="851"/>
      <c r="JUM41" s="851"/>
      <c r="JUN41" s="851"/>
      <c r="JUO41" s="851"/>
      <c r="JUP41" s="851"/>
      <c r="JUQ41" s="851"/>
      <c r="JUR41" s="851"/>
      <c r="JUS41" s="851"/>
      <c r="JUT41" s="851"/>
      <c r="JUU41" s="851"/>
      <c r="JUV41" s="851"/>
      <c r="JUW41" s="851"/>
      <c r="JUX41" s="851"/>
      <c r="JUY41" s="851"/>
      <c r="JUZ41" s="851"/>
      <c r="JVA41" s="851"/>
      <c r="JVB41" s="851"/>
      <c r="JVC41" s="851"/>
      <c r="JVD41" s="851"/>
      <c r="JVE41" s="851"/>
      <c r="JVF41" s="851"/>
      <c r="JVG41" s="851"/>
      <c r="JVH41" s="851"/>
      <c r="JVI41" s="851"/>
      <c r="JVJ41" s="851"/>
      <c r="JVK41" s="851"/>
      <c r="JVL41" s="851"/>
      <c r="JVM41" s="851"/>
      <c r="JVN41" s="851"/>
      <c r="JVO41" s="851"/>
      <c r="JVP41" s="851"/>
      <c r="JVQ41" s="851"/>
      <c r="JVR41" s="851"/>
      <c r="JVS41" s="851"/>
      <c r="JVT41" s="851"/>
      <c r="JVU41" s="851"/>
      <c r="JVV41" s="851"/>
      <c r="JVW41" s="851"/>
      <c r="JVX41" s="851"/>
      <c r="JVY41" s="851"/>
      <c r="JVZ41" s="851"/>
      <c r="JWA41" s="851"/>
      <c r="JWB41" s="851"/>
      <c r="JWC41" s="851"/>
      <c r="JWD41" s="851"/>
      <c r="JWE41" s="851"/>
      <c r="JWF41" s="851"/>
      <c r="JWG41" s="851"/>
      <c r="JWH41" s="851"/>
      <c r="JWI41" s="851"/>
      <c r="JWJ41" s="851"/>
      <c r="JWK41" s="851"/>
      <c r="JWL41" s="851"/>
      <c r="JWM41" s="851"/>
      <c r="JWN41" s="851"/>
      <c r="JWO41" s="851"/>
      <c r="JWP41" s="851"/>
      <c r="JWQ41" s="851"/>
      <c r="JWR41" s="851"/>
      <c r="JWS41" s="851"/>
      <c r="JWT41" s="851"/>
      <c r="JWU41" s="851"/>
      <c r="JWV41" s="851"/>
      <c r="JWW41" s="851"/>
      <c r="JWX41" s="851"/>
      <c r="JWY41" s="851"/>
      <c r="JWZ41" s="851"/>
      <c r="JXA41" s="851"/>
      <c r="JXB41" s="851"/>
      <c r="JXC41" s="851"/>
      <c r="JXD41" s="851"/>
      <c r="JXE41" s="851"/>
      <c r="JXF41" s="851"/>
      <c r="JXG41" s="851"/>
      <c r="JXH41" s="851"/>
      <c r="JXI41" s="851"/>
      <c r="JXJ41" s="851"/>
      <c r="JXK41" s="851"/>
      <c r="JXL41" s="851"/>
      <c r="JXM41" s="851"/>
      <c r="JXN41" s="851"/>
      <c r="JXO41" s="851"/>
      <c r="JXP41" s="851"/>
      <c r="JXQ41" s="851"/>
      <c r="JXR41" s="851"/>
      <c r="JXS41" s="851"/>
      <c r="JXT41" s="851"/>
      <c r="JXU41" s="851"/>
      <c r="JXV41" s="851"/>
      <c r="JXW41" s="851"/>
      <c r="JXX41" s="851"/>
      <c r="JXY41" s="851"/>
      <c r="JXZ41" s="851"/>
      <c r="JYA41" s="851"/>
      <c r="JYB41" s="851"/>
      <c r="JYC41" s="851"/>
      <c r="JYD41" s="851"/>
      <c r="JYE41" s="851"/>
      <c r="JYF41" s="851"/>
      <c r="JYG41" s="851"/>
      <c r="JYH41" s="851"/>
      <c r="JYI41" s="851"/>
      <c r="JYJ41" s="851"/>
      <c r="JYK41" s="851"/>
      <c r="JYL41" s="851"/>
      <c r="JYM41" s="851"/>
      <c r="JYN41" s="851"/>
      <c r="JYO41" s="851"/>
      <c r="JYP41" s="851"/>
      <c r="JYQ41" s="851"/>
      <c r="JYR41" s="851"/>
      <c r="JYS41" s="851"/>
      <c r="JYT41" s="851"/>
      <c r="JYU41" s="851"/>
      <c r="JYV41" s="851"/>
      <c r="JYW41" s="851"/>
      <c r="JYX41" s="851"/>
      <c r="JYY41" s="851"/>
      <c r="JYZ41" s="851"/>
      <c r="JZA41" s="851"/>
      <c r="JZB41" s="851"/>
      <c r="JZC41" s="851"/>
      <c r="JZD41" s="851"/>
      <c r="JZE41" s="851"/>
      <c r="JZF41" s="851"/>
      <c r="JZG41" s="851"/>
      <c r="JZH41" s="851"/>
      <c r="JZI41" s="851"/>
      <c r="JZJ41" s="851"/>
      <c r="JZK41" s="851"/>
      <c r="JZL41" s="851"/>
      <c r="JZM41" s="851"/>
      <c r="JZN41" s="851"/>
      <c r="JZO41" s="851"/>
      <c r="JZP41" s="851"/>
      <c r="JZQ41" s="851"/>
      <c r="JZR41" s="851"/>
      <c r="JZS41" s="851"/>
      <c r="JZT41" s="851"/>
      <c r="JZU41" s="851"/>
      <c r="JZV41" s="851"/>
      <c r="JZW41" s="851"/>
      <c r="JZX41" s="851"/>
      <c r="JZY41" s="851"/>
      <c r="JZZ41" s="851"/>
      <c r="KAA41" s="851"/>
      <c r="KAB41" s="851"/>
      <c r="KAC41" s="851"/>
      <c r="KAD41" s="851"/>
      <c r="KAE41" s="851"/>
      <c r="KAF41" s="851"/>
      <c r="KAG41" s="851"/>
      <c r="KAH41" s="851"/>
      <c r="KAI41" s="851"/>
      <c r="KAJ41" s="851"/>
      <c r="KAK41" s="851"/>
      <c r="KAL41" s="851"/>
      <c r="KAM41" s="851"/>
      <c r="KAN41" s="851"/>
      <c r="KAO41" s="851"/>
      <c r="KAP41" s="851"/>
      <c r="KAQ41" s="851"/>
      <c r="KAR41" s="851"/>
      <c r="KAS41" s="851"/>
      <c r="KAT41" s="851"/>
      <c r="KAU41" s="851"/>
      <c r="KAV41" s="851"/>
      <c r="KAW41" s="851"/>
      <c r="KAX41" s="851"/>
      <c r="KAY41" s="851"/>
      <c r="KAZ41" s="851"/>
      <c r="KBA41" s="851"/>
      <c r="KBB41" s="851"/>
      <c r="KBC41" s="851"/>
      <c r="KBD41" s="851"/>
      <c r="KBE41" s="851"/>
      <c r="KBF41" s="851"/>
      <c r="KBG41" s="851"/>
      <c r="KBH41" s="851"/>
      <c r="KBI41" s="851"/>
      <c r="KBJ41" s="851"/>
      <c r="KBK41" s="851"/>
      <c r="KBL41" s="851"/>
      <c r="KBM41" s="851"/>
      <c r="KBN41" s="851"/>
      <c r="KBO41" s="851"/>
      <c r="KBP41" s="851"/>
      <c r="KBQ41" s="851"/>
      <c r="KBR41" s="851"/>
      <c r="KBS41" s="851"/>
      <c r="KBT41" s="851"/>
      <c r="KBU41" s="851"/>
      <c r="KBV41" s="851"/>
      <c r="KBW41" s="851"/>
      <c r="KBX41" s="851"/>
      <c r="KBY41" s="851"/>
      <c r="KBZ41" s="851"/>
      <c r="KCA41" s="851"/>
      <c r="KCB41" s="851"/>
      <c r="KCC41" s="851"/>
      <c r="KCD41" s="851"/>
      <c r="KCE41" s="851"/>
      <c r="KCF41" s="851"/>
      <c r="KCG41" s="851"/>
      <c r="KCH41" s="851"/>
      <c r="KCI41" s="851"/>
      <c r="KCJ41" s="851"/>
      <c r="KCK41" s="851"/>
      <c r="KCL41" s="851"/>
      <c r="KCM41" s="851"/>
      <c r="KCN41" s="851"/>
      <c r="KCO41" s="851"/>
      <c r="KCP41" s="851"/>
      <c r="KCQ41" s="851"/>
      <c r="KCR41" s="851"/>
      <c r="KCS41" s="851"/>
      <c r="KCT41" s="851"/>
      <c r="KCU41" s="851"/>
      <c r="KCV41" s="851"/>
      <c r="KCW41" s="851"/>
      <c r="KCX41" s="851"/>
      <c r="KCY41" s="851"/>
      <c r="KCZ41" s="851"/>
      <c r="KDA41" s="851"/>
      <c r="KDB41" s="851"/>
      <c r="KDC41" s="851"/>
      <c r="KDD41" s="851"/>
      <c r="KDE41" s="851"/>
      <c r="KDF41" s="851"/>
      <c r="KDG41" s="851"/>
      <c r="KDH41" s="851"/>
      <c r="KDI41" s="851"/>
      <c r="KDJ41" s="851"/>
      <c r="KDK41" s="851"/>
      <c r="KDL41" s="851"/>
      <c r="KDM41" s="851"/>
      <c r="KDN41" s="851"/>
      <c r="KDO41" s="851"/>
      <c r="KDP41" s="851"/>
      <c r="KDQ41" s="851"/>
      <c r="KDR41" s="851"/>
      <c r="KDS41" s="851"/>
      <c r="KDT41" s="851"/>
      <c r="KDU41" s="851"/>
      <c r="KDV41" s="851"/>
      <c r="KDW41" s="851"/>
      <c r="KDX41" s="851"/>
      <c r="KDY41" s="851"/>
      <c r="KDZ41" s="851"/>
      <c r="KEA41" s="851"/>
      <c r="KEB41" s="851"/>
      <c r="KEC41" s="851"/>
      <c r="KED41" s="851"/>
      <c r="KEE41" s="851"/>
      <c r="KEF41" s="851"/>
      <c r="KEG41" s="851"/>
      <c r="KEH41" s="851"/>
      <c r="KEI41" s="851"/>
      <c r="KEJ41" s="851"/>
      <c r="KEK41" s="851"/>
      <c r="KEL41" s="851"/>
      <c r="KEM41" s="851"/>
      <c r="KEN41" s="851"/>
      <c r="KEO41" s="851"/>
      <c r="KEP41" s="851"/>
      <c r="KEQ41" s="851"/>
      <c r="KER41" s="851"/>
      <c r="KES41" s="851"/>
      <c r="KET41" s="851"/>
      <c r="KEU41" s="851"/>
      <c r="KEV41" s="851"/>
      <c r="KEW41" s="851"/>
      <c r="KEX41" s="851"/>
      <c r="KEY41" s="851"/>
      <c r="KEZ41" s="851"/>
      <c r="KFA41" s="851"/>
      <c r="KFB41" s="851"/>
      <c r="KFC41" s="851"/>
      <c r="KFD41" s="851"/>
      <c r="KFE41" s="851"/>
      <c r="KFF41" s="851"/>
      <c r="KFG41" s="851"/>
      <c r="KFH41" s="851"/>
      <c r="KFI41" s="851"/>
      <c r="KFJ41" s="851"/>
      <c r="KFK41" s="851"/>
      <c r="KFL41" s="851"/>
      <c r="KFM41" s="851"/>
      <c r="KFN41" s="851"/>
      <c r="KFO41" s="851"/>
      <c r="KFP41" s="851"/>
      <c r="KFQ41" s="851"/>
      <c r="KFR41" s="851"/>
      <c r="KFS41" s="851"/>
      <c r="KFT41" s="851"/>
      <c r="KFU41" s="851"/>
      <c r="KFV41" s="851"/>
      <c r="KFW41" s="851"/>
      <c r="KFX41" s="851"/>
      <c r="KFY41" s="851"/>
      <c r="KFZ41" s="851"/>
      <c r="KGA41" s="851"/>
      <c r="KGB41" s="851"/>
      <c r="KGC41" s="851"/>
      <c r="KGD41" s="851"/>
      <c r="KGE41" s="851"/>
      <c r="KGF41" s="851"/>
      <c r="KGG41" s="851"/>
      <c r="KGH41" s="851"/>
      <c r="KGI41" s="851"/>
      <c r="KGJ41" s="851"/>
      <c r="KGK41" s="851"/>
      <c r="KGL41" s="851"/>
      <c r="KGM41" s="851"/>
      <c r="KGN41" s="851"/>
      <c r="KGO41" s="851"/>
      <c r="KGP41" s="851"/>
      <c r="KGQ41" s="851"/>
      <c r="KGR41" s="851"/>
      <c r="KGS41" s="851"/>
      <c r="KGT41" s="851"/>
      <c r="KGU41" s="851"/>
      <c r="KGV41" s="851"/>
      <c r="KGW41" s="851"/>
      <c r="KGX41" s="851"/>
      <c r="KGY41" s="851"/>
      <c r="KGZ41" s="851"/>
      <c r="KHA41" s="851"/>
      <c r="KHB41" s="851"/>
      <c r="KHC41" s="851"/>
      <c r="KHD41" s="851"/>
      <c r="KHE41" s="851"/>
      <c r="KHF41" s="851"/>
      <c r="KHG41" s="851"/>
      <c r="KHH41" s="851"/>
      <c r="KHI41" s="851"/>
      <c r="KHJ41" s="851"/>
      <c r="KHK41" s="851"/>
      <c r="KHL41" s="851"/>
      <c r="KHM41" s="851"/>
      <c r="KHN41" s="851"/>
      <c r="KHO41" s="851"/>
      <c r="KHP41" s="851"/>
      <c r="KHQ41" s="851"/>
      <c r="KHR41" s="851"/>
      <c r="KHS41" s="851"/>
      <c r="KHT41" s="851"/>
      <c r="KHU41" s="851"/>
      <c r="KHV41" s="851"/>
      <c r="KHW41" s="851"/>
      <c r="KHX41" s="851"/>
      <c r="KHY41" s="851"/>
      <c r="KHZ41" s="851"/>
      <c r="KIA41" s="851"/>
      <c r="KIB41" s="851"/>
      <c r="KIC41" s="851"/>
      <c r="KID41" s="851"/>
      <c r="KIE41" s="851"/>
      <c r="KIF41" s="851"/>
      <c r="KIG41" s="851"/>
      <c r="KIH41" s="851"/>
      <c r="KII41" s="851"/>
      <c r="KIJ41" s="851"/>
      <c r="KIK41" s="851"/>
      <c r="KIL41" s="851"/>
      <c r="KIM41" s="851"/>
      <c r="KIN41" s="851"/>
      <c r="KIO41" s="851"/>
      <c r="KIP41" s="851"/>
      <c r="KIQ41" s="851"/>
      <c r="KIR41" s="851"/>
      <c r="KIS41" s="851"/>
      <c r="KIT41" s="851"/>
      <c r="KIU41" s="851"/>
      <c r="KIV41" s="851"/>
      <c r="KIW41" s="851"/>
      <c r="KIX41" s="851"/>
      <c r="KIY41" s="851"/>
      <c r="KIZ41" s="851"/>
      <c r="KJA41" s="851"/>
      <c r="KJB41" s="851"/>
      <c r="KJC41" s="851"/>
      <c r="KJD41" s="851"/>
      <c r="KJE41" s="851"/>
      <c r="KJF41" s="851"/>
      <c r="KJG41" s="851"/>
      <c r="KJH41" s="851"/>
      <c r="KJI41" s="851"/>
      <c r="KJJ41" s="851"/>
      <c r="KJK41" s="851"/>
      <c r="KJL41" s="851"/>
      <c r="KJM41" s="851"/>
      <c r="KJN41" s="851"/>
      <c r="KJO41" s="851"/>
      <c r="KJP41" s="851"/>
      <c r="KJQ41" s="851"/>
      <c r="KJR41" s="851"/>
      <c r="KJS41" s="851"/>
      <c r="KJT41" s="851"/>
      <c r="KJU41" s="851"/>
      <c r="KJV41" s="851"/>
      <c r="KJW41" s="851"/>
      <c r="KJX41" s="851"/>
      <c r="KJY41" s="851"/>
      <c r="KJZ41" s="851"/>
      <c r="KKA41" s="851"/>
      <c r="KKB41" s="851"/>
      <c r="KKC41" s="851"/>
      <c r="KKD41" s="851"/>
      <c r="KKE41" s="851"/>
      <c r="KKF41" s="851"/>
      <c r="KKG41" s="851"/>
      <c r="KKH41" s="851"/>
      <c r="KKI41" s="851"/>
      <c r="KKJ41" s="851"/>
      <c r="KKK41" s="851"/>
      <c r="KKL41" s="851"/>
      <c r="KKM41" s="851"/>
      <c r="KKN41" s="851"/>
      <c r="KKO41" s="851"/>
      <c r="KKP41" s="851"/>
      <c r="KKQ41" s="851"/>
      <c r="KKR41" s="851"/>
      <c r="KKS41" s="851"/>
      <c r="KKT41" s="851"/>
      <c r="KKU41" s="851"/>
      <c r="KKV41" s="851"/>
      <c r="KKW41" s="851"/>
      <c r="KKX41" s="851"/>
      <c r="KKY41" s="851"/>
      <c r="KKZ41" s="851"/>
      <c r="KLA41" s="851"/>
      <c r="KLB41" s="851"/>
      <c r="KLC41" s="851"/>
      <c r="KLD41" s="851"/>
      <c r="KLE41" s="851"/>
      <c r="KLF41" s="851"/>
      <c r="KLG41" s="851"/>
      <c r="KLH41" s="851"/>
      <c r="KLI41" s="851"/>
      <c r="KLJ41" s="851"/>
      <c r="KLK41" s="851"/>
      <c r="KLL41" s="851"/>
      <c r="KLM41" s="851"/>
      <c r="KLN41" s="851"/>
      <c r="KLO41" s="851"/>
      <c r="KLP41" s="851"/>
      <c r="KLQ41" s="851"/>
      <c r="KLR41" s="851"/>
      <c r="KLS41" s="851"/>
      <c r="KLT41" s="851"/>
      <c r="KLU41" s="851"/>
      <c r="KLV41" s="851"/>
      <c r="KLW41" s="851"/>
      <c r="KLX41" s="851"/>
      <c r="KLY41" s="851"/>
      <c r="KLZ41" s="851"/>
      <c r="KMA41" s="851"/>
      <c r="KMB41" s="851"/>
      <c r="KMC41" s="851"/>
      <c r="KMD41" s="851"/>
      <c r="KME41" s="851"/>
      <c r="KMF41" s="851"/>
      <c r="KMG41" s="851"/>
      <c r="KMH41" s="851"/>
      <c r="KMI41" s="851"/>
      <c r="KMJ41" s="851"/>
      <c r="KMK41" s="851"/>
      <c r="KML41" s="851"/>
      <c r="KMM41" s="851"/>
      <c r="KMN41" s="851"/>
      <c r="KMO41" s="851"/>
      <c r="KMP41" s="851"/>
      <c r="KMQ41" s="851"/>
      <c r="KMR41" s="851"/>
      <c r="KMS41" s="851"/>
      <c r="KMT41" s="851"/>
      <c r="KMU41" s="851"/>
      <c r="KMV41" s="851"/>
      <c r="KMW41" s="851"/>
      <c r="KMX41" s="851"/>
      <c r="KMY41" s="851"/>
      <c r="KMZ41" s="851"/>
      <c r="KNA41" s="851"/>
      <c r="KNB41" s="851"/>
      <c r="KNC41" s="851"/>
      <c r="KND41" s="851"/>
      <c r="KNE41" s="851"/>
      <c r="KNF41" s="851"/>
      <c r="KNG41" s="851"/>
      <c r="KNH41" s="851"/>
      <c r="KNI41" s="851"/>
      <c r="KNJ41" s="851"/>
      <c r="KNK41" s="851"/>
      <c r="KNL41" s="851"/>
      <c r="KNM41" s="851"/>
      <c r="KNN41" s="851"/>
      <c r="KNO41" s="851"/>
      <c r="KNP41" s="851"/>
      <c r="KNQ41" s="851"/>
      <c r="KNR41" s="851"/>
      <c r="KNS41" s="851"/>
      <c r="KNT41" s="851"/>
      <c r="KNU41" s="851"/>
      <c r="KNV41" s="851"/>
      <c r="KNW41" s="851"/>
      <c r="KNX41" s="851"/>
      <c r="KNY41" s="851"/>
      <c r="KNZ41" s="851"/>
      <c r="KOA41" s="851"/>
      <c r="KOB41" s="851"/>
      <c r="KOC41" s="851"/>
      <c r="KOD41" s="851"/>
      <c r="KOE41" s="851"/>
      <c r="KOF41" s="851"/>
      <c r="KOG41" s="851"/>
      <c r="KOH41" s="851"/>
      <c r="KOI41" s="851"/>
      <c r="KOJ41" s="851"/>
      <c r="KOK41" s="851"/>
      <c r="KOL41" s="851"/>
      <c r="KOM41" s="851"/>
      <c r="KON41" s="851"/>
      <c r="KOO41" s="851"/>
      <c r="KOP41" s="851"/>
      <c r="KOQ41" s="851"/>
      <c r="KOR41" s="851"/>
      <c r="KOS41" s="851"/>
      <c r="KOT41" s="851"/>
      <c r="KOU41" s="851"/>
      <c r="KOV41" s="851"/>
      <c r="KOW41" s="851"/>
      <c r="KOX41" s="851"/>
      <c r="KOY41" s="851"/>
      <c r="KOZ41" s="851"/>
      <c r="KPA41" s="851"/>
      <c r="KPB41" s="851"/>
      <c r="KPC41" s="851"/>
      <c r="KPD41" s="851"/>
      <c r="KPE41" s="851"/>
      <c r="KPF41" s="851"/>
      <c r="KPG41" s="851"/>
      <c r="KPH41" s="851"/>
      <c r="KPI41" s="851"/>
      <c r="KPJ41" s="851"/>
      <c r="KPK41" s="851"/>
      <c r="KPL41" s="851"/>
      <c r="KPM41" s="851"/>
      <c r="KPN41" s="851"/>
      <c r="KPO41" s="851"/>
      <c r="KPP41" s="851"/>
      <c r="KPQ41" s="851"/>
      <c r="KPR41" s="851"/>
      <c r="KPS41" s="851"/>
      <c r="KPT41" s="851"/>
      <c r="KPU41" s="851"/>
      <c r="KPV41" s="851"/>
      <c r="KPW41" s="851"/>
      <c r="KPX41" s="851"/>
      <c r="KPY41" s="851"/>
      <c r="KPZ41" s="851"/>
      <c r="KQA41" s="851"/>
      <c r="KQB41" s="851"/>
      <c r="KQC41" s="851"/>
      <c r="KQD41" s="851"/>
      <c r="KQE41" s="851"/>
      <c r="KQF41" s="851"/>
      <c r="KQG41" s="851"/>
      <c r="KQH41" s="851"/>
      <c r="KQI41" s="851"/>
      <c r="KQJ41" s="851"/>
      <c r="KQK41" s="851"/>
      <c r="KQL41" s="851"/>
      <c r="KQM41" s="851"/>
      <c r="KQN41" s="851"/>
      <c r="KQO41" s="851"/>
      <c r="KQP41" s="851"/>
      <c r="KQQ41" s="851"/>
      <c r="KQR41" s="851"/>
      <c r="KQS41" s="851"/>
      <c r="KQT41" s="851"/>
      <c r="KQU41" s="851"/>
      <c r="KQV41" s="851"/>
      <c r="KQW41" s="851"/>
      <c r="KQX41" s="851"/>
      <c r="KQY41" s="851"/>
      <c r="KQZ41" s="851"/>
      <c r="KRA41" s="851"/>
      <c r="KRB41" s="851"/>
      <c r="KRC41" s="851"/>
      <c r="KRD41" s="851"/>
      <c r="KRE41" s="851"/>
      <c r="KRF41" s="851"/>
      <c r="KRG41" s="851"/>
      <c r="KRH41" s="851"/>
      <c r="KRI41" s="851"/>
      <c r="KRJ41" s="851"/>
      <c r="KRK41" s="851"/>
      <c r="KRL41" s="851"/>
      <c r="KRM41" s="851"/>
      <c r="KRN41" s="851"/>
      <c r="KRO41" s="851"/>
      <c r="KRP41" s="851"/>
      <c r="KRQ41" s="851"/>
      <c r="KRR41" s="851"/>
      <c r="KRS41" s="851"/>
      <c r="KRT41" s="851"/>
      <c r="KRU41" s="851"/>
      <c r="KRV41" s="851"/>
      <c r="KRW41" s="851"/>
      <c r="KRX41" s="851"/>
      <c r="KRY41" s="851"/>
      <c r="KRZ41" s="851"/>
      <c r="KSA41" s="851"/>
      <c r="KSB41" s="851"/>
      <c r="KSC41" s="851"/>
      <c r="KSD41" s="851"/>
      <c r="KSE41" s="851"/>
      <c r="KSF41" s="851"/>
      <c r="KSG41" s="851"/>
      <c r="KSH41" s="851"/>
      <c r="KSI41" s="851"/>
      <c r="KSJ41" s="851"/>
      <c r="KSK41" s="851"/>
      <c r="KSL41" s="851"/>
      <c r="KSM41" s="851"/>
      <c r="KSN41" s="851"/>
      <c r="KSO41" s="851"/>
      <c r="KSP41" s="851"/>
      <c r="KSQ41" s="851"/>
      <c r="KSR41" s="851"/>
      <c r="KSS41" s="851"/>
      <c r="KST41" s="851"/>
      <c r="KSU41" s="851"/>
      <c r="KSV41" s="851"/>
      <c r="KSW41" s="851"/>
      <c r="KSX41" s="851"/>
      <c r="KSY41" s="851"/>
      <c r="KSZ41" s="851"/>
      <c r="KTA41" s="851"/>
      <c r="KTB41" s="851"/>
      <c r="KTC41" s="851"/>
      <c r="KTD41" s="851"/>
      <c r="KTE41" s="851"/>
      <c r="KTF41" s="851"/>
      <c r="KTG41" s="851"/>
      <c r="KTH41" s="851"/>
      <c r="KTI41" s="851"/>
      <c r="KTJ41" s="851"/>
      <c r="KTK41" s="851"/>
      <c r="KTL41" s="851"/>
      <c r="KTM41" s="851"/>
      <c r="KTN41" s="851"/>
      <c r="KTO41" s="851"/>
      <c r="KTP41" s="851"/>
      <c r="KTQ41" s="851"/>
      <c r="KTR41" s="851"/>
      <c r="KTS41" s="851"/>
      <c r="KTT41" s="851"/>
      <c r="KTU41" s="851"/>
      <c r="KTV41" s="851"/>
      <c r="KTW41" s="851"/>
      <c r="KTX41" s="851"/>
      <c r="KTY41" s="851"/>
      <c r="KTZ41" s="851"/>
      <c r="KUA41" s="851"/>
      <c r="KUB41" s="851"/>
      <c r="KUC41" s="851"/>
      <c r="KUD41" s="851"/>
      <c r="KUE41" s="851"/>
      <c r="KUF41" s="851"/>
      <c r="KUG41" s="851"/>
      <c r="KUH41" s="851"/>
      <c r="KUI41" s="851"/>
      <c r="KUJ41" s="851"/>
      <c r="KUK41" s="851"/>
      <c r="KUL41" s="851"/>
      <c r="KUM41" s="851"/>
      <c r="KUN41" s="851"/>
      <c r="KUO41" s="851"/>
      <c r="KUP41" s="851"/>
      <c r="KUQ41" s="851"/>
      <c r="KUR41" s="851"/>
      <c r="KUS41" s="851"/>
      <c r="KUT41" s="851"/>
      <c r="KUU41" s="851"/>
      <c r="KUV41" s="851"/>
      <c r="KUW41" s="851"/>
      <c r="KUX41" s="851"/>
      <c r="KUY41" s="851"/>
      <c r="KUZ41" s="851"/>
      <c r="KVA41" s="851"/>
      <c r="KVB41" s="851"/>
      <c r="KVC41" s="851"/>
      <c r="KVD41" s="851"/>
      <c r="KVE41" s="851"/>
      <c r="KVF41" s="851"/>
      <c r="KVG41" s="851"/>
      <c r="KVH41" s="851"/>
      <c r="KVI41" s="851"/>
      <c r="KVJ41" s="851"/>
      <c r="KVK41" s="851"/>
      <c r="KVL41" s="851"/>
      <c r="KVM41" s="851"/>
      <c r="KVN41" s="851"/>
      <c r="KVO41" s="851"/>
      <c r="KVP41" s="851"/>
      <c r="KVQ41" s="851"/>
      <c r="KVR41" s="851"/>
      <c r="KVS41" s="851"/>
      <c r="KVT41" s="851"/>
      <c r="KVU41" s="851"/>
      <c r="KVV41" s="851"/>
      <c r="KVW41" s="851"/>
      <c r="KVX41" s="851"/>
      <c r="KVY41" s="851"/>
      <c r="KVZ41" s="851"/>
      <c r="KWA41" s="851"/>
      <c r="KWB41" s="851"/>
      <c r="KWC41" s="851"/>
      <c r="KWD41" s="851"/>
      <c r="KWE41" s="851"/>
      <c r="KWF41" s="851"/>
      <c r="KWG41" s="851"/>
      <c r="KWH41" s="851"/>
      <c r="KWI41" s="851"/>
      <c r="KWJ41" s="851"/>
      <c r="KWK41" s="851"/>
      <c r="KWL41" s="851"/>
      <c r="KWM41" s="851"/>
      <c r="KWN41" s="851"/>
      <c r="KWO41" s="851"/>
      <c r="KWP41" s="851"/>
      <c r="KWQ41" s="851"/>
      <c r="KWR41" s="851"/>
      <c r="KWS41" s="851"/>
      <c r="KWT41" s="851"/>
      <c r="KWU41" s="851"/>
      <c r="KWV41" s="851"/>
      <c r="KWW41" s="851"/>
      <c r="KWX41" s="851"/>
      <c r="KWY41" s="851"/>
      <c r="KWZ41" s="851"/>
      <c r="KXA41" s="851"/>
      <c r="KXB41" s="851"/>
      <c r="KXC41" s="851"/>
      <c r="KXD41" s="851"/>
      <c r="KXE41" s="851"/>
      <c r="KXF41" s="851"/>
      <c r="KXG41" s="851"/>
      <c r="KXH41" s="851"/>
      <c r="KXI41" s="851"/>
      <c r="KXJ41" s="851"/>
      <c r="KXK41" s="851"/>
      <c r="KXL41" s="851"/>
      <c r="KXM41" s="851"/>
      <c r="KXN41" s="851"/>
      <c r="KXO41" s="851"/>
      <c r="KXP41" s="851"/>
      <c r="KXQ41" s="851"/>
      <c r="KXR41" s="851"/>
      <c r="KXS41" s="851"/>
      <c r="KXT41" s="851"/>
      <c r="KXU41" s="851"/>
      <c r="KXV41" s="851"/>
      <c r="KXW41" s="851"/>
      <c r="KXX41" s="851"/>
      <c r="KXY41" s="851"/>
      <c r="KXZ41" s="851"/>
      <c r="KYA41" s="851"/>
      <c r="KYB41" s="851"/>
      <c r="KYC41" s="851"/>
      <c r="KYD41" s="851"/>
      <c r="KYE41" s="851"/>
      <c r="KYF41" s="851"/>
      <c r="KYG41" s="851"/>
      <c r="KYH41" s="851"/>
      <c r="KYI41" s="851"/>
      <c r="KYJ41" s="851"/>
      <c r="KYK41" s="851"/>
      <c r="KYL41" s="851"/>
      <c r="KYM41" s="851"/>
      <c r="KYN41" s="851"/>
      <c r="KYO41" s="851"/>
      <c r="KYP41" s="851"/>
      <c r="KYQ41" s="851"/>
      <c r="KYR41" s="851"/>
      <c r="KYS41" s="851"/>
      <c r="KYT41" s="851"/>
      <c r="KYU41" s="851"/>
      <c r="KYV41" s="851"/>
      <c r="KYW41" s="851"/>
      <c r="KYX41" s="851"/>
      <c r="KYY41" s="851"/>
      <c r="KYZ41" s="851"/>
      <c r="KZA41" s="851"/>
      <c r="KZB41" s="851"/>
      <c r="KZC41" s="851"/>
      <c r="KZD41" s="851"/>
      <c r="KZE41" s="851"/>
      <c r="KZF41" s="851"/>
      <c r="KZG41" s="851"/>
      <c r="KZH41" s="851"/>
      <c r="KZI41" s="851"/>
      <c r="KZJ41" s="851"/>
      <c r="KZK41" s="851"/>
      <c r="KZL41" s="851"/>
      <c r="KZM41" s="851"/>
      <c r="KZN41" s="851"/>
      <c r="KZO41" s="851"/>
      <c r="KZP41" s="851"/>
      <c r="KZQ41" s="851"/>
      <c r="KZR41" s="851"/>
      <c r="KZS41" s="851"/>
      <c r="KZT41" s="851"/>
      <c r="KZU41" s="851"/>
      <c r="KZV41" s="851"/>
      <c r="KZW41" s="851"/>
      <c r="KZX41" s="851"/>
      <c r="KZY41" s="851"/>
      <c r="KZZ41" s="851"/>
      <c r="LAA41" s="851"/>
      <c r="LAB41" s="851"/>
      <c r="LAC41" s="851"/>
      <c r="LAD41" s="851"/>
      <c r="LAE41" s="851"/>
      <c r="LAF41" s="851"/>
      <c r="LAG41" s="851"/>
      <c r="LAH41" s="851"/>
      <c r="LAI41" s="851"/>
      <c r="LAJ41" s="851"/>
      <c r="LAK41" s="851"/>
      <c r="LAL41" s="851"/>
      <c r="LAM41" s="851"/>
      <c r="LAN41" s="851"/>
      <c r="LAO41" s="851"/>
      <c r="LAP41" s="851"/>
      <c r="LAQ41" s="851"/>
      <c r="LAR41" s="851"/>
      <c r="LAS41" s="851"/>
      <c r="LAT41" s="851"/>
      <c r="LAU41" s="851"/>
      <c r="LAV41" s="851"/>
      <c r="LAW41" s="851"/>
      <c r="LAX41" s="851"/>
      <c r="LAY41" s="851"/>
      <c r="LAZ41" s="851"/>
      <c r="LBA41" s="851"/>
      <c r="LBB41" s="851"/>
      <c r="LBC41" s="851"/>
      <c r="LBD41" s="851"/>
      <c r="LBE41" s="851"/>
      <c r="LBF41" s="851"/>
      <c r="LBG41" s="851"/>
      <c r="LBH41" s="851"/>
      <c r="LBI41" s="851"/>
      <c r="LBJ41" s="851"/>
      <c r="LBK41" s="851"/>
      <c r="LBL41" s="851"/>
      <c r="LBM41" s="851"/>
      <c r="LBN41" s="851"/>
      <c r="LBO41" s="851"/>
      <c r="LBP41" s="851"/>
      <c r="LBQ41" s="851"/>
      <c r="LBR41" s="851"/>
      <c r="LBS41" s="851"/>
      <c r="LBT41" s="851"/>
      <c r="LBU41" s="851"/>
      <c r="LBV41" s="851"/>
      <c r="LBW41" s="851"/>
      <c r="LBX41" s="851"/>
      <c r="LBY41" s="851"/>
      <c r="LBZ41" s="851"/>
      <c r="LCA41" s="851"/>
      <c r="LCB41" s="851"/>
      <c r="LCC41" s="851"/>
      <c r="LCD41" s="851"/>
      <c r="LCE41" s="851"/>
      <c r="LCF41" s="851"/>
      <c r="LCG41" s="851"/>
      <c r="LCH41" s="851"/>
      <c r="LCI41" s="851"/>
      <c r="LCJ41" s="851"/>
      <c r="LCK41" s="851"/>
      <c r="LCL41" s="851"/>
      <c r="LCM41" s="851"/>
      <c r="LCN41" s="851"/>
      <c r="LCO41" s="851"/>
      <c r="LCP41" s="851"/>
      <c r="LCQ41" s="851"/>
      <c r="LCR41" s="851"/>
      <c r="LCS41" s="851"/>
      <c r="LCT41" s="851"/>
      <c r="LCU41" s="851"/>
      <c r="LCV41" s="851"/>
      <c r="LCW41" s="851"/>
      <c r="LCX41" s="851"/>
      <c r="LCY41" s="851"/>
      <c r="LCZ41" s="851"/>
      <c r="LDA41" s="851"/>
      <c r="LDB41" s="851"/>
      <c r="LDC41" s="851"/>
      <c r="LDD41" s="851"/>
      <c r="LDE41" s="851"/>
      <c r="LDF41" s="851"/>
      <c r="LDG41" s="851"/>
      <c r="LDH41" s="851"/>
      <c r="LDI41" s="851"/>
      <c r="LDJ41" s="851"/>
      <c r="LDK41" s="851"/>
      <c r="LDL41" s="851"/>
      <c r="LDM41" s="851"/>
      <c r="LDN41" s="851"/>
      <c r="LDO41" s="851"/>
      <c r="LDP41" s="851"/>
      <c r="LDQ41" s="851"/>
      <c r="LDR41" s="851"/>
      <c r="LDS41" s="851"/>
      <c r="LDT41" s="851"/>
      <c r="LDU41" s="851"/>
      <c r="LDV41" s="851"/>
      <c r="LDW41" s="851"/>
      <c r="LDX41" s="851"/>
      <c r="LDY41" s="851"/>
      <c r="LDZ41" s="851"/>
      <c r="LEA41" s="851"/>
      <c r="LEB41" s="851"/>
      <c r="LEC41" s="851"/>
      <c r="LED41" s="851"/>
      <c r="LEE41" s="851"/>
      <c r="LEF41" s="851"/>
      <c r="LEG41" s="851"/>
      <c r="LEH41" s="851"/>
      <c r="LEI41" s="851"/>
      <c r="LEJ41" s="851"/>
      <c r="LEK41" s="851"/>
      <c r="LEL41" s="851"/>
      <c r="LEM41" s="851"/>
      <c r="LEN41" s="851"/>
      <c r="LEO41" s="851"/>
      <c r="LEP41" s="851"/>
      <c r="LEQ41" s="851"/>
      <c r="LER41" s="851"/>
      <c r="LES41" s="851"/>
      <c r="LET41" s="851"/>
      <c r="LEU41" s="851"/>
      <c r="LEV41" s="851"/>
      <c r="LEW41" s="851"/>
      <c r="LEX41" s="851"/>
      <c r="LEY41" s="851"/>
      <c r="LEZ41" s="851"/>
      <c r="LFA41" s="851"/>
      <c r="LFB41" s="851"/>
      <c r="LFC41" s="851"/>
      <c r="LFD41" s="851"/>
      <c r="LFE41" s="851"/>
      <c r="LFF41" s="851"/>
      <c r="LFG41" s="851"/>
      <c r="LFH41" s="851"/>
      <c r="LFI41" s="851"/>
      <c r="LFJ41" s="851"/>
      <c r="LFK41" s="851"/>
      <c r="LFL41" s="851"/>
      <c r="LFM41" s="851"/>
      <c r="LFN41" s="851"/>
      <c r="LFO41" s="851"/>
      <c r="LFP41" s="851"/>
      <c r="LFQ41" s="851"/>
      <c r="LFR41" s="851"/>
      <c r="LFS41" s="851"/>
      <c r="LFT41" s="851"/>
      <c r="LFU41" s="851"/>
      <c r="LFV41" s="851"/>
      <c r="LFW41" s="851"/>
      <c r="LFX41" s="851"/>
      <c r="LFY41" s="851"/>
      <c r="LFZ41" s="851"/>
      <c r="LGA41" s="851"/>
      <c r="LGB41" s="851"/>
      <c r="LGC41" s="851"/>
      <c r="LGD41" s="851"/>
      <c r="LGE41" s="851"/>
      <c r="LGF41" s="851"/>
      <c r="LGG41" s="851"/>
      <c r="LGH41" s="851"/>
      <c r="LGI41" s="851"/>
      <c r="LGJ41" s="851"/>
      <c r="LGK41" s="851"/>
      <c r="LGL41" s="851"/>
      <c r="LGM41" s="851"/>
      <c r="LGN41" s="851"/>
      <c r="LGO41" s="851"/>
      <c r="LGP41" s="851"/>
      <c r="LGQ41" s="851"/>
      <c r="LGR41" s="851"/>
      <c r="LGS41" s="851"/>
      <c r="LGT41" s="851"/>
      <c r="LGU41" s="851"/>
      <c r="LGV41" s="851"/>
      <c r="LGW41" s="851"/>
      <c r="LGX41" s="851"/>
      <c r="LGY41" s="851"/>
      <c r="LGZ41" s="851"/>
      <c r="LHA41" s="851"/>
      <c r="LHB41" s="851"/>
      <c r="LHC41" s="851"/>
      <c r="LHD41" s="851"/>
      <c r="LHE41" s="851"/>
      <c r="LHF41" s="851"/>
      <c r="LHG41" s="851"/>
      <c r="LHH41" s="851"/>
      <c r="LHI41" s="851"/>
      <c r="LHJ41" s="851"/>
      <c r="LHK41" s="851"/>
      <c r="LHL41" s="851"/>
      <c r="LHM41" s="851"/>
      <c r="LHN41" s="851"/>
      <c r="LHO41" s="851"/>
      <c r="LHP41" s="851"/>
      <c r="LHQ41" s="851"/>
      <c r="LHR41" s="851"/>
      <c r="LHS41" s="851"/>
      <c r="LHT41" s="851"/>
      <c r="LHU41" s="851"/>
      <c r="LHV41" s="851"/>
      <c r="LHW41" s="851"/>
      <c r="LHX41" s="851"/>
      <c r="LHY41" s="851"/>
      <c r="LHZ41" s="851"/>
      <c r="LIA41" s="851"/>
      <c r="LIB41" s="851"/>
      <c r="LIC41" s="851"/>
      <c r="LID41" s="851"/>
      <c r="LIE41" s="851"/>
      <c r="LIF41" s="851"/>
      <c r="LIG41" s="851"/>
      <c r="LIH41" s="851"/>
      <c r="LII41" s="851"/>
      <c r="LIJ41" s="851"/>
      <c r="LIK41" s="851"/>
      <c r="LIL41" s="851"/>
      <c r="LIM41" s="851"/>
      <c r="LIN41" s="851"/>
      <c r="LIO41" s="851"/>
      <c r="LIP41" s="851"/>
      <c r="LIQ41" s="851"/>
      <c r="LIR41" s="851"/>
      <c r="LIS41" s="851"/>
      <c r="LIT41" s="851"/>
      <c r="LIU41" s="851"/>
      <c r="LIV41" s="851"/>
      <c r="LIW41" s="851"/>
      <c r="LIX41" s="851"/>
      <c r="LIY41" s="851"/>
      <c r="LIZ41" s="851"/>
      <c r="LJA41" s="851"/>
      <c r="LJB41" s="851"/>
      <c r="LJC41" s="851"/>
      <c r="LJD41" s="851"/>
      <c r="LJE41" s="851"/>
      <c r="LJF41" s="851"/>
      <c r="LJG41" s="851"/>
      <c r="LJH41" s="851"/>
      <c r="LJI41" s="851"/>
      <c r="LJJ41" s="851"/>
      <c r="LJK41" s="851"/>
      <c r="LJL41" s="851"/>
      <c r="LJM41" s="851"/>
      <c r="LJN41" s="851"/>
      <c r="LJO41" s="851"/>
      <c r="LJP41" s="851"/>
      <c r="LJQ41" s="851"/>
      <c r="LJR41" s="851"/>
      <c r="LJS41" s="851"/>
      <c r="LJT41" s="851"/>
      <c r="LJU41" s="851"/>
      <c r="LJV41" s="851"/>
      <c r="LJW41" s="851"/>
      <c r="LJX41" s="851"/>
      <c r="LJY41" s="851"/>
      <c r="LJZ41" s="851"/>
      <c r="LKA41" s="851"/>
      <c r="LKB41" s="851"/>
      <c r="LKC41" s="851"/>
      <c r="LKD41" s="851"/>
      <c r="LKE41" s="851"/>
      <c r="LKF41" s="851"/>
      <c r="LKG41" s="851"/>
      <c r="LKH41" s="851"/>
      <c r="LKI41" s="851"/>
      <c r="LKJ41" s="851"/>
      <c r="LKK41" s="851"/>
      <c r="LKL41" s="851"/>
      <c r="LKM41" s="851"/>
      <c r="LKN41" s="851"/>
      <c r="LKO41" s="851"/>
      <c r="LKP41" s="851"/>
      <c r="LKQ41" s="851"/>
      <c r="LKR41" s="851"/>
      <c r="LKS41" s="851"/>
      <c r="LKT41" s="851"/>
      <c r="LKU41" s="851"/>
      <c r="LKV41" s="851"/>
      <c r="LKW41" s="851"/>
      <c r="LKX41" s="851"/>
      <c r="LKY41" s="851"/>
      <c r="LKZ41" s="851"/>
      <c r="LLA41" s="851"/>
      <c r="LLB41" s="851"/>
      <c r="LLC41" s="851"/>
      <c r="LLD41" s="851"/>
      <c r="LLE41" s="851"/>
      <c r="LLF41" s="851"/>
      <c r="LLG41" s="851"/>
      <c r="LLH41" s="851"/>
      <c r="LLI41" s="851"/>
      <c r="LLJ41" s="851"/>
      <c r="LLK41" s="851"/>
      <c r="LLL41" s="851"/>
      <c r="LLM41" s="851"/>
      <c r="LLN41" s="851"/>
      <c r="LLO41" s="851"/>
      <c r="LLP41" s="851"/>
      <c r="LLQ41" s="851"/>
      <c r="LLR41" s="851"/>
      <c r="LLS41" s="851"/>
      <c r="LLT41" s="851"/>
      <c r="LLU41" s="851"/>
      <c r="LLV41" s="851"/>
      <c r="LLW41" s="851"/>
      <c r="LLX41" s="851"/>
      <c r="LLY41" s="851"/>
      <c r="LLZ41" s="851"/>
      <c r="LMA41" s="851"/>
      <c r="LMB41" s="851"/>
      <c r="LMC41" s="851"/>
      <c r="LMD41" s="851"/>
      <c r="LME41" s="851"/>
      <c r="LMF41" s="851"/>
      <c r="LMG41" s="851"/>
      <c r="LMH41" s="851"/>
      <c r="LMI41" s="851"/>
      <c r="LMJ41" s="851"/>
      <c r="LMK41" s="851"/>
      <c r="LML41" s="851"/>
      <c r="LMM41" s="851"/>
      <c r="LMN41" s="851"/>
      <c r="LMO41" s="851"/>
      <c r="LMP41" s="851"/>
      <c r="LMQ41" s="851"/>
      <c r="LMR41" s="851"/>
      <c r="LMS41" s="851"/>
      <c r="LMT41" s="851"/>
      <c r="LMU41" s="851"/>
      <c r="LMV41" s="851"/>
      <c r="LMW41" s="851"/>
      <c r="LMX41" s="851"/>
      <c r="LMY41" s="851"/>
      <c r="LMZ41" s="851"/>
      <c r="LNA41" s="851"/>
      <c r="LNB41" s="851"/>
      <c r="LNC41" s="851"/>
      <c r="LND41" s="851"/>
      <c r="LNE41" s="851"/>
      <c r="LNF41" s="851"/>
      <c r="LNG41" s="851"/>
      <c r="LNH41" s="851"/>
      <c r="LNI41" s="851"/>
      <c r="LNJ41" s="851"/>
      <c r="LNK41" s="851"/>
      <c r="LNL41" s="851"/>
      <c r="LNM41" s="851"/>
      <c r="LNN41" s="851"/>
      <c r="LNO41" s="851"/>
      <c r="LNP41" s="851"/>
      <c r="LNQ41" s="851"/>
      <c r="LNR41" s="851"/>
      <c r="LNS41" s="851"/>
      <c r="LNT41" s="851"/>
      <c r="LNU41" s="851"/>
      <c r="LNV41" s="851"/>
      <c r="LNW41" s="851"/>
      <c r="LNX41" s="851"/>
      <c r="LNY41" s="851"/>
      <c r="LNZ41" s="851"/>
      <c r="LOA41" s="851"/>
      <c r="LOB41" s="851"/>
      <c r="LOC41" s="851"/>
      <c r="LOD41" s="851"/>
      <c r="LOE41" s="851"/>
      <c r="LOF41" s="851"/>
      <c r="LOG41" s="851"/>
      <c r="LOH41" s="851"/>
      <c r="LOI41" s="851"/>
      <c r="LOJ41" s="851"/>
      <c r="LOK41" s="851"/>
      <c r="LOL41" s="851"/>
      <c r="LOM41" s="851"/>
      <c r="LON41" s="851"/>
      <c r="LOO41" s="851"/>
      <c r="LOP41" s="851"/>
      <c r="LOQ41" s="851"/>
      <c r="LOR41" s="851"/>
      <c r="LOS41" s="851"/>
      <c r="LOT41" s="851"/>
      <c r="LOU41" s="851"/>
      <c r="LOV41" s="851"/>
      <c r="LOW41" s="851"/>
      <c r="LOX41" s="851"/>
      <c r="LOY41" s="851"/>
      <c r="LOZ41" s="851"/>
      <c r="LPA41" s="851"/>
      <c r="LPB41" s="851"/>
      <c r="LPC41" s="851"/>
      <c r="LPD41" s="851"/>
      <c r="LPE41" s="851"/>
      <c r="LPF41" s="851"/>
      <c r="LPG41" s="851"/>
      <c r="LPH41" s="851"/>
      <c r="LPI41" s="851"/>
      <c r="LPJ41" s="851"/>
      <c r="LPK41" s="851"/>
      <c r="LPL41" s="851"/>
      <c r="LPM41" s="851"/>
      <c r="LPN41" s="851"/>
      <c r="LPO41" s="851"/>
      <c r="LPP41" s="851"/>
      <c r="LPQ41" s="851"/>
      <c r="LPR41" s="851"/>
      <c r="LPS41" s="851"/>
      <c r="LPT41" s="851"/>
      <c r="LPU41" s="851"/>
      <c r="LPV41" s="851"/>
      <c r="LPW41" s="851"/>
      <c r="LPX41" s="851"/>
      <c r="LPY41" s="851"/>
      <c r="LPZ41" s="851"/>
      <c r="LQA41" s="851"/>
      <c r="LQB41" s="851"/>
      <c r="LQC41" s="851"/>
      <c r="LQD41" s="851"/>
      <c r="LQE41" s="851"/>
      <c r="LQF41" s="851"/>
      <c r="LQG41" s="851"/>
      <c r="LQH41" s="851"/>
      <c r="LQI41" s="851"/>
      <c r="LQJ41" s="851"/>
      <c r="LQK41" s="851"/>
      <c r="LQL41" s="851"/>
      <c r="LQM41" s="851"/>
      <c r="LQN41" s="851"/>
      <c r="LQO41" s="851"/>
      <c r="LQP41" s="851"/>
      <c r="LQQ41" s="851"/>
      <c r="LQR41" s="851"/>
      <c r="LQS41" s="851"/>
      <c r="LQT41" s="851"/>
      <c r="LQU41" s="851"/>
      <c r="LQV41" s="851"/>
      <c r="LQW41" s="851"/>
      <c r="LQX41" s="851"/>
      <c r="LQY41" s="851"/>
      <c r="LQZ41" s="851"/>
      <c r="LRA41" s="851"/>
      <c r="LRB41" s="851"/>
      <c r="LRC41" s="851"/>
      <c r="LRD41" s="851"/>
      <c r="LRE41" s="851"/>
      <c r="LRF41" s="851"/>
      <c r="LRG41" s="851"/>
      <c r="LRH41" s="851"/>
      <c r="LRI41" s="851"/>
      <c r="LRJ41" s="851"/>
      <c r="LRK41" s="851"/>
      <c r="LRL41" s="851"/>
      <c r="LRM41" s="851"/>
      <c r="LRN41" s="851"/>
      <c r="LRO41" s="851"/>
      <c r="LRP41" s="851"/>
      <c r="LRQ41" s="851"/>
      <c r="LRR41" s="851"/>
      <c r="LRS41" s="851"/>
      <c r="LRT41" s="851"/>
      <c r="LRU41" s="851"/>
      <c r="LRV41" s="851"/>
      <c r="LRW41" s="851"/>
      <c r="LRX41" s="851"/>
      <c r="LRY41" s="851"/>
      <c r="LRZ41" s="851"/>
      <c r="LSA41" s="851"/>
      <c r="LSB41" s="851"/>
      <c r="LSC41" s="851"/>
      <c r="LSD41" s="851"/>
      <c r="LSE41" s="851"/>
      <c r="LSF41" s="851"/>
      <c r="LSG41" s="851"/>
      <c r="LSH41" s="851"/>
      <c r="LSI41" s="851"/>
      <c r="LSJ41" s="851"/>
      <c r="LSK41" s="851"/>
      <c r="LSL41" s="851"/>
      <c r="LSM41" s="851"/>
      <c r="LSN41" s="851"/>
      <c r="LSO41" s="851"/>
      <c r="LSP41" s="851"/>
      <c r="LSQ41" s="851"/>
      <c r="LSR41" s="851"/>
      <c r="LSS41" s="851"/>
      <c r="LST41" s="851"/>
      <c r="LSU41" s="851"/>
      <c r="LSV41" s="851"/>
      <c r="LSW41" s="851"/>
      <c r="LSX41" s="851"/>
      <c r="LSY41" s="851"/>
      <c r="LSZ41" s="851"/>
      <c r="LTA41" s="851"/>
      <c r="LTB41" s="851"/>
      <c r="LTC41" s="851"/>
      <c r="LTD41" s="851"/>
      <c r="LTE41" s="851"/>
      <c r="LTF41" s="851"/>
      <c r="LTG41" s="851"/>
      <c r="LTH41" s="851"/>
      <c r="LTI41" s="851"/>
      <c r="LTJ41" s="851"/>
      <c r="LTK41" s="851"/>
      <c r="LTL41" s="851"/>
      <c r="LTM41" s="851"/>
      <c r="LTN41" s="851"/>
      <c r="LTO41" s="851"/>
      <c r="LTP41" s="851"/>
      <c r="LTQ41" s="851"/>
      <c r="LTR41" s="851"/>
      <c r="LTS41" s="851"/>
      <c r="LTT41" s="851"/>
      <c r="LTU41" s="851"/>
      <c r="LTV41" s="851"/>
      <c r="LTW41" s="851"/>
      <c r="LTX41" s="851"/>
      <c r="LTY41" s="851"/>
      <c r="LTZ41" s="851"/>
      <c r="LUA41" s="851"/>
      <c r="LUB41" s="851"/>
      <c r="LUC41" s="851"/>
      <c r="LUD41" s="851"/>
      <c r="LUE41" s="851"/>
      <c r="LUF41" s="851"/>
      <c r="LUG41" s="851"/>
      <c r="LUH41" s="851"/>
      <c r="LUI41" s="851"/>
      <c r="LUJ41" s="851"/>
      <c r="LUK41" s="851"/>
      <c r="LUL41" s="851"/>
      <c r="LUM41" s="851"/>
      <c r="LUN41" s="851"/>
      <c r="LUO41" s="851"/>
      <c r="LUP41" s="851"/>
      <c r="LUQ41" s="851"/>
      <c r="LUR41" s="851"/>
      <c r="LUS41" s="851"/>
      <c r="LUT41" s="851"/>
      <c r="LUU41" s="851"/>
      <c r="LUV41" s="851"/>
      <c r="LUW41" s="851"/>
      <c r="LUX41" s="851"/>
      <c r="LUY41" s="851"/>
      <c r="LUZ41" s="851"/>
      <c r="LVA41" s="851"/>
      <c r="LVB41" s="851"/>
      <c r="LVC41" s="851"/>
      <c r="LVD41" s="851"/>
      <c r="LVE41" s="851"/>
      <c r="LVF41" s="851"/>
      <c r="LVG41" s="851"/>
      <c r="LVH41" s="851"/>
      <c r="LVI41" s="851"/>
      <c r="LVJ41" s="851"/>
      <c r="LVK41" s="851"/>
      <c r="LVL41" s="851"/>
      <c r="LVM41" s="851"/>
      <c r="LVN41" s="851"/>
      <c r="LVO41" s="851"/>
      <c r="LVP41" s="851"/>
      <c r="LVQ41" s="851"/>
      <c r="LVR41" s="851"/>
      <c r="LVS41" s="851"/>
      <c r="LVT41" s="851"/>
      <c r="LVU41" s="851"/>
      <c r="LVV41" s="851"/>
      <c r="LVW41" s="851"/>
      <c r="LVX41" s="851"/>
      <c r="LVY41" s="851"/>
      <c r="LVZ41" s="851"/>
      <c r="LWA41" s="851"/>
      <c r="LWB41" s="851"/>
      <c r="LWC41" s="851"/>
      <c r="LWD41" s="851"/>
      <c r="LWE41" s="851"/>
      <c r="LWF41" s="851"/>
      <c r="LWG41" s="851"/>
      <c r="LWH41" s="851"/>
      <c r="LWI41" s="851"/>
      <c r="LWJ41" s="851"/>
      <c r="LWK41" s="851"/>
      <c r="LWL41" s="851"/>
      <c r="LWM41" s="851"/>
      <c r="LWN41" s="851"/>
      <c r="LWO41" s="851"/>
      <c r="LWP41" s="851"/>
      <c r="LWQ41" s="851"/>
      <c r="LWR41" s="851"/>
      <c r="LWS41" s="851"/>
      <c r="LWT41" s="851"/>
      <c r="LWU41" s="851"/>
      <c r="LWV41" s="851"/>
      <c r="LWW41" s="851"/>
      <c r="LWX41" s="851"/>
      <c r="LWY41" s="851"/>
      <c r="LWZ41" s="851"/>
      <c r="LXA41" s="851"/>
      <c r="LXB41" s="851"/>
      <c r="LXC41" s="851"/>
      <c r="LXD41" s="851"/>
      <c r="LXE41" s="851"/>
      <c r="LXF41" s="851"/>
      <c r="LXG41" s="851"/>
      <c r="LXH41" s="851"/>
      <c r="LXI41" s="851"/>
      <c r="LXJ41" s="851"/>
      <c r="LXK41" s="851"/>
      <c r="LXL41" s="851"/>
      <c r="LXM41" s="851"/>
      <c r="LXN41" s="851"/>
      <c r="LXO41" s="851"/>
      <c r="LXP41" s="851"/>
      <c r="LXQ41" s="851"/>
      <c r="LXR41" s="851"/>
      <c r="LXS41" s="851"/>
      <c r="LXT41" s="851"/>
      <c r="LXU41" s="851"/>
      <c r="LXV41" s="851"/>
      <c r="LXW41" s="851"/>
      <c r="LXX41" s="851"/>
      <c r="LXY41" s="851"/>
      <c r="LXZ41" s="851"/>
      <c r="LYA41" s="851"/>
      <c r="LYB41" s="851"/>
      <c r="LYC41" s="851"/>
      <c r="LYD41" s="851"/>
      <c r="LYE41" s="851"/>
      <c r="LYF41" s="851"/>
      <c r="LYG41" s="851"/>
      <c r="LYH41" s="851"/>
      <c r="LYI41" s="851"/>
      <c r="LYJ41" s="851"/>
      <c r="LYK41" s="851"/>
      <c r="LYL41" s="851"/>
      <c r="LYM41" s="851"/>
      <c r="LYN41" s="851"/>
      <c r="LYO41" s="851"/>
      <c r="LYP41" s="851"/>
      <c r="LYQ41" s="851"/>
      <c r="LYR41" s="851"/>
      <c r="LYS41" s="851"/>
      <c r="LYT41" s="851"/>
      <c r="LYU41" s="851"/>
      <c r="LYV41" s="851"/>
      <c r="LYW41" s="851"/>
      <c r="LYX41" s="851"/>
      <c r="LYY41" s="851"/>
      <c r="LYZ41" s="851"/>
      <c r="LZA41" s="851"/>
      <c r="LZB41" s="851"/>
      <c r="LZC41" s="851"/>
      <c r="LZD41" s="851"/>
      <c r="LZE41" s="851"/>
      <c r="LZF41" s="851"/>
      <c r="LZG41" s="851"/>
      <c r="LZH41" s="851"/>
      <c r="LZI41" s="851"/>
      <c r="LZJ41" s="851"/>
      <c r="LZK41" s="851"/>
      <c r="LZL41" s="851"/>
      <c r="LZM41" s="851"/>
      <c r="LZN41" s="851"/>
      <c r="LZO41" s="851"/>
      <c r="LZP41" s="851"/>
      <c r="LZQ41" s="851"/>
      <c r="LZR41" s="851"/>
      <c r="LZS41" s="851"/>
      <c r="LZT41" s="851"/>
      <c r="LZU41" s="851"/>
      <c r="LZV41" s="851"/>
      <c r="LZW41" s="851"/>
      <c r="LZX41" s="851"/>
      <c r="LZY41" s="851"/>
      <c r="LZZ41" s="851"/>
      <c r="MAA41" s="851"/>
      <c r="MAB41" s="851"/>
      <c r="MAC41" s="851"/>
      <c r="MAD41" s="851"/>
      <c r="MAE41" s="851"/>
      <c r="MAF41" s="851"/>
      <c r="MAG41" s="851"/>
      <c r="MAH41" s="851"/>
      <c r="MAI41" s="851"/>
      <c r="MAJ41" s="851"/>
      <c r="MAK41" s="851"/>
      <c r="MAL41" s="851"/>
      <c r="MAM41" s="851"/>
      <c r="MAN41" s="851"/>
      <c r="MAO41" s="851"/>
      <c r="MAP41" s="851"/>
      <c r="MAQ41" s="851"/>
      <c r="MAR41" s="851"/>
      <c r="MAS41" s="851"/>
      <c r="MAT41" s="851"/>
      <c r="MAU41" s="851"/>
      <c r="MAV41" s="851"/>
      <c r="MAW41" s="851"/>
      <c r="MAX41" s="851"/>
      <c r="MAY41" s="851"/>
      <c r="MAZ41" s="851"/>
      <c r="MBA41" s="851"/>
      <c r="MBB41" s="851"/>
      <c r="MBC41" s="851"/>
      <c r="MBD41" s="851"/>
      <c r="MBE41" s="851"/>
      <c r="MBF41" s="851"/>
      <c r="MBG41" s="851"/>
      <c r="MBH41" s="851"/>
      <c r="MBI41" s="851"/>
      <c r="MBJ41" s="851"/>
      <c r="MBK41" s="851"/>
      <c r="MBL41" s="851"/>
      <c r="MBM41" s="851"/>
      <c r="MBN41" s="851"/>
      <c r="MBO41" s="851"/>
      <c r="MBP41" s="851"/>
      <c r="MBQ41" s="851"/>
      <c r="MBR41" s="851"/>
      <c r="MBS41" s="851"/>
      <c r="MBT41" s="851"/>
      <c r="MBU41" s="851"/>
      <c r="MBV41" s="851"/>
      <c r="MBW41" s="851"/>
      <c r="MBX41" s="851"/>
      <c r="MBY41" s="851"/>
      <c r="MBZ41" s="851"/>
      <c r="MCA41" s="851"/>
      <c r="MCB41" s="851"/>
      <c r="MCC41" s="851"/>
      <c r="MCD41" s="851"/>
      <c r="MCE41" s="851"/>
      <c r="MCF41" s="851"/>
      <c r="MCG41" s="851"/>
      <c r="MCH41" s="851"/>
      <c r="MCI41" s="851"/>
      <c r="MCJ41" s="851"/>
      <c r="MCK41" s="851"/>
      <c r="MCL41" s="851"/>
      <c r="MCM41" s="851"/>
      <c r="MCN41" s="851"/>
      <c r="MCO41" s="851"/>
      <c r="MCP41" s="851"/>
      <c r="MCQ41" s="851"/>
      <c r="MCR41" s="851"/>
      <c r="MCS41" s="851"/>
      <c r="MCT41" s="851"/>
      <c r="MCU41" s="851"/>
      <c r="MCV41" s="851"/>
      <c r="MCW41" s="851"/>
      <c r="MCX41" s="851"/>
      <c r="MCY41" s="851"/>
      <c r="MCZ41" s="851"/>
      <c r="MDA41" s="851"/>
      <c r="MDB41" s="851"/>
      <c r="MDC41" s="851"/>
      <c r="MDD41" s="851"/>
      <c r="MDE41" s="851"/>
      <c r="MDF41" s="851"/>
      <c r="MDG41" s="851"/>
      <c r="MDH41" s="851"/>
      <c r="MDI41" s="851"/>
      <c r="MDJ41" s="851"/>
      <c r="MDK41" s="851"/>
      <c r="MDL41" s="851"/>
      <c r="MDM41" s="851"/>
      <c r="MDN41" s="851"/>
      <c r="MDO41" s="851"/>
      <c r="MDP41" s="851"/>
      <c r="MDQ41" s="851"/>
      <c r="MDR41" s="851"/>
      <c r="MDS41" s="851"/>
      <c r="MDT41" s="851"/>
      <c r="MDU41" s="851"/>
      <c r="MDV41" s="851"/>
      <c r="MDW41" s="851"/>
      <c r="MDX41" s="851"/>
      <c r="MDY41" s="851"/>
      <c r="MDZ41" s="851"/>
      <c r="MEA41" s="851"/>
      <c r="MEB41" s="851"/>
      <c r="MEC41" s="851"/>
      <c r="MED41" s="851"/>
      <c r="MEE41" s="851"/>
      <c r="MEF41" s="851"/>
      <c r="MEG41" s="851"/>
      <c r="MEH41" s="851"/>
      <c r="MEI41" s="851"/>
      <c r="MEJ41" s="851"/>
      <c r="MEK41" s="851"/>
      <c r="MEL41" s="851"/>
      <c r="MEM41" s="851"/>
      <c r="MEN41" s="851"/>
      <c r="MEO41" s="851"/>
      <c r="MEP41" s="851"/>
      <c r="MEQ41" s="851"/>
      <c r="MER41" s="851"/>
      <c r="MES41" s="851"/>
      <c r="MET41" s="851"/>
      <c r="MEU41" s="851"/>
      <c r="MEV41" s="851"/>
      <c r="MEW41" s="851"/>
      <c r="MEX41" s="851"/>
      <c r="MEY41" s="851"/>
      <c r="MEZ41" s="851"/>
      <c r="MFA41" s="851"/>
      <c r="MFB41" s="851"/>
      <c r="MFC41" s="851"/>
      <c r="MFD41" s="851"/>
      <c r="MFE41" s="851"/>
      <c r="MFF41" s="851"/>
      <c r="MFG41" s="851"/>
      <c r="MFH41" s="851"/>
      <c r="MFI41" s="851"/>
      <c r="MFJ41" s="851"/>
      <c r="MFK41" s="851"/>
      <c r="MFL41" s="851"/>
      <c r="MFM41" s="851"/>
      <c r="MFN41" s="851"/>
      <c r="MFO41" s="851"/>
      <c r="MFP41" s="851"/>
      <c r="MFQ41" s="851"/>
      <c r="MFR41" s="851"/>
      <c r="MFS41" s="851"/>
      <c r="MFT41" s="851"/>
      <c r="MFU41" s="851"/>
      <c r="MFV41" s="851"/>
      <c r="MFW41" s="851"/>
      <c r="MFX41" s="851"/>
      <c r="MFY41" s="851"/>
      <c r="MFZ41" s="851"/>
      <c r="MGA41" s="851"/>
      <c r="MGB41" s="851"/>
      <c r="MGC41" s="851"/>
      <c r="MGD41" s="851"/>
      <c r="MGE41" s="851"/>
      <c r="MGF41" s="851"/>
      <c r="MGG41" s="851"/>
      <c r="MGH41" s="851"/>
      <c r="MGI41" s="851"/>
      <c r="MGJ41" s="851"/>
      <c r="MGK41" s="851"/>
      <c r="MGL41" s="851"/>
      <c r="MGM41" s="851"/>
      <c r="MGN41" s="851"/>
      <c r="MGO41" s="851"/>
      <c r="MGP41" s="851"/>
      <c r="MGQ41" s="851"/>
      <c r="MGR41" s="851"/>
      <c r="MGS41" s="851"/>
      <c r="MGT41" s="851"/>
      <c r="MGU41" s="851"/>
      <c r="MGV41" s="851"/>
      <c r="MGW41" s="851"/>
      <c r="MGX41" s="851"/>
      <c r="MGY41" s="851"/>
      <c r="MGZ41" s="851"/>
      <c r="MHA41" s="851"/>
      <c r="MHB41" s="851"/>
      <c r="MHC41" s="851"/>
      <c r="MHD41" s="851"/>
      <c r="MHE41" s="851"/>
      <c r="MHF41" s="851"/>
      <c r="MHG41" s="851"/>
      <c r="MHH41" s="851"/>
      <c r="MHI41" s="851"/>
      <c r="MHJ41" s="851"/>
      <c r="MHK41" s="851"/>
      <c r="MHL41" s="851"/>
      <c r="MHM41" s="851"/>
      <c r="MHN41" s="851"/>
      <c r="MHO41" s="851"/>
      <c r="MHP41" s="851"/>
      <c r="MHQ41" s="851"/>
      <c r="MHR41" s="851"/>
      <c r="MHS41" s="851"/>
      <c r="MHT41" s="851"/>
      <c r="MHU41" s="851"/>
      <c r="MHV41" s="851"/>
      <c r="MHW41" s="851"/>
      <c r="MHX41" s="851"/>
      <c r="MHY41" s="851"/>
      <c r="MHZ41" s="851"/>
      <c r="MIA41" s="851"/>
      <c r="MIB41" s="851"/>
      <c r="MIC41" s="851"/>
      <c r="MID41" s="851"/>
      <c r="MIE41" s="851"/>
      <c r="MIF41" s="851"/>
      <c r="MIG41" s="851"/>
      <c r="MIH41" s="851"/>
      <c r="MII41" s="851"/>
      <c r="MIJ41" s="851"/>
      <c r="MIK41" s="851"/>
      <c r="MIL41" s="851"/>
      <c r="MIM41" s="851"/>
      <c r="MIN41" s="851"/>
      <c r="MIO41" s="851"/>
      <c r="MIP41" s="851"/>
      <c r="MIQ41" s="851"/>
      <c r="MIR41" s="851"/>
      <c r="MIS41" s="851"/>
      <c r="MIT41" s="851"/>
      <c r="MIU41" s="851"/>
      <c r="MIV41" s="851"/>
      <c r="MIW41" s="851"/>
      <c r="MIX41" s="851"/>
      <c r="MIY41" s="851"/>
      <c r="MIZ41" s="851"/>
      <c r="MJA41" s="851"/>
      <c r="MJB41" s="851"/>
      <c r="MJC41" s="851"/>
      <c r="MJD41" s="851"/>
      <c r="MJE41" s="851"/>
      <c r="MJF41" s="851"/>
      <c r="MJG41" s="851"/>
      <c r="MJH41" s="851"/>
      <c r="MJI41" s="851"/>
      <c r="MJJ41" s="851"/>
      <c r="MJK41" s="851"/>
      <c r="MJL41" s="851"/>
      <c r="MJM41" s="851"/>
      <c r="MJN41" s="851"/>
      <c r="MJO41" s="851"/>
      <c r="MJP41" s="851"/>
      <c r="MJQ41" s="851"/>
      <c r="MJR41" s="851"/>
      <c r="MJS41" s="851"/>
      <c r="MJT41" s="851"/>
      <c r="MJU41" s="851"/>
      <c r="MJV41" s="851"/>
      <c r="MJW41" s="851"/>
      <c r="MJX41" s="851"/>
      <c r="MJY41" s="851"/>
      <c r="MJZ41" s="851"/>
      <c r="MKA41" s="851"/>
      <c r="MKB41" s="851"/>
      <c r="MKC41" s="851"/>
      <c r="MKD41" s="851"/>
      <c r="MKE41" s="851"/>
      <c r="MKF41" s="851"/>
      <c r="MKG41" s="851"/>
      <c r="MKH41" s="851"/>
      <c r="MKI41" s="851"/>
      <c r="MKJ41" s="851"/>
      <c r="MKK41" s="851"/>
      <c r="MKL41" s="851"/>
      <c r="MKM41" s="851"/>
      <c r="MKN41" s="851"/>
      <c r="MKO41" s="851"/>
      <c r="MKP41" s="851"/>
      <c r="MKQ41" s="851"/>
      <c r="MKR41" s="851"/>
      <c r="MKS41" s="851"/>
      <c r="MKT41" s="851"/>
      <c r="MKU41" s="851"/>
      <c r="MKV41" s="851"/>
      <c r="MKW41" s="851"/>
      <c r="MKX41" s="851"/>
      <c r="MKY41" s="851"/>
      <c r="MKZ41" s="851"/>
      <c r="MLA41" s="851"/>
      <c r="MLB41" s="851"/>
      <c r="MLC41" s="851"/>
      <c r="MLD41" s="851"/>
      <c r="MLE41" s="851"/>
      <c r="MLF41" s="851"/>
      <c r="MLG41" s="851"/>
      <c r="MLH41" s="851"/>
      <c r="MLI41" s="851"/>
      <c r="MLJ41" s="851"/>
      <c r="MLK41" s="851"/>
      <c r="MLL41" s="851"/>
      <c r="MLM41" s="851"/>
      <c r="MLN41" s="851"/>
      <c r="MLO41" s="851"/>
      <c r="MLP41" s="851"/>
      <c r="MLQ41" s="851"/>
      <c r="MLR41" s="851"/>
      <c r="MLS41" s="851"/>
      <c r="MLT41" s="851"/>
      <c r="MLU41" s="851"/>
      <c r="MLV41" s="851"/>
      <c r="MLW41" s="851"/>
      <c r="MLX41" s="851"/>
      <c r="MLY41" s="851"/>
      <c r="MLZ41" s="851"/>
      <c r="MMA41" s="851"/>
      <c r="MMB41" s="851"/>
      <c r="MMC41" s="851"/>
      <c r="MMD41" s="851"/>
      <c r="MME41" s="851"/>
      <c r="MMF41" s="851"/>
      <c r="MMG41" s="851"/>
      <c r="MMH41" s="851"/>
      <c r="MMI41" s="851"/>
      <c r="MMJ41" s="851"/>
      <c r="MMK41" s="851"/>
      <c r="MML41" s="851"/>
      <c r="MMM41" s="851"/>
      <c r="MMN41" s="851"/>
      <c r="MMO41" s="851"/>
      <c r="MMP41" s="851"/>
      <c r="MMQ41" s="851"/>
      <c r="MMR41" s="851"/>
      <c r="MMS41" s="851"/>
      <c r="MMT41" s="851"/>
      <c r="MMU41" s="851"/>
      <c r="MMV41" s="851"/>
      <c r="MMW41" s="851"/>
      <c r="MMX41" s="851"/>
      <c r="MMY41" s="851"/>
      <c r="MMZ41" s="851"/>
      <c r="MNA41" s="851"/>
      <c r="MNB41" s="851"/>
      <c r="MNC41" s="851"/>
      <c r="MND41" s="851"/>
      <c r="MNE41" s="851"/>
      <c r="MNF41" s="851"/>
      <c r="MNG41" s="851"/>
      <c r="MNH41" s="851"/>
      <c r="MNI41" s="851"/>
      <c r="MNJ41" s="851"/>
      <c r="MNK41" s="851"/>
      <c r="MNL41" s="851"/>
      <c r="MNM41" s="851"/>
      <c r="MNN41" s="851"/>
      <c r="MNO41" s="851"/>
      <c r="MNP41" s="851"/>
      <c r="MNQ41" s="851"/>
      <c r="MNR41" s="851"/>
      <c r="MNS41" s="851"/>
      <c r="MNT41" s="851"/>
      <c r="MNU41" s="851"/>
      <c r="MNV41" s="851"/>
      <c r="MNW41" s="851"/>
      <c r="MNX41" s="851"/>
      <c r="MNY41" s="851"/>
      <c r="MNZ41" s="851"/>
      <c r="MOA41" s="851"/>
      <c r="MOB41" s="851"/>
      <c r="MOC41" s="851"/>
      <c r="MOD41" s="851"/>
      <c r="MOE41" s="851"/>
      <c r="MOF41" s="851"/>
      <c r="MOG41" s="851"/>
      <c r="MOH41" s="851"/>
      <c r="MOI41" s="851"/>
      <c r="MOJ41" s="851"/>
      <c r="MOK41" s="851"/>
      <c r="MOL41" s="851"/>
      <c r="MOM41" s="851"/>
      <c r="MON41" s="851"/>
      <c r="MOO41" s="851"/>
      <c r="MOP41" s="851"/>
      <c r="MOQ41" s="851"/>
      <c r="MOR41" s="851"/>
      <c r="MOS41" s="851"/>
      <c r="MOT41" s="851"/>
      <c r="MOU41" s="851"/>
      <c r="MOV41" s="851"/>
      <c r="MOW41" s="851"/>
      <c r="MOX41" s="851"/>
      <c r="MOY41" s="851"/>
      <c r="MOZ41" s="851"/>
      <c r="MPA41" s="851"/>
      <c r="MPB41" s="851"/>
      <c r="MPC41" s="851"/>
      <c r="MPD41" s="851"/>
      <c r="MPE41" s="851"/>
      <c r="MPF41" s="851"/>
      <c r="MPG41" s="851"/>
      <c r="MPH41" s="851"/>
      <c r="MPI41" s="851"/>
      <c r="MPJ41" s="851"/>
      <c r="MPK41" s="851"/>
      <c r="MPL41" s="851"/>
      <c r="MPM41" s="851"/>
      <c r="MPN41" s="851"/>
      <c r="MPO41" s="851"/>
      <c r="MPP41" s="851"/>
      <c r="MPQ41" s="851"/>
      <c r="MPR41" s="851"/>
      <c r="MPS41" s="851"/>
      <c r="MPT41" s="851"/>
      <c r="MPU41" s="851"/>
      <c r="MPV41" s="851"/>
      <c r="MPW41" s="851"/>
      <c r="MPX41" s="851"/>
      <c r="MPY41" s="851"/>
      <c r="MPZ41" s="851"/>
      <c r="MQA41" s="851"/>
      <c r="MQB41" s="851"/>
      <c r="MQC41" s="851"/>
      <c r="MQD41" s="851"/>
      <c r="MQE41" s="851"/>
      <c r="MQF41" s="851"/>
      <c r="MQG41" s="851"/>
      <c r="MQH41" s="851"/>
      <c r="MQI41" s="851"/>
      <c r="MQJ41" s="851"/>
      <c r="MQK41" s="851"/>
      <c r="MQL41" s="851"/>
      <c r="MQM41" s="851"/>
      <c r="MQN41" s="851"/>
      <c r="MQO41" s="851"/>
      <c r="MQP41" s="851"/>
      <c r="MQQ41" s="851"/>
      <c r="MQR41" s="851"/>
      <c r="MQS41" s="851"/>
      <c r="MQT41" s="851"/>
      <c r="MQU41" s="851"/>
      <c r="MQV41" s="851"/>
      <c r="MQW41" s="851"/>
      <c r="MQX41" s="851"/>
      <c r="MQY41" s="851"/>
      <c r="MQZ41" s="851"/>
      <c r="MRA41" s="851"/>
      <c r="MRB41" s="851"/>
      <c r="MRC41" s="851"/>
      <c r="MRD41" s="851"/>
      <c r="MRE41" s="851"/>
      <c r="MRF41" s="851"/>
      <c r="MRG41" s="851"/>
      <c r="MRH41" s="851"/>
      <c r="MRI41" s="851"/>
      <c r="MRJ41" s="851"/>
      <c r="MRK41" s="851"/>
      <c r="MRL41" s="851"/>
      <c r="MRM41" s="851"/>
      <c r="MRN41" s="851"/>
      <c r="MRO41" s="851"/>
      <c r="MRP41" s="851"/>
      <c r="MRQ41" s="851"/>
      <c r="MRR41" s="851"/>
      <c r="MRS41" s="851"/>
      <c r="MRT41" s="851"/>
      <c r="MRU41" s="851"/>
      <c r="MRV41" s="851"/>
      <c r="MRW41" s="851"/>
      <c r="MRX41" s="851"/>
      <c r="MRY41" s="851"/>
      <c r="MRZ41" s="851"/>
      <c r="MSA41" s="851"/>
      <c r="MSB41" s="851"/>
      <c r="MSC41" s="851"/>
      <c r="MSD41" s="851"/>
      <c r="MSE41" s="851"/>
      <c r="MSF41" s="851"/>
      <c r="MSG41" s="851"/>
      <c r="MSH41" s="851"/>
      <c r="MSI41" s="851"/>
      <c r="MSJ41" s="851"/>
      <c r="MSK41" s="851"/>
      <c r="MSL41" s="851"/>
      <c r="MSM41" s="851"/>
      <c r="MSN41" s="851"/>
      <c r="MSO41" s="851"/>
      <c r="MSP41" s="851"/>
      <c r="MSQ41" s="851"/>
      <c r="MSR41" s="851"/>
      <c r="MSS41" s="851"/>
      <c r="MST41" s="851"/>
      <c r="MSU41" s="851"/>
      <c r="MSV41" s="851"/>
      <c r="MSW41" s="851"/>
      <c r="MSX41" s="851"/>
      <c r="MSY41" s="851"/>
      <c r="MSZ41" s="851"/>
      <c r="MTA41" s="851"/>
      <c r="MTB41" s="851"/>
      <c r="MTC41" s="851"/>
      <c r="MTD41" s="851"/>
      <c r="MTE41" s="851"/>
      <c r="MTF41" s="851"/>
      <c r="MTG41" s="851"/>
      <c r="MTH41" s="851"/>
      <c r="MTI41" s="851"/>
      <c r="MTJ41" s="851"/>
      <c r="MTK41" s="851"/>
      <c r="MTL41" s="851"/>
      <c r="MTM41" s="851"/>
      <c r="MTN41" s="851"/>
      <c r="MTO41" s="851"/>
      <c r="MTP41" s="851"/>
      <c r="MTQ41" s="851"/>
      <c r="MTR41" s="851"/>
      <c r="MTS41" s="851"/>
      <c r="MTT41" s="851"/>
      <c r="MTU41" s="851"/>
      <c r="MTV41" s="851"/>
      <c r="MTW41" s="851"/>
      <c r="MTX41" s="851"/>
      <c r="MTY41" s="851"/>
      <c r="MTZ41" s="851"/>
      <c r="MUA41" s="851"/>
      <c r="MUB41" s="851"/>
      <c r="MUC41" s="851"/>
      <c r="MUD41" s="851"/>
      <c r="MUE41" s="851"/>
      <c r="MUF41" s="851"/>
      <c r="MUG41" s="851"/>
      <c r="MUH41" s="851"/>
      <c r="MUI41" s="851"/>
      <c r="MUJ41" s="851"/>
      <c r="MUK41" s="851"/>
      <c r="MUL41" s="851"/>
      <c r="MUM41" s="851"/>
      <c r="MUN41" s="851"/>
      <c r="MUO41" s="851"/>
      <c r="MUP41" s="851"/>
      <c r="MUQ41" s="851"/>
      <c r="MUR41" s="851"/>
      <c r="MUS41" s="851"/>
      <c r="MUT41" s="851"/>
      <c r="MUU41" s="851"/>
      <c r="MUV41" s="851"/>
      <c r="MUW41" s="851"/>
      <c r="MUX41" s="851"/>
      <c r="MUY41" s="851"/>
      <c r="MUZ41" s="851"/>
      <c r="MVA41" s="851"/>
      <c r="MVB41" s="851"/>
      <c r="MVC41" s="851"/>
      <c r="MVD41" s="851"/>
      <c r="MVE41" s="851"/>
      <c r="MVF41" s="851"/>
      <c r="MVG41" s="851"/>
      <c r="MVH41" s="851"/>
      <c r="MVI41" s="851"/>
      <c r="MVJ41" s="851"/>
      <c r="MVK41" s="851"/>
      <c r="MVL41" s="851"/>
      <c r="MVM41" s="851"/>
      <c r="MVN41" s="851"/>
      <c r="MVO41" s="851"/>
      <c r="MVP41" s="851"/>
      <c r="MVQ41" s="851"/>
      <c r="MVR41" s="851"/>
      <c r="MVS41" s="851"/>
      <c r="MVT41" s="851"/>
      <c r="MVU41" s="851"/>
      <c r="MVV41" s="851"/>
      <c r="MVW41" s="851"/>
      <c r="MVX41" s="851"/>
      <c r="MVY41" s="851"/>
      <c r="MVZ41" s="851"/>
      <c r="MWA41" s="851"/>
      <c r="MWB41" s="851"/>
      <c r="MWC41" s="851"/>
      <c r="MWD41" s="851"/>
      <c r="MWE41" s="851"/>
      <c r="MWF41" s="851"/>
      <c r="MWG41" s="851"/>
      <c r="MWH41" s="851"/>
      <c r="MWI41" s="851"/>
      <c r="MWJ41" s="851"/>
      <c r="MWK41" s="851"/>
      <c r="MWL41" s="851"/>
      <c r="MWM41" s="851"/>
      <c r="MWN41" s="851"/>
      <c r="MWO41" s="851"/>
      <c r="MWP41" s="851"/>
      <c r="MWQ41" s="851"/>
      <c r="MWR41" s="851"/>
      <c r="MWS41" s="851"/>
      <c r="MWT41" s="851"/>
      <c r="MWU41" s="851"/>
      <c r="MWV41" s="851"/>
      <c r="MWW41" s="851"/>
      <c r="MWX41" s="851"/>
      <c r="MWY41" s="851"/>
      <c r="MWZ41" s="851"/>
      <c r="MXA41" s="851"/>
      <c r="MXB41" s="851"/>
      <c r="MXC41" s="851"/>
      <c r="MXD41" s="851"/>
      <c r="MXE41" s="851"/>
      <c r="MXF41" s="851"/>
      <c r="MXG41" s="851"/>
      <c r="MXH41" s="851"/>
      <c r="MXI41" s="851"/>
      <c r="MXJ41" s="851"/>
      <c r="MXK41" s="851"/>
      <c r="MXL41" s="851"/>
      <c r="MXM41" s="851"/>
      <c r="MXN41" s="851"/>
      <c r="MXO41" s="851"/>
      <c r="MXP41" s="851"/>
      <c r="MXQ41" s="851"/>
      <c r="MXR41" s="851"/>
      <c r="MXS41" s="851"/>
      <c r="MXT41" s="851"/>
      <c r="MXU41" s="851"/>
      <c r="MXV41" s="851"/>
      <c r="MXW41" s="851"/>
      <c r="MXX41" s="851"/>
      <c r="MXY41" s="851"/>
      <c r="MXZ41" s="851"/>
      <c r="MYA41" s="851"/>
      <c r="MYB41" s="851"/>
      <c r="MYC41" s="851"/>
      <c r="MYD41" s="851"/>
      <c r="MYE41" s="851"/>
      <c r="MYF41" s="851"/>
      <c r="MYG41" s="851"/>
      <c r="MYH41" s="851"/>
      <c r="MYI41" s="851"/>
      <c r="MYJ41" s="851"/>
      <c r="MYK41" s="851"/>
      <c r="MYL41" s="851"/>
      <c r="MYM41" s="851"/>
      <c r="MYN41" s="851"/>
      <c r="MYO41" s="851"/>
      <c r="MYP41" s="851"/>
      <c r="MYQ41" s="851"/>
      <c r="MYR41" s="851"/>
      <c r="MYS41" s="851"/>
      <c r="MYT41" s="851"/>
      <c r="MYU41" s="851"/>
      <c r="MYV41" s="851"/>
      <c r="MYW41" s="851"/>
      <c r="MYX41" s="851"/>
      <c r="MYY41" s="851"/>
      <c r="MYZ41" s="851"/>
      <c r="MZA41" s="851"/>
      <c r="MZB41" s="851"/>
      <c r="MZC41" s="851"/>
      <c r="MZD41" s="851"/>
      <c r="MZE41" s="851"/>
      <c r="MZF41" s="851"/>
      <c r="MZG41" s="851"/>
      <c r="MZH41" s="851"/>
      <c r="MZI41" s="851"/>
      <c r="MZJ41" s="851"/>
      <c r="MZK41" s="851"/>
      <c r="MZL41" s="851"/>
      <c r="MZM41" s="851"/>
      <c r="MZN41" s="851"/>
      <c r="MZO41" s="851"/>
      <c r="MZP41" s="851"/>
      <c r="MZQ41" s="851"/>
      <c r="MZR41" s="851"/>
      <c r="MZS41" s="851"/>
      <c r="MZT41" s="851"/>
      <c r="MZU41" s="851"/>
      <c r="MZV41" s="851"/>
      <c r="MZW41" s="851"/>
      <c r="MZX41" s="851"/>
      <c r="MZY41" s="851"/>
      <c r="MZZ41" s="851"/>
      <c r="NAA41" s="851"/>
      <c r="NAB41" s="851"/>
      <c r="NAC41" s="851"/>
      <c r="NAD41" s="851"/>
      <c r="NAE41" s="851"/>
      <c r="NAF41" s="851"/>
      <c r="NAG41" s="851"/>
      <c r="NAH41" s="851"/>
      <c r="NAI41" s="851"/>
      <c r="NAJ41" s="851"/>
      <c r="NAK41" s="851"/>
      <c r="NAL41" s="851"/>
      <c r="NAM41" s="851"/>
      <c r="NAN41" s="851"/>
      <c r="NAO41" s="851"/>
      <c r="NAP41" s="851"/>
      <c r="NAQ41" s="851"/>
      <c r="NAR41" s="851"/>
      <c r="NAS41" s="851"/>
      <c r="NAT41" s="851"/>
      <c r="NAU41" s="851"/>
      <c r="NAV41" s="851"/>
      <c r="NAW41" s="851"/>
      <c r="NAX41" s="851"/>
      <c r="NAY41" s="851"/>
      <c r="NAZ41" s="851"/>
      <c r="NBA41" s="851"/>
      <c r="NBB41" s="851"/>
      <c r="NBC41" s="851"/>
      <c r="NBD41" s="851"/>
      <c r="NBE41" s="851"/>
      <c r="NBF41" s="851"/>
      <c r="NBG41" s="851"/>
      <c r="NBH41" s="851"/>
      <c r="NBI41" s="851"/>
      <c r="NBJ41" s="851"/>
      <c r="NBK41" s="851"/>
      <c r="NBL41" s="851"/>
      <c r="NBM41" s="851"/>
      <c r="NBN41" s="851"/>
      <c r="NBO41" s="851"/>
      <c r="NBP41" s="851"/>
      <c r="NBQ41" s="851"/>
      <c r="NBR41" s="851"/>
      <c r="NBS41" s="851"/>
      <c r="NBT41" s="851"/>
      <c r="NBU41" s="851"/>
      <c r="NBV41" s="851"/>
      <c r="NBW41" s="851"/>
      <c r="NBX41" s="851"/>
      <c r="NBY41" s="851"/>
      <c r="NBZ41" s="851"/>
      <c r="NCA41" s="851"/>
      <c r="NCB41" s="851"/>
      <c r="NCC41" s="851"/>
      <c r="NCD41" s="851"/>
      <c r="NCE41" s="851"/>
      <c r="NCF41" s="851"/>
      <c r="NCG41" s="851"/>
      <c r="NCH41" s="851"/>
      <c r="NCI41" s="851"/>
      <c r="NCJ41" s="851"/>
      <c r="NCK41" s="851"/>
      <c r="NCL41" s="851"/>
      <c r="NCM41" s="851"/>
      <c r="NCN41" s="851"/>
      <c r="NCO41" s="851"/>
      <c r="NCP41" s="851"/>
      <c r="NCQ41" s="851"/>
      <c r="NCR41" s="851"/>
      <c r="NCS41" s="851"/>
      <c r="NCT41" s="851"/>
      <c r="NCU41" s="851"/>
      <c r="NCV41" s="851"/>
      <c r="NCW41" s="851"/>
      <c r="NCX41" s="851"/>
      <c r="NCY41" s="851"/>
      <c r="NCZ41" s="851"/>
      <c r="NDA41" s="851"/>
      <c r="NDB41" s="851"/>
      <c r="NDC41" s="851"/>
      <c r="NDD41" s="851"/>
      <c r="NDE41" s="851"/>
      <c r="NDF41" s="851"/>
      <c r="NDG41" s="851"/>
      <c r="NDH41" s="851"/>
      <c r="NDI41" s="851"/>
      <c r="NDJ41" s="851"/>
      <c r="NDK41" s="851"/>
      <c r="NDL41" s="851"/>
      <c r="NDM41" s="851"/>
      <c r="NDN41" s="851"/>
      <c r="NDO41" s="851"/>
      <c r="NDP41" s="851"/>
      <c r="NDQ41" s="851"/>
      <c r="NDR41" s="851"/>
      <c r="NDS41" s="851"/>
      <c r="NDT41" s="851"/>
      <c r="NDU41" s="851"/>
      <c r="NDV41" s="851"/>
      <c r="NDW41" s="851"/>
      <c r="NDX41" s="851"/>
      <c r="NDY41" s="851"/>
      <c r="NDZ41" s="851"/>
      <c r="NEA41" s="851"/>
      <c r="NEB41" s="851"/>
      <c r="NEC41" s="851"/>
      <c r="NED41" s="851"/>
      <c r="NEE41" s="851"/>
      <c r="NEF41" s="851"/>
      <c r="NEG41" s="851"/>
      <c r="NEH41" s="851"/>
      <c r="NEI41" s="851"/>
      <c r="NEJ41" s="851"/>
      <c r="NEK41" s="851"/>
      <c r="NEL41" s="851"/>
      <c r="NEM41" s="851"/>
      <c r="NEN41" s="851"/>
      <c r="NEO41" s="851"/>
      <c r="NEP41" s="851"/>
      <c r="NEQ41" s="851"/>
      <c r="NER41" s="851"/>
      <c r="NES41" s="851"/>
      <c r="NET41" s="851"/>
      <c r="NEU41" s="851"/>
      <c r="NEV41" s="851"/>
      <c r="NEW41" s="851"/>
      <c r="NEX41" s="851"/>
      <c r="NEY41" s="851"/>
      <c r="NEZ41" s="851"/>
      <c r="NFA41" s="851"/>
      <c r="NFB41" s="851"/>
      <c r="NFC41" s="851"/>
      <c r="NFD41" s="851"/>
      <c r="NFE41" s="851"/>
      <c r="NFF41" s="851"/>
      <c r="NFG41" s="851"/>
      <c r="NFH41" s="851"/>
      <c r="NFI41" s="851"/>
      <c r="NFJ41" s="851"/>
      <c r="NFK41" s="851"/>
      <c r="NFL41" s="851"/>
      <c r="NFM41" s="851"/>
      <c r="NFN41" s="851"/>
      <c r="NFO41" s="851"/>
      <c r="NFP41" s="851"/>
      <c r="NFQ41" s="851"/>
      <c r="NFR41" s="851"/>
      <c r="NFS41" s="851"/>
      <c r="NFT41" s="851"/>
      <c r="NFU41" s="851"/>
      <c r="NFV41" s="851"/>
      <c r="NFW41" s="851"/>
      <c r="NFX41" s="851"/>
      <c r="NFY41" s="851"/>
      <c r="NFZ41" s="851"/>
      <c r="NGA41" s="851"/>
      <c r="NGB41" s="851"/>
      <c r="NGC41" s="851"/>
      <c r="NGD41" s="851"/>
      <c r="NGE41" s="851"/>
      <c r="NGF41" s="851"/>
      <c r="NGG41" s="851"/>
      <c r="NGH41" s="851"/>
      <c r="NGI41" s="851"/>
      <c r="NGJ41" s="851"/>
      <c r="NGK41" s="851"/>
      <c r="NGL41" s="851"/>
      <c r="NGM41" s="851"/>
      <c r="NGN41" s="851"/>
      <c r="NGO41" s="851"/>
      <c r="NGP41" s="851"/>
      <c r="NGQ41" s="851"/>
      <c r="NGR41" s="851"/>
      <c r="NGS41" s="851"/>
      <c r="NGT41" s="851"/>
      <c r="NGU41" s="851"/>
      <c r="NGV41" s="851"/>
      <c r="NGW41" s="851"/>
      <c r="NGX41" s="851"/>
      <c r="NGY41" s="851"/>
      <c r="NGZ41" s="851"/>
      <c r="NHA41" s="851"/>
      <c r="NHB41" s="851"/>
      <c r="NHC41" s="851"/>
      <c r="NHD41" s="851"/>
      <c r="NHE41" s="851"/>
      <c r="NHF41" s="851"/>
      <c r="NHG41" s="851"/>
      <c r="NHH41" s="851"/>
      <c r="NHI41" s="851"/>
      <c r="NHJ41" s="851"/>
      <c r="NHK41" s="851"/>
      <c r="NHL41" s="851"/>
      <c r="NHM41" s="851"/>
      <c r="NHN41" s="851"/>
      <c r="NHO41" s="851"/>
      <c r="NHP41" s="851"/>
      <c r="NHQ41" s="851"/>
      <c r="NHR41" s="851"/>
      <c r="NHS41" s="851"/>
      <c r="NHT41" s="851"/>
      <c r="NHU41" s="851"/>
      <c r="NHV41" s="851"/>
      <c r="NHW41" s="851"/>
      <c r="NHX41" s="851"/>
      <c r="NHY41" s="851"/>
      <c r="NHZ41" s="851"/>
      <c r="NIA41" s="851"/>
      <c r="NIB41" s="851"/>
      <c r="NIC41" s="851"/>
      <c r="NID41" s="851"/>
      <c r="NIE41" s="851"/>
      <c r="NIF41" s="851"/>
      <c r="NIG41" s="851"/>
      <c r="NIH41" s="851"/>
      <c r="NII41" s="851"/>
      <c r="NIJ41" s="851"/>
      <c r="NIK41" s="851"/>
      <c r="NIL41" s="851"/>
      <c r="NIM41" s="851"/>
      <c r="NIN41" s="851"/>
      <c r="NIO41" s="851"/>
      <c r="NIP41" s="851"/>
      <c r="NIQ41" s="851"/>
      <c r="NIR41" s="851"/>
      <c r="NIS41" s="851"/>
      <c r="NIT41" s="851"/>
      <c r="NIU41" s="851"/>
      <c r="NIV41" s="851"/>
      <c r="NIW41" s="851"/>
      <c r="NIX41" s="851"/>
      <c r="NIY41" s="851"/>
      <c r="NIZ41" s="851"/>
      <c r="NJA41" s="851"/>
      <c r="NJB41" s="851"/>
      <c r="NJC41" s="851"/>
      <c r="NJD41" s="851"/>
      <c r="NJE41" s="851"/>
      <c r="NJF41" s="851"/>
      <c r="NJG41" s="851"/>
      <c r="NJH41" s="851"/>
      <c r="NJI41" s="851"/>
      <c r="NJJ41" s="851"/>
      <c r="NJK41" s="851"/>
      <c r="NJL41" s="851"/>
      <c r="NJM41" s="851"/>
      <c r="NJN41" s="851"/>
      <c r="NJO41" s="851"/>
      <c r="NJP41" s="851"/>
      <c r="NJQ41" s="851"/>
      <c r="NJR41" s="851"/>
      <c r="NJS41" s="851"/>
      <c r="NJT41" s="851"/>
      <c r="NJU41" s="851"/>
      <c r="NJV41" s="851"/>
      <c r="NJW41" s="851"/>
      <c r="NJX41" s="851"/>
      <c r="NJY41" s="851"/>
      <c r="NJZ41" s="851"/>
      <c r="NKA41" s="851"/>
      <c r="NKB41" s="851"/>
      <c r="NKC41" s="851"/>
      <c r="NKD41" s="851"/>
      <c r="NKE41" s="851"/>
      <c r="NKF41" s="851"/>
      <c r="NKG41" s="851"/>
      <c r="NKH41" s="851"/>
      <c r="NKI41" s="851"/>
      <c r="NKJ41" s="851"/>
      <c r="NKK41" s="851"/>
      <c r="NKL41" s="851"/>
      <c r="NKM41" s="851"/>
      <c r="NKN41" s="851"/>
      <c r="NKO41" s="851"/>
      <c r="NKP41" s="851"/>
      <c r="NKQ41" s="851"/>
      <c r="NKR41" s="851"/>
      <c r="NKS41" s="851"/>
      <c r="NKT41" s="851"/>
      <c r="NKU41" s="851"/>
      <c r="NKV41" s="851"/>
      <c r="NKW41" s="851"/>
      <c r="NKX41" s="851"/>
      <c r="NKY41" s="851"/>
      <c r="NKZ41" s="851"/>
      <c r="NLA41" s="851"/>
      <c r="NLB41" s="851"/>
      <c r="NLC41" s="851"/>
      <c r="NLD41" s="851"/>
      <c r="NLE41" s="851"/>
      <c r="NLF41" s="851"/>
      <c r="NLG41" s="851"/>
      <c r="NLH41" s="851"/>
      <c r="NLI41" s="851"/>
      <c r="NLJ41" s="851"/>
      <c r="NLK41" s="851"/>
      <c r="NLL41" s="851"/>
      <c r="NLM41" s="851"/>
      <c r="NLN41" s="851"/>
      <c r="NLO41" s="851"/>
      <c r="NLP41" s="851"/>
      <c r="NLQ41" s="851"/>
      <c r="NLR41" s="851"/>
      <c r="NLS41" s="851"/>
      <c r="NLT41" s="851"/>
      <c r="NLU41" s="851"/>
      <c r="NLV41" s="851"/>
      <c r="NLW41" s="851"/>
      <c r="NLX41" s="851"/>
      <c r="NLY41" s="851"/>
      <c r="NLZ41" s="851"/>
      <c r="NMA41" s="851"/>
      <c r="NMB41" s="851"/>
      <c r="NMC41" s="851"/>
      <c r="NMD41" s="851"/>
      <c r="NME41" s="851"/>
      <c r="NMF41" s="851"/>
      <c r="NMG41" s="851"/>
      <c r="NMH41" s="851"/>
      <c r="NMI41" s="851"/>
      <c r="NMJ41" s="851"/>
      <c r="NMK41" s="851"/>
      <c r="NML41" s="851"/>
      <c r="NMM41" s="851"/>
      <c r="NMN41" s="851"/>
      <c r="NMO41" s="851"/>
      <c r="NMP41" s="851"/>
      <c r="NMQ41" s="851"/>
      <c r="NMR41" s="851"/>
      <c r="NMS41" s="851"/>
      <c r="NMT41" s="851"/>
      <c r="NMU41" s="851"/>
      <c r="NMV41" s="851"/>
      <c r="NMW41" s="851"/>
      <c r="NMX41" s="851"/>
      <c r="NMY41" s="851"/>
      <c r="NMZ41" s="851"/>
      <c r="NNA41" s="851"/>
      <c r="NNB41" s="851"/>
      <c r="NNC41" s="851"/>
      <c r="NND41" s="851"/>
      <c r="NNE41" s="851"/>
      <c r="NNF41" s="851"/>
      <c r="NNG41" s="851"/>
      <c r="NNH41" s="851"/>
      <c r="NNI41" s="851"/>
      <c r="NNJ41" s="851"/>
      <c r="NNK41" s="851"/>
      <c r="NNL41" s="851"/>
      <c r="NNM41" s="851"/>
      <c r="NNN41" s="851"/>
      <c r="NNO41" s="851"/>
      <c r="NNP41" s="851"/>
      <c r="NNQ41" s="851"/>
      <c r="NNR41" s="851"/>
      <c r="NNS41" s="851"/>
      <c r="NNT41" s="851"/>
      <c r="NNU41" s="851"/>
      <c r="NNV41" s="851"/>
      <c r="NNW41" s="851"/>
      <c r="NNX41" s="851"/>
      <c r="NNY41" s="851"/>
      <c r="NNZ41" s="851"/>
      <c r="NOA41" s="851"/>
      <c r="NOB41" s="851"/>
      <c r="NOC41" s="851"/>
      <c r="NOD41" s="851"/>
      <c r="NOE41" s="851"/>
      <c r="NOF41" s="851"/>
      <c r="NOG41" s="851"/>
      <c r="NOH41" s="851"/>
      <c r="NOI41" s="851"/>
      <c r="NOJ41" s="851"/>
      <c r="NOK41" s="851"/>
      <c r="NOL41" s="851"/>
      <c r="NOM41" s="851"/>
      <c r="NON41" s="851"/>
      <c r="NOO41" s="851"/>
      <c r="NOP41" s="851"/>
      <c r="NOQ41" s="851"/>
      <c r="NOR41" s="851"/>
      <c r="NOS41" s="851"/>
      <c r="NOT41" s="851"/>
      <c r="NOU41" s="851"/>
      <c r="NOV41" s="851"/>
      <c r="NOW41" s="851"/>
      <c r="NOX41" s="851"/>
      <c r="NOY41" s="851"/>
      <c r="NOZ41" s="851"/>
      <c r="NPA41" s="851"/>
      <c r="NPB41" s="851"/>
      <c r="NPC41" s="851"/>
      <c r="NPD41" s="851"/>
      <c r="NPE41" s="851"/>
      <c r="NPF41" s="851"/>
      <c r="NPG41" s="851"/>
      <c r="NPH41" s="851"/>
      <c r="NPI41" s="851"/>
      <c r="NPJ41" s="851"/>
      <c r="NPK41" s="851"/>
      <c r="NPL41" s="851"/>
      <c r="NPM41" s="851"/>
      <c r="NPN41" s="851"/>
      <c r="NPO41" s="851"/>
      <c r="NPP41" s="851"/>
      <c r="NPQ41" s="851"/>
      <c r="NPR41" s="851"/>
      <c r="NPS41" s="851"/>
      <c r="NPT41" s="851"/>
      <c r="NPU41" s="851"/>
      <c r="NPV41" s="851"/>
      <c r="NPW41" s="851"/>
      <c r="NPX41" s="851"/>
      <c r="NPY41" s="851"/>
      <c r="NPZ41" s="851"/>
      <c r="NQA41" s="851"/>
      <c r="NQB41" s="851"/>
      <c r="NQC41" s="851"/>
      <c r="NQD41" s="851"/>
      <c r="NQE41" s="851"/>
      <c r="NQF41" s="851"/>
      <c r="NQG41" s="851"/>
      <c r="NQH41" s="851"/>
      <c r="NQI41" s="851"/>
      <c r="NQJ41" s="851"/>
      <c r="NQK41" s="851"/>
      <c r="NQL41" s="851"/>
      <c r="NQM41" s="851"/>
      <c r="NQN41" s="851"/>
      <c r="NQO41" s="851"/>
      <c r="NQP41" s="851"/>
      <c r="NQQ41" s="851"/>
      <c r="NQR41" s="851"/>
      <c r="NQS41" s="851"/>
      <c r="NQT41" s="851"/>
      <c r="NQU41" s="851"/>
      <c r="NQV41" s="851"/>
      <c r="NQW41" s="851"/>
      <c r="NQX41" s="851"/>
      <c r="NQY41" s="851"/>
      <c r="NQZ41" s="851"/>
      <c r="NRA41" s="851"/>
      <c r="NRB41" s="851"/>
      <c r="NRC41" s="851"/>
      <c r="NRD41" s="851"/>
      <c r="NRE41" s="851"/>
      <c r="NRF41" s="851"/>
      <c r="NRG41" s="851"/>
      <c r="NRH41" s="851"/>
      <c r="NRI41" s="851"/>
      <c r="NRJ41" s="851"/>
      <c r="NRK41" s="851"/>
      <c r="NRL41" s="851"/>
      <c r="NRM41" s="851"/>
      <c r="NRN41" s="851"/>
      <c r="NRO41" s="851"/>
      <c r="NRP41" s="851"/>
      <c r="NRQ41" s="851"/>
      <c r="NRR41" s="851"/>
      <c r="NRS41" s="851"/>
      <c r="NRT41" s="851"/>
      <c r="NRU41" s="851"/>
      <c r="NRV41" s="851"/>
      <c r="NRW41" s="851"/>
      <c r="NRX41" s="851"/>
      <c r="NRY41" s="851"/>
      <c r="NRZ41" s="851"/>
      <c r="NSA41" s="851"/>
      <c r="NSB41" s="851"/>
      <c r="NSC41" s="851"/>
      <c r="NSD41" s="851"/>
      <c r="NSE41" s="851"/>
      <c r="NSF41" s="851"/>
      <c r="NSG41" s="851"/>
      <c r="NSH41" s="851"/>
      <c r="NSI41" s="851"/>
      <c r="NSJ41" s="851"/>
      <c r="NSK41" s="851"/>
      <c r="NSL41" s="851"/>
      <c r="NSM41" s="851"/>
      <c r="NSN41" s="851"/>
      <c r="NSO41" s="851"/>
      <c r="NSP41" s="851"/>
      <c r="NSQ41" s="851"/>
      <c r="NSR41" s="851"/>
      <c r="NSS41" s="851"/>
      <c r="NST41" s="851"/>
      <c r="NSU41" s="851"/>
      <c r="NSV41" s="851"/>
      <c r="NSW41" s="851"/>
      <c r="NSX41" s="851"/>
      <c r="NSY41" s="851"/>
      <c r="NSZ41" s="851"/>
      <c r="NTA41" s="851"/>
      <c r="NTB41" s="851"/>
      <c r="NTC41" s="851"/>
      <c r="NTD41" s="851"/>
      <c r="NTE41" s="851"/>
      <c r="NTF41" s="851"/>
      <c r="NTG41" s="851"/>
      <c r="NTH41" s="851"/>
      <c r="NTI41" s="851"/>
      <c r="NTJ41" s="851"/>
      <c r="NTK41" s="851"/>
      <c r="NTL41" s="851"/>
      <c r="NTM41" s="851"/>
      <c r="NTN41" s="851"/>
      <c r="NTO41" s="851"/>
      <c r="NTP41" s="851"/>
      <c r="NTQ41" s="851"/>
      <c r="NTR41" s="851"/>
      <c r="NTS41" s="851"/>
      <c r="NTT41" s="851"/>
      <c r="NTU41" s="851"/>
      <c r="NTV41" s="851"/>
      <c r="NTW41" s="851"/>
      <c r="NTX41" s="851"/>
      <c r="NTY41" s="851"/>
      <c r="NTZ41" s="851"/>
      <c r="NUA41" s="851"/>
      <c r="NUB41" s="851"/>
      <c r="NUC41" s="851"/>
      <c r="NUD41" s="851"/>
      <c r="NUE41" s="851"/>
      <c r="NUF41" s="851"/>
      <c r="NUG41" s="851"/>
      <c r="NUH41" s="851"/>
      <c r="NUI41" s="851"/>
      <c r="NUJ41" s="851"/>
      <c r="NUK41" s="851"/>
      <c r="NUL41" s="851"/>
      <c r="NUM41" s="851"/>
      <c r="NUN41" s="851"/>
      <c r="NUO41" s="851"/>
      <c r="NUP41" s="851"/>
      <c r="NUQ41" s="851"/>
      <c r="NUR41" s="851"/>
      <c r="NUS41" s="851"/>
      <c r="NUT41" s="851"/>
      <c r="NUU41" s="851"/>
      <c r="NUV41" s="851"/>
      <c r="NUW41" s="851"/>
      <c r="NUX41" s="851"/>
      <c r="NUY41" s="851"/>
      <c r="NUZ41" s="851"/>
      <c r="NVA41" s="851"/>
      <c r="NVB41" s="851"/>
      <c r="NVC41" s="851"/>
      <c r="NVD41" s="851"/>
      <c r="NVE41" s="851"/>
      <c r="NVF41" s="851"/>
      <c r="NVG41" s="851"/>
      <c r="NVH41" s="851"/>
      <c r="NVI41" s="851"/>
      <c r="NVJ41" s="851"/>
      <c r="NVK41" s="851"/>
      <c r="NVL41" s="851"/>
      <c r="NVM41" s="851"/>
      <c r="NVN41" s="851"/>
      <c r="NVO41" s="851"/>
      <c r="NVP41" s="851"/>
      <c r="NVQ41" s="851"/>
      <c r="NVR41" s="851"/>
      <c r="NVS41" s="851"/>
      <c r="NVT41" s="851"/>
      <c r="NVU41" s="851"/>
      <c r="NVV41" s="851"/>
      <c r="NVW41" s="851"/>
      <c r="NVX41" s="851"/>
      <c r="NVY41" s="851"/>
      <c r="NVZ41" s="851"/>
      <c r="NWA41" s="851"/>
      <c r="NWB41" s="851"/>
      <c r="NWC41" s="851"/>
      <c r="NWD41" s="851"/>
      <c r="NWE41" s="851"/>
      <c r="NWF41" s="851"/>
      <c r="NWG41" s="851"/>
      <c r="NWH41" s="851"/>
      <c r="NWI41" s="851"/>
      <c r="NWJ41" s="851"/>
      <c r="NWK41" s="851"/>
      <c r="NWL41" s="851"/>
      <c r="NWM41" s="851"/>
      <c r="NWN41" s="851"/>
      <c r="NWO41" s="851"/>
      <c r="NWP41" s="851"/>
      <c r="NWQ41" s="851"/>
      <c r="NWR41" s="851"/>
      <c r="NWS41" s="851"/>
      <c r="NWT41" s="851"/>
      <c r="NWU41" s="851"/>
      <c r="NWV41" s="851"/>
      <c r="NWW41" s="851"/>
      <c r="NWX41" s="851"/>
      <c r="NWY41" s="851"/>
      <c r="NWZ41" s="851"/>
      <c r="NXA41" s="851"/>
      <c r="NXB41" s="851"/>
      <c r="NXC41" s="851"/>
      <c r="NXD41" s="851"/>
      <c r="NXE41" s="851"/>
      <c r="NXF41" s="851"/>
      <c r="NXG41" s="851"/>
      <c r="NXH41" s="851"/>
      <c r="NXI41" s="851"/>
      <c r="NXJ41" s="851"/>
      <c r="NXK41" s="851"/>
      <c r="NXL41" s="851"/>
      <c r="NXM41" s="851"/>
      <c r="NXN41" s="851"/>
      <c r="NXO41" s="851"/>
      <c r="NXP41" s="851"/>
      <c r="NXQ41" s="851"/>
      <c r="NXR41" s="851"/>
      <c r="NXS41" s="851"/>
      <c r="NXT41" s="851"/>
      <c r="NXU41" s="851"/>
      <c r="NXV41" s="851"/>
      <c r="NXW41" s="851"/>
      <c r="NXX41" s="851"/>
      <c r="NXY41" s="851"/>
      <c r="NXZ41" s="851"/>
      <c r="NYA41" s="851"/>
      <c r="NYB41" s="851"/>
      <c r="NYC41" s="851"/>
      <c r="NYD41" s="851"/>
      <c r="NYE41" s="851"/>
      <c r="NYF41" s="851"/>
      <c r="NYG41" s="851"/>
      <c r="NYH41" s="851"/>
      <c r="NYI41" s="851"/>
      <c r="NYJ41" s="851"/>
      <c r="NYK41" s="851"/>
      <c r="NYL41" s="851"/>
      <c r="NYM41" s="851"/>
      <c r="NYN41" s="851"/>
      <c r="NYO41" s="851"/>
      <c r="NYP41" s="851"/>
      <c r="NYQ41" s="851"/>
      <c r="NYR41" s="851"/>
      <c r="NYS41" s="851"/>
      <c r="NYT41" s="851"/>
      <c r="NYU41" s="851"/>
      <c r="NYV41" s="851"/>
      <c r="NYW41" s="851"/>
      <c r="NYX41" s="851"/>
      <c r="NYY41" s="851"/>
      <c r="NYZ41" s="851"/>
      <c r="NZA41" s="851"/>
      <c r="NZB41" s="851"/>
      <c r="NZC41" s="851"/>
      <c r="NZD41" s="851"/>
      <c r="NZE41" s="851"/>
      <c r="NZF41" s="851"/>
      <c r="NZG41" s="851"/>
      <c r="NZH41" s="851"/>
      <c r="NZI41" s="851"/>
      <c r="NZJ41" s="851"/>
      <c r="NZK41" s="851"/>
      <c r="NZL41" s="851"/>
      <c r="NZM41" s="851"/>
      <c r="NZN41" s="851"/>
      <c r="NZO41" s="851"/>
      <c r="NZP41" s="851"/>
      <c r="NZQ41" s="851"/>
      <c r="NZR41" s="851"/>
      <c r="NZS41" s="851"/>
      <c r="NZT41" s="851"/>
      <c r="NZU41" s="851"/>
      <c r="NZV41" s="851"/>
      <c r="NZW41" s="851"/>
      <c r="NZX41" s="851"/>
      <c r="NZY41" s="851"/>
      <c r="NZZ41" s="851"/>
      <c r="OAA41" s="851"/>
      <c r="OAB41" s="851"/>
      <c r="OAC41" s="851"/>
      <c r="OAD41" s="851"/>
      <c r="OAE41" s="851"/>
      <c r="OAF41" s="851"/>
      <c r="OAG41" s="851"/>
      <c r="OAH41" s="851"/>
      <c r="OAI41" s="851"/>
      <c r="OAJ41" s="851"/>
      <c r="OAK41" s="851"/>
      <c r="OAL41" s="851"/>
      <c r="OAM41" s="851"/>
      <c r="OAN41" s="851"/>
      <c r="OAO41" s="851"/>
      <c r="OAP41" s="851"/>
      <c r="OAQ41" s="851"/>
      <c r="OAR41" s="851"/>
      <c r="OAS41" s="851"/>
      <c r="OAT41" s="851"/>
      <c r="OAU41" s="851"/>
      <c r="OAV41" s="851"/>
      <c r="OAW41" s="851"/>
      <c r="OAX41" s="851"/>
      <c r="OAY41" s="851"/>
      <c r="OAZ41" s="851"/>
      <c r="OBA41" s="851"/>
      <c r="OBB41" s="851"/>
      <c r="OBC41" s="851"/>
      <c r="OBD41" s="851"/>
      <c r="OBE41" s="851"/>
      <c r="OBF41" s="851"/>
      <c r="OBG41" s="851"/>
      <c r="OBH41" s="851"/>
      <c r="OBI41" s="851"/>
      <c r="OBJ41" s="851"/>
      <c r="OBK41" s="851"/>
      <c r="OBL41" s="851"/>
      <c r="OBM41" s="851"/>
      <c r="OBN41" s="851"/>
      <c r="OBO41" s="851"/>
      <c r="OBP41" s="851"/>
      <c r="OBQ41" s="851"/>
      <c r="OBR41" s="851"/>
      <c r="OBS41" s="851"/>
      <c r="OBT41" s="851"/>
      <c r="OBU41" s="851"/>
      <c r="OBV41" s="851"/>
      <c r="OBW41" s="851"/>
      <c r="OBX41" s="851"/>
      <c r="OBY41" s="851"/>
      <c r="OBZ41" s="851"/>
      <c r="OCA41" s="851"/>
      <c r="OCB41" s="851"/>
      <c r="OCC41" s="851"/>
      <c r="OCD41" s="851"/>
      <c r="OCE41" s="851"/>
      <c r="OCF41" s="851"/>
      <c r="OCG41" s="851"/>
      <c r="OCH41" s="851"/>
      <c r="OCI41" s="851"/>
      <c r="OCJ41" s="851"/>
      <c r="OCK41" s="851"/>
      <c r="OCL41" s="851"/>
      <c r="OCM41" s="851"/>
      <c r="OCN41" s="851"/>
      <c r="OCO41" s="851"/>
      <c r="OCP41" s="851"/>
      <c r="OCQ41" s="851"/>
      <c r="OCR41" s="851"/>
      <c r="OCS41" s="851"/>
      <c r="OCT41" s="851"/>
      <c r="OCU41" s="851"/>
      <c r="OCV41" s="851"/>
      <c r="OCW41" s="851"/>
      <c r="OCX41" s="851"/>
      <c r="OCY41" s="851"/>
      <c r="OCZ41" s="851"/>
      <c r="ODA41" s="851"/>
      <c r="ODB41" s="851"/>
      <c r="ODC41" s="851"/>
      <c r="ODD41" s="851"/>
      <c r="ODE41" s="851"/>
      <c r="ODF41" s="851"/>
      <c r="ODG41" s="851"/>
      <c r="ODH41" s="851"/>
      <c r="ODI41" s="851"/>
      <c r="ODJ41" s="851"/>
      <c r="ODK41" s="851"/>
      <c r="ODL41" s="851"/>
      <c r="ODM41" s="851"/>
      <c r="ODN41" s="851"/>
      <c r="ODO41" s="851"/>
      <c r="ODP41" s="851"/>
      <c r="ODQ41" s="851"/>
      <c r="ODR41" s="851"/>
      <c r="ODS41" s="851"/>
      <c r="ODT41" s="851"/>
      <c r="ODU41" s="851"/>
      <c r="ODV41" s="851"/>
      <c r="ODW41" s="851"/>
      <c r="ODX41" s="851"/>
      <c r="ODY41" s="851"/>
      <c r="ODZ41" s="851"/>
      <c r="OEA41" s="851"/>
      <c r="OEB41" s="851"/>
      <c r="OEC41" s="851"/>
      <c r="OED41" s="851"/>
      <c r="OEE41" s="851"/>
      <c r="OEF41" s="851"/>
      <c r="OEG41" s="851"/>
      <c r="OEH41" s="851"/>
      <c r="OEI41" s="851"/>
      <c r="OEJ41" s="851"/>
      <c r="OEK41" s="851"/>
      <c r="OEL41" s="851"/>
      <c r="OEM41" s="851"/>
      <c r="OEN41" s="851"/>
      <c r="OEO41" s="851"/>
      <c r="OEP41" s="851"/>
      <c r="OEQ41" s="851"/>
      <c r="OER41" s="851"/>
      <c r="OES41" s="851"/>
      <c r="OET41" s="851"/>
      <c r="OEU41" s="851"/>
      <c r="OEV41" s="851"/>
      <c r="OEW41" s="851"/>
      <c r="OEX41" s="851"/>
      <c r="OEY41" s="851"/>
      <c r="OEZ41" s="851"/>
      <c r="OFA41" s="851"/>
      <c r="OFB41" s="851"/>
      <c r="OFC41" s="851"/>
      <c r="OFD41" s="851"/>
      <c r="OFE41" s="851"/>
      <c r="OFF41" s="851"/>
      <c r="OFG41" s="851"/>
      <c r="OFH41" s="851"/>
      <c r="OFI41" s="851"/>
      <c r="OFJ41" s="851"/>
      <c r="OFK41" s="851"/>
      <c r="OFL41" s="851"/>
      <c r="OFM41" s="851"/>
      <c r="OFN41" s="851"/>
      <c r="OFO41" s="851"/>
      <c r="OFP41" s="851"/>
      <c r="OFQ41" s="851"/>
      <c r="OFR41" s="851"/>
      <c r="OFS41" s="851"/>
      <c r="OFT41" s="851"/>
      <c r="OFU41" s="851"/>
      <c r="OFV41" s="851"/>
      <c r="OFW41" s="851"/>
      <c r="OFX41" s="851"/>
      <c r="OFY41" s="851"/>
      <c r="OFZ41" s="851"/>
      <c r="OGA41" s="851"/>
      <c r="OGB41" s="851"/>
      <c r="OGC41" s="851"/>
      <c r="OGD41" s="851"/>
      <c r="OGE41" s="851"/>
      <c r="OGF41" s="851"/>
      <c r="OGG41" s="851"/>
      <c r="OGH41" s="851"/>
      <c r="OGI41" s="851"/>
      <c r="OGJ41" s="851"/>
      <c r="OGK41" s="851"/>
      <c r="OGL41" s="851"/>
      <c r="OGM41" s="851"/>
      <c r="OGN41" s="851"/>
      <c r="OGO41" s="851"/>
      <c r="OGP41" s="851"/>
      <c r="OGQ41" s="851"/>
      <c r="OGR41" s="851"/>
      <c r="OGS41" s="851"/>
      <c r="OGT41" s="851"/>
      <c r="OGU41" s="851"/>
      <c r="OGV41" s="851"/>
      <c r="OGW41" s="851"/>
      <c r="OGX41" s="851"/>
      <c r="OGY41" s="851"/>
      <c r="OGZ41" s="851"/>
      <c r="OHA41" s="851"/>
      <c r="OHB41" s="851"/>
      <c r="OHC41" s="851"/>
      <c r="OHD41" s="851"/>
      <c r="OHE41" s="851"/>
      <c r="OHF41" s="851"/>
      <c r="OHG41" s="851"/>
      <c r="OHH41" s="851"/>
      <c r="OHI41" s="851"/>
      <c r="OHJ41" s="851"/>
      <c r="OHK41" s="851"/>
      <c r="OHL41" s="851"/>
      <c r="OHM41" s="851"/>
      <c r="OHN41" s="851"/>
      <c r="OHO41" s="851"/>
      <c r="OHP41" s="851"/>
      <c r="OHQ41" s="851"/>
      <c r="OHR41" s="851"/>
      <c r="OHS41" s="851"/>
      <c r="OHT41" s="851"/>
      <c r="OHU41" s="851"/>
      <c r="OHV41" s="851"/>
      <c r="OHW41" s="851"/>
      <c r="OHX41" s="851"/>
      <c r="OHY41" s="851"/>
      <c r="OHZ41" s="851"/>
      <c r="OIA41" s="851"/>
      <c r="OIB41" s="851"/>
      <c r="OIC41" s="851"/>
      <c r="OID41" s="851"/>
      <c r="OIE41" s="851"/>
      <c r="OIF41" s="851"/>
      <c r="OIG41" s="851"/>
      <c r="OIH41" s="851"/>
      <c r="OII41" s="851"/>
      <c r="OIJ41" s="851"/>
      <c r="OIK41" s="851"/>
      <c r="OIL41" s="851"/>
      <c r="OIM41" s="851"/>
      <c r="OIN41" s="851"/>
      <c r="OIO41" s="851"/>
      <c r="OIP41" s="851"/>
      <c r="OIQ41" s="851"/>
      <c r="OIR41" s="851"/>
      <c r="OIS41" s="851"/>
      <c r="OIT41" s="851"/>
      <c r="OIU41" s="851"/>
      <c r="OIV41" s="851"/>
      <c r="OIW41" s="851"/>
      <c r="OIX41" s="851"/>
      <c r="OIY41" s="851"/>
      <c r="OIZ41" s="851"/>
      <c r="OJA41" s="851"/>
      <c r="OJB41" s="851"/>
      <c r="OJC41" s="851"/>
      <c r="OJD41" s="851"/>
      <c r="OJE41" s="851"/>
      <c r="OJF41" s="851"/>
      <c r="OJG41" s="851"/>
      <c r="OJH41" s="851"/>
      <c r="OJI41" s="851"/>
      <c r="OJJ41" s="851"/>
      <c r="OJK41" s="851"/>
      <c r="OJL41" s="851"/>
      <c r="OJM41" s="851"/>
      <c r="OJN41" s="851"/>
      <c r="OJO41" s="851"/>
      <c r="OJP41" s="851"/>
      <c r="OJQ41" s="851"/>
      <c r="OJR41" s="851"/>
      <c r="OJS41" s="851"/>
      <c r="OJT41" s="851"/>
      <c r="OJU41" s="851"/>
      <c r="OJV41" s="851"/>
      <c r="OJW41" s="851"/>
      <c r="OJX41" s="851"/>
      <c r="OJY41" s="851"/>
      <c r="OJZ41" s="851"/>
      <c r="OKA41" s="851"/>
      <c r="OKB41" s="851"/>
      <c r="OKC41" s="851"/>
      <c r="OKD41" s="851"/>
      <c r="OKE41" s="851"/>
      <c r="OKF41" s="851"/>
      <c r="OKG41" s="851"/>
      <c r="OKH41" s="851"/>
      <c r="OKI41" s="851"/>
      <c r="OKJ41" s="851"/>
      <c r="OKK41" s="851"/>
      <c r="OKL41" s="851"/>
      <c r="OKM41" s="851"/>
      <c r="OKN41" s="851"/>
      <c r="OKO41" s="851"/>
      <c r="OKP41" s="851"/>
      <c r="OKQ41" s="851"/>
      <c r="OKR41" s="851"/>
      <c r="OKS41" s="851"/>
      <c r="OKT41" s="851"/>
      <c r="OKU41" s="851"/>
      <c r="OKV41" s="851"/>
      <c r="OKW41" s="851"/>
      <c r="OKX41" s="851"/>
      <c r="OKY41" s="851"/>
      <c r="OKZ41" s="851"/>
      <c r="OLA41" s="851"/>
      <c r="OLB41" s="851"/>
      <c r="OLC41" s="851"/>
      <c r="OLD41" s="851"/>
      <c r="OLE41" s="851"/>
      <c r="OLF41" s="851"/>
      <c r="OLG41" s="851"/>
      <c r="OLH41" s="851"/>
      <c r="OLI41" s="851"/>
      <c r="OLJ41" s="851"/>
      <c r="OLK41" s="851"/>
      <c r="OLL41" s="851"/>
      <c r="OLM41" s="851"/>
      <c r="OLN41" s="851"/>
      <c r="OLO41" s="851"/>
      <c r="OLP41" s="851"/>
      <c r="OLQ41" s="851"/>
      <c r="OLR41" s="851"/>
      <c r="OLS41" s="851"/>
      <c r="OLT41" s="851"/>
      <c r="OLU41" s="851"/>
      <c r="OLV41" s="851"/>
      <c r="OLW41" s="851"/>
      <c r="OLX41" s="851"/>
      <c r="OLY41" s="851"/>
      <c r="OLZ41" s="851"/>
      <c r="OMA41" s="851"/>
      <c r="OMB41" s="851"/>
      <c r="OMC41" s="851"/>
      <c r="OMD41" s="851"/>
      <c r="OME41" s="851"/>
      <c r="OMF41" s="851"/>
      <c r="OMG41" s="851"/>
      <c r="OMH41" s="851"/>
      <c r="OMI41" s="851"/>
      <c r="OMJ41" s="851"/>
      <c r="OMK41" s="851"/>
      <c r="OML41" s="851"/>
      <c r="OMM41" s="851"/>
      <c r="OMN41" s="851"/>
      <c r="OMO41" s="851"/>
      <c r="OMP41" s="851"/>
      <c r="OMQ41" s="851"/>
      <c r="OMR41" s="851"/>
      <c r="OMS41" s="851"/>
      <c r="OMT41" s="851"/>
      <c r="OMU41" s="851"/>
      <c r="OMV41" s="851"/>
      <c r="OMW41" s="851"/>
      <c r="OMX41" s="851"/>
      <c r="OMY41" s="851"/>
      <c r="OMZ41" s="851"/>
      <c r="ONA41" s="851"/>
      <c r="ONB41" s="851"/>
      <c r="ONC41" s="851"/>
      <c r="OND41" s="851"/>
      <c r="ONE41" s="851"/>
      <c r="ONF41" s="851"/>
      <c r="ONG41" s="851"/>
      <c r="ONH41" s="851"/>
      <c r="ONI41" s="851"/>
      <c r="ONJ41" s="851"/>
      <c r="ONK41" s="851"/>
      <c r="ONL41" s="851"/>
      <c r="ONM41" s="851"/>
      <c r="ONN41" s="851"/>
      <c r="ONO41" s="851"/>
      <c r="ONP41" s="851"/>
      <c r="ONQ41" s="851"/>
      <c r="ONR41" s="851"/>
      <c r="ONS41" s="851"/>
      <c r="ONT41" s="851"/>
      <c r="ONU41" s="851"/>
      <c r="ONV41" s="851"/>
      <c r="ONW41" s="851"/>
      <c r="ONX41" s="851"/>
      <c r="ONY41" s="851"/>
      <c r="ONZ41" s="851"/>
      <c r="OOA41" s="851"/>
      <c r="OOB41" s="851"/>
      <c r="OOC41" s="851"/>
      <c r="OOD41" s="851"/>
      <c r="OOE41" s="851"/>
      <c r="OOF41" s="851"/>
      <c r="OOG41" s="851"/>
      <c r="OOH41" s="851"/>
      <c r="OOI41" s="851"/>
      <c r="OOJ41" s="851"/>
      <c r="OOK41" s="851"/>
      <c r="OOL41" s="851"/>
      <c r="OOM41" s="851"/>
      <c r="OON41" s="851"/>
      <c r="OOO41" s="851"/>
      <c r="OOP41" s="851"/>
      <c r="OOQ41" s="851"/>
      <c r="OOR41" s="851"/>
      <c r="OOS41" s="851"/>
      <c r="OOT41" s="851"/>
      <c r="OOU41" s="851"/>
      <c r="OOV41" s="851"/>
      <c r="OOW41" s="851"/>
      <c r="OOX41" s="851"/>
      <c r="OOY41" s="851"/>
      <c r="OOZ41" s="851"/>
      <c r="OPA41" s="851"/>
      <c r="OPB41" s="851"/>
      <c r="OPC41" s="851"/>
      <c r="OPD41" s="851"/>
      <c r="OPE41" s="851"/>
      <c r="OPF41" s="851"/>
      <c r="OPG41" s="851"/>
      <c r="OPH41" s="851"/>
      <c r="OPI41" s="851"/>
      <c r="OPJ41" s="851"/>
      <c r="OPK41" s="851"/>
      <c r="OPL41" s="851"/>
      <c r="OPM41" s="851"/>
      <c r="OPN41" s="851"/>
      <c r="OPO41" s="851"/>
      <c r="OPP41" s="851"/>
      <c r="OPQ41" s="851"/>
      <c r="OPR41" s="851"/>
      <c r="OPS41" s="851"/>
      <c r="OPT41" s="851"/>
      <c r="OPU41" s="851"/>
      <c r="OPV41" s="851"/>
      <c r="OPW41" s="851"/>
      <c r="OPX41" s="851"/>
      <c r="OPY41" s="851"/>
      <c r="OPZ41" s="851"/>
      <c r="OQA41" s="851"/>
      <c r="OQB41" s="851"/>
      <c r="OQC41" s="851"/>
      <c r="OQD41" s="851"/>
      <c r="OQE41" s="851"/>
      <c r="OQF41" s="851"/>
      <c r="OQG41" s="851"/>
      <c r="OQH41" s="851"/>
      <c r="OQI41" s="851"/>
      <c r="OQJ41" s="851"/>
      <c r="OQK41" s="851"/>
      <c r="OQL41" s="851"/>
      <c r="OQM41" s="851"/>
      <c r="OQN41" s="851"/>
      <c r="OQO41" s="851"/>
      <c r="OQP41" s="851"/>
      <c r="OQQ41" s="851"/>
      <c r="OQR41" s="851"/>
      <c r="OQS41" s="851"/>
      <c r="OQT41" s="851"/>
      <c r="OQU41" s="851"/>
      <c r="OQV41" s="851"/>
      <c r="OQW41" s="851"/>
      <c r="OQX41" s="851"/>
      <c r="OQY41" s="851"/>
      <c r="OQZ41" s="851"/>
      <c r="ORA41" s="851"/>
      <c r="ORB41" s="851"/>
      <c r="ORC41" s="851"/>
      <c r="ORD41" s="851"/>
      <c r="ORE41" s="851"/>
      <c r="ORF41" s="851"/>
      <c r="ORG41" s="851"/>
      <c r="ORH41" s="851"/>
      <c r="ORI41" s="851"/>
      <c r="ORJ41" s="851"/>
      <c r="ORK41" s="851"/>
      <c r="ORL41" s="851"/>
      <c r="ORM41" s="851"/>
      <c r="ORN41" s="851"/>
      <c r="ORO41" s="851"/>
      <c r="ORP41" s="851"/>
      <c r="ORQ41" s="851"/>
      <c r="ORR41" s="851"/>
      <c r="ORS41" s="851"/>
      <c r="ORT41" s="851"/>
      <c r="ORU41" s="851"/>
      <c r="ORV41" s="851"/>
      <c r="ORW41" s="851"/>
      <c r="ORX41" s="851"/>
      <c r="ORY41" s="851"/>
      <c r="ORZ41" s="851"/>
      <c r="OSA41" s="851"/>
      <c r="OSB41" s="851"/>
      <c r="OSC41" s="851"/>
      <c r="OSD41" s="851"/>
      <c r="OSE41" s="851"/>
      <c r="OSF41" s="851"/>
      <c r="OSG41" s="851"/>
      <c r="OSH41" s="851"/>
      <c r="OSI41" s="851"/>
      <c r="OSJ41" s="851"/>
      <c r="OSK41" s="851"/>
      <c r="OSL41" s="851"/>
      <c r="OSM41" s="851"/>
      <c r="OSN41" s="851"/>
      <c r="OSO41" s="851"/>
      <c r="OSP41" s="851"/>
      <c r="OSQ41" s="851"/>
      <c r="OSR41" s="851"/>
      <c r="OSS41" s="851"/>
      <c r="OST41" s="851"/>
      <c r="OSU41" s="851"/>
      <c r="OSV41" s="851"/>
      <c r="OSW41" s="851"/>
      <c r="OSX41" s="851"/>
      <c r="OSY41" s="851"/>
      <c r="OSZ41" s="851"/>
      <c r="OTA41" s="851"/>
      <c r="OTB41" s="851"/>
      <c r="OTC41" s="851"/>
      <c r="OTD41" s="851"/>
      <c r="OTE41" s="851"/>
      <c r="OTF41" s="851"/>
      <c r="OTG41" s="851"/>
      <c r="OTH41" s="851"/>
      <c r="OTI41" s="851"/>
      <c r="OTJ41" s="851"/>
      <c r="OTK41" s="851"/>
      <c r="OTL41" s="851"/>
      <c r="OTM41" s="851"/>
      <c r="OTN41" s="851"/>
      <c r="OTO41" s="851"/>
      <c r="OTP41" s="851"/>
      <c r="OTQ41" s="851"/>
      <c r="OTR41" s="851"/>
      <c r="OTS41" s="851"/>
      <c r="OTT41" s="851"/>
      <c r="OTU41" s="851"/>
      <c r="OTV41" s="851"/>
      <c r="OTW41" s="851"/>
      <c r="OTX41" s="851"/>
      <c r="OTY41" s="851"/>
      <c r="OTZ41" s="851"/>
      <c r="OUA41" s="851"/>
      <c r="OUB41" s="851"/>
      <c r="OUC41" s="851"/>
      <c r="OUD41" s="851"/>
      <c r="OUE41" s="851"/>
      <c r="OUF41" s="851"/>
      <c r="OUG41" s="851"/>
      <c r="OUH41" s="851"/>
      <c r="OUI41" s="851"/>
      <c r="OUJ41" s="851"/>
      <c r="OUK41" s="851"/>
      <c r="OUL41" s="851"/>
      <c r="OUM41" s="851"/>
      <c r="OUN41" s="851"/>
      <c r="OUO41" s="851"/>
      <c r="OUP41" s="851"/>
      <c r="OUQ41" s="851"/>
      <c r="OUR41" s="851"/>
      <c r="OUS41" s="851"/>
      <c r="OUT41" s="851"/>
      <c r="OUU41" s="851"/>
      <c r="OUV41" s="851"/>
      <c r="OUW41" s="851"/>
      <c r="OUX41" s="851"/>
      <c r="OUY41" s="851"/>
      <c r="OUZ41" s="851"/>
      <c r="OVA41" s="851"/>
      <c r="OVB41" s="851"/>
      <c r="OVC41" s="851"/>
      <c r="OVD41" s="851"/>
      <c r="OVE41" s="851"/>
      <c r="OVF41" s="851"/>
      <c r="OVG41" s="851"/>
      <c r="OVH41" s="851"/>
      <c r="OVI41" s="851"/>
      <c r="OVJ41" s="851"/>
      <c r="OVK41" s="851"/>
      <c r="OVL41" s="851"/>
      <c r="OVM41" s="851"/>
      <c r="OVN41" s="851"/>
      <c r="OVO41" s="851"/>
      <c r="OVP41" s="851"/>
      <c r="OVQ41" s="851"/>
      <c r="OVR41" s="851"/>
      <c r="OVS41" s="851"/>
      <c r="OVT41" s="851"/>
      <c r="OVU41" s="851"/>
      <c r="OVV41" s="851"/>
      <c r="OVW41" s="851"/>
      <c r="OVX41" s="851"/>
      <c r="OVY41" s="851"/>
      <c r="OVZ41" s="851"/>
      <c r="OWA41" s="851"/>
      <c r="OWB41" s="851"/>
      <c r="OWC41" s="851"/>
      <c r="OWD41" s="851"/>
      <c r="OWE41" s="851"/>
      <c r="OWF41" s="851"/>
      <c r="OWG41" s="851"/>
      <c r="OWH41" s="851"/>
      <c r="OWI41" s="851"/>
      <c r="OWJ41" s="851"/>
      <c r="OWK41" s="851"/>
      <c r="OWL41" s="851"/>
      <c r="OWM41" s="851"/>
      <c r="OWN41" s="851"/>
      <c r="OWO41" s="851"/>
      <c r="OWP41" s="851"/>
      <c r="OWQ41" s="851"/>
      <c r="OWR41" s="851"/>
      <c r="OWS41" s="851"/>
      <c r="OWT41" s="851"/>
      <c r="OWU41" s="851"/>
      <c r="OWV41" s="851"/>
      <c r="OWW41" s="851"/>
      <c r="OWX41" s="851"/>
      <c r="OWY41" s="851"/>
      <c r="OWZ41" s="851"/>
      <c r="OXA41" s="851"/>
      <c r="OXB41" s="851"/>
      <c r="OXC41" s="851"/>
      <c r="OXD41" s="851"/>
      <c r="OXE41" s="851"/>
      <c r="OXF41" s="851"/>
      <c r="OXG41" s="851"/>
      <c r="OXH41" s="851"/>
      <c r="OXI41" s="851"/>
      <c r="OXJ41" s="851"/>
      <c r="OXK41" s="851"/>
      <c r="OXL41" s="851"/>
      <c r="OXM41" s="851"/>
      <c r="OXN41" s="851"/>
      <c r="OXO41" s="851"/>
      <c r="OXP41" s="851"/>
      <c r="OXQ41" s="851"/>
      <c r="OXR41" s="851"/>
      <c r="OXS41" s="851"/>
      <c r="OXT41" s="851"/>
      <c r="OXU41" s="851"/>
      <c r="OXV41" s="851"/>
      <c r="OXW41" s="851"/>
      <c r="OXX41" s="851"/>
      <c r="OXY41" s="851"/>
      <c r="OXZ41" s="851"/>
      <c r="OYA41" s="851"/>
      <c r="OYB41" s="851"/>
      <c r="OYC41" s="851"/>
      <c r="OYD41" s="851"/>
      <c r="OYE41" s="851"/>
      <c r="OYF41" s="851"/>
      <c r="OYG41" s="851"/>
      <c r="OYH41" s="851"/>
      <c r="OYI41" s="851"/>
      <c r="OYJ41" s="851"/>
      <c r="OYK41" s="851"/>
      <c r="OYL41" s="851"/>
      <c r="OYM41" s="851"/>
      <c r="OYN41" s="851"/>
      <c r="OYO41" s="851"/>
      <c r="OYP41" s="851"/>
      <c r="OYQ41" s="851"/>
      <c r="OYR41" s="851"/>
      <c r="OYS41" s="851"/>
      <c r="OYT41" s="851"/>
      <c r="OYU41" s="851"/>
      <c r="OYV41" s="851"/>
      <c r="OYW41" s="851"/>
      <c r="OYX41" s="851"/>
      <c r="OYY41" s="851"/>
      <c r="OYZ41" s="851"/>
      <c r="OZA41" s="851"/>
      <c r="OZB41" s="851"/>
      <c r="OZC41" s="851"/>
      <c r="OZD41" s="851"/>
      <c r="OZE41" s="851"/>
      <c r="OZF41" s="851"/>
      <c r="OZG41" s="851"/>
      <c r="OZH41" s="851"/>
      <c r="OZI41" s="851"/>
      <c r="OZJ41" s="851"/>
      <c r="OZK41" s="851"/>
      <c r="OZL41" s="851"/>
      <c r="OZM41" s="851"/>
      <c r="OZN41" s="851"/>
      <c r="OZO41" s="851"/>
      <c r="OZP41" s="851"/>
      <c r="OZQ41" s="851"/>
      <c r="OZR41" s="851"/>
      <c r="OZS41" s="851"/>
      <c r="OZT41" s="851"/>
      <c r="OZU41" s="851"/>
      <c r="OZV41" s="851"/>
      <c r="OZW41" s="851"/>
      <c r="OZX41" s="851"/>
      <c r="OZY41" s="851"/>
      <c r="OZZ41" s="851"/>
      <c r="PAA41" s="851"/>
      <c r="PAB41" s="851"/>
      <c r="PAC41" s="851"/>
      <c r="PAD41" s="851"/>
      <c r="PAE41" s="851"/>
      <c r="PAF41" s="851"/>
      <c r="PAG41" s="851"/>
      <c r="PAH41" s="851"/>
      <c r="PAI41" s="851"/>
      <c r="PAJ41" s="851"/>
      <c r="PAK41" s="851"/>
      <c r="PAL41" s="851"/>
      <c r="PAM41" s="851"/>
      <c r="PAN41" s="851"/>
      <c r="PAO41" s="851"/>
      <c r="PAP41" s="851"/>
      <c r="PAQ41" s="851"/>
      <c r="PAR41" s="851"/>
      <c r="PAS41" s="851"/>
      <c r="PAT41" s="851"/>
      <c r="PAU41" s="851"/>
      <c r="PAV41" s="851"/>
      <c r="PAW41" s="851"/>
      <c r="PAX41" s="851"/>
      <c r="PAY41" s="851"/>
      <c r="PAZ41" s="851"/>
      <c r="PBA41" s="851"/>
      <c r="PBB41" s="851"/>
      <c r="PBC41" s="851"/>
      <c r="PBD41" s="851"/>
      <c r="PBE41" s="851"/>
      <c r="PBF41" s="851"/>
      <c r="PBG41" s="851"/>
      <c r="PBH41" s="851"/>
      <c r="PBI41" s="851"/>
      <c r="PBJ41" s="851"/>
      <c r="PBK41" s="851"/>
      <c r="PBL41" s="851"/>
      <c r="PBM41" s="851"/>
      <c r="PBN41" s="851"/>
      <c r="PBO41" s="851"/>
      <c r="PBP41" s="851"/>
      <c r="PBQ41" s="851"/>
      <c r="PBR41" s="851"/>
      <c r="PBS41" s="851"/>
      <c r="PBT41" s="851"/>
      <c r="PBU41" s="851"/>
      <c r="PBV41" s="851"/>
      <c r="PBW41" s="851"/>
      <c r="PBX41" s="851"/>
      <c r="PBY41" s="851"/>
      <c r="PBZ41" s="851"/>
      <c r="PCA41" s="851"/>
      <c r="PCB41" s="851"/>
      <c r="PCC41" s="851"/>
      <c r="PCD41" s="851"/>
      <c r="PCE41" s="851"/>
      <c r="PCF41" s="851"/>
      <c r="PCG41" s="851"/>
      <c r="PCH41" s="851"/>
      <c r="PCI41" s="851"/>
      <c r="PCJ41" s="851"/>
      <c r="PCK41" s="851"/>
      <c r="PCL41" s="851"/>
      <c r="PCM41" s="851"/>
      <c r="PCN41" s="851"/>
      <c r="PCO41" s="851"/>
      <c r="PCP41" s="851"/>
      <c r="PCQ41" s="851"/>
      <c r="PCR41" s="851"/>
      <c r="PCS41" s="851"/>
      <c r="PCT41" s="851"/>
      <c r="PCU41" s="851"/>
      <c r="PCV41" s="851"/>
      <c r="PCW41" s="851"/>
      <c r="PCX41" s="851"/>
      <c r="PCY41" s="851"/>
      <c r="PCZ41" s="851"/>
      <c r="PDA41" s="851"/>
      <c r="PDB41" s="851"/>
      <c r="PDC41" s="851"/>
      <c r="PDD41" s="851"/>
      <c r="PDE41" s="851"/>
      <c r="PDF41" s="851"/>
      <c r="PDG41" s="851"/>
      <c r="PDH41" s="851"/>
      <c r="PDI41" s="851"/>
      <c r="PDJ41" s="851"/>
      <c r="PDK41" s="851"/>
      <c r="PDL41" s="851"/>
      <c r="PDM41" s="851"/>
      <c r="PDN41" s="851"/>
      <c r="PDO41" s="851"/>
      <c r="PDP41" s="851"/>
      <c r="PDQ41" s="851"/>
      <c r="PDR41" s="851"/>
      <c r="PDS41" s="851"/>
      <c r="PDT41" s="851"/>
      <c r="PDU41" s="851"/>
      <c r="PDV41" s="851"/>
      <c r="PDW41" s="851"/>
      <c r="PDX41" s="851"/>
      <c r="PDY41" s="851"/>
      <c r="PDZ41" s="851"/>
      <c r="PEA41" s="851"/>
      <c r="PEB41" s="851"/>
      <c r="PEC41" s="851"/>
      <c r="PED41" s="851"/>
      <c r="PEE41" s="851"/>
      <c r="PEF41" s="851"/>
      <c r="PEG41" s="851"/>
      <c r="PEH41" s="851"/>
      <c r="PEI41" s="851"/>
      <c r="PEJ41" s="851"/>
      <c r="PEK41" s="851"/>
      <c r="PEL41" s="851"/>
      <c r="PEM41" s="851"/>
      <c r="PEN41" s="851"/>
      <c r="PEO41" s="851"/>
      <c r="PEP41" s="851"/>
      <c r="PEQ41" s="851"/>
      <c r="PER41" s="851"/>
      <c r="PES41" s="851"/>
      <c r="PET41" s="851"/>
      <c r="PEU41" s="851"/>
      <c r="PEV41" s="851"/>
      <c r="PEW41" s="851"/>
      <c r="PEX41" s="851"/>
      <c r="PEY41" s="851"/>
      <c r="PEZ41" s="851"/>
      <c r="PFA41" s="851"/>
      <c r="PFB41" s="851"/>
      <c r="PFC41" s="851"/>
      <c r="PFD41" s="851"/>
      <c r="PFE41" s="851"/>
      <c r="PFF41" s="851"/>
      <c r="PFG41" s="851"/>
      <c r="PFH41" s="851"/>
      <c r="PFI41" s="851"/>
      <c r="PFJ41" s="851"/>
      <c r="PFK41" s="851"/>
      <c r="PFL41" s="851"/>
      <c r="PFM41" s="851"/>
      <c r="PFN41" s="851"/>
      <c r="PFO41" s="851"/>
      <c r="PFP41" s="851"/>
      <c r="PFQ41" s="851"/>
      <c r="PFR41" s="851"/>
      <c r="PFS41" s="851"/>
      <c r="PFT41" s="851"/>
      <c r="PFU41" s="851"/>
      <c r="PFV41" s="851"/>
      <c r="PFW41" s="851"/>
      <c r="PFX41" s="851"/>
      <c r="PFY41" s="851"/>
      <c r="PFZ41" s="851"/>
      <c r="PGA41" s="851"/>
      <c r="PGB41" s="851"/>
      <c r="PGC41" s="851"/>
      <c r="PGD41" s="851"/>
      <c r="PGE41" s="851"/>
      <c r="PGF41" s="851"/>
      <c r="PGG41" s="851"/>
      <c r="PGH41" s="851"/>
      <c r="PGI41" s="851"/>
      <c r="PGJ41" s="851"/>
      <c r="PGK41" s="851"/>
      <c r="PGL41" s="851"/>
      <c r="PGM41" s="851"/>
      <c r="PGN41" s="851"/>
      <c r="PGO41" s="851"/>
      <c r="PGP41" s="851"/>
      <c r="PGQ41" s="851"/>
      <c r="PGR41" s="851"/>
      <c r="PGS41" s="851"/>
      <c r="PGT41" s="851"/>
      <c r="PGU41" s="851"/>
      <c r="PGV41" s="851"/>
      <c r="PGW41" s="851"/>
      <c r="PGX41" s="851"/>
      <c r="PGY41" s="851"/>
      <c r="PGZ41" s="851"/>
      <c r="PHA41" s="851"/>
      <c r="PHB41" s="851"/>
      <c r="PHC41" s="851"/>
      <c r="PHD41" s="851"/>
      <c r="PHE41" s="851"/>
      <c r="PHF41" s="851"/>
      <c r="PHG41" s="851"/>
      <c r="PHH41" s="851"/>
      <c r="PHI41" s="851"/>
      <c r="PHJ41" s="851"/>
      <c r="PHK41" s="851"/>
      <c r="PHL41" s="851"/>
      <c r="PHM41" s="851"/>
      <c r="PHN41" s="851"/>
      <c r="PHO41" s="851"/>
      <c r="PHP41" s="851"/>
      <c r="PHQ41" s="851"/>
      <c r="PHR41" s="851"/>
      <c r="PHS41" s="851"/>
      <c r="PHT41" s="851"/>
      <c r="PHU41" s="851"/>
      <c r="PHV41" s="851"/>
      <c r="PHW41" s="851"/>
      <c r="PHX41" s="851"/>
      <c r="PHY41" s="851"/>
      <c r="PHZ41" s="851"/>
      <c r="PIA41" s="851"/>
      <c r="PIB41" s="851"/>
      <c r="PIC41" s="851"/>
      <c r="PID41" s="851"/>
      <c r="PIE41" s="851"/>
      <c r="PIF41" s="851"/>
      <c r="PIG41" s="851"/>
      <c r="PIH41" s="851"/>
      <c r="PII41" s="851"/>
      <c r="PIJ41" s="851"/>
      <c r="PIK41" s="851"/>
      <c r="PIL41" s="851"/>
      <c r="PIM41" s="851"/>
      <c r="PIN41" s="851"/>
      <c r="PIO41" s="851"/>
      <c r="PIP41" s="851"/>
      <c r="PIQ41" s="851"/>
      <c r="PIR41" s="851"/>
      <c r="PIS41" s="851"/>
      <c r="PIT41" s="851"/>
      <c r="PIU41" s="851"/>
      <c r="PIV41" s="851"/>
      <c r="PIW41" s="851"/>
      <c r="PIX41" s="851"/>
      <c r="PIY41" s="851"/>
      <c r="PIZ41" s="851"/>
      <c r="PJA41" s="851"/>
      <c r="PJB41" s="851"/>
      <c r="PJC41" s="851"/>
      <c r="PJD41" s="851"/>
      <c r="PJE41" s="851"/>
      <c r="PJF41" s="851"/>
      <c r="PJG41" s="851"/>
      <c r="PJH41" s="851"/>
      <c r="PJI41" s="851"/>
      <c r="PJJ41" s="851"/>
      <c r="PJK41" s="851"/>
      <c r="PJL41" s="851"/>
      <c r="PJM41" s="851"/>
      <c r="PJN41" s="851"/>
      <c r="PJO41" s="851"/>
      <c r="PJP41" s="851"/>
      <c r="PJQ41" s="851"/>
      <c r="PJR41" s="851"/>
      <c r="PJS41" s="851"/>
      <c r="PJT41" s="851"/>
      <c r="PJU41" s="851"/>
      <c r="PJV41" s="851"/>
      <c r="PJW41" s="851"/>
      <c r="PJX41" s="851"/>
      <c r="PJY41" s="851"/>
      <c r="PJZ41" s="851"/>
      <c r="PKA41" s="851"/>
      <c r="PKB41" s="851"/>
      <c r="PKC41" s="851"/>
      <c r="PKD41" s="851"/>
      <c r="PKE41" s="851"/>
      <c r="PKF41" s="851"/>
      <c r="PKG41" s="851"/>
      <c r="PKH41" s="851"/>
      <c r="PKI41" s="851"/>
      <c r="PKJ41" s="851"/>
      <c r="PKK41" s="851"/>
      <c r="PKL41" s="851"/>
      <c r="PKM41" s="851"/>
      <c r="PKN41" s="851"/>
      <c r="PKO41" s="851"/>
      <c r="PKP41" s="851"/>
      <c r="PKQ41" s="851"/>
      <c r="PKR41" s="851"/>
      <c r="PKS41" s="851"/>
      <c r="PKT41" s="851"/>
      <c r="PKU41" s="851"/>
      <c r="PKV41" s="851"/>
      <c r="PKW41" s="851"/>
      <c r="PKX41" s="851"/>
      <c r="PKY41" s="851"/>
      <c r="PKZ41" s="851"/>
      <c r="PLA41" s="851"/>
      <c r="PLB41" s="851"/>
      <c r="PLC41" s="851"/>
      <c r="PLD41" s="851"/>
      <c r="PLE41" s="851"/>
      <c r="PLF41" s="851"/>
      <c r="PLG41" s="851"/>
      <c r="PLH41" s="851"/>
      <c r="PLI41" s="851"/>
      <c r="PLJ41" s="851"/>
      <c r="PLK41" s="851"/>
      <c r="PLL41" s="851"/>
      <c r="PLM41" s="851"/>
      <c r="PLN41" s="851"/>
      <c r="PLO41" s="851"/>
      <c r="PLP41" s="851"/>
      <c r="PLQ41" s="851"/>
      <c r="PLR41" s="851"/>
      <c r="PLS41" s="851"/>
      <c r="PLT41" s="851"/>
      <c r="PLU41" s="851"/>
      <c r="PLV41" s="851"/>
      <c r="PLW41" s="851"/>
      <c r="PLX41" s="851"/>
      <c r="PLY41" s="851"/>
      <c r="PLZ41" s="851"/>
      <c r="PMA41" s="851"/>
      <c r="PMB41" s="851"/>
      <c r="PMC41" s="851"/>
      <c r="PMD41" s="851"/>
      <c r="PME41" s="851"/>
      <c r="PMF41" s="851"/>
      <c r="PMG41" s="851"/>
      <c r="PMH41" s="851"/>
      <c r="PMI41" s="851"/>
      <c r="PMJ41" s="851"/>
      <c r="PMK41" s="851"/>
      <c r="PML41" s="851"/>
      <c r="PMM41" s="851"/>
      <c r="PMN41" s="851"/>
      <c r="PMO41" s="851"/>
      <c r="PMP41" s="851"/>
      <c r="PMQ41" s="851"/>
      <c r="PMR41" s="851"/>
      <c r="PMS41" s="851"/>
      <c r="PMT41" s="851"/>
      <c r="PMU41" s="851"/>
      <c r="PMV41" s="851"/>
      <c r="PMW41" s="851"/>
      <c r="PMX41" s="851"/>
      <c r="PMY41" s="851"/>
      <c r="PMZ41" s="851"/>
      <c r="PNA41" s="851"/>
      <c r="PNB41" s="851"/>
      <c r="PNC41" s="851"/>
      <c r="PND41" s="851"/>
      <c r="PNE41" s="851"/>
      <c r="PNF41" s="851"/>
      <c r="PNG41" s="851"/>
      <c r="PNH41" s="851"/>
      <c r="PNI41" s="851"/>
      <c r="PNJ41" s="851"/>
      <c r="PNK41" s="851"/>
      <c r="PNL41" s="851"/>
      <c r="PNM41" s="851"/>
      <c r="PNN41" s="851"/>
      <c r="PNO41" s="851"/>
      <c r="PNP41" s="851"/>
      <c r="PNQ41" s="851"/>
      <c r="PNR41" s="851"/>
      <c r="PNS41" s="851"/>
      <c r="PNT41" s="851"/>
      <c r="PNU41" s="851"/>
      <c r="PNV41" s="851"/>
      <c r="PNW41" s="851"/>
      <c r="PNX41" s="851"/>
      <c r="PNY41" s="851"/>
      <c r="PNZ41" s="851"/>
      <c r="POA41" s="851"/>
      <c r="POB41" s="851"/>
      <c r="POC41" s="851"/>
      <c r="POD41" s="851"/>
      <c r="POE41" s="851"/>
      <c r="POF41" s="851"/>
      <c r="POG41" s="851"/>
      <c r="POH41" s="851"/>
      <c r="POI41" s="851"/>
      <c r="POJ41" s="851"/>
      <c r="POK41" s="851"/>
      <c r="POL41" s="851"/>
      <c r="POM41" s="851"/>
      <c r="PON41" s="851"/>
      <c r="POO41" s="851"/>
      <c r="POP41" s="851"/>
      <c r="POQ41" s="851"/>
      <c r="POR41" s="851"/>
      <c r="POS41" s="851"/>
      <c r="POT41" s="851"/>
      <c r="POU41" s="851"/>
      <c r="POV41" s="851"/>
      <c r="POW41" s="851"/>
      <c r="POX41" s="851"/>
      <c r="POY41" s="851"/>
      <c r="POZ41" s="851"/>
      <c r="PPA41" s="851"/>
      <c r="PPB41" s="851"/>
      <c r="PPC41" s="851"/>
      <c r="PPD41" s="851"/>
      <c r="PPE41" s="851"/>
      <c r="PPF41" s="851"/>
      <c r="PPG41" s="851"/>
      <c r="PPH41" s="851"/>
      <c r="PPI41" s="851"/>
      <c r="PPJ41" s="851"/>
      <c r="PPK41" s="851"/>
      <c r="PPL41" s="851"/>
      <c r="PPM41" s="851"/>
      <c r="PPN41" s="851"/>
      <c r="PPO41" s="851"/>
      <c r="PPP41" s="851"/>
      <c r="PPQ41" s="851"/>
      <c r="PPR41" s="851"/>
      <c r="PPS41" s="851"/>
      <c r="PPT41" s="851"/>
      <c r="PPU41" s="851"/>
      <c r="PPV41" s="851"/>
      <c r="PPW41" s="851"/>
      <c r="PPX41" s="851"/>
      <c r="PPY41" s="851"/>
      <c r="PPZ41" s="851"/>
      <c r="PQA41" s="851"/>
      <c r="PQB41" s="851"/>
      <c r="PQC41" s="851"/>
      <c r="PQD41" s="851"/>
      <c r="PQE41" s="851"/>
      <c r="PQF41" s="851"/>
      <c r="PQG41" s="851"/>
      <c r="PQH41" s="851"/>
      <c r="PQI41" s="851"/>
      <c r="PQJ41" s="851"/>
      <c r="PQK41" s="851"/>
      <c r="PQL41" s="851"/>
      <c r="PQM41" s="851"/>
      <c r="PQN41" s="851"/>
      <c r="PQO41" s="851"/>
      <c r="PQP41" s="851"/>
      <c r="PQQ41" s="851"/>
      <c r="PQR41" s="851"/>
      <c r="PQS41" s="851"/>
      <c r="PQT41" s="851"/>
      <c r="PQU41" s="851"/>
      <c r="PQV41" s="851"/>
      <c r="PQW41" s="851"/>
      <c r="PQX41" s="851"/>
      <c r="PQY41" s="851"/>
      <c r="PQZ41" s="851"/>
      <c r="PRA41" s="851"/>
      <c r="PRB41" s="851"/>
      <c r="PRC41" s="851"/>
      <c r="PRD41" s="851"/>
      <c r="PRE41" s="851"/>
      <c r="PRF41" s="851"/>
      <c r="PRG41" s="851"/>
      <c r="PRH41" s="851"/>
      <c r="PRI41" s="851"/>
      <c r="PRJ41" s="851"/>
      <c r="PRK41" s="851"/>
      <c r="PRL41" s="851"/>
      <c r="PRM41" s="851"/>
      <c r="PRN41" s="851"/>
      <c r="PRO41" s="851"/>
      <c r="PRP41" s="851"/>
      <c r="PRQ41" s="851"/>
      <c r="PRR41" s="851"/>
      <c r="PRS41" s="851"/>
      <c r="PRT41" s="851"/>
      <c r="PRU41" s="851"/>
      <c r="PRV41" s="851"/>
      <c r="PRW41" s="851"/>
      <c r="PRX41" s="851"/>
      <c r="PRY41" s="851"/>
      <c r="PRZ41" s="851"/>
      <c r="PSA41" s="851"/>
      <c r="PSB41" s="851"/>
      <c r="PSC41" s="851"/>
      <c r="PSD41" s="851"/>
      <c r="PSE41" s="851"/>
      <c r="PSF41" s="851"/>
      <c r="PSG41" s="851"/>
      <c r="PSH41" s="851"/>
      <c r="PSI41" s="851"/>
      <c r="PSJ41" s="851"/>
      <c r="PSK41" s="851"/>
      <c r="PSL41" s="851"/>
      <c r="PSM41" s="851"/>
      <c r="PSN41" s="851"/>
      <c r="PSO41" s="851"/>
      <c r="PSP41" s="851"/>
      <c r="PSQ41" s="851"/>
      <c r="PSR41" s="851"/>
      <c r="PSS41" s="851"/>
      <c r="PST41" s="851"/>
      <c r="PSU41" s="851"/>
      <c r="PSV41" s="851"/>
      <c r="PSW41" s="851"/>
      <c r="PSX41" s="851"/>
      <c r="PSY41" s="851"/>
      <c r="PSZ41" s="851"/>
      <c r="PTA41" s="851"/>
      <c r="PTB41" s="851"/>
      <c r="PTC41" s="851"/>
      <c r="PTD41" s="851"/>
      <c r="PTE41" s="851"/>
      <c r="PTF41" s="851"/>
      <c r="PTG41" s="851"/>
      <c r="PTH41" s="851"/>
      <c r="PTI41" s="851"/>
      <c r="PTJ41" s="851"/>
      <c r="PTK41" s="851"/>
      <c r="PTL41" s="851"/>
      <c r="PTM41" s="851"/>
      <c r="PTN41" s="851"/>
      <c r="PTO41" s="851"/>
      <c r="PTP41" s="851"/>
      <c r="PTQ41" s="851"/>
      <c r="PTR41" s="851"/>
      <c r="PTS41" s="851"/>
      <c r="PTT41" s="851"/>
      <c r="PTU41" s="851"/>
      <c r="PTV41" s="851"/>
      <c r="PTW41" s="851"/>
      <c r="PTX41" s="851"/>
      <c r="PTY41" s="851"/>
      <c r="PTZ41" s="851"/>
      <c r="PUA41" s="851"/>
      <c r="PUB41" s="851"/>
      <c r="PUC41" s="851"/>
      <c r="PUD41" s="851"/>
      <c r="PUE41" s="851"/>
      <c r="PUF41" s="851"/>
      <c r="PUG41" s="851"/>
      <c r="PUH41" s="851"/>
      <c r="PUI41" s="851"/>
      <c r="PUJ41" s="851"/>
      <c r="PUK41" s="851"/>
      <c r="PUL41" s="851"/>
      <c r="PUM41" s="851"/>
      <c r="PUN41" s="851"/>
      <c r="PUO41" s="851"/>
      <c r="PUP41" s="851"/>
      <c r="PUQ41" s="851"/>
      <c r="PUR41" s="851"/>
      <c r="PUS41" s="851"/>
      <c r="PUT41" s="851"/>
      <c r="PUU41" s="851"/>
      <c r="PUV41" s="851"/>
      <c r="PUW41" s="851"/>
      <c r="PUX41" s="851"/>
      <c r="PUY41" s="851"/>
      <c r="PUZ41" s="851"/>
      <c r="PVA41" s="851"/>
      <c r="PVB41" s="851"/>
      <c r="PVC41" s="851"/>
      <c r="PVD41" s="851"/>
      <c r="PVE41" s="851"/>
      <c r="PVF41" s="851"/>
      <c r="PVG41" s="851"/>
      <c r="PVH41" s="851"/>
      <c r="PVI41" s="851"/>
      <c r="PVJ41" s="851"/>
      <c r="PVK41" s="851"/>
      <c r="PVL41" s="851"/>
      <c r="PVM41" s="851"/>
      <c r="PVN41" s="851"/>
      <c r="PVO41" s="851"/>
      <c r="PVP41" s="851"/>
      <c r="PVQ41" s="851"/>
      <c r="PVR41" s="851"/>
      <c r="PVS41" s="851"/>
      <c r="PVT41" s="851"/>
      <c r="PVU41" s="851"/>
      <c r="PVV41" s="851"/>
      <c r="PVW41" s="851"/>
      <c r="PVX41" s="851"/>
      <c r="PVY41" s="851"/>
      <c r="PVZ41" s="851"/>
      <c r="PWA41" s="851"/>
      <c r="PWB41" s="851"/>
      <c r="PWC41" s="851"/>
      <c r="PWD41" s="851"/>
      <c r="PWE41" s="851"/>
      <c r="PWF41" s="851"/>
      <c r="PWG41" s="851"/>
      <c r="PWH41" s="851"/>
      <c r="PWI41" s="851"/>
      <c r="PWJ41" s="851"/>
      <c r="PWK41" s="851"/>
      <c r="PWL41" s="851"/>
      <c r="PWM41" s="851"/>
      <c r="PWN41" s="851"/>
      <c r="PWO41" s="851"/>
      <c r="PWP41" s="851"/>
      <c r="PWQ41" s="851"/>
      <c r="PWR41" s="851"/>
      <c r="PWS41" s="851"/>
      <c r="PWT41" s="851"/>
      <c r="PWU41" s="851"/>
      <c r="PWV41" s="851"/>
      <c r="PWW41" s="851"/>
      <c r="PWX41" s="851"/>
      <c r="PWY41" s="851"/>
      <c r="PWZ41" s="851"/>
      <c r="PXA41" s="851"/>
      <c r="PXB41" s="851"/>
      <c r="PXC41" s="851"/>
      <c r="PXD41" s="851"/>
      <c r="PXE41" s="851"/>
      <c r="PXF41" s="851"/>
      <c r="PXG41" s="851"/>
      <c r="PXH41" s="851"/>
      <c r="PXI41" s="851"/>
      <c r="PXJ41" s="851"/>
      <c r="PXK41" s="851"/>
      <c r="PXL41" s="851"/>
      <c r="PXM41" s="851"/>
      <c r="PXN41" s="851"/>
      <c r="PXO41" s="851"/>
      <c r="PXP41" s="851"/>
      <c r="PXQ41" s="851"/>
      <c r="PXR41" s="851"/>
      <c r="PXS41" s="851"/>
      <c r="PXT41" s="851"/>
      <c r="PXU41" s="851"/>
      <c r="PXV41" s="851"/>
      <c r="PXW41" s="851"/>
      <c r="PXX41" s="851"/>
      <c r="PXY41" s="851"/>
      <c r="PXZ41" s="851"/>
      <c r="PYA41" s="851"/>
      <c r="PYB41" s="851"/>
      <c r="PYC41" s="851"/>
      <c r="PYD41" s="851"/>
      <c r="PYE41" s="851"/>
      <c r="PYF41" s="851"/>
      <c r="PYG41" s="851"/>
      <c r="PYH41" s="851"/>
      <c r="PYI41" s="851"/>
      <c r="PYJ41" s="851"/>
      <c r="PYK41" s="851"/>
      <c r="PYL41" s="851"/>
      <c r="PYM41" s="851"/>
      <c r="PYN41" s="851"/>
      <c r="PYO41" s="851"/>
      <c r="PYP41" s="851"/>
      <c r="PYQ41" s="851"/>
      <c r="PYR41" s="851"/>
      <c r="PYS41" s="851"/>
      <c r="PYT41" s="851"/>
      <c r="PYU41" s="851"/>
      <c r="PYV41" s="851"/>
      <c r="PYW41" s="851"/>
      <c r="PYX41" s="851"/>
      <c r="PYY41" s="851"/>
      <c r="PYZ41" s="851"/>
      <c r="PZA41" s="851"/>
      <c r="PZB41" s="851"/>
      <c r="PZC41" s="851"/>
      <c r="PZD41" s="851"/>
      <c r="PZE41" s="851"/>
      <c r="PZF41" s="851"/>
      <c r="PZG41" s="851"/>
      <c r="PZH41" s="851"/>
      <c r="PZI41" s="851"/>
      <c r="PZJ41" s="851"/>
      <c r="PZK41" s="851"/>
      <c r="PZL41" s="851"/>
      <c r="PZM41" s="851"/>
      <c r="PZN41" s="851"/>
      <c r="PZO41" s="851"/>
      <c r="PZP41" s="851"/>
      <c r="PZQ41" s="851"/>
      <c r="PZR41" s="851"/>
      <c r="PZS41" s="851"/>
      <c r="PZT41" s="851"/>
      <c r="PZU41" s="851"/>
      <c r="PZV41" s="851"/>
      <c r="PZW41" s="851"/>
      <c r="PZX41" s="851"/>
      <c r="PZY41" s="851"/>
      <c r="PZZ41" s="851"/>
      <c r="QAA41" s="851"/>
      <c r="QAB41" s="851"/>
      <c r="QAC41" s="851"/>
      <c r="QAD41" s="851"/>
      <c r="QAE41" s="851"/>
      <c r="QAF41" s="851"/>
      <c r="QAG41" s="851"/>
      <c r="QAH41" s="851"/>
      <c r="QAI41" s="851"/>
      <c r="QAJ41" s="851"/>
      <c r="QAK41" s="851"/>
      <c r="QAL41" s="851"/>
      <c r="QAM41" s="851"/>
      <c r="QAN41" s="851"/>
      <c r="QAO41" s="851"/>
      <c r="QAP41" s="851"/>
      <c r="QAQ41" s="851"/>
      <c r="QAR41" s="851"/>
      <c r="QAS41" s="851"/>
      <c r="QAT41" s="851"/>
      <c r="QAU41" s="851"/>
      <c r="QAV41" s="851"/>
      <c r="QAW41" s="851"/>
      <c r="QAX41" s="851"/>
      <c r="QAY41" s="851"/>
      <c r="QAZ41" s="851"/>
      <c r="QBA41" s="851"/>
      <c r="QBB41" s="851"/>
      <c r="QBC41" s="851"/>
      <c r="QBD41" s="851"/>
      <c r="QBE41" s="851"/>
      <c r="QBF41" s="851"/>
      <c r="QBG41" s="851"/>
      <c r="QBH41" s="851"/>
      <c r="QBI41" s="851"/>
      <c r="QBJ41" s="851"/>
      <c r="QBK41" s="851"/>
      <c r="QBL41" s="851"/>
      <c r="QBM41" s="851"/>
      <c r="QBN41" s="851"/>
      <c r="QBO41" s="851"/>
      <c r="QBP41" s="851"/>
      <c r="QBQ41" s="851"/>
      <c r="QBR41" s="851"/>
      <c r="QBS41" s="851"/>
      <c r="QBT41" s="851"/>
      <c r="QBU41" s="851"/>
      <c r="QBV41" s="851"/>
      <c r="QBW41" s="851"/>
      <c r="QBX41" s="851"/>
      <c r="QBY41" s="851"/>
      <c r="QBZ41" s="851"/>
      <c r="QCA41" s="851"/>
      <c r="QCB41" s="851"/>
      <c r="QCC41" s="851"/>
      <c r="QCD41" s="851"/>
      <c r="QCE41" s="851"/>
      <c r="QCF41" s="851"/>
      <c r="QCG41" s="851"/>
      <c r="QCH41" s="851"/>
      <c r="QCI41" s="851"/>
      <c r="QCJ41" s="851"/>
      <c r="QCK41" s="851"/>
      <c r="QCL41" s="851"/>
      <c r="QCM41" s="851"/>
      <c r="QCN41" s="851"/>
      <c r="QCO41" s="851"/>
      <c r="QCP41" s="851"/>
      <c r="QCQ41" s="851"/>
      <c r="QCR41" s="851"/>
      <c r="QCS41" s="851"/>
      <c r="QCT41" s="851"/>
      <c r="QCU41" s="851"/>
      <c r="QCV41" s="851"/>
      <c r="QCW41" s="851"/>
      <c r="QCX41" s="851"/>
      <c r="QCY41" s="851"/>
      <c r="QCZ41" s="851"/>
      <c r="QDA41" s="851"/>
      <c r="QDB41" s="851"/>
      <c r="QDC41" s="851"/>
      <c r="QDD41" s="851"/>
      <c r="QDE41" s="851"/>
      <c r="QDF41" s="851"/>
      <c r="QDG41" s="851"/>
      <c r="QDH41" s="851"/>
      <c r="QDI41" s="851"/>
      <c r="QDJ41" s="851"/>
      <c r="QDK41" s="851"/>
      <c r="QDL41" s="851"/>
      <c r="QDM41" s="851"/>
      <c r="QDN41" s="851"/>
      <c r="QDO41" s="851"/>
      <c r="QDP41" s="851"/>
      <c r="QDQ41" s="851"/>
      <c r="QDR41" s="851"/>
      <c r="QDS41" s="851"/>
      <c r="QDT41" s="851"/>
      <c r="QDU41" s="851"/>
      <c r="QDV41" s="851"/>
      <c r="QDW41" s="851"/>
      <c r="QDX41" s="851"/>
      <c r="QDY41" s="851"/>
      <c r="QDZ41" s="851"/>
      <c r="QEA41" s="851"/>
      <c r="QEB41" s="851"/>
      <c r="QEC41" s="851"/>
      <c r="QED41" s="851"/>
      <c r="QEE41" s="851"/>
      <c r="QEF41" s="851"/>
      <c r="QEG41" s="851"/>
      <c r="QEH41" s="851"/>
      <c r="QEI41" s="851"/>
      <c r="QEJ41" s="851"/>
      <c r="QEK41" s="851"/>
      <c r="QEL41" s="851"/>
      <c r="QEM41" s="851"/>
      <c r="QEN41" s="851"/>
      <c r="QEO41" s="851"/>
      <c r="QEP41" s="851"/>
      <c r="QEQ41" s="851"/>
      <c r="QER41" s="851"/>
      <c r="QES41" s="851"/>
      <c r="QET41" s="851"/>
      <c r="QEU41" s="851"/>
      <c r="QEV41" s="851"/>
      <c r="QEW41" s="851"/>
      <c r="QEX41" s="851"/>
      <c r="QEY41" s="851"/>
      <c r="QEZ41" s="851"/>
      <c r="QFA41" s="851"/>
      <c r="QFB41" s="851"/>
      <c r="QFC41" s="851"/>
      <c r="QFD41" s="851"/>
      <c r="QFE41" s="851"/>
      <c r="QFF41" s="851"/>
      <c r="QFG41" s="851"/>
      <c r="QFH41" s="851"/>
      <c r="QFI41" s="851"/>
      <c r="QFJ41" s="851"/>
      <c r="QFK41" s="851"/>
      <c r="QFL41" s="851"/>
      <c r="QFM41" s="851"/>
      <c r="QFN41" s="851"/>
      <c r="QFO41" s="851"/>
      <c r="QFP41" s="851"/>
      <c r="QFQ41" s="851"/>
      <c r="QFR41" s="851"/>
      <c r="QFS41" s="851"/>
      <c r="QFT41" s="851"/>
      <c r="QFU41" s="851"/>
      <c r="QFV41" s="851"/>
      <c r="QFW41" s="851"/>
      <c r="QFX41" s="851"/>
      <c r="QFY41" s="851"/>
      <c r="QFZ41" s="851"/>
      <c r="QGA41" s="851"/>
      <c r="QGB41" s="851"/>
      <c r="QGC41" s="851"/>
      <c r="QGD41" s="851"/>
      <c r="QGE41" s="851"/>
      <c r="QGF41" s="851"/>
      <c r="QGG41" s="851"/>
      <c r="QGH41" s="851"/>
      <c r="QGI41" s="851"/>
      <c r="QGJ41" s="851"/>
      <c r="QGK41" s="851"/>
      <c r="QGL41" s="851"/>
      <c r="QGM41" s="851"/>
      <c r="QGN41" s="851"/>
      <c r="QGO41" s="851"/>
      <c r="QGP41" s="851"/>
      <c r="QGQ41" s="851"/>
      <c r="QGR41" s="851"/>
      <c r="QGS41" s="851"/>
      <c r="QGT41" s="851"/>
      <c r="QGU41" s="851"/>
      <c r="QGV41" s="851"/>
      <c r="QGW41" s="851"/>
      <c r="QGX41" s="851"/>
      <c r="QGY41" s="851"/>
      <c r="QGZ41" s="851"/>
      <c r="QHA41" s="851"/>
      <c r="QHB41" s="851"/>
      <c r="QHC41" s="851"/>
      <c r="QHD41" s="851"/>
      <c r="QHE41" s="851"/>
      <c r="QHF41" s="851"/>
      <c r="QHG41" s="851"/>
      <c r="QHH41" s="851"/>
      <c r="QHI41" s="851"/>
      <c r="QHJ41" s="851"/>
      <c r="QHK41" s="851"/>
      <c r="QHL41" s="851"/>
      <c r="QHM41" s="851"/>
      <c r="QHN41" s="851"/>
      <c r="QHO41" s="851"/>
      <c r="QHP41" s="851"/>
      <c r="QHQ41" s="851"/>
      <c r="QHR41" s="851"/>
      <c r="QHS41" s="851"/>
      <c r="QHT41" s="851"/>
      <c r="QHU41" s="851"/>
      <c r="QHV41" s="851"/>
      <c r="QHW41" s="851"/>
      <c r="QHX41" s="851"/>
      <c r="QHY41" s="851"/>
      <c r="QHZ41" s="851"/>
      <c r="QIA41" s="851"/>
      <c r="QIB41" s="851"/>
      <c r="QIC41" s="851"/>
      <c r="QID41" s="851"/>
      <c r="QIE41" s="851"/>
      <c r="QIF41" s="851"/>
      <c r="QIG41" s="851"/>
      <c r="QIH41" s="851"/>
      <c r="QII41" s="851"/>
      <c r="QIJ41" s="851"/>
      <c r="QIK41" s="851"/>
      <c r="QIL41" s="851"/>
      <c r="QIM41" s="851"/>
      <c r="QIN41" s="851"/>
      <c r="QIO41" s="851"/>
      <c r="QIP41" s="851"/>
      <c r="QIQ41" s="851"/>
      <c r="QIR41" s="851"/>
      <c r="QIS41" s="851"/>
      <c r="QIT41" s="851"/>
      <c r="QIU41" s="851"/>
      <c r="QIV41" s="851"/>
      <c r="QIW41" s="851"/>
      <c r="QIX41" s="851"/>
      <c r="QIY41" s="851"/>
      <c r="QIZ41" s="851"/>
      <c r="QJA41" s="851"/>
      <c r="QJB41" s="851"/>
      <c r="QJC41" s="851"/>
      <c r="QJD41" s="851"/>
      <c r="QJE41" s="851"/>
      <c r="QJF41" s="851"/>
      <c r="QJG41" s="851"/>
      <c r="QJH41" s="851"/>
      <c r="QJI41" s="851"/>
      <c r="QJJ41" s="851"/>
      <c r="QJK41" s="851"/>
      <c r="QJL41" s="851"/>
      <c r="QJM41" s="851"/>
      <c r="QJN41" s="851"/>
      <c r="QJO41" s="851"/>
      <c r="QJP41" s="851"/>
      <c r="QJQ41" s="851"/>
      <c r="QJR41" s="851"/>
      <c r="QJS41" s="851"/>
      <c r="QJT41" s="851"/>
      <c r="QJU41" s="851"/>
      <c r="QJV41" s="851"/>
      <c r="QJW41" s="851"/>
      <c r="QJX41" s="851"/>
      <c r="QJY41" s="851"/>
      <c r="QJZ41" s="851"/>
      <c r="QKA41" s="851"/>
      <c r="QKB41" s="851"/>
      <c r="QKC41" s="851"/>
      <c r="QKD41" s="851"/>
      <c r="QKE41" s="851"/>
      <c r="QKF41" s="851"/>
      <c r="QKG41" s="851"/>
      <c r="QKH41" s="851"/>
      <c r="QKI41" s="851"/>
      <c r="QKJ41" s="851"/>
      <c r="QKK41" s="851"/>
      <c r="QKL41" s="851"/>
      <c r="QKM41" s="851"/>
      <c r="QKN41" s="851"/>
      <c r="QKO41" s="851"/>
      <c r="QKP41" s="851"/>
      <c r="QKQ41" s="851"/>
      <c r="QKR41" s="851"/>
      <c r="QKS41" s="851"/>
      <c r="QKT41" s="851"/>
      <c r="QKU41" s="851"/>
      <c r="QKV41" s="851"/>
      <c r="QKW41" s="851"/>
      <c r="QKX41" s="851"/>
      <c r="QKY41" s="851"/>
      <c r="QKZ41" s="851"/>
      <c r="QLA41" s="851"/>
      <c r="QLB41" s="851"/>
      <c r="QLC41" s="851"/>
      <c r="QLD41" s="851"/>
      <c r="QLE41" s="851"/>
      <c r="QLF41" s="851"/>
      <c r="QLG41" s="851"/>
      <c r="QLH41" s="851"/>
      <c r="QLI41" s="851"/>
      <c r="QLJ41" s="851"/>
      <c r="QLK41" s="851"/>
      <c r="QLL41" s="851"/>
      <c r="QLM41" s="851"/>
      <c r="QLN41" s="851"/>
      <c r="QLO41" s="851"/>
      <c r="QLP41" s="851"/>
      <c r="QLQ41" s="851"/>
      <c r="QLR41" s="851"/>
      <c r="QLS41" s="851"/>
      <c r="QLT41" s="851"/>
      <c r="QLU41" s="851"/>
      <c r="QLV41" s="851"/>
      <c r="QLW41" s="851"/>
      <c r="QLX41" s="851"/>
      <c r="QLY41" s="851"/>
      <c r="QLZ41" s="851"/>
      <c r="QMA41" s="851"/>
      <c r="QMB41" s="851"/>
      <c r="QMC41" s="851"/>
      <c r="QMD41" s="851"/>
      <c r="QME41" s="851"/>
      <c r="QMF41" s="851"/>
      <c r="QMG41" s="851"/>
      <c r="QMH41" s="851"/>
      <c r="QMI41" s="851"/>
      <c r="QMJ41" s="851"/>
      <c r="QMK41" s="851"/>
      <c r="QML41" s="851"/>
      <c r="QMM41" s="851"/>
      <c r="QMN41" s="851"/>
      <c r="QMO41" s="851"/>
      <c r="QMP41" s="851"/>
      <c r="QMQ41" s="851"/>
      <c r="QMR41" s="851"/>
      <c r="QMS41" s="851"/>
      <c r="QMT41" s="851"/>
      <c r="QMU41" s="851"/>
      <c r="QMV41" s="851"/>
      <c r="QMW41" s="851"/>
      <c r="QMX41" s="851"/>
      <c r="QMY41" s="851"/>
      <c r="QMZ41" s="851"/>
      <c r="QNA41" s="851"/>
      <c r="QNB41" s="851"/>
      <c r="QNC41" s="851"/>
      <c r="QND41" s="851"/>
      <c r="QNE41" s="851"/>
      <c r="QNF41" s="851"/>
      <c r="QNG41" s="851"/>
      <c r="QNH41" s="851"/>
      <c r="QNI41" s="851"/>
      <c r="QNJ41" s="851"/>
      <c r="QNK41" s="851"/>
      <c r="QNL41" s="851"/>
      <c r="QNM41" s="851"/>
      <c r="QNN41" s="851"/>
      <c r="QNO41" s="851"/>
      <c r="QNP41" s="851"/>
      <c r="QNQ41" s="851"/>
      <c r="QNR41" s="851"/>
      <c r="QNS41" s="851"/>
      <c r="QNT41" s="851"/>
      <c r="QNU41" s="851"/>
      <c r="QNV41" s="851"/>
      <c r="QNW41" s="851"/>
      <c r="QNX41" s="851"/>
      <c r="QNY41" s="851"/>
      <c r="QNZ41" s="851"/>
      <c r="QOA41" s="851"/>
      <c r="QOB41" s="851"/>
      <c r="QOC41" s="851"/>
      <c r="QOD41" s="851"/>
      <c r="QOE41" s="851"/>
      <c r="QOF41" s="851"/>
      <c r="QOG41" s="851"/>
      <c r="QOH41" s="851"/>
      <c r="QOI41" s="851"/>
      <c r="QOJ41" s="851"/>
      <c r="QOK41" s="851"/>
      <c r="QOL41" s="851"/>
      <c r="QOM41" s="851"/>
      <c r="QON41" s="851"/>
      <c r="QOO41" s="851"/>
      <c r="QOP41" s="851"/>
      <c r="QOQ41" s="851"/>
      <c r="QOR41" s="851"/>
      <c r="QOS41" s="851"/>
      <c r="QOT41" s="851"/>
      <c r="QOU41" s="851"/>
      <c r="QOV41" s="851"/>
      <c r="QOW41" s="851"/>
      <c r="QOX41" s="851"/>
      <c r="QOY41" s="851"/>
      <c r="QOZ41" s="851"/>
      <c r="QPA41" s="851"/>
      <c r="QPB41" s="851"/>
      <c r="QPC41" s="851"/>
      <c r="QPD41" s="851"/>
      <c r="QPE41" s="851"/>
      <c r="QPF41" s="851"/>
      <c r="QPG41" s="851"/>
      <c r="QPH41" s="851"/>
      <c r="QPI41" s="851"/>
      <c r="QPJ41" s="851"/>
      <c r="QPK41" s="851"/>
      <c r="QPL41" s="851"/>
      <c r="QPM41" s="851"/>
      <c r="QPN41" s="851"/>
      <c r="QPO41" s="851"/>
      <c r="QPP41" s="851"/>
      <c r="QPQ41" s="851"/>
      <c r="QPR41" s="851"/>
      <c r="QPS41" s="851"/>
      <c r="QPT41" s="851"/>
      <c r="QPU41" s="851"/>
      <c r="QPV41" s="851"/>
      <c r="QPW41" s="851"/>
      <c r="QPX41" s="851"/>
      <c r="QPY41" s="851"/>
      <c r="QPZ41" s="851"/>
      <c r="QQA41" s="851"/>
      <c r="QQB41" s="851"/>
      <c r="QQC41" s="851"/>
      <c r="QQD41" s="851"/>
      <c r="QQE41" s="851"/>
      <c r="QQF41" s="851"/>
      <c r="QQG41" s="851"/>
      <c r="QQH41" s="851"/>
      <c r="QQI41" s="851"/>
      <c r="QQJ41" s="851"/>
      <c r="QQK41" s="851"/>
      <c r="QQL41" s="851"/>
      <c r="QQM41" s="851"/>
      <c r="QQN41" s="851"/>
      <c r="QQO41" s="851"/>
      <c r="QQP41" s="851"/>
      <c r="QQQ41" s="851"/>
      <c r="QQR41" s="851"/>
      <c r="QQS41" s="851"/>
      <c r="QQT41" s="851"/>
      <c r="QQU41" s="851"/>
      <c r="QQV41" s="851"/>
      <c r="QQW41" s="851"/>
      <c r="QQX41" s="851"/>
      <c r="QQY41" s="851"/>
      <c r="QQZ41" s="851"/>
      <c r="QRA41" s="851"/>
      <c r="QRB41" s="851"/>
      <c r="QRC41" s="851"/>
      <c r="QRD41" s="851"/>
      <c r="QRE41" s="851"/>
      <c r="QRF41" s="851"/>
      <c r="QRG41" s="851"/>
      <c r="QRH41" s="851"/>
      <c r="QRI41" s="851"/>
      <c r="QRJ41" s="851"/>
      <c r="QRK41" s="851"/>
      <c r="QRL41" s="851"/>
      <c r="QRM41" s="851"/>
      <c r="QRN41" s="851"/>
      <c r="QRO41" s="851"/>
      <c r="QRP41" s="851"/>
      <c r="QRQ41" s="851"/>
      <c r="QRR41" s="851"/>
      <c r="QRS41" s="851"/>
      <c r="QRT41" s="851"/>
      <c r="QRU41" s="851"/>
      <c r="QRV41" s="851"/>
      <c r="QRW41" s="851"/>
      <c r="QRX41" s="851"/>
      <c r="QRY41" s="851"/>
      <c r="QRZ41" s="851"/>
      <c r="QSA41" s="851"/>
      <c r="QSB41" s="851"/>
      <c r="QSC41" s="851"/>
      <c r="QSD41" s="851"/>
      <c r="QSE41" s="851"/>
      <c r="QSF41" s="851"/>
      <c r="QSG41" s="851"/>
      <c r="QSH41" s="851"/>
      <c r="QSI41" s="851"/>
      <c r="QSJ41" s="851"/>
      <c r="QSK41" s="851"/>
      <c r="QSL41" s="851"/>
      <c r="QSM41" s="851"/>
      <c r="QSN41" s="851"/>
      <c r="QSO41" s="851"/>
      <c r="QSP41" s="851"/>
      <c r="QSQ41" s="851"/>
      <c r="QSR41" s="851"/>
      <c r="QSS41" s="851"/>
      <c r="QST41" s="851"/>
      <c r="QSU41" s="851"/>
      <c r="QSV41" s="851"/>
      <c r="QSW41" s="851"/>
      <c r="QSX41" s="851"/>
      <c r="QSY41" s="851"/>
      <c r="QSZ41" s="851"/>
      <c r="QTA41" s="851"/>
      <c r="QTB41" s="851"/>
      <c r="QTC41" s="851"/>
      <c r="QTD41" s="851"/>
      <c r="QTE41" s="851"/>
      <c r="QTF41" s="851"/>
      <c r="QTG41" s="851"/>
      <c r="QTH41" s="851"/>
      <c r="QTI41" s="851"/>
      <c r="QTJ41" s="851"/>
      <c r="QTK41" s="851"/>
      <c r="QTL41" s="851"/>
      <c r="QTM41" s="851"/>
      <c r="QTN41" s="851"/>
      <c r="QTO41" s="851"/>
      <c r="QTP41" s="851"/>
      <c r="QTQ41" s="851"/>
      <c r="QTR41" s="851"/>
      <c r="QTS41" s="851"/>
      <c r="QTT41" s="851"/>
      <c r="QTU41" s="851"/>
      <c r="QTV41" s="851"/>
      <c r="QTW41" s="851"/>
      <c r="QTX41" s="851"/>
      <c r="QTY41" s="851"/>
      <c r="QTZ41" s="851"/>
      <c r="QUA41" s="851"/>
      <c r="QUB41" s="851"/>
      <c r="QUC41" s="851"/>
      <c r="QUD41" s="851"/>
      <c r="QUE41" s="851"/>
      <c r="QUF41" s="851"/>
      <c r="QUG41" s="851"/>
      <c r="QUH41" s="851"/>
      <c r="QUI41" s="851"/>
      <c r="QUJ41" s="851"/>
      <c r="QUK41" s="851"/>
      <c r="QUL41" s="851"/>
      <c r="QUM41" s="851"/>
      <c r="QUN41" s="851"/>
      <c r="QUO41" s="851"/>
      <c r="QUP41" s="851"/>
      <c r="QUQ41" s="851"/>
      <c r="QUR41" s="851"/>
      <c r="QUS41" s="851"/>
      <c r="QUT41" s="851"/>
      <c r="QUU41" s="851"/>
      <c r="QUV41" s="851"/>
      <c r="QUW41" s="851"/>
      <c r="QUX41" s="851"/>
      <c r="QUY41" s="851"/>
      <c r="QUZ41" s="851"/>
      <c r="QVA41" s="851"/>
      <c r="QVB41" s="851"/>
      <c r="QVC41" s="851"/>
      <c r="QVD41" s="851"/>
      <c r="QVE41" s="851"/>
      <c r="QVF41" s="851"/>
      <c r="QVG41" s="851"/>
      <c r="QVH41" s="851"/>
      <c r="QVI41" s="851"/>
      <c r="QVJ41" s="851"/>
      <c r="QVK41" s="851"/>
      <c r="QVL41" s="851"/>
      <c r="QVM41" s="851"/>
      <c r="QVN41" s="851"/>
      <c r="QVO41" s="851"/>
      <c r="QVP41" s="851"/>
      <c r="QVQ41" s="851"/>
      <c r="QVR41" s="851"/>
      <c r="QVS41" s="851"/>
      <c r="QVT41" s="851"/>
      <c r="QVU41" s="851"/>
      <c r="QVV41" s="851"/>
      <c r="QVW41" s="851"/>
      <c r="QVX41" s="851"/>
      <c r="QVY41" s="851"/>
      <c r="QVZ41" s="851"/>
      <c r="QWA41" s="851"/>
      <c r="QWB41" s="851"/>
      <c r="QWC41" s="851"/>
      <c r="QWD41" s="851"/>
      <c r="QWE41" s="851"/>
      <c r="QWF41" s="851"/>
      <c r="QWG41" s="851"/>
      <c r="QWH41" s="851"/>
      <c r="QWI41" s="851"/>
      <c r="QWJ41" s="851"/>
      <c r="QWK41" s="851"/>
      <c r="QWL41" s="851"/>
      <c r="QWM41" s="851"/>
      <c r="QWN41" s="851"/>
      <c r="QWO41" s="851"/>
      <c r="QWP41" s="851"/>
      <c r="QWQ41" s="851"/>
      <c r="QWR41" s="851"/>
      <c r="QWS41" s="851"/>
      <c r="QWT41" s="851"/>
      <c r="QWU41" s="851"/>
      <c r="QWV41" s="851"/>
      <c r="QWW41" s="851"/>
      <c r="QWX41" s="851"/>
      <c r="QWY41" s="851"/>
      <c r="QWZ41" s="851"/>
      <c r="QXA41" s="851"/>
      <c r="QXB41" s="851"/>
      <c r="QXC41" s="851"/>
      <c r="QXD41" s="851"/>
      <c r="QXE41" s="851"/>
      <c r="QXF41" s="851"/>
      <c r="QXG41" s="851"/>
      <c r="QXH41" s="851"/>
      <c r="QXI41" s="851"/>
      <c r="QXJ41" s="851"/>
      <c r="QXK41" s="851"/>
      <c r="QXL41" s="851"/>
      <c r="QXM41" s="851"/>
      <c r="QXN41" s="851"/>
      <c r="QXO41" s="851"/>
      <c r="QXP41" s="851"/>
      <c r="QXQ41" s="851"/>
      <c r="QXR41" s="851"/>
      <c r="QXS41" s="851"/>
      <c r="QXT41" s="851"/>
      <c r="QXU41" s="851"/>
      <c r="QXV41" s="851"/>
      <c r="QXW41" s="851"/>
      <c r="QXX41" s="851"/>
      <c r="QXY41" s="851"/>
      <c r="QXZ41" s="851"/>
      <c r="QYA41" s="851"/>
      <c r="QYB41" s="851"/>
      <c r="QYC41" s="851"/>
      <c r="QYD41" s="851"/>
      <c r="QYE41" s="851"/>
      <c r="QYF41" s="851"/>
      <c r="QYG41" s="851"/>
      <c r="QYH41" s="851"/>
      <c r="QYI41" s="851"/>
      <c r="QYJ41" s="851"/>
      <c r="QYK41" s="851"/>
      <c r="QYL41" s="851"/>
      <c r="QYM41" s="851"/>
      <c r="QYN41" s="851"/>
      <c r="QYO41" s="851"/>
      <c r="QYP41" s="851"/>
      <c r="QYQ41" s="851"/>
      <c r="QYR41" s="851"/>
      <c r="QYS41" s="851"/>
      <c r="QYT41" s="851"/>
      <c r="QYU41" s="851"/>
      <c r="QYV41" s="851"/>
      <c r="QYW41" s="851"/>
      <c r="QYX41" s="851"/>
      <c r="QYY41" s="851"/>
      <c r="QYZ41" s="851"/>
      <c r="QZA41" s="851"/>
      <c r="QZB41" s="851"/>
      <c r="QZC41" s="851"/>
      <c r="QZD41" s="851"/>
      <c r="QZE41" s="851"/>
      <c r="QZF41" s="851"/>
      <c r="QZG41" s="851"/>
      <c r="QZH41" s="851"/>
      <c r="QZI41" s="851"/>
      <c r="QZJ41" s="851"/>
      <c r="QZK41" s="851"/>
      <c r="QZL41" s="851"/>
      <c r="QZM41" s="851"/>
      <c r="QZN41" s="851"/>
      <c r="QZO41" s="851"/>
      <c r="QZP41" s="851"/>
      <c r="QZQ41" s="851"/>
      <c r="QZR41" s="851"/>
      <c r="QZS41" s="851"/>
      <c r="QZT41" s="851"/>
      <c r="QZU41" s="851"/>
      <c r="QZV41" s="851"/>
      <c r="QZW41" s="851"/>
      <c r="QZX41" s="851"/>
      <c r="QZY41" s="851"/>
      <c r="QZZ41" s="851"/>
      <c r="RAA41" s="851"/>
      <c r="RAB41" s="851"/>
      <c r="RAC41" s="851"/>
      <c r="RAD41" s="851"/>
      <c r="RAE41" s="851"/>
      <c r="RAF41" s="851"/>
      <c r="RAG41" s="851"/>
      <c r="RAH41" s="851"/>
      <c r="RAI41" s="851"/>
      <c r="RAJ41" s="851"/>
      <c r="RAK41" s="851"/>
      <c r="RAL41" s="851"/>
      <c r="RAM41" s="851"/>
      <c r="RAN41" s="851"/>
      <c r="RAO41" s="851"/>
      <c r="RAP41" s="851"/>
      <c r="RAQ41" s="851"/>
      <c r="RAR41" s="851"/>
      <c r="RAS41" s="851"/>
      <c r="RAT41" s="851"/>
      <c r="RAU41" s="851"/>
      <c r="RAV41" s="851"/>
      <c r="RAW41" s="851"/>
      <c r="RAX41" s="851"/>
      <c r="RAY41" s="851"/>
      <c r="RAZ41" s="851"/>
      <c r="RBA41" s="851"/>
      <c r="RBB41" s="851"/>
      <c r="RBC41" s="851"/>
      <c r="RBD41" s="851"/>
      <c r="RBE41" s="851"/>
      <c r="RBF41" s="851"/>
      <c r="RBG41" s="851"/>
      <c r="RBH41" s="851"/>
      <c r="RBI41" s="851"/>
      <c r="RBJ41" s="851"/>
      <c r="RBK41" s="851"/>
      <c r="RBL41" s="851"/>
      <c r="RBM41" s="851"/>
      <c r="RBN41" s="851"/>
      <c r="RBO41" s="851"/>
      <c r="RBP41" s="851"/>
      <c r="RBQ41" s="851"/>
      <c r="RBR41" s="851"/>
      <c r="RBS41" s="851"/>
      <c r="RBT41" s="851"/>
      <c r="RBU41" s="851"/>
      <c r="RBV41" s="851"/>
      <c r="RBW41" s="851"/>
      <c r="RBX41" s="851"/>
      <c r="RBY41" s="851"/>
      <c r="RBZ41" s="851"/>
      <c r="RCA41" s="851"/>
      <c r="RCB41" s="851"/>
      <c r="RCC41" s="851"/>
      <c r="RCD41" s="851"/>
      <c r="RCE41" s="851"/>
      <c r="RCF41" s="851"/>
      <c r="RCG41" s="851"/>
      <c r="RCH41" s="851"/>
      <c r="RCI41" s="851"/>
      <c r="RCJ41" s="851"/>
      <c r="RCK41" s="851"/>
      <c r="RCL41" s="851"/>
      <c r="RCM41" s="851"/>
      <c r="RCN41" s="851"/>
      <c r="RCO41" s="851"/>
      <c r="RCP41" s="851"/>
      <c r="RCQ41" s="851"/>
      <c r="RCR41" s="851"/>
      <c r="RCS41" s="851"/>
      <c r="RCT41" s="851"/>
      <c r="RCU41" s="851"/>
      <c r="RCV41" s="851"/>
      <c r="RCW41" s="851"/>
      <c r="RCX41" s="851"/>
      <c r="RCY41" s="851"/>
      <c r="RCZ41" s="851"/>
      <c r="RDA41" s="851"/>
      <c r="RDB41" s="851"/>
      <c r="RDC41" s="851"/>
      <c r="RDD41" s="851"/>
      <c r="RDE41" s="851"/>
      <c r="RDF41" s="851"/>
      <c r="RDG41" s="851"/>
      <c r="RDH41" s="851"/>
      <c r="RDI41" s="851"/>
      <c r="RDJ41" s="851"/>
      <c r="RDK41" s="851"/>
      <c r="RDL41" s="851"/>
      <c r="RDM41" s="851"/>
      <c r="RDN41" s="851"/>
      <c r="RDO41" s="851"/>
      <c r="RDP41" s="851"/>
      <c r="RDQ41" s="851"/>
      <c r="RDR41" s="851"/>
      <c r="RDS41" s="851"/>
      <c r="RDT41" s="851"/>
      <c r="RDU41" s="851"/>
      <c r="RDV41" s="851"/>
      <c r="RDW41" s="851"/>
      <c r="RDX41" s="851"/>
      <c r="RDY41" s="851"/>
      <c r="RDZ41" s="851"/>
      <c r="REA41" s="851"/>
      <c r="REB41" s="851"/>
      <c r="REC41" s="851"/>
      <c r="RED41" s="851"/>
      <c r="REE41" s="851"/>
      <c r="REF41" s="851"/>
      <c r="REG41" s="851"/>
      <c r="REH41" s="851"/>
      <c r="REI41" s="851"/>
      <c r="REJ41" s="851"/>
      <c r="REK41" s="851"/>
      <c r="REL41" s="851"/>
      <c r="REM41" s="851"/>
      <c r="REN41" s="851"/>
      <c r="REO41" s="851"/>
      <c r="REP41" s="851"/>
      <c r="REQ41" s="851"/>
      <c r="RER41" s="851"/>
      <c r="RES41" s="851"/>
      <c r="RET41" s="851"/>
      <c r="REU41" s="851"/>
      <c r="REV41" s="851"/>
      <c r="REW41" s="851"/>
      <c r="REX41" s="851"/>
      <c r="REY41" s="851"/>
      <c r="REZ41" s="851"/>
      <c r="RFA41" s="851"/>
      <c r="RFB41" s="851"/>
      <c r="RFC41" s="851"/>
      <c r="RFD41" s="851"/>
      <c r="RFE41" s="851"/>
      <c r="RFF41" s="851"/>
      <c r="RFG41" s="851"/>
      <c r="RFH41" s="851"/>
      <c r="RFI41" s="851"/>
      <c r="RFJ41" s="851"/>
      <c r="RFK41" s="851"/>
      <c r="RFL41" s="851"/>
      <c r="RFM41" s="851"/>
      <c r="RFN41" s="851"/>
      <c r="RFO41" s="851"/>
      <c r="RFP41" s="851"/>
      <c r="RFQ41" s="851"/>
      <c r="RFR41" s="851"/>
      <c r="RFS41" s="851"/>
      <c r="RFT41" s="851"/>
      <c r="RFU41" s="851"/>
      <c r="RFV41" s="851"/>
      <c r="RFW41" s="851"/>
      <c r="RFX41" s="851"/>
      <c r="RFY41" s="851"/>
      <c r="RFZ41" s="851"/>
      <c r="RGA41" s="851"/>
      <c r="RGB41" s="851"/>
      <c r="RGC41" s="851"/>
      <c r="RGD41" s="851"/>
      <c r="RGE41" s="851"/>
      <c r="RGF41" s="851"/>
      <c r="RGG41" s="851"/>
      <c r="RGH41" s="851"/>
      <c r="RGI41" s="851"/>
      <c r="RGJ41" s="851"/>
      <c r="RGK41" s="851"/>
      <c r="RGL41" s="851"/>
      <c r="RGM41" s="851"/>
      <c r="RGN41" s="851"/>
      <c r="RGO41" s="851"/>
      <c r="RGP41" s="851"/>
      <c r="RGQ41" s="851"/>
      <c r="RGR41" s="851"/>
      <c r="RGS41" s="851"/>
      <c r="RGT41" s="851"/>
      <c r="RGU41" s="851"/>
      <c r="RGV41" s="851"/>
      <c r="RGW41" s="851"/>
      <c r="RGX41" s="851"/>
      <c r="RGY41" s="851"/>
      <c r="RGZ41" s="851"/>
      <c r="RHA41" s="851"/>
      <c r="RHB41" s="851"/>
      <c r="RHC41" s="851"/>
      <c r="RHD41" s="851"/>
      <c r="RHE41" s="851"/>
      <c r="RHF41" s="851"/>
      <c r="RHG41" s="851"/>
      <c r="RHH41" s="851"/>
      <c r="RHI41" s="851"/>
      <c r="RHJ41" s="851"/>
      <c r="RHK41" s="851"/>
      <c r="RHL41" s="851"/>
      <c r="RHM41" s="851"/>
      <c r="RHN41" s="851"/>
      <c r="RHO41" s="851"/>
      <c r="RHP41" s="851"/>
      <c r="RHQ41" s="851"/>
      <c r="RHR41" s="851"/>
      <c r="RHS41" s="851"/>
      <c r="RHT41" s="851"/>
      <c r="RHU41" s="851"/>
      <c r="RHV41" s="851"/>
      <c r="RHW41" s="851"/>
      <c r="RHX41" s="851"/>
      <c r="RHY41" s="851"/>
      <c r="RHZ41" s="851"/>
      <c r="RIA41" s="851"/>
      <c r="RIB41" s="851"/>
      <c r="RIC41" s="851"/>
      <c r="RID41" s="851"/>
      <c r="RIE41" s="851"/>
      <c r="RIF41" s="851"/>
      <c r="RIG41" s="851"/>
      <c r="RIH41" s="851"/>
      <c r="RII41" s="851"/>
      <c r="RIJ41" s="851"/>
      <c r="RIK41" s="851"/>
      <c r="RIL41" s="851"/>
      <c r="RIM41" s="851"/>
      <c r="RIN41" s="851"/>
      <c r="RIO41" s="851"/>
      <c r="RIP41" s="851"/>
      <c r="RIQ41" s="851"/>
      <c r="RIR41" s="851"/>
      <c r="RIS41" s="851"/>
      <c r="RIT41" s="851"/>
      <c r="RIU41" s="851"/>
      <c r="RIV41" s="851"/>
      <c r="RIW41" s="851"/>
      <c r="RIX41" s="851"/>
      <c r="RIY41" s="851"/>
      <c r="RIZ41" s="851"/>
      <c r="RJA41" s="851"/>
      <c r="RJB41" s="851"/>
      <c r="RJC41" s="851"/>
      <c r="RJD41" s="851"/>
      <c r="RJE41" s="851"/>
      <c r="RJF41" s="851"/>
      <c r="RJG41" s="851"/>
      <c r="RJH41" s="851"/>
      <c r="RJI41" s="851"/>
      <c r="RJJ41" s="851"/>
      <c r="RJK41" s="851"/>
      <c r="RJL41" s="851"/>
      <c r="RJM41" s="851"/>
      <c r="RJN41" s="851"/>
      <c r="RJO41" s="851"/>
      <c r="RJP41" s="851"/>
      <c r="RJQ41" s="851"/>
      <c r="RJR41" s="851"/>
      <c r="RJS41" s="851"/>
      <c r="RJT41" s="851"/>
      <c r="RJU41" s="851"/>
      <c r="RJV41" s="851"/>
      <c r="RJW41" s="851"/>
      <c r="RJX41" s="851"/>
      <c r="RJY41" s="851"/>
      <c r="RJZ41" s="851"/>
      <c r="RKA41" s="851"/>
      <c r="RKB41" s="851"/>
      <c r="RKC41" s="851"/>
      <c r="RKD41" s="851"/>
      <c r="RKE41" s="851"/>
      <c r="RKF41" s="851"/>
      <c r="RKG41" s="851"/>
      <c r="RKH41" s="851"/>
      <c r="RKI41" s="851"/>
      <c r="RKJ41" s="851"/>
      <c r="RKK41" s="851"/>
      <c r="RKL41" s="851"/>
      <c r="RKM41" s="851"/>
      <c r="RKN41" s="851"/>
      <c r="RKO41" s="851"/>
      <c r="RKP41" s="851"/>
      <c r="RKQ41" s="851"/>
      <c r="RKR41" s="851"/>
      <c r="RKS41" s="851"/>
      <c r="RKT41" s="851"/>
      <c r="RKU41" s="851"/>
      <c r="RKV41" s="851"/>
      <c r="RKW41" s="851"/>
      <c r="RKX41" s="851"/>
      <c r="RKY41" s="851"/>
      <c r="RKZ41" s="851"/>
      <c r="RLA41" s="851"/>
      <c r="RLB41" s="851"/>
      <c r="RLC41" s="851"/>
      <c r="RLD41" s="851"/>
      <c r="RLE41" s="851"/>
      <c r="RLF41" s="851"/>
      <c r="RLG41" s="851"/>
      <c r="RLH41" s="851"/>
      <c r="RLI41" s="851"/>
      <c r="RLJ41" s="851"/>
      <c r="RLK41" s="851"/>
      <c r="RLL41" s="851"/>
      <c r="RLM41" s="851"/>
      <c r="RLN41" s="851"/>
      <c r="RLO41" s="851"/>
      <c r="RLP41" s="851"/>
      <c r="RLQ41" s="851"/>
      <c r="RLR41" s="851"/>
      <c r="RLS41" s="851"/>
      <c r="RLT41" s="851"/>
      <c r="RLU41" s="851"/>
      <c r="RLV41" s="851"/>
      <c r="RLW41" s="851"/>
      <c r="RLX41" s="851"/>
      <c r="RLY41" s="851"/>
      <c r="RLZ41" s="851"/>
      <c r="RMA41" s="851"/>
      <c r="RMB41" s="851"/>
      <c r="RMC41" s="851"/>
      <c r="RMD41" s="851"/>
      <c r="RME41" s="851"/>
      <c r="RMF41" s="851"/>
      <c r="RMG41" s="851"/>
      <c r="RMH41" s="851"/>
      <c r="RMI41" s="851"/>
      <c r="RMJ41" s="851"/>
      <c r="RMK41" s="851"/>
      <c r="RML41" s="851"/>
      <c r="RMM41" s="851"/>
      <c r="RMN41" s="851"/>
      <c r="RMO41" s="851"/>
      <c r="RMP41" s="851"/>
      <c r="RMQ41" s="851"/>
      <c r="RMR41" s="851"/>
      <c r="RMS41" s="851"/>
      <c r="RMT41" s="851"/>
      <c r="RMU41" s="851"/>
      <c r="RMV41" s="851"/>
      <c r="RMW41" s="851"/>
      <c r="RMX41" s="851"/>
      <c r="RMY41" s="851"/>
      <c r="RMZ41" s="851"/>
      <c r="RNA41" s="851"/>
      <c r="RNB41" s="851"/>
      <c r="RNC41" s="851"/>
      <c r="RND41" s="851"/>
      <c r="RNE41" s="851"/>
      <c r="RNF41" s="851"/>
      <c r="RNG41" s="851"/>
      <c r="RNH41" s="851"/>
      <c r="RNI41" s="851"/>
      <c r="RNJ41" s="851"/>
      <c r="RNK41" s="851"/>
      <c r="RNL41" s="851"/>
      <c r="RNM41" s="851"/>
      <c r="RNN41" s="851"/>
      <c r="RNO41" s="851"/>
      <c r="RNP41" s="851"/>
      <c r="RNQ41" s="851"/>
      <c r="RNR41" s="851"/>
      <c r="RNS41" s="851"/>
      <c r="RNT41" s="851"/>
      <c r="RNU41" s="851"/>
      <c r="RNV41" s="851"/>
      <c r="RNW41" s="851"/>
      <c r="RNX41" s="851"/>
      <c r="RNY41" s="851"/>
      <c r="RNZ41" s="851"/>
      <c r="ROA41" s="851"/>
      <c r="ROB41" s="851"/>
      <c r="ROC41" s="851"/>
      <c r="ROD41" s="851"/>
      <c r="ROE41" s="851"/>
      <c r="ROF41" s="851"/>
      <c r="ROG41" s="851"/>
      <c r="ROH41" s="851"/>
      <c r="ROI41" s="851"/>
      <c r="ROJ41" s="851"/>
      <c r="ROK41" s="851"/>
      <c r="ROL41" s="851"/>
      <c r="ROM41" s="851"/>
      <c r="RON41" s="851"/>
      <c r="ROO41" s="851"/>
      <c r="ROP41" s="851"/>
      <c r="ROQ41" s="851"/>
      <c r="ROR41" s="851"/>
      <c r="ROS41" s="851"/>
      <c r="ROT41" s="851"/>
      <c r="ROU41" s="851"/>
      <c r="ROV41" s="851"/>
      <c r="ROW41" s="851"/>
      <c r="ROX41" s="851"/>
      <c r="ROY41" s="851"/>
      <c r="ROZ41" s="851"/>
      <c r="RPA41" s="851"/>
      <c r="RPB41" s="851"/>
      <c r="RPC41" s="851"/>
      <c r="RPD41" s="851"/>
      <c r="RPE41" s="851"/>
      <c r="RPF41" s="851"/>
      <c r="RPG41" s="851"/>
      <c r="RPH41" s="851"/>
      <c r="RPI41" s="851"/>
      <c r="RPJ41" s="851"/>
      <c r="RPK41" s="851"/>
      <c r="RPL41" s="851"/>
      <c r="RPM41" s="851"/>
      <c r="RPN41" s="851"/>
      <c r="RPO41" s="851"/>
      <c r="RPP41" s="851"/>
      <c r="RPQ41" s="851"/>
      <c r="RPR41" s="851"/>
      <c r="RPS41" s="851"/>
      <c r="RPT41" s="851"/>
      <c r="RPU41" s="851"/>
      <c r="RPV41" s="851"/>
      <c r="RPW41" s="851"/>
      <c r="RPX41" s="851"/>
      <c r="RPY41" s="851"/>
      <c r="RPZ41" s="851"/>
      <c r="RQA41" s="851"/>
      <c r="RQB41" s="851"/>
      <c r="RQC41" s="851"/>
      <c r="RQD41" s="851"/>
      <c r="RQE41" s="851"/>
      <c r="RQF41" s="851"/>
      <c r="RQG41" s="851"/>
      <c r="RQH41" s="851"/>
      <c r="RQI41" s="851"/>
      <c r="RQJ41" s="851"/>
      <c r="RQK41" s="851"/>
      <c r="RQL41" s="851"/>
      <c r="RQM41" s="851"/>
      <c r="RQN41" s="851"/>
      <c r="RQO41" s="851"/>
      <c r="RQP41" s="851"/>
      <c r="RQQ41" s="851"/>
      <c r="RQR41" s="851"/>
      <c r="RQS41" s="851"/>
      <c r="RQT41" s="851"/>
      <c r="RQU41" s="851"/>
      <c r="RQV41" s="851"/>
      <c r="RQW41" s="851"/>
      <c r="RQX41" s="851"/>
      <c r="RQY41" s="851"/>
      <c r="RQZ41" s="851"/>
      <c r="RRA41" s="851"/>
      <c r="RRB41" s="851"/>
      <c r="RRC41" s="851"/>
      <c r="RRD41" s="851"/>
      <c r="RRE41" s="851"/>
      <c r="RRF41" s="851"/>
      <c r="RRG41" s="851"/>
      <c r="RRH41" s="851"/>
      <c r="RRI41" s="851"/>
      <c r="RRJ41" s="851"/>
      <c r="RRK41" s="851"/>
      <c r="RRL41" s="851"/>
      <c r="RRM41" s="851"/>
      <c r="RRN41" s="851"/>
      <c r="RRO41" s="851"/>
      <c r="RRP41" s="851"/>
      <c r="RRQ41" s="851"/>
      <c r="RRR41" s="851"/>
      <c r="RRS41" s="851"/>
      <c r="RRT41" s="851"/>
      <c r="RRU41" s="851"/>
      <c r="RRV41" s="851"/>
      <c r="RRW41" s="851"/>
      <c r="RRX41" s="851"/>
      <c r="RRY41" s="851"/>
      <c r="RRZ41" s="851"/>
      <c r="RSA41" s="851"/>
      <c r="RSB41" s="851"/>
      <c r="RSC41" s="851"/>
      <c r="RSD41" s="851"/>
      <c r="RSE41" s="851"/>
      <c r="RSF41" s="851"/>
      <c r="RSG41" s="851"/>
      <c r="RSH41" s="851"/>
      <c r="RSI41" s="851"/>
      <c r="RSJ41" s="851"/>
      <c r="RSK41" s="851"/>
      <c r="RSL41" s="851"/>
      <c r="RSM41" s="851"/>
      <c r="RSN41" s="851"/>
      <c r="RSO41" s="851"/>
      <c r="RSP41" s="851"/>
      <c r="RSQ41" s="851"/>
      <c r="RSR41" s="851"/>
      <c r="RSS41" s="851"/>
      <c r="RST41" s="851"/>
      <c r="RSU41" s="851"/>
      <c r="RSV41" s="851"/>
      <c r="RSW41" s="851"/>
      <c r="RSX41" s="851"/>
      <c r="RSY41" s="851"/>
      <c r="RSZ41" s="851"/>
      <c r="RTA41" s="851"/>
      <c r="RTB41" s="851"/>
      <c r="RTC41" s="851"/>
      <c r="RTD41" s="851"/>
      <c r="RTE41" s="851"/>
      <c r="RTF41" s="851"/>
      <c r="RTG41" s="851"/>
      <c r="RTH41" s="851"/>
      <c r="RTI41" s="851"/>
      <c r="RTJ41" s="851"/>
      <c r="RTK41" s="851"/>
      <c r="RTL41" s="851"/>
      <c r="RTM41" s="851"/>
      <c r="RTN41" s="851"/>
      <c r="RTO41" s="851"/>
      <c r="RTP41" s="851"/>
      <c r="RTQ41" s="851"/>
      <c r="RTR41" s="851"/>
      <c r="RTS41" s="851"/>
      <c r="RTT41" s="851"/>
      <c r="RTU41" s="851"/>
      <c r="RTV41" s="851"/>
      <c r="RTW41" s="851"/>
      <c r="RTX41" s="851"/>
      <c r="RTY41" s="851"/>
      <c r="RTZ41" s="851"/>
      <c r="RUA41" s="851"/>
      <c r="RUB41" s="851"/>
      <c r="RUC41" s="851"/>
      <c r="RUD41" s="851"/>
      <c r="RUE41" s="851"/>
      <c r="RUF41" s="851"/>
      <c r="RUG41" s="851"/>
      <c r="RUH41" s="851"/>
      <c r="RUI41" s="851"/>
      <c r="RUJ41" s="851"/>
      <c r="RUK41" s="851"/>
      <c r="RUL41" s="851"/>
      <c r="RUM41" s="851"/>
      <c r="RUN41" s="851"/>
      <c r="RUO41" s="851"/>
      <c r="RUP41" s="851"/>
      <c r="RUQ41" s="851"/>
      <c r="RUR41" s="851"/>
      <c r="RUS41" s="851"/>
      <c r="RUT41" s="851"/>
      <c r="RUU41" s="851"/>
      <c r="RUV41" s="851"/>
      <c r="RUW41" s="851"/>
      <c r="RUX41" s="851"/>
      <c r="RUY41" s="851"/>
      <c r="RUZ41" s="851"/>
      <c r="RVA41" s="851"/>
      <c r="RVB41" s="851"/>
      <c r="RVC41" s="851"/>
      <c r="RVD41" s="851"/>
      <c r="RVE41" s="851"/>
      <c r="RVF41" s="851"/>
      <c r="RVG41" s="851"/>
      <c r="RVH41" s="851"/>
      <c r="RVI41" s="851"/>
      <c r="RVJ41" s="851"/>
      <c r="RVK41" s="851"/>
      <c r="RVL41" s="851"/>
      <c r="RVM41" s="851"/>
      <c r="RVN41" s="851"/>
      <c r="RVO41" s="851"/>
      <c r="RVP41" s="851"/>
      <c r="RVQ41" s="851"/>
      <c r="RVR41" s="851"/>
      <c r="RVS41" s="851"/>
      <c r="RVT41" s="851"/>
      <c r="RVU41" s="851"/>
      <c r="RVV41" s="851"/>
      <c r="RVW41" s="851"/>
      <c r="RVX41" s="851"/>
      <c r="RVY41" s="851"/>
      <c r="RVZ41" s="851"/>
      <c r="RWA41" s="851"/>
      <c r="RWB41" s="851"/>
      <c r="RWC41" s="851"/>
      <c r="RWD41" s="851"/>
      <c r="RWE41" s="851"/>
      <c r="RWF41" s="851"/>
      <c r="RWG41" s="851"/>
      <c r="RWH41" s="851"/>
      <c r="RWI41" s="851"/>
      <c r="RWJ41" s="851"/>
      <c r="RWK41" s="851"/>
      <c r="RWL41" s="851"/>
      <c r="RWM41" s="851"/>
      <c r="RWN41" s="851"/>
      <c r="RWO41" s="851"/>
      <c r="RWP41" s="851"/>
      <c r="RWQ41" s="851"/>
      <c r="RWR41" s="851"/>
      <c r="RWS41" s="851"/>
      <c r="RWT41" s="851"/>
      <c r="RWU41" s="851"/>
      <c r="RWV41" s="851"/>
      <c r="RWW41" s="851"/>
      <c r="RWX41" s="851"/>
      <c r="RWY41" s="851"/>
      <c r="RWZ41" s="851"/>
      <c r="RXA41" s="851"/>
      <c r="RXB41" s="851"/>
      <c r="RXC41" s="851"/>
      <c r="RXD41" s="851"/>
      <c r="RXE41" s="851"/>
      <c r="RXF41" s="851"/>
      <c r="RXG41" s="851"/>
      <c r="RXH41" s="851"/>
      <c r="RXI41" s="851"/>
      <c r="RXJ41" s="851"/>
      <c r="RXK41" s="851"/>
      <c r="RXL41" s="851"/>
      <c r="RXM41" s="851"/>
      <c r="RXN41" s="851"/>
      <c r="RXO41" s="851"/>
      <c r="RXP41" s="851"/>
      <c r="RXQ41" s="851"/>
      <c r="RXR41" s="851"/>
      <c r="RXS41" s="851"/>
      <c r="RXT41" s="851"/>
      <c r="RXU41" s="851"/>
      <c r="RXV41" s="851"/>
      <c r="RXW41" s="851"/>
      <c r="RXX41" s="851"/>
      <c r="RXY41" s="851"/>
      <c r="RXZ41" s="851"/>
      <c r="RYA41" s="851"/>
      <c r="RYB41" s="851"/>
      <c r="RYC41" s="851"/>
      <c r="RYD41" s="851"/>
      <c r="RYE41" s="851"/>
      <c r="RYF41" s="851"/>
      <c r="RYG41" s="851"/>
      <c r="RYH41" s="851"/>
      <c r="RYI41" s="851"/>
      <c r="RYJ41" s="851"/>
      <c r="RYK41" s="851"/>
      <c r="RYL41" s="851"/>
      <c r="RYM41" s="851"/>
      <c r="RYN41" s="851"/>
      <c r="RYO41" s="851"/>
      <c r="RYP41" s="851"/>
      <c r="RYQ41" s="851"/>
      <c r="RYR41" s="851"/>
      <c r="RYS41" s="851"/>
      <c r="RYT41" s="851"/>
      <c r="RYU41" s="851"/>
      <c r="RYV41" s="851"/>
      <c r="RYW41" s="851"/>
      <c r="RYX41" s="851"/>
      <c r="RYY41" s="851"/>
      <c r="RYZ41" s="851"/>
      <c r="RZA41" s="851"/>
      <c r="RZB41" s="851"/>
      <c r="RZC41" s="851"/>
      <c r="RZD41" s="851"/>
      <c r="RZE41" s="851"/>
      <c r="RZF41" s="851"/>
      <c r="RZG41" s="851"/>
      <c r="RZH41" s="851"/>
      <c r="RZI41" s="851"/>
      <c r="RZJ41" s="851"/>
      <c r="RZK41" s="851"/>
      <c r="RZL41" s="851"/>
      <c r="RZM41" s="851"/>
      <c r="RZN41" s="851"/>
      <c r="RZO41" s="851"/>
      <c r="RZP41" s="851"/>
      <c r="RZQ41" s="851"/>
      <c r="RZR41" s="851"/>
      <c r="RZS41" s="851"/>
      <c r="RZT41" s="851"/>
      <c r="RZU41" s="851"/>
      <c r="RZV41" s="851"/>
      <c r="RZW41" s="851"/>
      <c r="RZX41" s="851"/>
      <c r="RZY41" s="851"/>
      <c r="RZZ41" s="851"/>
      <c r="SAA41" s="851"/>
      <c r="SAB41" s="851"/>
      <c r="SAC41" s="851"/>
      <c r="SAD41" s="851"/>
      <c r="SAE41" s="851"/>
      <c r="SAF41" s="851"/>
      <c r="SAG41" s="851"/>
      <c r="SAH41" s="851"/>
      <c r="SAI41" s="851"/>
      <c r="SAJ41" s="851"/>
      <c r="SAK41" s="851"/>
      <c r="SAL41" s="851"/>
      <c r="SAM41" s="851"/>
      <c r="SAN41" s="851"/>
      <c r="SAO41" s="851"/>
      <c r="SAP41" s="851"/>
      <c r="SAQ41" s="851"/>
      <c r="SAR41" s="851"/>
      <c r="SAS41" s="851"/>
      <c r="SAT41" s="851"/>
      <c r="SAU41" s="851"/>
      <c r="SAV41" s="851"/>
      <c r="SAW41" s="851"/>
      <c r="SAX41" s="851"/>
      <c r="SAY41" s="851"/>
      <c r="SAZ41" s="851"/>
      <c r="SBA41" s="851"/>
      <c r="SBB41" s="851"/>
      <c r="SBC41" s="851"/>
      <c r="SBD41" s="851"/>
      <c r="SBE41" s="851"/>
      <c r="SBF41" s="851"/>
      <c r="SBG41" s="851"/>
      <c r="SBH41" s="851"/>
      <c r="SBI41" s="851"/>
      <c r="SBJ41" s="851"/>
      <c r="SBK41" s="851"/>
      <c r="SBL41" s="851"/>
      <c r="SBM41" s="851"/>
      <c r="SBN41" s="851"/>
      <c r="SBO41" s="851"/>
      <c r="SBP41" s="851"/>
      <c r="SBQ41" s="851"/>
      <c r="SBR41" s="851"/>
      <c r="SBS41" s="851"/>
      <c r="SBT41" s="851"/>
      <c r="SBU41" s="851"/>
      <c r="SBV41" s="851"/>
      <c r="SBW41" s="851"/>
      <c r="SBX41" s="851"/>
      <c r="SBY41" s="851"/>
      <c r="SBZ41" s="851"/>
      <c r="SCA41" s="851"/>
      <c r="SCB41" s="851"/>
      <c r="SCC41" s="851"/>
      <c r="SCD41" s="851"/>
      <c r="SCE41" s="851"/>
      <c r="SCF41" s="851"/>
      <c r="SCG41" s="851"/>
      <c r="SCH41" s="851"/>
      <c r="SCI41" s="851"/>
      <c r="SCJ41" s="851"/>
      <c r="SCK41" s="851"/>
      <c r="SCL41" s="851"/>
      <c r="SCM41" s="851"/>
      <c r="SCN41" s="851"/>
      <c r="SCO41" s="851"/>
      <c r="SCP41" s="851"/>
      <c r="SCQ41" s="851"/>
      <c r="SCR41" s="851"/>
      <c r="SCS41" s="851"/>
      <c r="SCT41" s="851"/>
      <c r="SCU41" s="851"/>
      <c r="SCV41" s="851"/>
      <c r="SCW41" s="851"/>
      <c r="SCX41" s="851"/>
      <c r="SCY41" s="851"/>
      <c r="SCZ41" s="851"/>
      <c r="SDA41" s="851"/>
      <c r="SDB41" s="851"/>
      <c r="SDC41" s="851"/>
      <c r="SDD41" s="851"/>
      <c r="SDE41" s="851"/>
      <c r="SDF41" s="851"/>
      <c r="SDG41" s="851"/>
      <c r="SDH41" s="851"/>
      <c r="SDI41" s="851"/>
      <c r="SDJ41" s="851"/>
      <c r="SDK41" s="851"/>
      <c r="SDL41" s="851"/>
      <c r="SDM41" s="851"/>
      <c r="SDN41" s="851"/>
      <c r="SDO41" s="851"/>
      <c r="SDP41" s="851"/>
      <c r="SDQ41" s="851"/>
      <c r="SDR41" s="851"/>
      <c r="SDS41" s="851"/>
      <c r="SDT41" s="851"/>
      <c r="SDU41" s="851"/>
      <c r="SDV41" s="851"/>
      <c r="SDW41" s="851"/>
      <c r="SDX41" s="851"/>
      <c r="SDY41" s="851"/>
      <c r="SDZ41" s="851"/>
      <c r="SEA41" s="851"/>
      <c r="SEB41" s="851"/>
      <c r="SEC41" s="851"/>
      <c r="SED41" s="851"/>
      <c r="SEE41" s="851"/>
      <c r="SEF41" s="851"/>
      <c r="SEG41" s="851"/>
      <c r="SEH41" s="851"/>
      <c r="SEI41" s="851"/>
      <c r="SEJ41" s="851"/>
      <c r="SEK41" s="851"/>
      <c r="SEL41" s="851"/>
      <c r="SEM41" s="851"/>
      <c r="SEN41" s="851"/>
      <c r="SEO41" s="851"/>
      <c r="SEP41" s="851"/>
      <c r="SEQ41" s="851"/>
      <c r="SER41" s="851"/>
      <c r="SES41" s="851"/>
      <c r="SET41" s="851"/>
      <c r="SEU41" s="851"/>
      <c r="SEV41" s="851"/>
      <c r="SEW41" s="851"/>
      <c r="SEX41" s="851"/>
      <c r="SEY41" s="851"/>
      <c r="SEZ41" s="851"/>
      <c r="SFA41" s="851"/>
      <c r="SFB41" s="851"/>
      <c r="SFC41" s="851"/>
      <c r="SFD41" s="851"/>
      <c r="SFE41" s="851"/>
      <c r="SFF41" s="851"/>
      <c r="SFG41" s="851"/>
      <c r="SFH41" s="851"/>
      <c r="SFI41" s="851"/>
      <c r="SFJ41" s="851"/>
      <c r="SFK41" s="851"/>
      <c r="SFL41" s="851"/>
      <c r="SFM41" s="851"/>
      <c r="SFN41" s="851"/>
      <c r="SFO41" s="851"/>
      <c r="SFP41" s="851"/>
      <c r="SFQ41" s="851"/>
      <c r="SFR41" s="851"/>
      <c r="SFS41" s="851"/>
      <c r="SFT41" s="851"/>
      <c r="SFU41" s="851"/>
      <c r="SFV41" s="851"/>
      <c r="SFW41" s="851"/>
      <c r="SFX41" s="851"/>
      <c r="SFY41" s="851"/>
      <c r="SFZ41" s="851"/>
      <c r="SGA41" s="851"/>
      <c r="SGB41" s="851"/>
      <c r="SGC41" s="851"/>
      <c r="SGD41" s="851"/>
      <c r="SGE41" s="851"/>
      <c r="SGF41" s="851"/>
      <c r="SGG41" s="851"/>
      <c r="SGH41" s="851"/>
      <c r="SGI41" s="851"/>
      <c r="SGJ41" s="851"/>
      <c r="SGK41" s="851"/>
      <c r="SGL41" s="851"/>
      <c r="SGM41" s="851"/>
      <c r="SGN41" s="851"/>
      <c r="SGO41" s="851"/>
      <c r="SGP41" s="851"/>
      <c r="SGQ41" s="851"/>
      <c r="SGR41" s="851"/>
      <c r="SGS41" s="851"/>
      <c r="SGT41" s="851"/>
      <c r="SGU41" s="851"/>
      <c r="SGV41" s="851"/>
      <c r="SGW41" s="851"/>
      <c r="SGX41" s="851"/>
      <c r="SGY41" s="851"/>
      <c r="SGZ41" s="851"/>
      <c r="SHA41" s="851"/>
      <c r="SHB41" s="851"/>
      <c r="SHC41" s="851"/>
      <c r="SHD41" s="851"/>
      <c r="SHE41" s="851"/>
      <c r="SHF41" s="851"/>
      <c r="SHG41" s="851"/>
      <c r="SHH41" s="851"/>
      <c r="SHI41" s="851"/>
      <c r="SHJ41" s="851"/>
      <c r="SHK41" s="851"/>
      <c r="SHL41" s="851"/>
      <c r="SHM41" s="851"/>
      <c r="SHN41" s="851"/>
      <c r="SHO41" s="851"/>
      <c r="SHP41" s="851"/>
      <c r="SHQ41" s="851"/>
      <c r="SHR41" s="851"/>
      <c r="SHS41" s="851"/>
      <c r="SHT41" s="851"/>
      <c r="SHU41" s="851"/>
      <c r="SHV41" s="851"/>
      <c r="SHW41" s="851"/>
      <c r="SHX41" s="851"/>
      <c r="SHY41" s="851"/>
      <c r="SHZ41" s="851"/>
      <c r="SIA41" s="851"/>
      <c r="SIB41" s="851"/>
      <c r="SIC41" s="851"/>
      <c r="SID41" s="851"/>
      <c r="SIE41" s="851"/>
      <c r="SIF41" s="851"/>
      <c r="SIG41" s="851"/>
      <c r="SIH41" s="851"/>
      <c r="SII41" s="851"/>
      <c r="SIJ41" s="851"/>
      <c r="SIK41" s="851"/>
      <c r="SIL41" s="851"/>
      <c r="SIM41" s="851"/>
      <c r="SIN41" s="851"/>
      <c r="SIO41" s="851"/>
      <c r="SIP41" s="851"/>
      <c r="SIQ41" s="851"/>
      <c r="SIR41" s="851"/>
      <c r="SIS41" s="851"/>
      <c r="SIT41" s="851"/>
      <c r="SIU41" s="851"/>
      <c r="SIV41" s="851"/>
      <c r="SIW41" s="851"/>
      <c r="SIX41" s="851"/>
      <c r="SIY41" s="851"/>
      <c r="SIZ41" s="851"/>
      <c r="SJA41" s="851"/>
      <c r="SJB41" s="851"/>
      <c r="SJC41" s="851"/>
      <c r="SJD41" s="851"/>
      <c r="SJE41" s="851"/>
      <c r="SJF41" s="851"/>
      <c r="SJG41" s="851"/>
      <c r="SJH41" s="851"/>
      <c r="SJI41" s="851"/>
      <c r="SJJ41" s="851"/>
      <c r="SJK41" s="851"/>
      <c r="SJL41" s="851"/>
      <c r="SJM41" s="851"/>
      <c r="SJN41" s="851"/>
      <c r="SJO41" s="851"/>
      <c r="SJP41" s="851"/>
      <c r="SJQ41" s="851"/>
      <c r="SJR41" s="851"/>
      <c r="SJS41" s="851"/>
      <c r="SJT41" s="851"/>
      <c r="SJU41" s="851"/>
      <c r="SJV41" s="851"/>
      <c r="SJW41" s="851"/>
      <c r="SJX41" s="851"/>
      <c r="SJY41" s="851"/>
      <c r="SJZ41" s="851"/>
      <c r="SKA41" s="851"/>
      <c r="SKB41" s="851"/>
      <c r="SKC41" s="851"/>
      <c r="SKD41" s="851"/>
      <c r="SKE41" s="851"/>
      <c r="SKF41" s="851"/>
      <c r="SKG41" s="851"/>
      <c r="SKH41" s="851"/>
      <c r="SKI41" s="851"/>
      <c r="SKJ41" s="851"/>
      <c r="SKK41" s="851"/>
      <c r="SKL41" s="851"/>
      <c r="SKM41" s="851"/>
      <c r="SKN41" s="851"/>
      <c r="SKO41" s="851"/>
      <c r="SKP41" s="851"/>
      <c r="SKQ41" s="851"/>
      <c r="SKR41" s="851"/>
      <c r="SKS41" s="851"/>
      <c r="SKT41" s="851"/>
      <c r="SKU41" s="851"/>
      <c r="SKV41" s="851"/>
      <c r="SKW41" s="851"/>
      <c r="SKX41" s="851"/>
      <c r="SKY41" s="851"/>
      <c r="SKZ41" s="851"/>
      <c r="SLA41" s="851"/>
      <c r="SLB41" s="851"/>
      <c r="SLC41" s="851"/>
      <c r="SLD41" s="851"/>
      <c r="SLE41" s="851"/>
      <c r="SLF41" s="851"/>
      <c r="SLG41" s="851"/>
      <c r="SLH41" s="851"/>
      <c r="SLI41" s="851"/>
      <c r="SLJ41" s="851"/>
      <c r="SLK41" s="851"/>
      <c r="SLL41" s="851"/>
      <c r="SLM41" s="851"/>
      <c r="SLN41" s="851"/>
      <c r="SLO41" s="851"/>
      <c r="SLP41" s="851"/>
      <c r="SLQ41" s="851"/>
      <c r="SLR41" s="851"/>
      <c r="SLS41" s="851"/>
      <c r="SLT41" s="851"/>
      <c r="SLU41" s="851"/>
      <c r="SLV41" s="851"/>
      <c r="SLW41" s="851"/>
      <c r="SLX41" s="851"/>
      <c r="SLY41" s="851"/>
      <c r="SLZ41" s="851"/>
      <c r="SMA41" s="851"/>
      <c r="SMB41" s="851"/>
      <c r="SMC41" s="851"/>
      <c r="SMD41" s="851"/>
      <c r="SME41" s="851"/>
      <c r="SMF41" s="851"/>
      <c r="SMG41" s="851"/>
      <c r="SMH41" s="851"/>
      <c r="SMI41" s="851"/>
      <c r="SMJ41" s="851"/>
      <c r="SMK41" s="851"/>
      <c r="SML41" s="851"/>
      <c r="SMM41" s="851"/>
      <c r="SMN41" s="851"/>
      <c r="SMO41" s="851"/>
      <c r="SMP41" s="851"/>
      <c r="SMQ41" s="851"/>
      <c r="SMR41" s="851"/>
      <c r="SMS41" s="851"/>
      <c r="SMT41" s="851"/>
      <c r="SMU41" s="851"/>
      <c r="SMV41" s="851"/>
      <c r="SMW41" s="851"/>
      <c r="SMX41" s="851"/>
      <c r="SMY41" s="851"/>
      <c r="SMZ41" s="851"/>
      <c r="SNA41" s="851"/>
      <c r="SNB41" s="851"/>
      <c r="SNC41" s="851"/>
      <c r="SND41" s="851"/>
      <c r="SNE41" s="851"/>
      <c r="SNF41" s="851"/>
      <c r="SNG41" s="851"/>
      <c r="SNH41" s="851"/>
      <c r="SNI41" s="851"/>
      <c r="SNJ41" s="851"/>
      <c r="SNK41" s="851"/>
      <c r="SNL41" s="851"/>
      <c r="SNM41" s="851"/>
      <c r="SNN41" s="851"/>
      <c r="SNO41" s="851"/>
      <c r="SNP41" s="851"/>
      <c r="SNQ41" s="851"/>
      <c r="SNR41" s="851"/>
      <c r="SNS41" s="851"/>
      <c r="SNT41" s="851"/>
      <c r="SNU41" s="851"/>
      <c r="SNV41" s="851"/>
      <c r="SNW41" s="851"/>
      <c r="SNX41" s="851"/>
      <c r="SNY41" s="851"/>
      <c r="SNZ41" s="851"/>
      <c r="SOA41" s="851"/>
      <c r="SOB41" s="851"/>
      <c r="SOC41" s="851"/>
      <c r="SOD41" s="851"/>
      <c r="SOE41" s="851"/>
      <c r="SOF41" s="851"/>
      <c r="SOG41" s="851"/>
      <c r="SOH41" s="851"/>
      <c r="SOI41" s="851"/>
      <c r="SOJ41" s="851"/>
      <c r="SOK41" s="851"/>
      <c r="SOL41" s="851"/>
      <c r="SOM41" s="851"/>
      <c r="SON41" s="851"/>
      <c r="SOO41" s="851"/>
      <c r="SOP41" s="851"/>
      <c r="SOQ41" s="851"/>
      <c r="SOR41" s="851"/>
      <c r="SOS41" s="851"/>
      <c r="SOT41" s="851"/>
      <c r="SOU41" s="851"/>
      <c r="SOV41" s="851"/>
      <c r="SOW41" s="851"/>
      <c r="SOX41" s="851"/>
      <c r="SOY41" s="851"/>
      <c r="SOZ41" s="851"/>
      <c r="SPA41" s="851"/>
      <c r="SPB41" s="851"/>
      <c r="SPC41" s="851"/>
      <c r="SPD41" s="851"/>
      <c r="SPE41" s="851"/>
      <c r="SPF41" s="851"/>
      <c r="SPG41" s="851"/>
      <c r="SPH41" s="851"/>
      <c r="SPI41" s="851"/>
      <c r="SPJ41" s="851"/>
      <c r="SPK41" s="851"/>
      <c r="SPL41" s="851"/>
      <c r="SPM41" s="851"/>
      <c r="SPN41" s="851"/>
      <c r="SPO41" s="851"/>
      <c r="SPP41" s="851"/>
      <c r="SPQ41" s="851"/>
      <c r="SPR41" s="851"/>
      <c r="SPS41" s="851"/>
      <c r="SPT41" s="851"/>
      <c r="SPU41" s="851"/>
      <c r="SPV41" s="851"/>
      <c r="SPW41" s="851"/>
      <c r="SPX41" s="851"/>
      <c r="SPY41" s="851"/>
      <c r="SPZ41" s="851"/>
      <c r="SQA41" s="851"/>
      <c r="SQB41" s="851"/>
      <c r="SQC41" s="851"/>
      <c r="SQD41" s="851"/>
      <c r="SQE41" s="851"/>
      <c r="SQF41" s="851"/>
      <c r="SQG41" s="851"/>
      <c r="SQH41" s="851"/>
      <c r="SQI41" s="851"/>
      <c r="SQJ41" s="851"/>
      <c r="SQK41" s="851"/>
      <c r="SQL41" s="851"/>
      <c r="SQM41" s="851"/>
      <c r="SQN41" s="851"/>
      <c r="SQO41" s="851"/>
      <c r="SQP41" s="851"/>
      <c r="SQQ41" s="851"/>
      <c r="SQR41" s="851"/>
      <c r="SQS41" s="851"/>
      <c r="SQT41" s="851"/>
      <c r="SQU41" s="851"/>
      <c r="SQV41" s="851"/>
      <c r="SQW41" s="851"/>
      <c r="SQX41" s="851"/>
      <c r="SQY41" s="851"/>
      <c r="SQZ41" s="851"/>
      <c r="SRA41" s="851"/>
      <c r="SRB41" s="851"/>
      <c r="SRC41" s="851"/>
      <c r="SRD41" s="851"/>
      <c r="SRE41" s="851"/>
      <c r="SRF41" s="851"/>
      <c r="SRG41" s="851"/>
      <c r="SRH41" s="851"/>
      <c r="SRI41" s="851"/>
      <c r="SRJ41" s="851"/>
      <c r="SRK41" s="851"/>
      <c r="SRL41" s="851"/>
      <c r="SRM41" s="851"/>
      <c r="SRN41" s="851"/>
      <c r="SRO41" s="851"/>
      <c r="SRP41" s="851"/>
      <c r="SRQ41" s="851"/>
      <c r="SRR41" s="851"/>
      <c r="SRS41" s="851"/>
      <c r="SRT41" s="851"/>
      <c r="SRU41" s="851"/>
      <c r="SRV41" s="851"/>
      <c r="SRW41" s="851"/>
      <c r="SRX41" s="851"/>
      <c r="SRY41" s="851"/>
      <c r="SRZ41" s="851"/>
      <c r="SSA41" s="851"/>
      <c r="SSB41" s="851"/>
      <c r="SSC41" s="851"/>
      <c r="SSD41" s="851"/>
      <c r="SSE41" s="851"/>
      <c r="SSF41" s="851"/>
      <c r="SSG41" s="851"/>
      <c r="SSH41" s="851"/>
      <c r="SSI41" s="851"/>
      <c r="SSJ41" s="851"/>
      <c r="SSK41" s="851"/>
      <c r="SSL41" s="851"/>
      <c r="SSM41" s="851"/>
      <c r="SSN41" s="851"/>
      <c r="SSO41" s="851"/>
      <c r="SSP41" s="851"/>
      <c r="SSQ41" s="851"/>
      <c r="SSR41" s="851"/>
      <c r="SSS41" s="851"/>
      <c r="SST41" s="851"/>
      <c r="SSU41" s="851"/>
      <c r="SSV41" s="851"/>
      <c r="SSW41" s="851"/>
      <c r="SSX41" s="851"/>
      <c r="SSY41" s="851"/>
      <c r="SSZ41" s="851"/>
      <c r="STA41" s="851"/>
      <c r="STB41" s="851"/>
      <c r="STC41" s="851"/>
      <c r="STD41" s="851"/>
      <c r="STE41" s="851"/>
      <c r="STF41" s="851"/>
      <c r="STG41" s="851"/>
      <c r="STH41" s="851"/>
      <c r="STI41" s="851"/>
      <c r="STJ41" s="851"/>
      <c r="STK41" s="851"/>
      <c r="STL41" s="851"/>
      <c r="STM41" s="851"/>
      <c r="STN41" s="851"/>
      <c r="STO41" s="851"/>
      <c r="STP41" s="851"/>
      <c r="STQ41" s="851"/>
      <c r="STR41" s="851"/>
      <c r="STS41" s="851"/>
      <c r="STT41" s="851"/>
      <c r="STU41" s="851"/>
      <c r="STV41" s="851"/>
      <c r="STW41" s="851"/>
      <c r="STX41" s="851"/>
      <c r="STY41" s="851"/>
      <c r="STZ41" s="851"/>
      <c r="SUA41" s="851"/>
      <c r="SUB41" s="851"/>
      <c r="SUC41" s="851"/>
      <c r="SUD41" s="851"/>
      <c r="SUE41" s="851"/>
      <c r="SUF41" s="851"/>
      <c r="SUG41" s="851"/>
      <c r="SUH41" s="851"/>
      <c r="SUI41" s="851"/>
      <c r="SUJ41" s="851"/>
      <c r="SUK41" s="851"/>
      <c r="SUL41" s="851"/>
      <c r="SUM41" s="851"/>
      <c r="SUN41" s="851"/>
      <c r="SUO41" s="851"/>
      <c r="SUP41" s="851"/>
      <c r="SUQ41" s="851"/>
      <c r="SUR41" s="851"/>
      <c r="SUS41" s="851"/>
      <c r="SUT41" s="851"/>
      <c r="SUU41" s="851"/>
      <c r="SUV41" s="851"/>
      <c r="SUW41" s="851"/>
      <c r="SUX41" s="851"/>
      <c r="SUY41" s="851"/>
      <c r="SUZ41" s="851"/>
      <c r="SVA41" s="851"/>
      <c r="SVB41" s="851"/>
      <c r="SVC41" s="851"/>
      <c r="SVD41" s="851"/>
      <c r="SVE41" s="851"/>
      <c r="SVF41" s="851"/>
      <c r="SVG41" s="851"/>
      <c r="SVH41" s="851"/>
      <c r="SVI41" s="851"/>
      <c r="SVJ41" s="851"/>
      <c r="SVK41" s="851"/>
      <c r="SVL41" s="851"/>
      <c r="SVM41" s="851"/>
      <c r="SVN41" s="851"/>
      <c r="SVO41" s="851"/>
      <c r="SVP41" s="851"/>
      <c r="SVQ41" s="851"/>
      <c r="SVR41" s="851"/>
      <c r="SVS41" s="851"/>
      <c r="SVT41" s="851"/>
      <c r="SVU41" s="851"/>
      <c r="SVV41" s="851"/>
      <c r="SVW41" s="851"/>
      <c r="SVX41" s="851"/>
      <c r="SVY41" s="851"/>
      <c r="SVZ41" s="851"/>
      <c r="SWA41" s="851"/>
      <c r="SWB41" s="851"/>
      <c r="SWC41" s="851"/>
      <c r="SWD41" s="851"/>
      <c r="SWE41" s="851"/>
      <c r="SWF41" s="851"/>
      <c r="SWG41" s="851"/>
      <c r="SWH41" s="851"/>
      <c r="SWI41" s="851"/>
      <c r="SWJ41" s="851"/>
      <c r="SWK41" s="851"/>
      <c r="SWL41" s="851"/>
      <c r="SWM41" s="851"/>
      <c r="SWN41" s="851"/>
      <c r="SWO41" s="851"/>
      <c r="SWP41" s="851"/>
      <c r="SWQ41" s="851"/>
      <c r="SWR41" s="851"/>
      <c r="SWS41" s="851"/>
      <c r="SWT41" s="851"/>
      <c r="SWU41" s="851"/>
      <c r="SWV41" s="851"/>
      <c r="SWW41" s="851"/>
      <c r="SWX41" s="851"/>
      <c r="SWY41" s="851"/>
      <c r="SWZ41" s="851"/>
      <c r="SXA41" s="851"/>
      <c r="SXB41" s="851"/>
      <c r="SXC41" s="851"/>
      <c r="SXD41" s="851"/>
      <c r="SXE41" s="851"/>
      <c r="SXF41" s="851"/>
      <c r="SXG41" s="851"/>
      <c r="SXH41" s="851"/>
      <c r="SXI41" s="851"/>
      <c r="SXJ41" s="851"/>
      <c r="SXK41" s="851"/>
      <c r="SXL41" s="851"/>
      <c r="SXM41" s="851"/>
      <c r="SXN41" s="851"/>
      <c r="SXO41" s="851"/>
      <c r="SXP41" s="851"/>
      <c r="SXQ41" s="851"/>
      <c r="SXR41" s="851"/>
      <c r="SXS41" s="851"/>
      <c r="SXT41" s="851"/>
      <c r="SXU41" s="851"/>
      <c r="SXV41" s="851"/>
      <c r="SXW41" s="851"/>
      <c r="SXX41" s="851"/>
      <c r="SXY41" s="851"/>
      <c r="SXZ41" s="851"/>
      <c r="SYA41" s="851"/>
      <c r="SYB41" s="851"/>
      <c r="SYC41" s="851"/>
      <c r="SYD41" s="851"/>
      <c r="SYE41" s="851"/>
      <c r="SYF41" s="851"/>
      <c r="SYG41" s="851"/>
      <c r="SYH41" s="851"/>
      <c r="SYI41" s="851"/>
      <c r="SYJ41" s="851"/>
      <c r="SYK41" s="851"/>
      <c r="SYL41" s="851"/>
      <c r="SYM41" s="851"/>
      <c r="SYN41" s="851"/>
      <c r="SYO41" s="851"/>
      <c r="SYP41" s="851"/>
      <c r="SYQ41" s="851"/>
      <c r="SYR41" s="851"/>
      <c r="SYS41" s="851"/>
      <c r="SYT41" s="851"/>
      <c r="SYU41" s="851"/>
      <c r="SYV41" s="851"/>
      <c r="SYW41" s="851"/>
      <c r="SYX41" s="851"/>
      <c r="SYY41" s="851"/>
      <c r="SYZ41" s="851"/>
      <c r="SZA41" s="851"/>
      <c r="SZB41" s="851"/>
      <c r="SZC41" s="851"/>
      <c r="SZD41" s="851"/>
      <c r="SZE41" s="851"/>
      <c r="SZF41" s="851"/>
      <c r="SZG41" s="851"/>
      <c r="SZH41" s="851"/>
      <c r="SZI41" s="851"/>
      <c r="SZJ41" s="851"/>
      <c r="SZK41" s="851"/>
      <c r="SZL41" s="851"/>
      <c r="SZM41" s="851"/>
      <c r="SZN41" s="851"/>
      <c r="SZO41" s="851"/>
      <c r="SZP41" s="851"/>
      <c r="SZQ41" s="851"/>
      <c r="SZR41" s="851"/>
      <c r="SZS41" s="851"/>
      <c r="SZT41" s="851"/>
      <c r="SZU41" s="851"/>
      <c r="SZV41" s="851"/>
      <c r="SZW41" s="851"/>
      <c r="SZX41" s="851"/>
      <c r="SZY41" s="851"/>
      <c r="SZZ41" s="851"/>
      <c r="TAA41" s="851"/>
      <c r="TAB41" s="851"/>
      <c r="TAC41" s="851"/>
      <c r="TAD41" s="851"/>
      <c r="TAE41" s="851"/>
      <c r="TAF41" s="851"/>
      <c r="TAG41" s="851"/>
      <c r="TAH41" s="851"/>
      <c r="TAI41" s="851"/>
      <c r="TAJ41" s="851"/>
      <c r="TAK41" s="851"/>
      <c r="TAL41" s="851"/>
      <c r="TAM41" s="851"/>
      <c r="TAN41" s="851"/>
      <c r="TAO41" s="851"/>
      <c r="TAP41" s="851"/>
      <c r="TAQ41" s="851"/>
      <c r="TAR41" s="851"/>
      <c r="TAS41" s="851"/>
      <c r="TAT41" s="851"/>
      <c r="TAU41" s="851"/>
      <c r="TAV41" s="851"/>
      <c r="TAW41" s="851"/>
      <c r="TAX41" s="851"/>
      <c r="TAY41" s="851"/>
      <c r="TAZ41" s="851"/>
      <c r="TBA41" s="851"/>
      <c r="TBB41" s="851"/>
      <c r="TBC41" s="851"/>
      <c r="TBD41" s="851"/>
      <c r="TBE41" s="851"/>
      <c r="TBF41" s="851"/>
      <c r="TBG41" s="851"/>
      <c r="TBH41" s="851"/>
      <c r="TBI41" s="851"/>
      <c r="TBJ41" s="851"/>
      <c r="TBK41" s="851"/>
      <c r="TBL41" s="851"/>
      <c r="TBM41" s="851"/>
      <c r="TBN41" s="851"/>
      <c r="TBO41" s="851"/>
      <c r="TBP41" s="851"/>
      <c r="TBQ41" s="851"/>
      <c r="TBR41" s="851"/>
      <c r="TBS41" s="851"/>
      <c r="TBT41" s="851"/>
      <c r="TBU41" s="851"/>
      <c r="TBV41" s="851"/>
      <c r="TBW41" s="851"/>
      <c r="TBX41" s="851"/>
      <c r="TBY41" s="851"/>
      <c r="TBZ41" s="851"/>
      <c r="TCA41" s="851"/>
      <c r="TCB41" s="851"/>
      <c r="TCC41" s="851"/>
      <c r="TCD41" s="851"/>
      <c r="TCE41" s="851"/>
      <c r="TCF41" s="851"/>
      <c r="TCG41" s="851"/>
      <c r="TCH41" s="851"/>
      <c r="TCI41" s="851"/>
      <c r="TCJ41" s="851"/>
      <c r="TCK41" s="851"/>
      <c r="TCL41" s="851"/>
      <c r="TCM41" s="851"/>
      <c r="TCN41" s="851"/>
      <c r="TCO41" s="851"/>
      <c r="TCP41" s="851"/>
      <c r="TCQ41" s="851"/>
      <c r="TCR41" s="851"/>
      <c r="TCS41" s="851"/>
      <c r="TCT41" s="851"/>
      <c r="TCU41" s="851"/>
      <c r="TCV41" s="851"/>
      <c r="TCW41" s="851"/>
      <c r="TCX41" s="851"/>
      <c r="TCY41" s="851"/>
      <c r="TCZ41" s="851"/>
      <c r="TDA41" s="851"/>
      <c r="TDB41" s="851"/>
      <c r="TDC41" s="851"/>
      <c r="TDD41" s="851"/>
      <c r="TDE41" s="851"/>
      <c r="TDF41" s="851"/>
      <c r="TDG41" s="851"/>
      <c r="TDH41" s="851"/>
      <c r="TDI41" s="851"/>
      <c r="TDJ41" s="851"/>
      <c r="TDK41" s="851"/>
      <c r="TDL41" s="851"/>
      <c r="TDM41" s="851"/>
      <c r="TDN41" s="851"/>
      <c r="TDO41" s="851"/>
      <c r="TDP41" s="851"/>
      <c r="TDQ41" s="851"/>
      <c r="TDR41" s="851"/>
      <c r="TDS41" s="851"/>
      <c r="TDT41" s="851"/>
      <c r="TDU41" s="851"/>
      <c r="TDV41" s="851"/>
      <c r="TDW41" s="851"/>
      <c r="TDX41" s="851"/>
      <c r="TDY41" s="851"/>
      <c r="TDZ41" s="851"/>
      <c r="TEA41" s="851"/>
      <c r="TEB41" s="851"/>
      <c r="TEC41" s="851"/>
      <c r="TED41" s="851"/>
      <c r="TEE41" s="851"/>
      <c r="TEF41" s="851"/>
      <c r="TEG41" s="851"/>
      <c r="TEH41" s="851"/>
      <c r="TEI41" s="851"/>
      <c r="TEJ41" s="851"/>
      <c r="TEK41" s="851"/>
      <c r="TEL41" s="851"/>
      <c r="TEM41" s="851"/>
      <c r="TEN41" s="851"/>
      <c r="TEO41" s="851"/>
      <c r="TEP41" s="851"/>
      <c r="TEQ41" s="851"/>
      <c r="TER41" s="851"/>
      <c r="TES41" s="851"/>
      <c r="TET41" s="851"/>
      <c r="TEU41" s="851"/>
      <c r="TEV41" s="851"/>
      <c r="TEW41" s="851"/>
      <c r="TEX41" s="851"/>
      <c r="TEY41" s="851"/>
      <c r="TEZ41" s="851"/>
      <c r="TFA41" s="851"/>
      <c r="TFB41" s="851"/>
      <c r="TFC41" s="851"/>
      <c r="TFD41" s="851"/>
      <c r="TFE41" s="851"/>
      <c r="TFF41" s="851"/>
      <c r="TFG41" s="851"/>
      <c r="TFH41" s="851"/>
      <c r="TFI41" s="851"/>
      <c r="TFJ41" s="851"/>
      <c r="TFK41" s="851"/>
      <c r="TFL41" s="851"/>
      <c r="TFM41" s="851"/>
      <c r="TFN41" s="851"/>
      <c r="TFO41" s="851"/>
      <c r="TFP41" s="851"/>
      <c r="TFQ41" s="851"/>
      <c r="TFR41" s="851"/>
      <c r="TFS41" s="851"/>
      <c r="TFT41" s="851"/>
      <c r="TFU41" s="851"/>
      <c r="TFV41" s="851"/>
      <c r="TFW41" s="851"/>
      <c r="TFX41" s="851"/>
      <c r="TFY41" s="851"/>
      <c r="TFZ41" s="851"/>
      <c r="TGA41" s="851"/>
      <c r="TGB41" s="851"/>
      <c r="TGC41" s="851"/>
      <c r="TGD41" s="851"/>
      <c r="TGE41" s="851"/>
      <c r="TGF41" s="851"/>
      <c r="TGG41" s="851"/>
      <c r="TGH41" s="851"/>
      <c r="TGI41" s="851"/>
      <c r="TGJ41" s="851"/>
      <c r="TGK41" s="851"/>
      <c r="TGL41" s="851"/>
      <c r="TGM41" s="851"/>
      <c r="TGN41" s="851"/>
      <c r="TGO41" s="851"/>
      <c r="TGP41" s="851"/>
      <c r="TGQ41" s="851"/>
      <c r="TGR41" s="851"/>
      <c r="TGS41" s="851"/>
      <c r="TGT41" s="851"/>
      <c r="TGU41" s="851"/>
      <c r="TGV41" s="851"/>
      <c r="TGW41" s="851"/>
      <c r="TGX41" s="851"/>
      <c r="TGY41" s="851"/>
      <c r="TGZ41" s="851"/>
      <c r="THA41" s="851"/>
      <c r="THB41" s="851"/>
      <c r="THC41" s="851"/>
      <c r="THD41" s="851"/>
      <c r="THE41" s="851"/>
      <c r="THF41" s="851"/>
      <c r="THG41" s="851"/>
      <c r="THH41" s="851"/>
      <c r="THI41" s="851"/>
      <c r="THJ41" s="851"/>
      <c r="THK41" s="851"/>
      <c r="THL41" s="851"/>
      <c r="THM41" s="851"/>
      <c r="THN41" s="851"/>
      <c r="THO41" s="851"/>
      <c r="THP41" s="851"/>
      <c r="THQ41" s="851"/>
      <c r="THR41" s="851"/>
      <c r="THS41" s="851"/>
      <c r="THT41" s="851"/>
      <c r="THU41" s="851"/>
      <c r="THV41" s="851"/>
      <c r="THW41" s="851"/>
      <c r="THX41" s="851"/>
      <c r="THY41" s="851"/>
      <c r="THZ41" s="851"/>
      <c r="TIA41" s="851"/>
      <c r="TIB41" s="851"/>
      <c r="TIC41" s="851"/>
      <c r="TID41" s="851"/>
      <c r="TIE41" s="851"/>
      <c r="TIF41" s="851"/>
      <c r="TIG41" s="851"/>
      <c r="TIH41" s="851"/>
      <c r="TII41" s="851"/>
      <c r="TIJ41" s="851"/>
      <c r="TIK41" s="851"/>
      <c r="TIL41" s="851"/>
      <c r="TIM41" s="851"/>
      <c r="TIN41" s="851"/>
      <c r="TIO41" s="851"/>
      <c r="TIP41" s="851"/>
      <c r="TIQ41" s="851"/>
      <c r="TIR41" s="851"/>
      <c r="TIS41" s="851"/>
      <c r="TIT41" s="851"/>
      <c r="TIU41" s="851"/>
      <c r="TIV41" s="851"/>
      <c r="TIW41" s="851"/>
      <c r="TIX41" s="851"/>
      <c r="TIY41" s="851"/>
      <c r="TIZ41" s="851"/>
      <c r="TJA41" s="851"/>
      <c r="TJB41" s="851"/>
      <c r="TJC41" s="851"/>
      <c r="TJD41" s="851"/>
      <c r="TJE41" s="851"/>
      <c r="TJF41" s="851"/>
      <c r="TJG41" s="851"/>
      <c r="TJH41" s="851"/>
      <c r="TJI41" s="851"/>
      <c r="TJJ41" s="851"/>
      <c r="TJK41" s="851"/>
      <c r="TJL41" s="851"/>
      <c r="TJM41" s="851"/>
      <c r="TJN41" s="851"/>
      <c r="TJO41" s="851"/>
      <c r="TJP41" s="851"/>
      <c r="TJQ41" s="851"/>
      <c r="TJR41" s="851"/>
      <c r="TJS41" s="851"/>
      <c r="TJT41" s="851"/>
      <c r="TJU41" s="851"/>
      <c r="TJV41" s="851"/>
      <c r="TJW41" s="851"/>
      <c r="TJX41" s="851"/>
      <c r="TJY41" s="851"/>
      <c r="TJZ41" s="851"/>
      <c r="TKA41" s="851"/>
      <c r="TKB41" s="851"/>
      <c r="TKC41" s="851"/>
      <c r="TKD41" s="851"/>
      <c r="TKE41" s="851"/>
      <c r="TKF41" s="851"/>
      <c r="TKG41" s="851"/>
      <c r="TKH41" s="851"/>
      <c r="TKI41" s="851"/>
      <c r="TKJ41" s="851"/>
      <c r="TKK41" s="851"/>
      <c r="TKL41" s="851"/>
      <c r="TKM41" s="851"/>
      <c r="TKN41" s="851"/>
      <c r="TKO41" s="851"/>
      <c r="TKP41" s="851"/>
      <c r="TKQ41" s="851"/>
      <c r="TKR41" s="851"/>
      <c r="TKS41" s="851"/>
      <c r="TKT41" s="851"/>
      <c r="TKU41" s="851"/>
      <c r="TKV41" s="851"/>
      <c r="TKW41" s="851"/>
      <c r="TKX41" s="851"/>
      <c r="TKY41" s="851"/>
      <c r="TKZ41" s="851"/>
      <c r="TLA41" s="851"/>
      <c r="TLB41" s="851"/>
      <c r="TLC41" s="851"/>
      <c r="TLD41" s="851"/>
      <c r="TLE41" s="851"/>
      <c r="TLF41" s="851"/>
      <c r="TLG41" s="851"/>
      <c r="TLH41" s="851"/>
      <c r="TLI41" s="851"/>
      <c r="TLJ41" s="851"/>
      <c r="TLK41" s="851"/>
      <c r="TLL41" s="851"/>
      <c r="TLM41" s="851"/>
      <c r="TLN41" s="851"/>
      <c r="TLO41" s="851"/>
      <c r="TLP41" s="851"/>
      <c r="TLQ41" s="851"/>
      <c r="TLR41" s="851"/>
      <c r="TLS41" s="851"/>
      <c r="TLT41" s="851"/>
      <c r="TLU41" s="851"/>
      <c r="TLV41" s="851"/>
      <c r="TLW41" s="851"/>
      <c r="TLX41" s="851"/>
      <c r="TLY41" s="851"/>
      <c r="TLZ41" s="851"/>
      <c r="TMA41" s="851"/>
      <c r="TMB41" s="851"/>
      <c r="TMC41" s="851"/>
      <c r="TMD41" s="851"/>
      <c r="TME41" s="851"/>
      <c r="TMF41" s="851"/>
      <c r="TMG41" s="851"/>
      <c r="TMH41" s="851"/>
      <c r="TMI41" s="851"/>
      <c r="TMJ41" s="851"/>
      <c r="TMK41" s="851"/>
      <c r="TML41" s="851"/>
      <c r="TMM41" s="851"/>
      <c r="TMN41" s="851"/>
      <c r="TMO41" s="851"/>
      <c r="TMP41" s="851"/>
      <c r="TMQ41" s="851"/>
      <c r="TMR41" s="851"/>
      <c r="TMS41" s="851"/>
      <c r="TMT41" s="851"/>
      <c r="TMU41" s="851"/>
      <c r="TMV41" s="851"/>
      <c r="TMW41" s="851"/>
      <c r="TMX41" s="851"/>
      <c r="TMY41" s="851"/>
      <c r="TMZ41" s="851"/>
      <c r="TNA41" s="851"/>
      <c r="TNB41" s="851"/>
      <c r="TNC41" s="851"/>
      <c r="TND41" s="851"/>
      <c r="TNE41" s="851"/>
      <c r="TNF41" s="851"/>
      <c r="TNG41" s="851"/>
      <c r="TNH41" s="851"/>
      <c r="TNI41" s="851"/>
      <c r="TNJ41" s="851"/>
      <c r="TNK41" s="851"/>
      <c r="TNL41" s="851"/>
      <c r="TNM41" s="851"/>
      <c r="TNN41" s="851"/>
      <c r="TNO41" s="851"/>
      <c r="TNP41" s="851"/>
      <c r="TNQ41" s="851"/>
      <c r="TNR41" s="851"/>
      <c r="TNS41" s="851"/>
      <c r="TNT41" s="851"/>
      <c r="TNU41" s="851"/>
      <c r="TNV41" s="851"/>
      <c r="TNW41" s="851"/>
      <c r="TNX41" s="851"/>
      <c r="TNY41" s="851"/>
      <c r="TNZ41" s="851"/>
      <c r="TOA41" s="851"/>
      <c r="TOB41" s="851"/>
      <c r="TOC41" s="851"/>
      <c r="TOD41" s="851"/>
      <c r="TOE41" s="851"/>
      <c r="TOF41" s="851"/>
      <c r="TOG41" s="851"/>
      <c r="TOH41" s="851"/>
      <c r="TOI41" s="851"/>
      <c r="TOJ41" s="851"/>
      <c r="TOK41" s="851"/>
      <c r="TOL41" s="851"/>
      <c r="TOM41" s="851"/>
      <c r="TON41" s="851"/>
      <c r="TOO41" s="851"/>
      <c r="TOP41" s="851"/>
      <c r="TOQ41" s="851"/>
      <c r="TOR41" s="851"/>
      <c r="TOS41" s="851"/>
      <c r="TOT41" s="851"/>
      <c r="TOU41" s="851"/>
      <c r="TOV41" s="851"/>
      <c r="TOW41" s="851"/>
      <c r="TOX41" s="851"/>
      <c r="TOY41" s="851"/>
      <c r="TOZ41" s="851"/>
      <c r="TPA41" s="851"/>
      <c r="TPB41" s="851"/>
      <c r="TPC41" s="851"/>
      <c r="TPD41" s="851"/>
      <c r="TPE41" s="851"/>
      <c r="TPF41" s="851"/>
      <c r="TPG41" s="851"/>
      <c r="TPH41" s="851"/>
      <c r="TPI41" s="851"/>
      <c r="TPJ41" s="851"/>
      <c r="TPK41" s="851"/>
      <c r="TPL41" s="851"/>
      <c r="TPM41" s="851"/>
      <c r="TPN41" s="851"/>
      <c r="TPO41" s="851"/>
      <c r="TPP41" s="851"/>
      <c r="TPQ41" s="851"/>
      <c r="TPR41" s="851"/>
      <c r="TPS41" s="851"/>
      <c r="TPT41" s="851"/>
      <c r="TPU41" s="851"/>
      <c r="TPV41" s="851"/>
      <c r="TPW41" s="851"/>
      <c r="TPX41" s="851"/>
      <c r="TPY41" s="851"/>
      <c r="TPZ41" s="851"/>
      <c r="TQA41" s="851"/>
      <c r="TQB41" s="851"/>
      <c r="TQC41" s="851"/>
      <c r="TQD41" s="851"/>
      <c r="TQE41" s="851"/>
      <c r="TQF41" s="851"/>
      <c r="TQG41" s="851"/>
      <c r="TQH41" s="851"/>
      <c r="TQI41" s="851"/>
      <c r="TQJ41" s="851"/>
      <c r="TQK41" s="851"/>
      <c r="TQL41" s="851"/>
      <c r="TQM41" s="851"/>
      <c r="TQN41" s="851"/>
      <c r="TQO41" s="851"/>
      <c r="TQP41" s="851"/>
      <c r="TQQ41" s="851"/>
      <c r="TQR41" s="851"/>
      <c r="TQS41" s="851"/>
      <c r="TQT41" s="851"/>
      <c r="TQU41" s="851"/>
      <c r="TQV41" s="851"/>
      <c r="TQW41" s="851"/>
      <c r="TQX41" s="851"/>
      <c r="TQY41" s="851"/>
      <c r="TQZ41" s="851"/>
      <c r="TRA41" s="851"/>
      <c r="TRB41" s="851"/>
      <c r="TRC41" s="851"/>
      <c r="TRD41" s="851"/>
      <c r="TRE41" s="851"/>
      <c r="TRF41" s="851"/>
      <c r="TRG41" s="851"/>
      <c r="TRH41" s="851"/>
      <c r="TRI41" s="851"/>
      <c r="TRJ41" s="851"/>
      <c r="TRK41" s="851"/>
      <c r="TRL41" s="851"/>
      <c r="TRM41" s="851"/>
      <c r="TRN41" s="851"/>
      <c r="TRO41" s="851"/>
      <c r="TRP41" s="851"/>
      <c r="TRQ41" s="851"/>
      <c r="TRR41" s="851"/>
      <c r="TRS41" s="851"/>
      <c r="TRT41" s="851"/>
      <c r="TRU41" s="851"/>
      <c r="TRV41" s="851"/>
      <c r="TRW41" s="851"/>
      <c r="TRX41" s="851"/>
      <c r="TRY41" s="851"/>
      <c r="TRZ41" s="851"/>
      <c r="TSA41" s="851"/>
      <c r="TSB41" s="851"/>
      <c r="TSC41" s="851"/>
      <c r="TSD41" s="851"/>
      <c r="TSE41" s="851"/>
      <c r="TSF41" s="851"/>
      <c r="TSG41" s="851"/>
      <c r="TSH41" s="851"/>
      <c r="TSI41" s="851"/>
      <c r="TSJ41" s="851"/>
      <c r="TSK41" s="851"/>
      <c r="TSL41" s="851"/>
      <c r="TSM41" s="851"/>
      <c r="TSN41" s="851"/>
      <c r="TSO41" s="851"/>
      <c r="TSP41" s="851"/>
      <c r="TSQ41" s="851"/>
      <c r="TSR41" s="851"/>
      <c r="TSS41" s="851"/>
      <c r="TST41" s="851"/>
      <c r="TSU41" s="851"/>
      <c r="TSV41" s="851"/>
      <c r="TSW41" s="851"/>
      <c r="TSX41" s="851"/>
      <c r="TSY41" s="851"/>
      <c r="TSZ41" s="851"/>
      <c r="TTA41" s="851"/>
      <c r="TTB41" s="851"/>
      <c r="TTC41" s="851"/>
      <c r="TTD41" s="851"/>
      <c r="TTE41" s="851"/>
      <c r="TTF41" s="851"/>
      <c r="TTG41" s="851"/>
      <c r="TTH41" s="851"/>
      <c r="TTI41" s="851"/>
      <c r="TTJ41" s="851"/>
      <c r="TTK41" s="851"/>
      <c r="TTL41" s="851"/>
      <c r="TTM41" s="851"/>
      <c r="TTN41" s="851"/>
      <c r="TTO41" s="851"/>
      <c r="TTP41" s="851"/>
      <c r="TTQ41" s="851"/>
      <c r="TTR41" s="851"/>
      <c r="TTS41" s="851"/>
      <c r="TTT41" s="851"/>
      <c r="TTU41" s="851"/>
      <c r="TTV41" s="851"/>
      <c r="TTW41" s="851"/>
      <c r="TTX41" s="851"/>
      <c r="TTY41" s="851"/>
      <c r="TTZ41" s="851"/>
      <c r="TUA41" s="851"/>
      <c r="TUB41" s="851"/>
      <c r="TUC41" s="851"/>
      <c r="TUD41" s="851"/>
      <c r="TUE41" s="851"/>
      <c r="TUF41" s="851"/>
      <c r="TUG41" s="851"/>
      <c r="TUH41" s="851"/>
      <c r="TUI41" s="851"/>
      <c r="TUJ41" s="851"/>
      <c r="TUK41" s="851"/>
      <c r="TUL41" s="851"/>
      <c r="TUM41" s="851"/>
      <c r="TUN41" s="851"/>
      <c r="TUO41" s="851"/>
      <c r="TUP41" s="851"/>
      <c r="TUQ41" s="851"/>
      <c r="TUR41" s="851"/>
      <c r="TUS41" s="851"/>
      <c r="TUT41" s="851"/>
      <c r="TUU41" s="851"/>
      <c r="TUV41" s="851"/>
      <c r="TUW41" s="851"/>
      <c r="TUX41" s="851"/>
      <c r="TUY41" s="851"/>
      <c r="TUZ41" s="851"/>
      <c r="TVA41" s="851"/>
      <c r="TVB41" s="851"/>
      <c r="TVC41" s="851"/>
      <c r="TVD41" s="851"/>
      <c r="TVE41" s="851"/>
      <c r="TVF41" s="851"/>
      <c r="TVG41" s="851"/>
      <c r="TVH41" s="851"/>
      <c r="TVI41" s="851"/>
      <c r="TVJ41" s="851"/>
      <c r="TVK41" s="851"/>
      <c r="TVL41" s="851"/>
      <c r="TVM41" s="851"/>
      <c r="TVN41" s="851"/>
      <c r="TVO41" s="851"/>
      <c r="TVP41" s="851"/>
      <c r="TVQ41" s="851"/>
      <c r="TVR41" s="851"/>
      <c r="TVS41" s="851"/>
      <c r="TVT41" s="851"/>
      <c r="TVU41" s="851"/>
      <c r="TVV41" s="851"/>
      <c r="TVW41" s="851"/>
      <c r="TVX41" s="851"/>
      <c r="TVY41" s="851"/>
      <c r="TVZ41" s="851"/>
      <c r="TWA41" s="851"/>
      <c r="TWB41" s="851"/>
      <c r="TWC41" s="851"/>
      <c r="TWD41" s="851"/>
      <c r="TWE41" s="851"/>
      <c r="TWF41" s="851"/>
      <c r="TWG41" s="851"/>
      <c r="TWH41" s="851"/>
      <c r="TWI41" s="851"/>
      <c r="TWJ41" s="851"/>
      <c r="TWK41" s="851"/>
      <c r="TWL41" s="851"/>
      <c r="TWM41" s="851"/>
      <c r="TWN41" s="851"/>
      <c r="TWO41" s="851"/>
      <c r="TWP41" s="851"/>
      <c r="TWQ41" s="851"/>
      <c r="TWR41" s="851"/>
      <c r="TWS41" s="851"/>
      <c r="TWT41" s="851"/>
      <c r="TWU41" s="851"/>
      <c r="TWV41" s="851"/>
      <c r="TWW41" s="851"/>
      <c r="TWX41" s="851"/>
      <c r="TWY41" s="851"/>
      <c r="TWZ41" s="851"/>
      <c r="TXA41" s="851"/>
      <c r="TXB41" s="851"/>
      <c r="TXC41" s="851"/>
      <c r="TXD41" s="851"/>
      <c r="TXE41" s="851"/>
      <c r="TXF41" s="851"/>
      <c r="TXG41" s="851"/>
      <c r="TXH41" s="851"/>
      <c r="TXI41" s="851"/>
      <c r="TXJ41" s="851"/>
      <c r="TXK41" s="851"/>
      <c r="TXL41" s="851"/>
      <c r="TXM41" s="851"/>
      <c r="TXN41" s="851"/>
      <c r="TXO41" s="851"/>
      <c r="TXP41" s="851"/>
      <c r="TXQ41" s="851"/>
      <c r="TXR41" s="851"/>
      <c r="TXS41" s="851"/>
      <c r="TXT41" s="851"/>
      <c r="TXU41" s="851"/>
      <c r="TXV41" s="851"/>
      <c r="TXW41" s="851"/>
      <c r="TXX41" s="851"/>
      <c r="TXY41" s="851"/>
      <c r="TXZ41" s="851"/>
      <c r="TYA41" s="851"/>
      <c r="TYB41" s="851"/>
      <c r="TYC41" s="851"/>
      <c r="TYD41" s="851"/>
      <c r="TYE41" s="851"/>
      <c r="TYF41" s="851"/>
      <c r="TYG41" s="851"/>
      <c r="TYH41" s="851"/>
      <c r="TYI41" s="851"/>
      <c r="TYJ41" s="851"/>
      <c r="TYK41" s="851"/>
      <c r="TYL41" s="851"/>
      <c r="TYM41" s="851"/>
      <c r="TYN41" s="851"/>
      <c r="TYO41" s="851"/>
      <c r="TYP41" s="851"/>
      <c r="TYQ41" s="851"/>
      <c r="TYR41" s="851"/>
      <c r="TYS41" s="851"/>
      <c r="TYT41" s="851"/>
      <c r="TYU41" s="851"/>
      <c r="TYV41" s="851"/>
      <c r="TYW41" s="851"/>
      <c r="TYX41" s="851"/>
      <c r="TYY41" s="851"/>
      <c r="TYZ41" s="851"/>
      <c r="TZA41" s="851"/>
      <c r="TZB41" s="851"/>
      <c r="TZC41" s="851"/>
      <c r="TZD41" s="851"/>
      <c r="TZE41" s="851"/>
      <c r="TZF41" s="851"/>
      <c r="TZG41" s="851"/>
      <c r="TZH41" s="851"/>
      <c r="TZI41" s="851"/>
      <c r="TZJ41" s="851"/>
      <c r="TZK41" s="851"/>
      <c r="TZL41" s="851"/>
      <c r="TZM41" s="851"/>
      <c r="TZN41" s="851"/>
      <c r="TZO41" s="851"/>
      <c r="TZP41" s="851"/>
      <c r="TZQ41" s="851"/>
      <c r="TZR41" s="851"/>
      <c r="TZS41" s="851"/>
      <c r="TZT41" s="851"/>
      <c r="TZU41" s="851"/>
      <c r="TZV41" s="851"/>
      <c r="TZW41" s="851"/>
      <c r="TZX41" s="851"/>
      <c r="TZY41" s="851"/>
      <c r="TZZ41" s="851"/>
      <c r="UAA41" s="851"/>
      <c r="UAB41" s="851"/>
      <c r="UAC41" s="851"/>
      <c r="UAD41" s="851"/>
      <c r="UAE41" s="851"/>
      <c r="UAF41" s="851"/>
      <c r="UAG41" s="851"/>
      <c r="UAH41" s="851"/>
      <c r="UAI41" s="851"/>
      <c r="UAJ41" s="851"/>
      <c r="UAK41" s="851"/>
      <c r="UAL41" s="851"/>
      <c r="UAM41" s="851"/>
      <c r="UAN41" s="851"/>
      <c r="UAO41" s="851"/>
      <c r="UAP41" s="851"/>
      <c r="UAQ41" s="851"/>
      <c r="UAR41" s="851"/>
      <c r="UAS41" s="851"/>
      <c r="UAT41" s="851"/>
      <c r="UAU41" s="851"/>
      <c r="UAV41" s="851"/>
      <c r="UAW41" s="851"/>
      <c r="UAX41" s="851"/>
      <c r="UAY41" s="851"/>
      <c r="UAZ41" s="851"/>
      <c r="UBA41" s="851"/>
      <c r="UBB41" s="851"/>
      <c r="UBC41" s="851"/>
      <c r="UBD41" s="851"/>
      <c r="UBE41" s="851"/>
      <c r="UBF41" s="851"/>
      <c r="UBG41" s="851"/>
      <c r="UBH41" s="851"/>
      <c r="UBI41" s="851"/>
      <c r="UBJ41" s="851"/>
      <c r="UBK41" s="851"/>
      <c r="UBL41" s="851"/>
      <c r="UBM41" s="851"/>
      <c r="UBN41" s="851"/>
      <c r="UBO41" s="851"/>
      <c r="UBP41" s="851"/>
      <c r="UBQ41" s="851"/>
      <c r="UBR41" s="851"/>
      <c r="UBS41" s="851"/>
      <c r="UBT41" s="851"/>
      <c r="UBU41" s="851"/>
      <c r="UBV41" s="851"/>
      <c r="UBW41" s="851"/>
      <c r="UBX41" s="851"/>
      <c r="UBY41" s="851"/>
      <c r="UBZ41" s="851"/>
      <c r="UCA41" s="851"/>
      <c r="UCB41" s="851"/>
      <c r="UCC41" s="851"/>
      <c r="UCD41" s="851"/>
      <c r="UCE41" s="851"/>
      <c r="UCF41" s="851"/>
      <c r="UCG41" s="851"/>
      <c r="UCH41" s="851"/>
      <c r="UCI41" s="851"/>
      <c r="UCJ41" s="851"/>
      <c r="UCK41" s="851"/>
      <c r="UCL41" s="851"/>
      <c r="UCM41" s="851"/>
      <c r="UCN41" s="851"/>
      <c r="UCO41" s="851"/>
      <c r="UCP41" s="851"/>
      <c r="UCQ41" s="851"/>
      <c r="UCR41" s="851"/>
      <c r="UCS41" s="851"/>
      <c r="UCT41" s="851"/>
      <c r="UCU41" s="851"/>
      <c r="UCV41" s="851"/>
      <c r="UCW41" s="851"/>
      <c r="UCX41" s="851"/>
      <c r="UCY41" s="851"/>
      <c r="UCZ41" s="851"/>
      <c r="UDA41" s="851"/>
      <c r="UDB41" s="851"/>
      <c r="UDC41" s="851"/>
      <c r="UDD41" s="851"/>
      <c r="UDE41" s="851"/>
      <c r="UDF41" s="851"/>
      <c r="UDG41" s="851"/>
      <c r="UDH41" s="851"/>
      <c r="UDI41" s="851"/>
      <c r="UDJ41" s="851"/>
      <c r="UDK41" s="851"/>
      <c r="UDL41" s="851"/>
      <c r="UDM41" s="851"/>
      <c r="UDN41" s="851"/>
      <c r="UDO41" s="851"/>
      <c r="UDP41" s="851"/>
      <c r="UDQ41" s="851"/>
      <c r="UDR41" s="851"/>
      <c r="UDS41" s="851"/>
      <c r="UDT41" s="851"/>
      <c r="UDU41" s="851"/>
      <c r="UDV41" s="851"/>
      <c r="UDW41" s="851"/>
      <c r="UDX41" s="851"/>
      <c r="UDY41" s="851"/>
      <c r="UDZ41" s="851"/>
      <c r="UEA41" s="851"/>
      <c r="UEB41" s="851"/>
      <c r="UEC41" s="851"/>
      <c r="UED41" s="851"/>
      <c r="UEE41" s="851"/>
      <c r="UEF41" s="851"/>
      <c r="UEG41" s="851"/>
      <c r="UEH41" s="851"/>
      <c r="UEI41" s="851"/>
      <c r="UEJ41" s="851"/>
      <c r="UEK41" s="851"/>
      <c r="UEL41" s="851"/>
      <c r="UEM41" s="851"/>
      <c r="UEN41" s="851"/>
      <c r="UEO41" s="851"/>
      <c r="UEP41" s="851"/>
      <c r="UEQ41" s="851"/>
      <c r="UER41" s="851"/>
      <c r="UES41" s="851"/>
      <c r="UET41" s="851"/>
      <c r="UEU41" s="851"/>
      <c r="UEV41" s="851"/>
      <c r="UEW41" s="851"/>
      <c r="UEX41" s="851"/>
      <c r="UEY41" s="851"/>
      <c r="UEZ41" s="851"/>
      <c r="UFA41" s="851"/>
      <c r="UFB41" s="851"/>
      <c r="UFC41" s="851"/>
      <c r="UFD41" s="851"/>
      <c r="UFE41" s="851"/>
      <c r="UFF41" s="851"/>
      <c r="UFG41" s="851"/>
      <c r="UFH41" s="851"/>
      <c r="UFI41" s="851"/>
      <c r="UFJ41" s="851"/>
      <c r="UFK41" s="851"/>
      <c r="UFL41" s="851"/>
      <c r="UFM41" s="851"/>
      <c r="UFN41" s="851"/>
      <c r="UFO41" s="851"/>
      <c r="UFP41" s="851"/>
      <c r="UFQ41" s="851"/>
      <c r="UFR41" s="851"/>
      <c r="UFS41" s="851"/>
      <c r="UFT41" s="851"/>
      <c r="UFU41" s="851"/>
      <c r="UFV41" s="851"/>
      <c r="UFW41" s="851"/>
      <c r="UFX41" s="851"/>
      <c r="UFY41" s="851"/>
      <c r="UFZ41" s="851"/>
      <c r="UGA41" s="851"/>
      <c r="UGB41" s="851"/>
      <c r="UGC41" s="851"/>
      <c r="UGD41" s="851"/>
      <c r="UGE41" s="851"/>
      <c r="UGF41" s="851"/>
      <c r="UGG41" s="851"/>
      <c r="UGH41" s="851"/>
      <c r="UGI41" s="851"/>
      <c r="UGJ41" s="851"/>
      <c r="UGK41" s="851"/>
      <c r="UGL41" s="851"/>
      <c r="UGM41" s="851"/>
      <c r="UGN41" s="851"/>
      <c r="UGO41" s="851"/>
      <c r="UGP41" s="851"/>
      <c r="UGQ41" s="851"/>
      <c r="UGR41" s="851"/>
      <c r="UGS41" s="851"/>
      <c r="UGT41" s="851"/>
      <c r="UGU41" s="851"/>
      <c r="UGV41" s="851"/>
      <c r="UGW41" s="851"/>
      <c r="UGX41" s="851"/>
      <c r="UGY41" s="851"/>
      <c r="UGZ41" s="851"/>
      <c r="UHA41" s="851"/>
      <c r="UHB41" s="851"/>
      <c r="UHC41" s="851"/>
      <c r="UHD41" s="851"/>
      <c r="UHE41" s="851"/>
      <c r="UHF41" s="851"/>
      <c r="UHG41" s="851"/>
      <c r="UHH41" s="851"/>
      <c r="UHI41" s="851"/>
      <c r="UHJ41" s="851"/>
      <c r="UHK41" s="851"/>
      <c r="UHL41" s="851"/>
      <c r="UHM41" s="851"/>
      <c r="UHN41" s="851"/>
      <c r="UHO41" s="851"/>
      <c r="UHP41" s="851"/>
      <c r="UHQ41" s="851"/>
      <c r="UHR41" s="851"/>
      <c r="UHS41" s="851"/>
      <c r="UHT41" s="851"/>
      <c r="UHU41" s="851"/>
      <c r="UHV41" s="851"/>
      <c r="UHW41" s="851"/>
      <c r="UHX41" s="851"/>
      <c r="UHY41" s="851"/>
      <c r="UHZ41" s="851"/>
      <c r="UIA41" s="851"/>
      <c r="UIB41" s="851"/>
      <c r="UIC41" s="851"/>
      <c r="UID41" s="851"/>
      <c r="UIE41" s="851"/>
      <c r="UIF41" s="851"/>
      <c r="UIG41" s="851"/>
      <c r="UIH41" s="851"/>
      <c r="UII41" s="851"/>
      <c r="UIJ41" s="851"/>
      <c r="UIK41" s="851"/>
      <c r="UIL41" s="851"/>
      <c r="UIM41" s="851"/>
      <c r="UIN41" s="851"/>
      <c r="UIO41" s="851"/>
      <c r="UIP41" s="851"/>
      <c r="UIQ41" s="851"/>
      <c r="UIR41" s="851"/>
      <c r="UIS41" s="851"/>
      <c r="UIT41" s="851"/>
      <c r="UIU41" s="851"/>
      <c r="UIV41" s="851"/>
      <c r="UIW41" s="851"/>
      <c r="UIX41" s="851"/>
      <c r="UIY41" s="851"/>
      <c r="UIZ41" s="851"/>
      <c r="UJA41" s="851"/>
      <c r="UJB41" s="851"/>
      <c r="UJC41" s="851"/>
      <c r="UJD41" s="851"/>
      <c r="UJE41" s="851"/>
      <c r="UJF41" s="851"/>
      <c r="UJG41" s="851"/>
      <c r="UJH41" s="851"/>
      <c r="UJI41" s="851"/>
      <c r="UJJ41" s="851"/>
      <c r="UJK41" s="851"/>
      <c r="UJL41" s="851"/>
      <c r="UJM41" s="851"/>
      <c r="UJN41" s="851"/>
      <c r="UJO41" s="851"/>
      <c r="UJP41" s="851"/>
      <c r="UJQ41" s="851"/>
      <c r="UJR41" s="851"/>
      <c r="UJS41" s="851"/>
      <c r="UJT41" s="851"/>
      <c r="UJU41" s="851"/>
      <c r="UJV41" s="851"/>
      <c r="UJW41" s="851"/>
      <c r="UJX41" s="851"/>
      <c r="UJY41" s="851"/>
      <c r="UJZ41" s="851"/>
      <c r="UKA41" s="851"/>
      <c r="UKB41" s="851"/>
      <c r="UKC41" s="851"/>
      <c r="UKD41" s="851"/>
      <c r="UKE41" s="851"/>
      <c r="UKF41" s="851"/>
      <c r="UKG41" s="851"/>
      <c r="UKH41" s="851"/>
      <c r="UKI41" s="851"/>
      <c r="UKJ41" s="851"/>
      <c r="UKK41" s="851"/>
      <c r="UKL41" s="851"/>
      <c r="UKM41" s="851"/>
      <c r="UKN41" s="851"/>
      <c r="UKO41" s="851"/>
      <c r="UKP41" s="851"/>
      <c r="UKQ41" s="851"/>
      <c r="UKR41" s="851"/>
      <c r="UKS41" s="851"/>
      <c r="UKT41" s="851"/>
      <c r="UKU41" s="851"/>
      <c r="UKV41" s="851"/>
      <c r="UKW41" s="851"/>
      <c r="UKX41" s="851"/>
      <c r="UKY41" s="851"/>
      <c r="UKZ41" s="851"/>
      <c r="ULA41" s="851"/>
      <c r="ULB41" s="851"/>
      <c r="ULC41" s="851"/>
      <c r="ULD41" s="851"/>
      <c r="ULE41" s="851"/>
      <c r="ULF41" s="851"/>
      <c r="ULG41" s="851"/>
      <c r="ULH41" s="851"/>
      <c r="ULI41" s="851"/>
      <c r="ULJ41" s="851"/>
      <c r="ULK41" s="851"/>
      <c r="ULL41" s="851"/>
      <c r="ULM41" s="851"/>
      <c r="ULN41" s="851"/>
      <c r="ULO41" s="851"/>
      <c r="ULP41" s="851"/>
      <c r="ULQ41" s="851"/>
      <c r="ULR41" s="851"/>
      <c r="ULS41" s="851"/>
      <c r="ULT41" s="851"/>
      <c r="ULU41" s="851"/>
      <c r="ULV41" s="851"/>
      <c r="ULW41" s="851"/>
      <c r="ULX41" s="851"/>
      <c r="ULY41" s="851"/>
      <c r="ULZ41" s="851"/>
      <c r="UMA41" s="851"/>
      <c r="UMB41" s="851"/>
      <c r="UMC41" s="851"/>
      <c r="UMD41" s="851"/>
      <c r="UME41" s="851"/>
      <c r="UMF41" s="851"/>
      <c r="UMG41" s="851"/>
      <c r="UMH41" s="851"/>
      <c r="UMI41" s="851"/>
      <c r="UMJ41" s="851"/>
      <c r="UMK41" s="851"/>
      <c r="UML41" s="851"/>
      <c r="UMM41" s="851"/>
      <c r="UMN41" s="851"/>
      <c r="UMO41" s="851"/>
      <c r="UMP41" s="851"/>
      <c r="UMQ41" s="851"/>
      <c r="UMR41" s="851"/>
      <c r="UMS41" s="851"/>
      <c r="UMT41" s="851"/>
      <c r="UMU41" s="851"/>
      <c r="UMV41" s="851"/>
      <c r="UMW41" s="851"/>
      <c r="UMX41" s="851"/>
      <c r="UMY41" s="851"/>
      <c r="UMZ41" s="851"/>
      <c r="UNA41" s="851"/>
      <c r="UNB41" s="851"/>
      <c r="UNC41" s="851"/>
      <c r="UND41" s="851"/>
      <c r="UNE41" s="851"/>
      <c r="UNF41" s="851"/>
      <c r="UNG41" s="851"/>
      <c r="UNH41" s="851"/>
      <c r="UNI41" s="851"/>
      <c r="UNJ41" s="851"/>
      <c r="UNK41" s="851"/>
      <c r="UNL41" s="851"/>
      <c r="UNM41" s="851"/>
      <c r="UNN41" s="851"/>
      <c r="UNO41" s="851"/>
      <c r="UNP41" s="851"/>
      <c r="UNQ41" s="851"/>
      <c r="UNR41" s="851"/>
      <c r="UNS41" s="851"/>
      <c r="UNT41" s="851"/>
      <c r="UNU41" s="851"/>
      <c r="UNV41" s="851"/>
      <c r="UNW41" s="851"/>
      <c r="UNX41" s="851"/>
      <c r="UNY41" s="851"/>
      <c r="UNZ41" s="851"/>
      <c r="UOA41" s="851"/>
      <c r="UOB41" s="851"/>
      <c r="UOC41" s="851"/>
      <c r="UOD41" s="851"/>
      <c r="UOE41" s="851"/>
      <c r="UOF41" s="851"/>
      <c r="UOG41" s="851"/>
      <c r="UOH41" s="851"/>
      <c r="UOI41" s="851"/>
      <c r="UOJ41" s="851"/>
      <c r="UOK41" s="851"/>
      <c r="UOL41" s="851"/>
      <c r="UOM41" s="851"/>
      <c r="UON41" s="851"/>
      <c r="UOO41" s="851"/>
      <c r="UOP41" s="851"/>
      <c r="UOQ41" s="851"/>
      <c r="UOR41" s="851"/>
      <c r="UOS41" s="851"/>
      <c r="UOT41" s="851"/>
      <c r="UOU41" s="851"/>
      <c r="UOV41" s="851"/>
      <c r="UOW41" s="851"/>
      <c r="UOX41" s="851"/>
      <c r="UOY41" s="851"/>
      <c r="UOZ41" s="851"/>
      <c r="UPA41" s="851"/>
      <c r="UPB41" s="851"/>
      <c r="UPC41" s="851"/>
      <c r="UPD41" s="851"/>
      <c r="UPE41" s="851"/>
      <c r="UPF41" s="851"/>
      <c r="UPG41" s="851"/>
      <c r="UPH41" s="851"/>
      <c r="UPI41" s="851"/>
      <c r="UPJ41" s="851"/>
      <c r="UPK41" s="851"/>
      <c r="UPL41" s="851"/>
      <c r="UPM41" s="851"/>
      <c r="UPN41" s="851"/>
      <c r="UPO41" s="851"/>
      <c r="UPP41" s="851"/>
      <c r="UPQ41" s="851"/>
      <c r="UPR41" s="851"/>
      <c r="UPS41" s="851"/>
      <c r="UPT41" s="851"/>
      <c r="UPU41" s="851"/>
      <c r="UPV41" s="851"/>
      <c r="UPW41" s="851"/>
      <c r="UPX41" s="851"/>
      <c r="UPY41" s="851"/>
      <c r="UPZ41" s="851"/>
      <c r="UQA41" s="851"/>
      <c r="UQB41" s="851"/>
      <c r="UQC41" s="851"/>
      <c r="UQD41" s="851"/>
      <c r="UQE41" s="851"/>
      <c r="UQF41" s="851"/>
      <c r="UQG41" s="851"/>
      <c r="UQH41" s="851"/>
      <c r="UQI41" s="851"/>
      <c r="UQJ41" s="851"/>
      <c r="UQK41" s="851"/>
      <c r="UQL41" s="851"/>
      <c r="UQM41" s="851"/>
      <c r="UQN41" s="851"/>
      <c r="UQO41" s="851"/>
      <c r="UQP41" s="851"/>
      <c r="UQQ41" s="851"/>
      <c r="UQR41" s="851"/>
      <c r="UQS41" s="851"/>
      <c r="UQT41" s="851"/>
      <c r="UQU41" s="851"/>
      <c r="UQV41" s="851"/>
      <c r="UQW41" s="851"/>
      <c r="UQX41" s="851"/>
      <c r="UQY41" s="851"/>
      <c r="UQZ41" s="851"/>
      <c r="URA41" s="851"/>
      <c r="URB41" s="851"/>
      <c r="URC41" s="851"/>
      <c r="URD41" s="851"/>
      <c r="URE41" s="851"/>
      <c r="URF41" s="851"/>
      <c r="URG41" s="851"/>
      <c r="URH41" s="851"/>
      <c r="URI41" s="851"/>
      <c r="URJ41" s="851"/>
      <c r="URK41" s="851"/>
      <c r="URL41" s="851"/>
      <c r="URM41" s="851"/>
      <c r="URN41" s="851"/>
      <c r="URO41" s="851"/>
      <c r="URP41" s="851"/>
      <c r="URQ41" s="851"/>
      <c r="URR41" s="851"/>
      <c r="URS41" s="851"/>
      <c r="URT41" s="851"/>
      <c r="URU41" s="851"/>
      <c r="URV41" s="851"/>
      <c r="URW41" s="851"/>
      <c r="URX41" s="851"/>
      <c r="URY41" s="851"/>
      <c r="URZ41" s="851"/>
      <c r="USA41" s="851"/>
      <c r="USB41" s="851"/>
      <c r="USC41" s="851"/>
      <c r="USD41" s="851"/>
      <c r="USE41" s="851"/>
      <c r="USF41" s="851"/>
      <c r="USG41" s="851"/>
      <c r="USH41" s="851"/>
      <c r="USI41" s="851"/>
      <c r="USJ41" s="851"/>
      <c r="USK41" s="851"/>
      <c r="USL41" s="851"/>
      <c r="USM41" s="851"/>
      <c r="USN41" s="851"/>
      <c r="USO41" s="851"/>
      <c r="USP41" s="851"/>
      <c r="USQ41" s="851"/>
      <c r="USR41" s="851"/>
      <c r="USS41" s="851"/>
      <c r="UST41" s="851"/>
      <c r="USU41" s="851"/>
      <c r="USV41" s="851"/>
      <c r="USW41" s="851"/>
      <c r="USX41" s="851"/>
      <c r="USY41" s="851"/>
      <c r="USZ41" s="851"/>
      <c r="UTA41" s="851"/>
      <c r="UTB41" s="851"/>
      <c r="UTC41" s="851"/>
      <c r="UTD41" s="851"/>
      <c r="UTE41" s="851"/>
      <c r="UTF41" s="851"/>
      <c r="UTG41" s="851"/>
      <c r="UTH41" s="851"/>
      <c r="UTI41" s="851"/>
      <c r="UTJ41" s="851"/>
      <c r="UTK41" s="851"/>
      <c r="UTL41" s="851"/>
      <c r="UTM41" s="851"/>
      <c r="UTN41" s="851"/>
      <c r="UTO41" s="851"/>
      <c r="UTP41" s="851"/>
      <c r="UTQ41" s="851"/>
      <c r="UTR41" s="851"/>
      <c r="UTS41" s="851"/>
      <c r="UTT41" s="851"/>
      <c r="UTU41" s="851"/>
      <c r="UTV41" s="851"/>
      <c r="UTW41" s="851"/>
      <c r="UTX41" s="851"/>
      <c r="UTY41" s="851"/>
      <c r="UTZ41" s="851"/>
      <c r="UUA41" s="851"/>
      <c r="UUB41" s="851"/>
      <c r="UUC41" s="851"/>
      <c r="UUD41" s="851"/>
      <c r="UUE41" s="851"/>
      <c r="UUF41" s="851"/>
      <c r="UUG41" s="851"/>
      <c r="UUH41" s="851"/>
      <c r="UUI41" s="851"/>
      <c r="UUJ41" s="851"/>
      <c r="UUK41" s="851"/>
      <c r="UUL41" s="851"/>
      <c r="UUM41" s="851"/>
      <c r="UUN41" s="851"/>
      <c r="UUO41" s="851"/>
      <c r="UUP41" s="851"/>
      <c r="UUQ41" s="851"/>
      <c r="UUR41" s="851"/>
      <c r="UUS41" s="851"/>
      <c r="UUT41" s="851"/>
      <c r="UUU41" s="851"/>
      <c r="UUV41" s="851"/>
      <c r="UUW41" s="851"/>
      <c r="UUX41" s="851"/>
      <c r="UUY41" s="851"/>
      <c r="UUZ41" s="851"/>
      <c r="UVA41" s="851"/>
      <c r="UVB41" s="851"/>
      <c r="UVC41" s="851"/>
      <c r="UVD41" s="851"/>
      <c r="UVE41" s="851"/>
      <c r="UVF41" s="851"/>
      <c r="UVG41" s="851"/>
      <c r="UVH41" s="851"/>
      <c r="UVI41" s="851"/>
      <c r="UVJ41" s="851"/>
      <c r="UVK41" s="851"/>
      <c r="UVL41" s="851"/>
      <c r="UVM41" s="851"/>
      <c r="UVN41" s="851"/>
      <c r="UVO41" s="851"/>
      <c r="UVP41" s="851"/>
      <c r="UVQ41" s="851"/>
      <c r="UVR41" s="851"/>
      <c r="UVS41" s="851"/>
      <c r="UVT41" s="851"/>
      <c r="UVU41" s="851"/>
      <c r="UVV41" s="851"/>
      <c r="UVW41" s="851"/>
      <c r="UVX41" s="851"/>
      <c r="UVY41" s="851"/>
      <c r="UVZ41" s="851"/>
      <c r="UWA41" s="851"/>
      <c r="UWB41" s="851"/>
      <c r="UWC41" s="851"/>
      <c r="UWD41" s="851"/>
      <c r="UWE41" s="851"/>
      <c r="UWF41" s="851"/>
      <c r="UWG41" s="851"/>
      <c r="UWH41" s="851"/>
      <c r="UWI41" s="851"/>
      <c r="UWJ41" s="851"/>
      <c r="UWK41" s="851"/>
      <c r="UWL41" s="851"/>
      <c r="UWM41" s="851"/>
      <c r="UWN41" s="851"/>
      <c r="UWO41" s="851"/>
      <c r="UWP41" s="851"/>
      <c r="UWQ41" s="851"/>
      <c r="UWR41" s="851"/>
      <c r="UWS41" s="851"/>
      <c r="UWT41" s="851"/>
      <c r="UWU41" s="851"/>
      <c r="UWV41" s="851"/>
      <c r="UWW41" s="851"/>
      <c r="UWX41" s="851"/>
      <c r="UWY41" s="851"/>
      <c r="UWZ41" s="851"/>
      <c r="UXA41" s="851"/>
      <c r="UXB41" s="851"/>
      <c r="UXC41" s="851"/>
      <c r="UXD41" s="851"/>
      <c r="UXE41" s="851"/>
      <c r="UXF41" s="851"/>
      <c r="UXG41" s="851"/>
      <c r="UXH41" s="851"/>
      <c r="UXI41" s="851"/>
      <c r="UXJ41" s="851"/>
      <c r="UXK41" s="851"/>
      <c r="UXL41" s="851"/>
      <c r="UXM41" s="851"/>
      <c r="UXN41" s="851"/>
      <c r="UXO41" s="851"/>
      <c r="UXP41" s="851"/>
      <c r="UXQ41" s="851"/>
      <c r="UXR41" s="851"/>
      <c r="UXS41" s="851"/>
      <c r="UXT41" s="851"/>
      <c r="UXU41" s="851"/>
      <c r="UXV41" s="851"/>
      <c r="UXW41" s="851"/>
      <c r="UXX41" s="851"/>
      <c r="UXY41" s="851"/>
      <c r="UXZ41" s="851"/>
      <c r="UYA41" s="851"/>
      <c r="UYB41" s="851"/>
      <c r="UYC41" s="851"/>
      <c r="UYD41" s="851"/>
      <c r="UYE41" s="851"/>
      <c r="UYF41" s="851"/>
      <c r="UYG41" s="851"/>
      <c r="UYH41" s="851"/>
      <c r="UYI41" s="851"/>
      <c r="UYJ41" s="851"/>
      <c r="UYK41" s="851"/>
      <c r="UYL41" s="851"/>
      <c r="UYM41" s="851"/>
      <c r="UYN41" s="851"/>
      <c r="UYO41" s="851"/>
      <c r="UYP41" s="851"/>
      <c r="UYQ41" s="851"/>
      <c r="UYR41" s="851"/>
      <c r="UYS41" s="851"/>
      <c r="UYT41" s="851"/>
      <c r="UYU41" s="851"/>
      <c r="UYV41" s="851"/>
      <c r="UYW41" s="851"/>
      <c r="UYX41" s="851"/>
      <c r="UYY41" s="851"/>
      <c r="UYZ41" s="851"/>
      <c r="UZA41" s="851"/>
      <c r="UZB41" s="851"/>
      <c r="UZC41" s="851"/>
      <c r="UZD41" s="851"/>
      <c r="UZE41" s="851"/>
      <c r="UZF41" s="851"/>
      <c r="UZG41" s="851"/>
      <c r="UZH41" s="851"/>
      <c r="UZI41" s="851"/>
      <c r="UZJ41" s="851"/>
      <c r="UZK41" s="851"/>
      <c r="UZL41" s="851"/>
      <c r="UZM41" s="851"/>
      <c r="UZN41" s="851"/>
      <c r="UZO41" s="851"/>
      <c r="UZP41" s="851"/>
      <c r="UZQ41" s="851"/>
      <c r="UZR41" s="851"/>
      <c r="UZS41" s="851"/>
      <c r="UZT41" s="851"/>
      <c r="UZU41" s="851"/>
      <c r="UZV41" s="851"/>
      <c r="UZW41" s="851"/>
      <c r="UZX41" s="851"/>
      <c r="UZY41" s="851"/>
      <c r="UZZ41" s="851"/>
      <c r="VAA41" s="851"/>
      <c r="VAB41" s="851"/>
      <c r="VAC41" s="851"/>
      <c r="VAD41" s="851"/>
      <c r="VAE41" s="851"/>
      <c r="VAF41" s="851"/>
      <c r="VAG41" s="851"/>
      <c r="VAH41" s="851"/>
      <c r="VAI41" s="851"/>
      <c r="VAJ41" s="851"/>
      <c r="VAK41" s="851"/>
      <c r="VAL41" s="851"/>
      <c r="VAM41" s="851"/>
      <c r="VAN41" s="851"/>
      <c r="VAO41" s="851"/>
      <c r="VAP41" s="851"/>
      <c r="VAQ41" s="851"/>
      <c r="VAR41" s="851"/>
      <c r="VAS41" s="851"/>
      <c r="VAT41" s="851"/>
      <c r="VAU41" s="851"/>
      <c r="VAV41" s="851"/>
      <c r="VAW41" s="851"/>
      <c r="VAX41" s="851"/>
      <c r="VAY41" s="851"/>
      <c r="VAZ41" s="851"/>
      <c r="VBA41" s="851"/>
      <c r="VBB41" s="851"/>
      <c r="VBC41" s="851"/>
      <c r="VBD41" s="851"/>
      <c r="VBE41" s="851"/>
      <c r="VBF41" s="851"/>
      <c r="VBG41" s="851"/>
      <c r="VBH41" s="851"/>
      <c r="VBI41" s="851"/>
      <c r="VBJ41" s="851"/>
      <c r="VBK41" s="851"/>
      <c r="VBL41" s="851"/>
      <c r="VBM41" s="851"/>
      <c r="VBN41" s="851"/>
      <c r="VBO41" s="851"/>
      <c r="VBP41" s="851"/>
      <c r="VBQ41" s="851"/>
      <c r="VBR41" s="851"/>
      <c r="VBS41" s="851"/>
      <c r="VBT41" s="851"/>
      <c r="VBU41" s="851"/>
      <c r="VBV41" s="851"/>
      <c r="VBW41" s="851"/>
      <c r="VBX41" s="851"/>
      <c r="VBY41" s="851"/>
      <c r="VBZ41" s="851"/>
      <c r="VCA41" s="851"/>
      <c r="VCB41" s="851"/>
      <c r="VCC41" s="851"/>
      <c r="VCD41" s="851"/>
      <c r="VCE41" s="851"/>
      <c r="VCF41" s="851"/>
      <c r="VCG41" s="851"/>
      <c r="VCH41" s="851"/>
      <c r="VCI41" s="851"/>
      <c r="VCJ41" s="851"/>
      <c r="VCK41" s="851"/>
      <c r="VCL41" s="851"/>
      <c r="VCM41" s="851"/>
      <c r="VCN41" s="851"/>
      <c r="VCO41" s="851"/>
      <c r="VCP41" s="851"/>
      <c r="VCQ41" s="851"/>
      <c r="VCR41" s="851"/>
      <c r="VCS41" s="851"/>
      <c r="VCT41" s="851"/>
      <c r="VCU41" s="851"/>
      <c r="VCV41" s="851"/>
      <c r="VCW41" s="851"/>
      <c r="VCX41" s="851"/>
      <c r="VCY41" s="851"/>
      <c r="VCZ41" s="851"/>
      <c r="VDA41" s="851"/>
      <c r="VDB41" s="851"/>
      <c r="VDC41" s="851"/>
      <c r="VDD41" s="851"/>
      <c r="VDE41" s="851"/>
      <c r="VDF41" s="851"/>
      <c r="VDG41" s="851"/>
      <c r="VDH41" s="851"/>
      <c r="VDI41" s="851"/>
      <c r="VDJ41" s="851"/>
      <c r="VDK41" s="851"/>
      <c r="VDL41" s="851"/>
      <c r="VDM41" s="851"/>
      <c r="VDN41" s="851"/>
      <c r="VDO41" s="851"/>
      <c r="VDP41" s="851"/>
      <c r="VDQ41" s="851"/>
      <c r="VDR41" s="851"/>
      <c r="VDS41" s="851"/>
      <c r="VDT41" s="851"/>
      <c r="VDU41" s="851"/>
      <c r="VDV41" s="851"/>
      <c r="VDW41" s="851"/>
      <c r="VDX41" s="851"/>
      <c r="VDY41" s="851"/>
      <c r="VDZ41" s="851"/>
      <c r="VEA41" s="851"/>
      <c r="VEB41" s="851"/>
      <c r="VEC41" s="851"/>
      <c r="VED41" s="851"/>
      <c r="VEE41" s="851"/>
      <c r="VEF41" s="851"/>
      <c r="VEG41" s="851"/>
      <c r="VEH41" s="851"/>
      <c r="VEI41" s="851"/>
      <c r="VEJ41" s="851"/>
      <c r="VEK41" s="851"/>
      <c r="VEL41" s="851"/>
      <c r="VEM41" s="851"/>
      <c r="VEN41" s="851"/>
      <c r="VEO41" s="851"/>
      <c r="VEP41" s="851"/>
      <c r="VEQ41" s="851"/>
      <c r="VER41" s="851"/>
      <c r="VES41" s="851"/>
      <c r="VET41" s="851"/>
      <c r="VEU41" s="851"/>
      <c r="VEV41" s="851"/>
      <c r="VEW41" s="851"/>
      <c r="VEX41" s="851"/>
      <c r="VEY41" s="851"/>
      <c r="VEZ41" s="851"/>
      <c r="VFA41" s="851"/>
      <c r="VFB41" s="851"/>
      <c r="VFC41" s="851"/>
      <c r="VFD41" s="851"/>
      <c r="VFE41" s="851"/>
      <c r="VFF41" s="851"/>
      <c r="VFG41" s="851"/>
      <c r="VFH41" s="851"/>
      <c r="VFI41" s="851"/>
      <c r="VFJ41" s="851"/>
      <c r="VFK41" s="851"/>
      <c r="VFL41" s="851"/>
      <c r="VFM41" s="851"/>
      <c r="VFN41" s="851"/>
      <c r="VFO41" s="851"/>
      <c r="VFP41" s="851"/>
      <c r="VFQ41" s="851"/>
      <c r="VFR41" s="851"/>
      <c r="VFS41" s="851"/>
      <c r="VFT41" s="851"/>
      <c r="VFU41" s="851"/>
      <c r="VFV41" s="851"/>
      <c r="VFW41" s="851"/>
      <c r="VFX41" s="851"/>
      <c r="VFY41" s="851"/>
      <c r="VFZ41" s="851"/>
      <c r="VGA41" s="851"/>
      <c r="VGB41" s="851"/>
      <c r="VGC41" s="851"/>
      <c r="VGD41" s="851"/>
      <c r="VGE41" s="851"/>
      <c r="VGF41" s="851"/>
      <c r="VGG41" s="851"/>
      <c r="VGH41" s="851"/>
      <c r="VGI41" s="851"/>
      <c r="VGJ41" s="851"/>
      <c r="VGK41" s="851"/>
      <c r="VGL41" s="851"/>
      <c r="VGM41" s="851"/>
      <c r="VGN41" s="851"/>
      <c r="VGO41" s="851"/>
      <c r="VGP41" s="851"/>
      <c r="VGQ41" s="851"/>
      <c r="VGR41" s="851"/>
      <c r="VGS41" s="851"/>
      <c r="VGT41" s="851"/>
      <c r="VGU41" s="851"/>
      <c r="VGV41" s="851"/>
      <c r="VGW41" s="851"/>
      <c r="VGX41" s="851"/>
      <c r="VGY41" s="851"/>
      <c r="VGZ41" s="851"/>
      <c r="VHA41" s="851"/>
      <c r="VHB41" s="851"/>
      <c r="VHC41" s="851"/>
      <c r="VHD41" s="851"/>
      <c r="VHE41" s="851"/>
      <c r="VHF41" s="851"/>
      <c r="VHG41" s="851"/>
      <c r="VHH41" s="851"/>
      <c r="VHI41" s="851"/>
      <c r="VHJ41" s="851"/>
      <c r="VHK41" s="851"/>
      <c r="VHL41" s="851"/>
      <c r="VHM41" s="851"/>
      <c r="VHN41" s="851"/>
      <c r="VHO41" s="851"/>
      <c r="VHP41" s="851"/>
      <c r="VHQ41" s="851"/>
      <c r="VHR41" s="851"/>
      <c r="VHS41" s="851"/>
      <c r="VHT41" s="851"/>
      <c r="VHU41" s="851"/>
      <c r="VHV41" s="851"/>
      <c r="VHW41" s="851"/>
      <c r="VHX41" s="851"/>
      <c r="VHY41" s="851"/>
      <c r="VHZ41" s="851"/>
      <c r="VIA41" s="851"/>
      <c r="VIB41" s="851"/>
      <c r="VIC41" s="851"/>
      <c r="VID41" s="851"/>
      <c r="VIE41" s="851"/>
      <c r="VIF41" s="851"/>
      <c r="VIG41" s="851"/>
      <c r="VIH41" s="851"/>
      <c r="VII41" s="851"/>
      <c r="VIJ41" s="851"/>
      <c r="VIK41" s="851"/>
      <c r="VIL41" s="851"/>
      <c r="VIM41" s="851"/>
      <c r="VIN41" s="851"/>
      <c r="VIO41" s="851"/>
      <c r="VIP41" s="851"/>
      <c r="VIQ41" s="851"/>
      <c r="VIR41" s="851"/>
      <c r="VIS41" s="851"/>
      <c r="VIT41" s="851"/>
      <c r="VIU41" s="851"/>
      <c r="VIV41" s="851"/>
      <c r="VIW41" s="851"/>
      <c r="VIX41" s="851"/>
      <c r="VIY41" s="851"/>
      <c r="VIZ41" s="851"/>
      <c r="VJA41" s="851"/>
      <c r="VJB41" s="851"/>
      <c r="VJC41" s="851"/>
      <c r="VJD41" s="851"/>
      <c r="VJE41" s="851"/>
      <c r="VJF41" s="851"/>
      <c r="VJG41" s="851"/>
      <c r="VJH41" s="851"/>
      <c r="VJI41" s="851"/>
      <c r="VJJ41" s="851"/>
      <c r="VJK41" s="851"/>
      <c r="VJL41" s="851"/>
      <c r="VJM41" s="851"/>
      <c r="VJN41" s="851"/>
      <c r="VJO41" s="851"/>
      <c r="VJP41" s="851"/>
      <c r="VJQ41" s="851"/>
      <c r="VJR41" s="851"/>
      <c r="VJS41" s="851"/>
      <c r="VJT41" s="851"/>
      <c r="VJU41" s="851"/>
      <c r="VJV41" s="851"/>
      <c r="VJW41" s="851"/>
      <c r="VJX41" s="851"/>
      <c r="VJY41" s="851"/>
      <c r="VJZ41" s="851"/>
      <c r="VKA41" s="851"/>
      <c r="VKB41" s="851"/>
      <c r="VKC41" s="851"/>
      <c r="VKD41" s="851"/>
      <c r="VKE41" s="851"/>
      <c r="VKF41" s="851"/>
      <c r="VKG41" s="851"/>
      <c r="VKH41" s="851"/>
      <c r="VKI41" s="851"/>
      <c r="VKJ41" s="851"/>
      <c r="VKK41" s="851"/>
      <c r="VKL41" s="851"/>
      <c r="VKM41" s="851"/>
      <c r="VKN41" s="851"/>
      <c r="VKO41" s="851"/>
      <c r="VKP41" s="851"/>
      <c r="VKQ41" s="851"/>
      <c r="VKR41" s="851"/>
      <c r="VKS41" s="851"/>
      <c r="VKT41" s="851"/>
      <c r="VKU41" s="851"/>
      <c r="VKV41" s="851"/>
      <c r="VKW41" s="851"/>
      <c r="VKX41" s="851"/>
      <c r="VKY41" s="851"/>
      <c r="VKZ41" s="851"/>
      <c r="VLA41" s="851"/>
      <c r="VLB41" s="851"/>
      <c r="VLC41" s="851"/>
      <c r="VLD41" s="851"/>
      <c r="VLE41" s="851"/>
      <c r="VLF41" s="851"/>
      <c r="VLG41" s="851"/>
      <c r="VLH41" s="851"/>
      <c r="VLI41" s="851"/>
      <c r="VLJ41" s="851"/>
      <c r="VLK41" s="851"/>
      <c r="VLL41" s="851"/>
      <c r="VLM41" s="851"/>
      <c r="VLN41" s="851"/>
      <c r="VLO41" s="851"/>
      <c r="VLP41" s="851"/>
      <c r="VLQ41" s="851"/>
      <c r="VLR41" s="851"/>
      <c r="VLS41" s="851"/>
      <c r="VLT41" s="851"/>
      <c r="VLU41" s="851"/>
      <c r="VLV41" s="851"/>
      <c r="VLW41" s="851"/>
      <c r="VLX41" s="851"/>
      <c r="VLY41" s="851"/>
      <c r="VLZ41" s="851"/>
      <c r="VMA41" s="851"/>
      <c r="VMB41" s="851"/>
      <c r="VMC41" s="851"/>
      <c r="VMD41" s="851"/>
      <c r="VME41" s="851"/>
      <c r="VMF41" s="851"/>
      <c r="VMG41" s="851"/>
      <c r="VMH41" s="851"/>
      <c r="VMI41" s="851"/>
      <c r="VMJ41" s="851"/>
      <c r="VMK41" s="851"/>
      <c r="VML41" s="851"/>
      <c r="VMM41" s="851"/>
      <c r="VMN41" s="851"/>
      <c r="VMO41" s="851"/>
      <c r="VMP41" s="851"/>
      <c r="VMQ41" s="851"/>
      <c r="VMR41" s="851"/>
      <c r="VMS41" s="851"/>
      <c r="VMT41" s="851"/>
      <c r="VMU41" s="851"/>
      <c r="VMV41" s="851"/>
      <c r="VMW41" s="851"/>
      <c r="VMX41" s="851"/>
      <c r="VMY41" s="851"/>
      <c r="VMZ41" s="851"/>
      <c r="VNA41" s="851"/>
      <c r="VNB41" s="851"/>
      <c r="VNC41" s="851"/>
      <c r="VND41" s="851"/>
      <c r="VNE41" s="851"/>
      <c r="VNF41" s="851"/>
      <c r="VNG41" s="851"/>
      <c r="VNH41" s="851"/>
      <c r="VNI41" s="851"/>
      <c r="VNJ41" s="851"/>
      <c r="VNK41" s="851"/>
      <c r="VNL41" s="851"/>
      <c r="VNM41" s="851"/>
      <c r="VNN41" s="851"/>
      <c r="VNO41" s="851"/>
      <c r="VNP41" s="851"/>
      <c r="VNQ41" s="851"/>
      <c r="VNR41" s="851"/>
      <c r="VNS41" s="851"/>
      <c r="VNT41" s="851"/>
      <c r="VNU41" s="851"/>
      <c r="VNV41" s="851"/>
      <c r="VNW41" s="851"/>
      <c r="VNX41" s="851"/>
      <c r="VNY41" s="851"/>
      <c r="VNZ41" s="851"/>
      <c r="VOA41" s="851"/>
      <c r="VOB41" s="851"/>
      <c r="VOC41" s="851"/>
      <c r="VOD41" s="851"/>
      <c r="VOE41" s="851"/>
      <c r="VOF41" s="851"/>
      <c r="VOG41" s="851"/>
      <c r="VOH41" s="851"/>
      <c r="VOI41" s="851"/>
      <c r="VOJ41" s="851"/>
      <c r="VOK41" s="851"/>
      <c r="VOL41" s="851"/>
      <c r="VOM41" s="851"/>
      <c r="VON41" s="851"/>
      <c r="VOO41" s="851"/>
      <c r="VOP41" s="851"/>
      <c r="VOQ41" s="851"/>
      <c r="VOR41" s="851"/>
      <c r="VOS41" s="851"/>
      <c r="VOT41" s="851"/>
      <c r="VOU41" s="851"/>
      <c r="VOV41" s="851"/>
      <c r="VOW41" s="851"/>
      <c r="VOX41" s="851"/>
      <c r="VOY41" s="851"/>
      <c r="VOZ41" s="851"/>
      <c r="VPA41" s="851"/>
      <c r="VPB41" s="851"/>
      <c r="VPC41" s="851"/>
      <c r="VPD41" s="851"/>
      <c r="VPE41" s="851"/>
      <c r="VPF41" s="851"/>
      <c r="VPG41" s="851"/>
      <c r="VPH41" s="851"/>
      <c r="VPI41" s="851"/>
      <c r="VPJ41" s="851"/>
      <c r="VPK41" s="851"/>
      <c r="VPL41" s="851"/>
      <c r="VPM41" s="851"/>
      <c r="VPN41" s="851"/>
      <c r="VPO41" s="851"/>
      <c r="VPP41" s="851"/>
      <c r="VPQ41" s="851"/>
      <c r="VPR41" s="851"/>
      <c r="VPS41" s="851"/>
      <c r="VPT41" s="851"/>
      <c r="VPU41" s="851"/>
      <c r="VPV41" s="851"/>
      <c r="VPW41" s="851"/>
      <c r="VPX41" s="851"/>
      <c r="VPY41" s="851"/>
      <c r="VPZ41" s="851"/>
      <c r="VQA41" s="851"/>
      <c r="VQB41" s="851"/>
      <c r="VQC41" s="851"/>
      <c r="VQD41" s="851"/>
      <c r="VQE41" s="851"/>
      <c r="VQF41" s="851"/>
      <c r="VQG41" s="851"/>
      <c r="VQH41" s="851"/>
      <c r="VQI41" s="851"/>
      <c r="VQJ41" s="851"/>
      <c r="VQK41" s="851"/>
      <c r="VQL41" s="851"/>
      <c r="VQM41" s="851"/>
      <c r="VQN41" s="851"/>
      <c r="VQO41" s="851"/>
      <c r="VQP41" s="851"/>
      <c r="VQQ41" s="851"/>
      <c r="VQR41" s="851"/>
      <c r="VQS41" s="851"/>
      <c r="VQT41" s="851"/>
      <c r="VQU41" s="851"/>
      <c r="VQV41" s="851"/>
      <c r="VQW41" s="851"/>
      <c r="VQX41" s="851"/>
      <c r="VQY41" s="851"/>
      <c r="VQZ41" s="851"/>
      <c r="VRA41" s="851"/>
      <c r="VRB41" s="851"/>
      <c r="VRC41" s="851"/>
      <c r="VRD41" s="851"/>
      <c r="VRE41" s="851"/>
      <c r="VRF41" s="851"/>
      <c r="VRG41" s="851"/>
      <c r="VRH41" s="851"/>
      <c r="VRI41" s="851"/>
      <c r="VRJ41" s="851"/>
      <c r="VRK41" s="851"/>
      <c r="VRL41" s="851"/>
      <c r="VRM41" s="851"/>
      <c r="VRN41" s="851"/>
      <c r="VRO41" s="851"/>
      <c r="VRP41" s="851"/>
      <c r="VRQ41" s="851"/>
      <c r="VRR41" s="851"/>
      <c r="VRS41" s="851"/>
      <c r="VRT41" s="851"/>
      <c r="VRU41" s="851"/>
      <c r="VRV41" s="851"/>
      <c r="VRW41" s="851"/>
      <c r="VRX41" s="851"/>
      <c r="VRY41" s="851"/>
      <c r="VRZ41" s="851"/>
      <c r="VSA41" s="851"/>
      <c r="VSB41" s="851"/>
      <c r="VSC41" s="851"/>
      <c r="VSD41" s="851"/>
      <c r="VSE41" s="851"/>
      <c r="VSF41" s="851"/>
      <c r="VSG41" s="851"/>
      <c r="VSH41" s="851"/>
      <c r="VSI41" s="851"/>
      <c r="VSJ41" s="851"/>
      <c r="VSK41" s="851"/>
      <c r="VSL41" s="851"/>
      <c r="VSM41" s="851"/>
      <c r="VSN41" s="851"/>
      <c r="VSO41" s="851"/>
      <c r="VSP41" s="851"/>
      <c r="VSQ41" s="851"/>
      <c r="VSR41" s="851"/>
      <c r="VSS41" s="851"/>
      <c r="VST41" s="851"/>
      <c r="VSU41" s="851"/>
      <c r="VSV41" s="851"/>
      <c r="VSW41" s="851"/>
      <c r="VSX41" s="851"/>
      <c r="VSY41" s="851"/>
      <c r="VSZ41" s="851"/>
      <c r="VTA41" s="851"/>
      <c r="VTB41" s="851"/>
      <c r="VTC41" s="851"/>
      <c r="VTD41" s="851"/>
      <c r="VTE41" s="851"/>
      <c r="VTF41" s="851"/>
      <c r="VTG41" s="851"/>
      <c r="VTH41" s="851"/>
      <c r="VTI41" s="851"/>
      <c r="VTJ41" s="851"/>
      <c r="VTK41" s="851"/>
      <c r="VTL41" s="851"/>
      <c r="VTM41" s="851"/>
      <c r="VTN41" s="851"/>
      <c r="VTO41" s="851"/>
      <c r="VTP41" s="851"/>
      <c r="VTQ41" s="851"/>
      <c r="VTR41" s="851"/>
      <c r="VTS41" s="851"/>
      <c r="VTT41" s="851"/>
      <c r="VTU41" s="851"/>
      <c r="VTV41" s="851"/>
      <c r="VTW41" s="851"/>
      <c r="VTX41" s="851"/>
      <c r="VTY41" s="851"/>
      <c r="VTZ41" s="851"/>
      <c r="VUA41" s="851"/>
      <c r="VUB41" s="851"/>
      <c r="VUC41" s="851"/>
      <c r="VUD41" s="851"/>
      <c r="VUE41" s="851"/>
      <c r="VUF41" s="851"/>
      <c r="VUG41" s="851"/>
      <c r="VUH41" s="851"/>
      <c r="VUI41" s="851"/>
      <c r="VUJ41" s="851"/>
      <c r="VUK41" s="851"/>
      <c r="VUL41" s="851"/>
      <c r="VUM41" s="851"/>
      <c r="VUN41" s="851"/>
      <c r="VUO41" s="851"/>
      <c r="VUP41" s="851"/>
      <c r="VUQ41" s="851"/>
      <c r="VUR41" s="851"/>
      <c r="VUS41" s="851"/>
      <c r="VUT41" s="851"/>
      <c r="VUU41" s="851"/>
      <c r="VUV41" s="851"/>
      <c r="VUW41" s="851"/>
      <c r="VUX41" s="851"/>
      <c r="VUY41" s="851"/>
      <c r="VUZ41" s="851"/>
      <c r="VVA41" s="851"/>
      <c r="VVB41" s="851"/>
      <c r="VVC41" s="851"/>
      <c r="VVD41" s="851"/>
      <c r="VVE41" s="851"/>
      <c r="VVF41" s="851"/>
      <c r="VVG41" s="851"/>
      <c r="VVH41" s="851"/>
      <c r="VVI41" s="851"/>
      <c r="VVJ41" s="851"/>
      <c r="VVK41" s="851"/>
      <c r="VVL41" s="851"/>
      <c r="VVM41" s="851"/>
      <c r="VVN41" s="851"/>
      <c r="VVO41" s="851"/>
      <c r="VVP41" s="851"/>
      <c r="VVQ41" s="851"/>
      <c r="VVR41" s="851"/>
      <c r="VVS41" s="851"/>
      <c r="VVT41" s="851"/>
      <c r="VVU41" s="851"/>
      <c r="VVV41" s="851"/>
      <c r="VVW41" s="851"/>
      <c r="VVX41" s="851"/>
      <c r="VVY41" s="851"/>
      <c r="VVZ41" s="851"/>
      <c r="VWA41" s="851"/>
      <c r="VWB41" s="851"/>
      <c r="VWC41" s="851"/>
      <c r="VWD41" s="851"/>
      <c r="VWE41" s="851"/>
      <c r="VWF41" s="851"/>
      <c r="VWG41" s="851"/>
      <c r="VWH41" s="851"/>
      <c r="VWI41" s="851"/>
      <c r="VWJ41" s="851"/>
      <c r="VWK41" s="851"/>
      <c r="VWL41" s="851"/>
      <c r="VWM41" s="851"/>
      <c r="VWN41" s="851"/>
      <c r="VWO41" s="851"/>
      <c r="VWP41" s="851"/>
      <c r="VWQ41" s="851"/>
      <c r="VWR41" s="851"/>
      <c r="VWS41" s="851"/>
      <c r="VWT41" s="851"/>
      <c r="VWU41" s="851"/>
      <c r="VWV41" s="851"/>
      <c r="VWW41" s="851"/>
      <c r="VWX41" s="851"/>
      <c r="VWY41" s="851"/>
      <c r="VWZ41" s="851"/>
      <c r="VXA41" s="851"/>
      <c r="VXB41" s="851"/>
      <c r="VXC41" s="851"/>
      <c r="VXD41" s="851"/>
      <c r="VXE41" s="851"/>
      <c r="VXF41" s="851"/>
      <c r="VXG41" s="851"/>
      <c r="VXH41" s="851"/>
      <c r="VXI41" s="851"/>
      <c r="VXJ41" s="851"/>
      <c r="VXK41" s="851"/>
      <c r="VXL41" s="851"/>
      <c r="VXM41" s="851"/>
      <c r="VXN41" s="851"/>
      <c r="VXO41" s="851"/>
      <c r="VXP41" s="851"/>
      <c r="VXQ41" s="851"/>
      <c r="VXR41" s="851"/>
      <c r="VXS41" s="851"/>
      <c r="VXT41" s="851"/>
      <c r="VXU41" s="851"/>
      <c r="VXV41" s="851"/>
      <c r="VXW41" s="851"/>
      <c r="VXX41" s="851"/>
      <c r="VXY41" s="851"/>
      <c r="VXZ41" s="851"/>
      <c r="VYA41" s="851"/>
      <c r="VYB41" s="851"/>
      <c r="VYC41" s="851"/>
      <c r="VYD41" s="851"/>
      <c r="VYE41" s="851"/>
      <c r="VYF41" s="851"/>
      <c r="VYG41" s="851"/>
      <c r="VYH41" s="851"/>
      <c r="VYI41" s="851"/>
      <c r="VYJ41" s="851"/>
      <c r="VYK41" s="851"/>
      <c r="VYL41" s="851"/>
      <c r="VYM41" s="851"/>
      <c r="VYN41" s="851"/>
      <c r="VYO41" s="851"/>
      <c r="VYP41" s="851"/>
      <c r="VYQ41" s="851"/>
      <c r="VYR41" s="851"/>
      <c r="VYS41" s="851"/>
      <c r="VYT41" s="851"/>
      <c r="VYU41" s="851"/>
      <c r="VYV41" s="851"/>
      <c r="VYW41" s="851"/>
      <c r="VYX41" s="851"/>
      <c r="VYY41" s="851"/>
      <c r="VYZ41" s="851"/>
      <c r="VZA41" s="851"/>
      <c r="VZB41" s="851"/>
      <c r="VZC41" s="851"/>
      <c r="VZD41" s="851"/>
      <c r="VZE41" s="851"/>
      <c r="VZF41" s="851"/>
      <c r="VZG41" s="851"/>
      <c r="VZH41" s="851"/>
      <c r="VZI41" s="851"/>
      <c r="VZJ41" s="851"/>
      <c r="VZK41" s="851"/>
      <c r="VZL41" s="851"/>
      <c r="VZM41" s="851"/>
      <c r="VZN41" s="851"/>
      <c r="VZO41" s="851"/>
      <c r="VZP41" s="851"/>
      <c r="VZQ41" s="851"/>
      <c r="VZR41" s="851"/>
      <c r="VZS41" s="851"/>
      <c r="VZT41" s="851"/>
      <c r="VZU41" s="851"/>
      <c r="VZV41" s="851"/>
      <c r="VZW41" s="851"/>
      <c r="VZX41" s="851"/>
      <c r="VZY41" s="851"/>
      <c r="VZZ41" s="851"/>
      <c r="WAA41" s="851"/>
      <c r="WAB41" s="851"/>
      <c r="WAC41" s="851"/>
      <c r="WAD41" s="851"/>
      <c r="WAE41" s="851"/>
      <c r="WAF41" s="851"/>
      <c r="WAG41" s="851"/>
      <c r="WAH41" s="851"/>
      <c r="WAI41" s="851"/>
      <c r="WAJ41" s="851"/>
      <c r="WAK41" s="851"/>
      <c r="WAL41" s="851"/>
      <c r="WAM41" s="851"/>
      <c r="WAN41" s="851"/>
      <c r="WAO41" s="851"/>
      <c r="WAP41" s="851"/>
      <c r="WAQ41" s="851"/>
      <c r="WAR41" s="851"/>
      <c r="WAS41" s="851"/>
      <c r="WAT41" s="851"/>
      <c r="WAU41" s="851"/>
      <c r="WAV41" s="851"/>
      <c r="WAW41" s="851"/>
      <c r="WAX41" s="851"/>
      <c r="WAY41" s="851"/>
      <c r="WAZ41" s="851"/>
      <c r="WBA41" s="851"/>
      <c r="WBB41" s="851"/>
      <c r="WBC41" s="851"/>
      <c r="WBD41" s="851"/>
      <c r="WBE41" s="851"/>
      <c r="WBF41" s="851"/>
      <c r="WBG41" s="851"/>
      <c r="WBH41" s="851"/>
      <c r="WBI41" s="851"/>
      <c r="WBJ41" s="851"/>
      <c r="WBK41" s="851"/>
      <c r="WBL41" s="851"/>
      <c r="WBM41" s="851"/>
      <c r="WBN41" s="851"/>
      <c r="WBO41" s="851"/>
      <c r="WBP41" s="851"/>
      <c r="WBQ41" s="851"/>
      <c r="WBR41" s="851"/>
      <c r="WBS41" s="851"/>
      <c r="WBT41" s="851"/>
      <c r="WBU41" s="851"/>
      <c r="WBV41" s="851"/>
      <c r="WBW41" s="851"/>
      <c r="WBX41" s="851"/>
      <c r="WBY41" s="851"/>
      <c r="WBZ41" s="851"/>
      <c r="WCA41" s="851"/>
      <c r="WCB41" s="851"/>
      <c r="WCC41" s="851"/>
      <c r="WCD41" s="851"/>
      <c r="WCE41" s="851"/>
      <c r="WCF41" s="851"/>
      <c r="WCG41" s="851"/>
      <c r="WCH41" s="851"/>
      <c r="WCI41" s="851"/>
      <c r="WCJ41" s="851"/>
      <c r="WCK41" s="851"/>
      <c r="WCL41" s="851"/>
      <c r="WCM41" s="851"/>
      <c r="WCN41" s="851"/>
      <c r="WCO41" s="851"/>
      <c r="WCP41" s="851"/>
      <c r="WCQ41" s="851"/>
      <c r="WCR41" s="851"/>
      <c r="WCS41" s="851"/>
      <c r="WCT41" s="851"/>
      <c r="WCU41" s="851"/>
      <c r="WCV41" s="851"/>
      <c r="WCW41" s="851"/>
      <c r="WCX41" s="851"/>
      <c r="WCY41" s="851"/>
      <c r="WCZ41" s="851"/>
      <c r="WDA41" s="851"/>
      <c r="WDB41" s="851"/>
      <c r="WDC41" s="851"/>
      <c r="WDD41" s="851"/>
      <c r="WDE41" s="851"/>
      <c r="WDF41" s="851"/>
      <c r="WDG41" s="851"/>
      <c r="WDH41" s="851"/>
      <c r="WDI41" s="851"/>
      <c r="WDJ41" s="851"/>
      <c r="WDK41" s="851"/>
      <c r="WDL41" s="851"/>
      <c r="WDM41" s="851"/>
      <c r="WDN41" s="851"/>
      <c r="WDO41" s="851"/>
      <c r="WDP41" s="851"/>
      <c r="WDQ41" s="851"/>
      <c r="WDR41" s="851"/>
      <c r="WDS41" s="851"/>
      <c r="WDT41" s="851"/>
      <c r="WDU41" s="851"/>
      <c r="WDV41" s="851"/>
      <c r="WDW41" s="851"/>
      <c r="WDX41" s="851"/>
      <c r="WDY41" s="851"/>
      <c r="WDZ41" s="851"/>
      <c r="WEA41" s="851"/>
      <c r="WEB41" s="851"/>
      <c r="WEC41" s="851"/>
      <c r="WED41" s="851"/>
      <c r="WEE41" s="851"/>
      <c r="WEF41" s="851"/>
      <c r="WEG41" s="851"/>
      <c r="WEH41" s="851"/>
      <c r="WEI41" s="851"/>
      <c r="WEJ41" s="851"/>
      <c r="WEK41" s="851"/>
      <c r="WEL41" s="851"/>
      <c r="WEM41" s="851"/>
      <c r="WEN41" s="851"/>
      <c r="WEO41" s="851"/>
      <c r="WEP41" s="851"/>
      <c r="WEQ41" s="851"/>
      <c r="WER41" s="851"/>
      <c r="WES41" s="851"/>
      <c r="WET41" s="851"/>
      <c r="WEU41" s="851"/>
      <c r="WEV41" s="851"/>
      <c r="WEW41" s="851"/>
      <c r="WEX41" s="851"/>
      <c r="WEY41" s="851"/>
      <c r="WEZ41" s="851"/>
      <c r="WFA41" s="851"/>
      <c r="WFB41" s="851"/>
      <c r="WFC41" s="851"/>
      <c r="WFD41" s="851"/>
      <c r="WFE41" s="851"/>
      <c r="WFF41" s="851"/>
      <c r="WFG41" s="851"/>
      <c r="WFH41" s="851"/>
      <c r="WFI41" s="851"/>
      <c r="WFJ41" s="851"/>
      <c r="WFK41" s="851"/>
      <c r="WFL41" s="851"/>
      <c r="WFM41" s="851"/>
      <c r="WFN41" s="851"/>
      <c r="WFO41" s="851"/>
      <c r="WFP41" s="851"/>
      <c r="WFQ41" s="851"/>
      <c r="WFR41" s="851"/>
      <c r="WFS41" s="851"/>
      <c r="WFT41" s="851"/>
      <c r="WFU41" s="851"/>
      <c r="WFV41" s="851"/>
      <c r="WFW41" s="851"/>
      <c r="WFX41" s="851"/>
      <c r="WFY41" s="851"/>
      <c r="WFZ41" s="851"/>
      <c r="WGA41" s="851"/>
      <c r="WGB41" s="851"/>
      <c r="WGC41" s="851"/>
      <c r="WGD41" s="851"/>
      <c r="WGE41" s="851"/>
      <c r="WGF41" s="851"/>
      <c r="WGG41" s="851"/>
      <c r="WGH41" s="851"/>
      <c r="WGI41" s="851"/>
      <c r="WGJ41" s="851"/>
      <c r="WGK41" s="851"/>
      <c r="WGL41" s="851"/>
      <c r="WGM41" s="851"/>
      <c r="WGN41" s="851"/>
      <c r="WGO41" s="851"/>
      <c r="WGP41" s="851"/>
      <c r="WGQ41" s="851"/>
      <c r="WGR41" s="851"/>
      <c r="WGS41" s="851"/>
      <c r="WGT41" s="851"/>
      <c r="WGU41" s="851"/>
      <c r="WGV41" s="851"/>
      <c r="WGW41" s="851"/>
      <c r="WGX41" s="851"/>
      <c r="WGY41" s="851"/>
      <c r="WGZ41" s="851"/>
      <c r="WHA41" s="851"/>
      <c r="WHB41" s="851"/>
      <c r="WHC41" s="851"/>
      <c r="WHD41" s="851"/>
      <c r="WHE41" s="851"/>
      <c r="WHF41" s="851"/>
      <c r="WHG41" s="851"/>
      <c r="WHH41" s="851"/>
      <c r="WHI41" s="851"/>
      <c r="WHJ41" s="851"/>
      <c r="WHK41" s="851"/>
      <c r="WHL41" s="851"/>
      <c r="WHM41" s="851"/>
      <c r="WHN41" s="851"/>
      <c r="WHO41" s="851"/>
      <c r="WHP41" s="851"/>
      <c r="WHQ41" s="851"/>
      <c r="WHR41" s="851"/>
      <c r="WHS41" s="851"/>
      <c r="WHT41" s="851"/>
      <c r="WHU41" s="851"/>
      <c r="WHV41" s="851"/>
      <c r="WHW41" s="851"/>
      <c r="WHX41" s="851"/>
      <c r="WHY41" s="851"/>
      <c r="WHZ41" s="851"/>
      <c r="WIA41" s="851"/>
      <c r="WIB41" s="851"/>
      <c r="WIC41" s="851"/>
      <c r="WID41" s="851"/>
      <c r="WIE41" s="851"/>
      <c r="WIF41" s="851"/>
      <c r="WIG41" s="851"/>
      <c r="WIH41" s="851"/>
      <c r="WII41" s="851"/>
      <c r="WIJ41" s="851"/>
      <c r="WIK41" s="851"/>
      <c r="WIL41" s="851"/>
      <c r="WIM41" s="851"/>
      <c r="WIN41" s="851"/>
      <c r="WIO41" s="851"/>
      <c r="WIP41" s="851"/>
      <c r="WIQ41" s="851"/>
      <c r="WIR41" s="851"/>
      <c r="WIS41" s="851"/>
      <c r="WIT41" s="851"/>
      <c r="WIU41" s="851"/>
      <c r="WIV41" s="851"/>
      <c r="WIW41" s="851"/>
      <c r="WIX41" s="851"/>
      <c r="WIY41" s="851"/>
      <c r="WIZ41" s="851"/>
      <c r="WJA41" s="851"/>
      <c r="WJB41" s="851"/>
      <c r="WJC41" s="851"/>
      <c r="WJD41" s="851"/>
      <c r="WJE41" s="851"/>
      <c r="WJF41" s="851"/>
      <c r="WJG41" s="851"/>
      <c r="WJH41" s="851"/>
      <c r="WJI41" s="851"/>
      <c r="WJJ41" s="851"/>
      <c r="WJK41" s="851"/>
      <c r="WJL41" s="851"/>
      <c r="WJM41" s="851"/>
      <c r="WJN41" s="851"/>
      <c r="WJO41" s="851"/>
      <c r="WJP41" s="851"/>
      <c r="WJQ41" s="851"/>
      <c r="WJR41" s="851"/>
      <c r="WJS41" s="851"/>
      <c r="WJT41" s="851"/>
      <c r="WJU41" s="851"/>
      <c r="WJV41" s="851"/>
      <c r="WJW41" s="851"/>
      <c r="WJX41" s="851"/>
      <c r="WJY41" s="851"/>
      <c r="WJZ41" s="851"/>
      <c r="WKA41" s="851"/>
      <c r="WKB41" s="851"/>
      <c r="WKC41" s="851"/>
      <c r="WKD41" s="851"/>
      <c r="WKE41" s="851"/>
      <c r="WKF41" s="851"/>
      <c r="WKG41" s="851"/>
      <c r="WKH41" s="851"/>
      <c r="WKI41" s="851"/>
      <c r="WKJ41" s="851"/>
      <c r="WKK41" s="851"/>
      <c r="WKL41" s="851"/>
      <c r="WKM41" s="851"/>
      <c r="WKN41" s="851"/>
      <c r="WKO41" s="851"/>
      <c r="WKP41" s="851"/>
      <c r="WKQ41" s="851"/>
      <c r="WKR41" s="851"/>
      <c r="WKS41" s="851"/>
      <c r="WKT41" s="851"/>
      <c r="WKU41" s="851"/>
      <c r="WKV41" s="851"/>
      <c r="WKW41" s="851"/>
      <c r="WKX41" s="851"/>
      <c r="WKY41" s="851"/>
      <c r="WKZ41" s="851"/>
      <c r="WLA41" s="851"/>
      <c r="WLB41" s="851"/>
      <c r="WLC41" s="851"/>
      <c r="WLD41" s="851"/>
      <c r="WLE41" s="851"/>
      <c r="WLF41" s="851"/>
      <c r="WLG41" s="851"/>
      <c r="WLH41" s="851"/>
      <c r="WLI41" s="851"/>
      <c r="WLJ41" s="851"/>
      <c r="WLK41" s="851"/>
      <c r="WLL41" s="851"/>
      <c r="WLM41" s="851"/>
      <c r="WLN41" s="851"/>
      <c r="WLO41" s="851"/>
      <c r="WLP41" s="851"/>
      <c r="WLQ41" s="851"/>
      <c r="WLR41" s="851"/>
      <c r="WLS41" s="851"/>
      <c r="WLT41" s="851"/>
      <c r="WLU41" s="851"/>
      <c r="WLV41" s="851"/>
      <c r="WLW41" s="851"/>
      <c r="WLX41" s="851"/>
      <c r="WLY41" s="851"/>
      <c r="WLZ41" s="851"/>
      <c r="WMA41" s="851"/>
      <c r="WMB41" s="851"/>
      <c r="WMC41" s="851"/>
      <c r="WMD41" s="851"/>
      <c r="WME41" s="851"/>
      <c r="WMF41" s="851"/>
      <c r="WMG41" s="851"/>
      <c r="WMH41" s="851"/>
      <c r="WMI41" s="851"/>
      <c r="WMJ41" s="851"/>
      <c r="WMK41" s="851"/>
      <c r="WML41" s="851"/>
      <c r="WMM41" s="851"/>
      <c r="WMN41" s="851"/>
      <c r="WMO41" s="851"/>
      <c r="WMP41" s="851"/>
      <c r="WMQ41" s="851"/>
      <c r="WMR41" s="851"/>
      <c r="WMS41" s="851"/>
      <c r="WMT41" s="851"/>
      <c r="WMU41" s="851"/>
      <c r="WMV41" s="851"/>
      <c r="WMW41" s="851"/>
      <c r="WMX41" s="851"/>
      <c r="WMY41" s="851"/>
      <c r="WMZ41" s="851"/>
      <c r="WNA41" s="851"/>
      <c r="WNB41" s="851"/>
      <c r="WNC41" s="851"/>
      <c r="WND41" s="851"/>
      <c r="WNE41" s="851"/>
      <c r="WNF41" s="851"/>
      <c r="WNG41" s="851"/>
      <c r="WNH41" s="851"/>
      <c r="WNI41" s="851"/>
      <c r="WNJ41" s="851"/>
      <c r="WNK41" s="851"/>
      <c r="WNL41" s="851"/>
      <c r="WNM41" s="851"/>
      <c r="WNN41" s="851"/>
      <c r="WNO41" s="851"/>
      <c r="WNP41" s="851"/>
      <c r="WNQ41" s="851"/>
      <c r="WNR41" s="851"/>
      <c r="WNS41" s="851"/>
      <c r="WNT41" s="851"/>
      <c r="WNU41" s="851"/>
      <c r="WNV41" s="851"/>
      <c r="WNW41" s="851"/>
      <c r="WNX41" s="851"/>
      <c r="WNY41" s="851"/>
      <c r="WNZ41" s="851"/>
      <c r="WOA41" s="851"/>
      <c r="WOB41" s="851"/>
      <c r="WOC41" s="851"/>
      <c r="WOD41" s="851"/>
      <c r="WOE41" s="851"/>
      <c r="WOF41" s="851"/>
      <c r="WOG41" s="851"/>
      <c r="WOH41" s="851"/>
      <c r="WOI41" s="851"/>
      <c r="WOJ41" s="851"/>
      <c r="WOK41" s="851"/>
      <c r="WOL41" s="851"/>
      <c r="WOM41" s="851"/>
      <c r="WON41" s="851"/>
      <c r="WOO41" s="851"/>
      <c r="WOP41" s="851"/>
      <c r="WOQ41" s="851"/>
      <c r="WOR41" s="851"/>
      <c r="WOS41" s="851"/>
      <c r="WOT41" s="851"/>
      <c r="WOU41" s="851"/>
      <c r="WOV41" s="851"/>
      <c r="WOW41" s="851"/>
      <c r="WOX41" s="851"/>
      <c r="WOY41" s="851"/>
      <c r="WOZ41" s="851"/>
      <c r="WPA41" s="851"/>
      <c r="WPB41" s="851"/>
      <c r="WPC41" s="851"/>
      <c r="WPD41" s="851"/>
      <c r="WPE41" s="851"/>
      <c r="WPF41" s="851"/>
      <c r="WPG41" s="851"/>
      <c r="WPH41" s="851"/>
      <c r="WPI41" s="851"/>
      <c r="WPJ41" s="851"/>
      <c r="WPK41" s="851"/>
      <c r="WPL41" s="851"/>
      <c r="WPM41" s="851"/>
      <c r="WPN41" s="851"/>
      <c r="WPO41" s="851"/>
      <c r="WPP41" s="851"/>
      <c r="WPQ41" s="851"/>
      <c r="WPR41" s="851"/>
      <c r="WPS41" s="851"/>
      <c r="WPT41" s="851"/>
      <c r="WPU41" s="851"/>
      <c r="WPV41" s="851"/>
      <c r="WPW41" s="851"/>
      <c r="WPX41" s="851"/>
      <c r="WPY41" s="851"/>
      <c r="WPZ41" s="851"/>
      <c r="WQA41" s="851"/>
      <c r="WQB41" s="851"/>
      <c r="WQC41" s="851"/>
      <c r="WQD41" s="851"/>
      <c r="WQE41" s="851"/>
      <c r="WQF41" s="851"/>
      <c r="WQG41" s="851"/>
      <c r="WQH41" s="851"/>
      <c r="WQI41" s="851"/>
      <c r="WQJ41" s="851"/>
      <c r="WQK41" s="851"/>
      <c r="WQL41" s="851"/>
      <c r="WQM41" s="851"/>
      <c r="WQN41" s="851"/>
      <c r="WQO41" s="851"/>
      <c r="WQP41" s="851"/>
      <c r="WQQ41" s="851"/>
      <c r="WQR41" s="851"/>
      <c r="WQS41" s="851"/>
      <c r="WQT41" s="851"/>
      <c r="WQU41" s="851"/>
      <c r="WQV41" s="851"/>
      <c r="WQW41" s="851"/>
      <c r="WQX41" s="851"/>
      <c r="WQY41" s="851"/>
      <c r="WQZ41" s="851"/>
      <c r="WRA41" s="851"/>
      <c r="WRB41" s="851"/>
      <c r="WRC41" s="851"/>
      <c r="WRD41" s="851"/>
      <c r="WRE41" s="851"/>
      <c r="WRF41" s="851"/>
      <c r="WRG41" s="851"/>
      <c r="WRH41" s="851"/>
      <c r="WRI41" s="851"/>
      <c r="WRJ41" s="851"/>
      <c r="WRK41" s="851"/>
      <c r="WRL41" s="851"/>
      <c r="WRM41" s="851"/>
      <c r="WRN41" s="851"/>
      <c r="WRO41" s="851"/>
      <c r="WRP41" s="851"/>
      <c r="WRQ41" s="851"/>
      <c r="WRR41" s="851"/>
      <c r="WRS41" s="851"/>
      <c r="WRT41" s="851"/>
      <c r="WRU41" s="851"/>
      <c r="WRV41" s="851"/>
      <c r="WRW41" s="851"/>
      <c r="WRX41" s="851"/>
      <c r="WRY41" s="851"/>
      <c r="WRZ41" s="851"/>
      <c r="WSA41" s="851"/>
      <c r="WSB41" s="851"/>
      <c r="WSC41" s="851"/>
      <c r="WSD41" s="851"/>
      <c r="WSE41" s="851"/>
      <c r="WSF41" s="851"/>
      <c r="WSG41" s="851"/>
      <c r="WSH41" s="851"/>
      <c r="WSI41" s="851"/>
      <c r="WSJ41" s="851"/>
      <c r="WSK41" s="851"/>
      <c r="WSL41" s="851"/>
      <c r="WSM41" s="851"/>
      <c r="WSN41" s="851"/>
      <c r="WSO41" s="851"/>
      <c r="WSP41" s="851"/>
      <c r="WSQ41" s="851"/>
      <c r="WSR41" s="851"/>
      <c r="WSS41" s="851"/>
      <c r="WST41" s="851"/>
      <c r="WSU41" s="851"/>
      <c r="WSV41" s="851"/>
      <c r="WSW41" s="851"/>
      <c r="WSX41" s="851"/>
      <c r="WSY41" s="851"/>
      <c r="WSZ41" s="851"/>
      <c r="WTA41" s="851"/>
      <c r="WTB41" s="851"/>
      <c r="WTC41" s="851"/>
      <c r="WTD41" s="851"/>
      <c r="WTE41" s="851"/>
      <c r="WTF41" s="851"/>
      <c r="WTG41" s="851"/>
      <c r="WTH41" s="851"/>
      <c r="WTI41" s="851"/>
      <c r="WTJ41" s="851"/>
      <c r="WTK41" s="851"/>
      <c r="WTL41" s="851"/>
      <c r="WTM41" s="851"/>
      <c r="WTN41" s="851"/>
      <c r="WTO41" s="851"/>
      <c r="WTP41" s="851"/>
      <c r="WTQ41" s="851"/>
      <c r="WTR41" s="851"/>
      <c r="WTS41" s="851"/>
      <c r="WTT41" s="851"/>
      <c r="WTU41" s="851"/>
      <c r="WTV41" s="851"/>
      <c r="WTW41" s="851"/>
      <c r="WTX41" s="851"/>
      <c r="WTY41" s="851"/>
      <c r="WTZ41" s="851"/>
      <c r="WUA41" s="851"/>
      <c r="WUB41" s="851"/>
      <c r="WUC41" s="851"/>
      <c r="WUD41" s="851"/>
      <c r="WUE41" s="851"/>
      <c r="WUF41" s="851"/>
      <c r="WUG41" s="851"/>
      <c r="WUH41" s="851"/>
      <c r="WUI41" s="851"/>
      <c r="WUJ41" s="851"/>
      <c r="WUK41" s="851"/>
      <c r="WUL41" s="851"/>
      <c r="WUM41" s="851"/>
      <c r="WUN41" s="851"/>
      <c r="WUO41" s="851"/>
      <c r="WUP41" s="851"/>
      <c r="WUQ41" s="851"/>
      <c r="WUR41" s="851"/>
      <c r="WUS41" s="851"/>
      <c r="WUT41" s="851"/>
      <c r="WUU41" s="851"/>
      <c r="WUV41" s="851"/>
      <c r="WUW41" s="851"/>
      <c r="WUX41" s="851"/>
      <c r="WUY41" s="851"/>
      <c r="WUZ41" s="851"/>
      <c r="WVA41" s="851"/>
      <c r="WVB41" s="851"/>
      <c r="WVC41" s="851"/>
      <c r="WVD41" s="851"/>
      <c r="WVE41" s="851"/>
      <c r="WVF41" s="851"/>
      <c r="WVG41" s="851"/>
      <c r="WVH41" s="851"/>
      <c r="WVI41" s="851"/>
      <c r="WVJ41" s="851"/>
      <c r="WVK41" s="851"/>
      <c r="WVL41" s="851"/>
      <c r="WVM41" s="851"/>
      <c r="WVN41" s="851"/>
      <c r="WVO41" s="851"/>
      <c r="WVP41" s="851"/>
      <c r="WVQ41" s="851"/>
      <c r="WVR41" s="851"/>
      <c r="WVS41" s="851"/>
      <c r="WVT41" s="851"/>
      <c r="WVU41" s="851"/>
      <c r="WVV41" s="851"/>
      <c r="WVW41" s="851"/>
      <c r="WVX41" s="851"/>
      <c r="WVY41" s="851"/>
      <c r="WVZ41" s="851"/>
      <c r="WWA41" s="851"/>
      <c r="WWB41" s="851"/>
      <c r="WWC41" s="851"/>
      <c r="WWD41" s="851"/>
      <c r="WWE41" s="851"/>
      <c r="WWF41" s="851"/>
      <c r="WWG41" s="851"/>
      <c r="WWH41" s="851"/>
      <c r="WWI41" s="851"/>
      <c r="WWJ41" s="851"/>
      <c r="WWK41" s="851"/>
      <c r="WWL41" s="851"/>
      <c r="WWM41" s="851"/>
      <c r="WWN41" s="851"/>
      <c r="WWO41" s="851"/>
      <c r="WWP41" s="851"/>
      <c r="WWQ41" s="851"/>
      <c r="WWR41" s="851"/>
      <c r="WWS41" s="851"/>
      <c r="WWT41" s="851"/>
      <c r="WWU41" s="851"/>
      <c r="WWV41" s="851"/>
      <c r="WWW41" s="851"/>
      <c r="WWX41" s="851"/>
      <c r="WWY41" s="851"/>
      <c r="WWZ41" s="851"/>
      <c r="WXA41" s="851"/>
      <c r="WXB41" s="851"/>
      <c r="WXC41" s="851"/>
      <c r="WXD41" s="851"/>
      <c r="WXE41" s="851"/>
      <c r="WXF41" s="851"/>
      <c r="WXG41" s="851"/>
      <c r="WXH41" s="851"/>
      <c r="WXI41" s="851"/>
      <c r="WXJ41" s="851"/>
      <c r="WXK41" s="851"/>
      <c r="WXL41" s="851"/>
      <c r="WXM41" s="851"/>
      <c r="WXN41" s="851"/>
      <c r="WXO41" s="851"/>
      <c r="WXP41" s="851"/>
      <c r="WXQ41" s="851"/>
      <c r="WXR41" s="851"/>
      <c r="WXS41" s="851"/>
      <c r="WXT41" s="851"/>
      <c r="WXU41" s="851"/>
      <c r="WXV41" s="851"/>
      <c r="WXW41" s="851"/>
      <c r="WXX41" s="851"/>
      <c r="WXY41" s="851"/>
      <c r="WXZ41" s="851"/>
      <c r="WYA41" s="851"/>
      <c r="WYB41" s="851"/>
      <c r="WYC41" s="851"/>
      <c r="WYD41" s="851"/>
      <c r="WYE41" s="851"/>
      <c r="WYF41" s="851"/>
      <c r="WYG41" s="851"/>
      <c r="WYH41" s="851"/>
      <c r="WYI41" s="851"/>
      <c r="WYJ41" s="851"/>
      <c r="WYK41" s="851"/>
      <c r="WYL41" s="851"/>
      <c r="WYM41" s="851"/>
      <c r="WYN41" s="851"/>
      <c r="WYO41" s="851"/>
      <c r="WYP41" s="851"/>
      <c r="WYQ41" s="851"/>
      <c r="WYR41" s="851"/>
      <c r="WYS41" s="851"/>
      <c r="WYT41" s="851"/>
      <c r="WYU41" s="851"/>
      <c r="WYV41" s="851"/>
      <c r="WYW41" s="851"/>
      <c r="WYX41" s="851"/>
      <c r="WYY41" s="851"/>
      <c r="WYZ41" s="851"/>
      <c r="WZA41" s="851"/>
      <c r="WZB41" s="851"/>
      <c r="WZC41" s="851"/>
      <c r="WZD41" s="851"/>
      <c r="WZE41" s="851"/>
      <c r="WZF41" s="851"/>
      <c r="WZG41" s="851"/>
      <c r="WZH41" s="851"/>
      <c r="WZI41" s="851"/>
      <c r="WZJ41" s="851"/>
      <c r="WZK41" s="851"/>
      <c r="WZL41" s="851"/>
      <c r="WZM41" s="851"/>
      <c r="WZN41" s="851"/>
      <c r="WZO41" s="851"/>
      <c r="WZP41" s="851"/>
      <c r="WZQ41" s="851"/>
      <c r="WZR41" s="851"/>
      <c r="WZS41" s="851"/>
      <c r="WZT41" s="851"/>
      <c r="WZU41" s="851"/>
      <c r="WZV41" s="851"/>
      <c r="WZW41" s="851"/>
      <c r="WZX41" s="851"/>
      <c r="WZY41" s="851"/>
      <c r="WZZ41" s="851"/>
      <c r="XAA41" s="851"/>
      <c r="XAB41" s="851"/>
      <c r="XAC41" s="851"/>
      <c r="XAD41" s="851"/>
      <c r="XAE41" s="851"/>
      <c r="XAF41" s="851"/>
      <c r="XAG41" s="851"/>
      <c r="XAH41" s="851"/>
      <c r="XAI41" s="851"/>
      <c r="XAJ41" s="851"/>
      <c r="XAK41" s="851"/>
      <c r="XAL41" s="851"/>
      <c r="XAM41" s="851"/>
      <c r="XAN41" s="851"/>
      <c r="XAO41" s="851"/>
      <c r="XAP41" s="851"/>
      <c r="XAQ41" s="851"/>
      <c r="XAR41" s="851"/>
      <c r="XAS41" s="851"/>
      <c r="XAT41" s="851"/>
      <c r="XAU41" s="851"/>
      <c r="XAV41" s="851"/>
      <c r="XAW41" s="851"/>
      <c r="XAX41" s="851"/>
      <c r="XAY41" s="851"/>
      <c r="XAZ41" s="851"/>
      <c r="XBA41" s="851"/>
      <c r="XBB41" s="851"/>
      <c r="XBC41" s="851"/>
      <c r="XBD41" s="851"/>
      <c r="XBE41" s="851"/>
      <c r="XBF41" s="851"/>
      <c r="XBG41" s="851"/>
      <c r="XBH41" s="851"/>
      <c r="XBI41" s="851"/>
      <c r="XBJ41" s="851"/>
      <c r="XBK41" s="851"/>
      <c r="XBL41" s="851"/>
      <c r="XBM41" s="851"/>
      <c r="XBN41" s="851"/>
      <c r="XBO41" s="851"/>
      <c r="XBP41" s="851"/>
      <c r="XBQ41" s="851"/>
      <c r="XBR41" s="851"/>
      <c r="XBS41" s="851"/>
      <c r="XBT41" s="851"/>
      <c r="XBU41" s="851"/>
      <c r="XBV41" s="851"/>
      <c r="XBW41" s="851"/>
      <c r="XBX41" s="851"/>
      <c r="XBY41" s="851"/>
      <c r="XBZ41" s="851"/>
      <c r="XCA41" s="851"/>
      <c r="XCB41" s="851"/>
      <c r="XCC41" s="851"/>
      <c r="XCD41" s="851"/>
      <c r="XCE41" s="851"/>
      <c r="XCF41" s="851"/>
      <c r="XCG41" s="851"/>
      <c r="XCH41" s="851"/>
      <c r="XCI41" s="851"/>
      <c r="XCJ41" s="851"/>
      <c r="XCK41" s="851"/>
      <c r="XCL41" s="851"/>
      <c r="XCM41" s="851"/>
      <c r="XCN41" s="851"/>
      <c r="XCO41" s="851"/>
      <c r="XCP41" s="851"/>
      <c r="XCQ41" s="851"/>
      <c r="XCR41" s="851"/>
      <c r="XCS41" s="851"/>
      <c r="XCT41" s="851"/>
      <c r="XCU41" s="851"/>
      <c r="XCV41" s="851"/>
      <c r="XCW41" s="851"/>
      <c r="XCX41" s="851"/>
      <c r="XCY41" s="851"/>
      <c r="XCZ41" s="851"/>
      <c r="XDA41" s="851"/>
      <c r="XDB41" s="851"/>
      <c r="XDC41" s="851"/>
      <c r="XDD41" s="851"/>
      <c r="XDE41" s="851"/>
      <c r="XDF41" s="851"/>
      <c r="XDG41" s="851"/>
      <c r="XDH41" s="851"/>
      <c r="XDI41" s="851"/>
      <c r="XDJ41" s="851"/>
      <c r="XDK41" s="851"/>
      <c r="XDL41" s="851"/>
      <c r="XDM41" s="851"/>
      <c r="XDN41" s="851"/>
      <c r="XDO41" s="851"/>
      <c r="XDP41" s="851"/>
      <c r="XDQ41" s="851"/>
      <c r="XDR41" s="851"/>
      <c r="XDS41" s="851"/>
      <c r="XDT41" s="851"/>
      <c r="XDU41" s="851"/>
      <c r="XDV41" s="851"/>
      <c r="XDW41" s="851"/>
      <c r="XDX41" s="851"/>
      <c r="XDY41" s="851"/>
      <c r="XDZ41" s="851"/>
      <c r="XEA41" s="851"/>
      <c r="XEB41" s="851"/>
      <c r="XEC41" s="851"/>
      <c r="XED41" s="851"/>
      <c r="XEE41" s="851"/>
      <c r="XEF41" s="851"/>
      <c r="XEG41" s="851"/>
      <c r="XEH41" s="851"/>
      <c r="XEI41" s="851"/>
      <c r="XEJ41" s="851"/>
      <c r="XEK41" s="851"/>
      <c r="XEL41" s="851"/>
      <c r="XEM41" s="851"/>
      <c r="XEN41" s="851"/>
      <c r="XEO41" s="851"/>
      <c r="XEP41" s="851"/>
      <c r="XEQ41" s="851"/>
      <c r="XER41" s="851"/>
      <c r="XES41" s="851"/>
      <c r="XET41" s="851"/>
      <c r="XEU41" s="851"/>
      <c r="XEV41" s="851"/>
      <c r="XEW41" s="851"/>
      <c r="XEX41" s="851"/>
      <c r="XEY41" s="851"/>
      <c r="XEZ41" s="851"/>
      <c r="XFA41" s="851"/>
      <c r="XFB41" s="851"/>
    </row>
    <row r="42" s="762" customFormat="1" customHeight="1" spans="1:16382">
      <c r="A42" s="789" t="str">
        <f>B6</f>
        <v>西U9</v>
      </c>
      <c r="B42" s="790">
        <f t="shared" ref="B42:B72" si="6">C6</f>
        <v>131.6891</v>
      </c>
      <c r="C42" s="790">
        <f t="shared" ref="C42:C72" si="7">D6</f>
        <v>151.6891</v>
      </c>
      <c r="D42" s="791">
        <f t="shared" ref="D42:D72" si="8">ABS(C42-B42)</f>
        <v>20</v>
      </c>
      <c r="E42" s="792">
        <f t="shared" ref="E42:E72" si="9">G6</f>
        <v>3.348</v>
      </c>
      <c r="F42" s="792">
        <f t="shared" ref="F42:F72" si="10">H6</f>
        <v>3.348</v>
      </c>
      <c r="G42" s="792">
        <f t="shared" ref="G42:G72" si="11">I6</f>
        <v>1.7359</v>
      </c>
      <c r="H42" s="792">
        <f t="shared" ref="H42:H72" si="12">J6</f>
        <v>1.17435</v>
      </c>
      <c r="I42" s="792">
        <f t="shared" ref="I42:I72" si="13">E42-G42</f>
        <v>1.6121</v>
      </c>
      <c r="J42" s="812">
        <f t="shared" ref="J42:J72" si="14">F42-H42</f>
        <v>2.17365</v>
      </c>
      <c r="K42" s="813">
        <f t="shared" ref="K42:K72" si="15">L42+0.1</f>
        <v>0.4</v>
      </c>
      <c r="L42" s="813">
        <f>LOOKUP(MAX(J42,I42),{0,3,4,5,6.5,7.5,9,10},{0.3,0.4,0.5,0.6,0.7,0.8,0.9})</f>
        <v>0.3</v>
      </c>
      <c r="M42" s="813">
        <f t="shared" ref="M42:M72" si="16">V6+L42*2</f>
        <v>23.35</v>
      </c>
      <c r="N42" s="813">
        <f t="shared" ref="N42:N72" si="17">W6+L42*2</f>
        <v>22.85</v>
      </c>
      <c r="O42" s="814">
        <f t="shared" ref="O42:O72" si="18">K6-I6+0.2</f>
        <v>1.41646</v>
      </c>
      <c r="P42" s="815">
        <f t="shared" ref="P42:P72" si="19">L6-J6+0.2</f>
        <v>1.47801</v>
      </c>
      <c r="Q42" s="815">
        <f t="shared" ref="Q42:Q72" si="20">M6</f>
        <v>1.75</v>
      </c>
      <c r="R42" s="791">
        <f t="shared" ref="R42:R72" si="21">N6</f>
        <v>1.75</v>
      </c>
      <c r="S42" s="838">
        <f t="shared" ref="S42:S72" si="22">O6</f>
        <v>1</v>
      </c>
      <c r="T42" s="839">
        <f t="shared" ref="T42:T72" si="23">P6-I6+1</f>
        <v>2.21144</v>
      </c>
      <c r="U42" s="840">
        <f t="shared" ref="U42:U72" si="24">Q6-J6</f>
        <v>1.10034</v>
      </c>
      <c r="V42" s="840">
        <f t="shared" ref="V42:V72" si="25">R6</f>
        <v>0.45</v>
      </c>
      <c r="W42" s="839">
        <f t="shared" ref="W42:W72" si="26">S6</f>
        <v>0.45</v>
      </c>
      <c r="X42" s="841">
        <f t="shared" ref="X42:X64" si="27">T6</f>
        <v>0</v>
      </c>
      <c r="Y42" s="828">
        <f t="shared" ref="Y42:Y71" si="28">(O42+P42)/2*Q42*S42</f>
        <v>2.53266125</v>
      </c>
      <c r="Z42" s="828">
        <f t="shared" ref="Z42:Z71" si="29">(T42+U42)/2*V42*X42</f>
        <v>0</v>
      </c>
      <c r="AA42" s="851"/>
      <c r="AB42" s="852"/>
      <c r="AC42" s="852"/>
      <c r="AD42" s="851"/>
      <c r="AE42" s="851"/>
      <c r="AF42" s="851"/>
      <c r="AG42" s="851"/>
      <c r="AH42" s="851"/>
      <c r="AI42" s="851"/>
      <c r="AJ42" s="851"/>
      <c r="AK42" s="851"/>
      <c r="AL42" s="851"/>
      <c r="AM42" s="851"/>
      <c r="AN42" s="851"/>
      <c r="AO42" s="851"/>
      <c r="AP42" s="851"/>
      <c r="AQ42" s="851"/>
      <c r="AR42" s="851"/>
      <c r="AS42" s="851"/>
      <c r="AT42" s="851"/>
      <c r="AU42" s="851"/>
      <c r="AV42" s="851"/>
      <c r="AW42" s="851"/>
      <c r="AX42" s="851"/>
      <c r="AY42" s="851"/>
      <c r="AZ42" s="851"/>
      <c r="BA42" s="851"/>
      <c r="BB42" s="851"/>
      <c r="BC42" s="851"/>
      <c r="BD42" s="851"/>
      <c r="BE42" s="851"/>
      <c r="BF42" s="851"/>
      <c r="BG42" s="851"/>
      <c r="BH42" s="851"/>
      <c r="BI42" s="851"/>
      <c r="BJ42" s="851"/>
      <c r="BK42" s="851"/>
      <c r="BL42" s="851"/>
      <c r="BM42" s="851"/>
      <c r="BN42" s="851"/>
      <c r="BO42" s="851"/>
      <c r="BP42" s="851"/>
      <c r="BQ42" s="851"/>
      <c r="BR42" s="851"/>
      <c r="BS42" s="851"/>
      <c r="BT42" s="851"/>
      <c r="BU42" s="851"/>
      <c r="BV42" s="851"/>
      <c r="BW42" s="851"/>
      <c r="BX42" s="851"/>
      <c r="BY42" s="851"/>
      <c r="BZ42" s="851"/>
      <c r="CA42" s="851"/>
      <c r="CB42" s="851"/>
      <c r="CC42" s="851"/>
      <c r="CD42" s="851"/>
      <c r="CE42" s="851"/>
      <c r="CF42" s="851"/>
      <c r="CG42" s="851"/>
      <c r="CH42" s="851"/>
      <c r="CI42" s="851"/>
      <c r="CJ42" s="851"/>
      <c r="CK42" s="851"/>
      <c r="CL42" s="851"/>
      <c r="CM42" s="851"/>
      <c r="CN42" s="851"/>
      <c r="CO42" s="851"/>
      <c r="CP42" s="851"/>
      <c r="CQ42" s="851"/>
      <c r="CR42" s="851"/>
      <c r="CS42" s="851"/>
      <c r="CT42" s="851"/>
      <c r="CU42" s="851"/>
      <c r="CV42" s="851"/>
      <c r="CW42" s="851"/>
      <c r="CX42" s="851"/>
      <c r="CY42" s="851"/>
      <c r="CZ42" s="851"/>
      <c r="DA42" s="851"/>
      <c r="DB42" s="851"/>
      <c r="DC42" s="851"/>
      <c r="DD42" s="851"/>
      <c r="DE42" s="851"/>
      <c r="DF42" s="851"/>
      <c r="DG42" s="851"/>
      <c r="DH42" s="851"/>
      <c r="DI42" s="851"/>
      <c r="DJ42" s="851"/>
      <c r="DK42" s="851"/>
      <c r="DL42" s="851"/>
      <c r="DM42" s="851"/>
      <c r="DN42" s="851"/>
      <c r="DO42" s="851"/>
      <c r="DP42" s="851"/>
      <c r="DQ42" s="851"/>
      <c r="DR42" s="851"/>
      <c r="DS42" s="851"/>
      <c r="DT42" s="851"/>
      <c r="DU42" s="851"/>
      <c r="DV42" s="851"/>
      <c r="DW42" s="851"/>
      <c r="DX42" s="851"/>
      <c r="DY42" s="851"/>
      <c r="DZ42" s="851"/>
      <c r="EA42" s="851"/>
      <c r="EB42" s="851"/>
      <c r="EC42" s="851"/>
      <c r="ED42" s="851"/>
      <c r="EE42" s="851"/>
      <c r="EF42" s="851"/>
      <c r="EG42" s="851"/>
      <c r="EH42" s="851"/>
      <c r="EI42" s="851"/>
      <c r="EJ42" s="851"/>
      <c r="EK42" s="851"/>
      <c r="EL42" s="851"/>
      <c r="EM42" s="851"/>
      <c r="EN42" s="851"/>
      <c r="EO42" s="851"/>
      <c r="EP42" s="851"/>
      <c r="EQ42" s="851"/>
      <c r="ER42" s="851"/>
      <c r="ES42" s="851"/>
      <c r="ET42" s="851"/>
      <c r="EU42" s="851"/>
      <c r="EV42" s="851"/>
      <c r="EW42" s="851"/>
      <c r="EX42" s="851"/>
      <c r="EY42" s="851"/>
      <c r="EZ42" s="851"/>
      <c r="FA42" s="851"/>
      <c r="FB42" s="851"/>
      <c r="FC42" s="851"/>
      <c r="FD42" s="851"/>
      <c r="FE42" s="851"/>
      <c r="FF42" s="851"/>
      <c r="FG42" s="851"/>
      <c r="FH42" s="851"/>
      <c r="FI42" s="851"/>
      <c r="FJ42" s="851"/>
      <c r="FK42" s="851"/>
      <c r="FL42" s="851"/>
      <c r="FM42" s="851"/>
      <c r="FN42" s="851"/>
      <c r="FO42" s="851"/>
      <c r="FP42" s="851"/>
      <c r="FQ42" s="851"/>
      <c r="FR42" s="851"/>
      <c r="FS42" s="851"/>
      <c r="FT42" s="851"/>
      <c r="FU42" s="851"/>
      <c r="FV42" s="851"/>
      <c r="FW42" s="851"/>
      <c r="FX42" s="851"/>
      <c r="FY42" s="851"/>
      <c r="FZ42" s="851"/>
      <c r="GA42" s="851"/>
      <c r="GB42" s="851"/>
      <c r="GC42" s="851"/>
      <c r="GD42" s="851"/>
      <c r="GE42" s="851"/>
      <c r="GF42" s="851"/>
      <c r="GG42" s="851"/>
      <c r="GH42" s="851"/>
      <c r="GI42" s="851"/>
      <c r="GJ42" s="851"/>
      <c r="GK42" s="851"/>
      <c r="GL42" s="851"/>
      <c r="GM42" s="851"/>
      <c r="GN42" s="851"/>
      <c r="GO42" s="851"/>
      <c r="GP42" s="851"/>
      <c r="GQ42" s="851"/>
      <c r="GR42" s="851"/>
      <c r="GS42" s="851"/>
      <c r="GT42" s="851"/>
      <c r="GU42" s="851"/>
      <c r="GV42" s="851"/>
      <c r="GW42" s="851"/>
      <c r="GX42" s="851"/>
      <c r="GY42" s="851"/>
      <c r="GZ42" s="851"/>
      <c r="HA42" s="851"/>
      <c r="HB42" s="851"/>
      <c r="HC42" s="851"/>
      <c r="HD42" s="851"/>
      <c r="HE42" s="851"/>
      <c r="HF42" s="851"/>
      <c r="HG42" s="851"/>
      <c r="HH42" s="851"/>
      <c r="HI42" s="851"/>
      <c r="HJ42" s="851"/>
      <c r="HK42" s="851"/>
      <c r="HL42" s="851"/>
      <c r="HM42" s="851"/>
      <c r="HN42" s="851"/>
      <c r="HO42" s="851"/>
      <c r="HP42" s="851"/>
      <c r="HQ42" s="851"/>
      <c r="HR42" s="851"/>
      <c r="HS42" s="851"/>
      <c r="HT42" s="851"/>
      <c r="HU42" s="851"/>
      <c r="HV42" s="851"/>
      <c r="HW42" s="851"/>
      <c r="HX42" s="851"/>
      <c r="HY42" s="851"/>
      <c r="HZ42" s="851"/>
      <c r="IA42" s="851"/>
      <c r="IB42" s="851"/>
      <c r="IC42" s="851"/>
      <c r="ID42" s="851"/>
      <c r="IE42" s="851"/>
      <c r="IF42" s="851"/>
      <c r="IG42" s="851"/>
      <c r="IH42" s="851"/>
      <c r="II42" s="851"/>
      <c r="IJ42" s="851"/>
      <c r="IK42" s="851"/>
      <c r="IL42" s="851"/>
      <c r="IM42" s="851"/>
      <c r="IN42" s="851"/>
      <c r="IO42" s="851"/>
      <c r="IP42" s="851"/>
      <c r="IQ42" s="851"/>
      <c r="IR42" s="851"/>
      <c r="IS42" s="851"/>
      <c r="IT42" s="851"/>
      <c r="IU42" s="851"/>
      <c r="IV42" s="851"/>
      <c r="IW42" s="851"/>
      <c r="IX42" s="851"/>
      <c r="IY42" s="851"/>
      <c r="IZ42" s="851"/>
      <c r="JA42" s="851"/>
      <c r="JB42" s="851"/>
      <c r="JC42" s="851"/>
      <c r="JD42" s="851"/>
      <c r="JE42" s="851"/>
      <c r="JF42" s="851"/>
      <c r="JG42" s="851"/>
      <c r="JH42" s="851"/>
      <c r="JI42" s="851"/>
      <c r="JJ42" s="851"/>
      <c r="JK42" s="851"/>
      <c r="JL42" s="851"/>
      <c r="JM42" s="851"/>
      <c r="JN42" s="851"/>
      <c r="JO42" s="851"/>
      <c r="JP42" s="851"/>
      <c r="JQ42" s="851"/>
      <c r="JR42" s="851"/>
      <c r="JS42" s="851"/>
      <c r="JT42" s="851"/>
      <c r="JU42" s="851"/>
      <c r="JV42" s="851"/>
      <c r="JW42" s="851"/>
      <c r="JX42" s="851"/>
      <c r="JY42" s="851"/>
      <c r="JZ42" s="851"/>
      <c r="KA42" s="851"/>
      <c r="KB42" s="851"/>
      <c r="KC42" s="851"/>
      <c r="KD42" s="851"/>
      <c r="KE42" s="851"/>
      <c r="KF42" s="851"/>
      <c r="KG42" s="851"/>
      <c r="KH42" s="851"/>
      <c r="KI42" s="851"/>
      <c r="KJ42" s="851"/>
      <c r="KK42" s="851"/>
      <c r="KL42" s="851"/>
      <c r="KM42" s="851"/>
      <c r="KN42" s="851"/>
      <c r="KO42" s="851"/>
      <c r="KP42" s="851"/>
      <c r="KQ42" s="851"/>
      <c r="KR42" s="851"/>
      <c r="KS42" s="851"/>
      <c r="KT42" s="851"/>
      <c r="KU42" s="851"/>
      <c r="KV42" s="851"/>
      <c r="KW42" s="851"/>
      <c r="KX42" s="851"/>
      <c r="KY42" s="851"/>
      <c r="KZ42" s="851"/>
      <c r="LA42" s="851"/>
      <c r="LB42" s="851"/>
      <c r="LC42" s="851"/>
      <c r="LD42" s="851"/>
      <c r="LE42" s="851"/>
      <c r="LF42" s="851"/>
      <c r="LG42" s="851"/>
      <c r="LH42" s="851"/>
      <c r="LI42" s="851"/>
      <c r="LJ42" s="851"/>
      <c r="LK42" s="851"/>
      <c r="LL42" s="851"/>
      <c r="LM42" s="851"/>
      <c r="LN42" s="851"/>
      <c r="LO42" s="851"/>
      <c r="LP42" s="851"/>
      <c r="LQ42" s="851"/>
      <c r="LR42" s="851"/>
      <c r="LS42" s="851"/>
      <c r="LT42" s="851"/>
      <c r="LU42" s="851"/>
      <c r="LV42" s="851"/>
      <c r="LW42" s="851"/>
      <c r="LX42" s="851"/>
      <c r="LY42" s="851"/>
      <c r="LZ42" s="851"/>
      <c r="MA42" s="851"/>
      <c r="MB42" s="851"/>
      <c r="MC42" s="851"/>
      <c r="MD42" s="851"/>
      <c r="ME42" s="851"/>
      <c r="MF42" s="851"/>
      <c r="MG42" s="851"/>
      <c r="MH42" s="851"/>
      <c r="MI42" s="851"/>
      <c r="MJ42" s="851"/>
      <c r="MK42" s="851"/>
      <c r="ML42" s="851"/>
      <c r="MM42" s="851"/>
      <c r="MN42" s="851"/>
      <c r="MO42" s="851"/>
      <c r="MP42" s="851"/>
      <c r="MQ42" s="851"/>
      <c r="MR42" s="851"/>
      <c r="MS42" s="851"/>
      <c r="MT42" s="851"/>
      <c r="MU42" s="851"/>
      <c r="MV42" s="851"/>
      <c r="MW42" s="851"/>
      <c r="MX42" s="851"/>
      <c r="MY42" s="851"/>
      <c r="MZ42" s="851"/>
      <c r="NA42" s="851"/>
      <c r="NB42" s="851"/>
      <c r="NC42" s="851"/>
      <c r="ND42" s="851"/>
      <c r="NE42" s="851"/>
      <c r="NF42" s="851"/>
      <c r="NG42" s="851"/>
      <c r="NH42" s="851"/>
      <c r="NI42" s="851"/>
      <c r="NJ42" s="851"/>
      <c r="NK42" s="851"/>
      <c r="NL42" s="851"/>
      <c r="NM42" s="851"/>
      <c r="NN42" s="851"/>
      <c r="NO42" s="851"/>
      <c r="NP42" s="851"/>
      <c r="NQ42" s="851"/>
      <c r="NR42" s="851"/>
      <c r="NS42" s="851"/>
      <c r="NT42" s="851"/>
      <c r="NU42" s="851"/>
      <c r="NV42" s="851"/>
      <c r="NW42" s="851"/>
      <c r="NX42" s="851"/>
      <c r="NY42" s="851"/>
      <c r="NZ42" s="851"/>
      <c r="OA42" s="851"/>
      <c r="OB42" s="851"/>
      <c r="OC42" s="851"/>
      <c r="OD42" s="851"/>
      <c r="OE42" s="851"/>
      <c r="OF42" s="851"/>
      <c r="OG42" s="851"/>
      <c r="OH42" s="851"/>
      <c r="OI42" s="851"/>
      <c r="OJ42" s="851"/>
      <c r="OK42" s="851"/>
      <c r="OL42" s="851"/>
      <c r="OM42" s="851"/>
      <c r="ON42" s="851"/>
      <c r="OO42" s="851"/>
      <c r="OP42" s="851"/>
      <c r="OQ42" s="851"/>
      <c r="OR42" s="851"/>
      <c r="OS42" s="851"/>
      <c r="OT42" s="851"/>
      <c r="OU42" s="851"/>
      <c r="OV42" s="851"/>
      <c r="OW42" s="851"/>
      <c r="OX42" s="851"/>
      <c r="OY42" s="851"/>
      <c r="OZ42" s="851"/>
      <c r="PA42" s="851"/>
      <c r="PB42" s="851"/>
      <c r="PC42" s="851"/>
      <c r="PD42" s="851"/>
      <c r="PE42" s="851"/>
      <c r="PF42" s="851"/>
      <c r="PG42" s="851"/>
      <c r="PH42" s="851"/>
      <c r="PI42" s="851"/>
      <c r="PJ42" s="851"/>
      <c r="PK42" s="851"/>
      <c r="PL42" s="851"/>
      <c r="PM42" s="851"/>
      <c r="PN42" s="851"/>
      <c r="PO42" s="851"/>
      <c r="PP42" s="851"/>
      <c r="PQ42" s="851"/>
      <c r="PR42" s="851"/>
      <c r="PS42" s="851"/>
      <c r="PT42" s="851"/>
      <c r="PU42" s="851"/>
      <c r="PV42" s="851"/>
      <c r="PW42" s="851"/>
      <c r="PX42" s="851"/>
      <c r="PY42" s="851"/>
      <c r="PZ42" s="851"/>
      <c r="QA42" s="851"/>
      <c r="QB42" s="851"/>
      <c r="QC42" s="851"/>
      <c r="QD42" s="851"/>
      <c r="QE42" s="851"/>
      <c r="QF42" s="851"/>
      <c r="QG42" s="851"/>
      <c r="QH42" s="851"/>
      <c r="QI42" s="851"/>
      <c r="QJ42" s="851"/>
      <c r="QK42" s="851"/>
      <c r="QL42" s="851"/>
      <c r="QM42" s="851"/>
      <c r="QN42" s="851"/>
      <c r="QO42" s="851"/>
      <c r="QP42" s="851"/>
      <c r="QQ42" s="851"/>
      <c r="QR42" s="851"/>
      <c r="QS42" s="851"/>
      <c r="QT42" s="851"/>
      <c r="QU42" s="851"/>
      <c r="QV42" s="851"/>
      <c r="QW42" s="851"/>
      <c r="QX42" s="851"/>
      <c r="QY42" s="851"/>
      <c r="QZ42" s="851"/>
      <c r="RA42" s="851"/>
      <c r="RB42" s="851"/>
      <c r="RC42" s="851"/>
      <c r="RD42" s="851"/>
      <c r="RE42" s="851"/>
      <c r="RF42" s="851"/>
      <c r="RG42" s="851"/>
      <c r="RH42" s="851"/>
      <c r="RI42" s="851"/>
      <c r="RJ42" s="851"/>
      <c r="RK42" s="851"/>
      <c r="RL42" s="851"/>
      <c r="RM42" s="851"/>
      <c r="RN42" s="851"/>
      <c r="RO42" s="851"/>
      <c r="RP42" s="851"/>
      <c r="RQ42" s="851"/>
      <c r="RR42" s="851"/>
      <c r="RS42" s="851"/>
      <c r="RT42" s="851"/>
      <c r="RU42" s="851"/>
      <c r="RV42" s="851"/>
      <c r="RW42" s="851"/>
      <c r="RX42" s="851"/>
      <c r="RY42" s="851"/>
      <c r="RZ42" s="851"/>
      <c r="SA42" s="851"/>
      <c r="SB42" s="851"/>
      <c r="SC42" s="851"/>
      <c r="SD42" s="851"/>
      <c r="SE42" s="851"/>
      <c r="SF42" s="851"/>
      <c r="SG42" s="851"/>
      <c r="SH42" s="851"/>
      <c r="SI42" s="851"/>
      <c r="SJ42" s="851"/>
      <c r="SK42" s="851"/>
      <c r="SL42" s="851"/>
      <c r="SM42" s="851"/>
      <c r="SN42" s="851"/>
      <c r="SO42" s="851"/>
      <c r="SP42" s="851"/>
      <c r="SQ42" s="851"/>
      <c r="SR42" s="851"/>
      <c r="SS42" s="851"/>
      <c r="ST42" s="851"/>
      <c r="SU42" s="851"/>
      <c r="SV42" s="851"/>
      <c r="SW42" s="851"/>
      <c r="SX42" s="851"/>
      <c r="SY42" s="851"/>
      <c r="SZ42" s="851"/>
      <c r="TA42" s="851"/>
      <c r="TB42" s="851"/>
      <c r="TC42" s="851"/>
      <c r="TD42" s="851"/>
      <c r="TE42" s="851"/>
      <c r="TF42" s="851"/>
      <c r="TG42" s="851"/>
      <c r="TH42" s="851"/>
      <c r="TI42" s="851"/>
      <c r="TJ42" s="851"/>
      <c r="TK42" s="851"/>
      <c r="TL42" s="851"/>
      <c r="TM42" s="851"/>
      <c r="TN42" s="851"/>
      <c r="TO42" s="851"/>
      <c r="TP42" s="851"/>
      <c r="TQ42" s="851"/>
      <c r="TR42" s="851"/>
      <c r="TS42" s="851"/>
      <c r="TT42" s="851"/>
      <c r="TU42" s="851"/>
      <c r="TV42" s="851"/>
      <c r="TW42" s="851"/>
      <c r="TX42" s="851"/>
      <c r="TY42" s="851"/>
      <c r="TZ42" s="851"/>
      <c r="UA42" s="851"/>
      <c r="UB42" s="851"/>
      <c r="UC42" s="851"/>
      <c r="UD42" s="851"/>
      <c r="UE42" s="851"/>
      <c r="UF42" s="851"/>
      <c r="UG42" s="851"/>
      <c r="UH42" s="851"/>
      <c r="UI42" s="851"/>
      <c r="UJ42" s="851"/>
      <c r="UK42" s="851"/>
      <c r="UL42" s="851"/>
      <c r="UM42" s="851"/>
      <c r="UN42" s="851"/>
      <c r="UO42" s="851"/>
      <c r="UP42" s="851"/>
      <c r="UQ42" s="851"/>
      <c r="UR42" s="851"/>
      <c r="US42" s="851"/>
      <c r="UT42" s="851"/>
      <c r="UU42" s="851"/>
      <c r="UV42" s="851"/>
      <c r="UW42" s="851"/>
      <c r="UX42" s="851"/>
      <c r="UY42" s="851"/>
      <c r="UZ42" s="851"/>
      <c r="VA42" s="851"/>
      <c r="VB42" s="851"/>
      <c r="VC42" s="851"/>
      <c r="VD42" s="851"/>
      <c r="VE42" s="851"/>
      <c r="VF42" s="851"/>
      <c r="VG42" s="851"/>
      <c r="VH42" s="851"/>
      <c r="VI42" s="851"/>
      <c r="VJ42" s="851"/>
      <c r="VK42" s="851"/>
      <c r="VL42" s="851"/>
      <c r="VM42" s="851"/>
      <c r="VN42" s="851"/>
      <c r="VO42" s="851"/>
      <c r="VP42" s="851"/>
      <c r="VQ42" s="851"/>
      <c r="VR42" s="851"/>
      <c r="VS42" s="851"/>
      <c r="VT42" s="851"/>
      <c r="VU42" s="851"/>
      <c r="VV42" s="851"/>
      <c r="VW42" s="851"/>
      <c r="VX42" s="851"/>
      <c r="VY42" s="851"/>
      <c r="VZ42" s="851"/>
      <c r="WA42" s="851"/>
      <c r="WB42" s="851"/>
      <c r="WC42" s="851"/>
      <c r="WD42" s="851"/>
      <c r="WE42" s="851"/>
      <c r="WF42" s="851"/>
      <c r="WG42" s="851"/>
      <c r="WH42" s="851"/>
      <c r="WI42" s="851"/>
      <c r="WJ42" s="851"/>
      <c r="WK42" s="851"/>
      <c r="WL42" s="851"/>
      <c r="WM42" s="851"/>
      <c r="WN42" s="851"/>
      <c r="WO42" s="851"/>
      <c r="WP42" s="851"/>
      <c r="WQ42" s="851"/>
      <c r="WR42" s="851"/>
      <c r="WS42" s="851"/>
      <c r="WT42" s="851"/>
      <c r="WU42" s="851"/>
      <c r="WV42" s="851"/>
      <c r="WW42" s="851"/>
      <c r="WX42" s="851"/>
      <c r="WY42" s="851"/>
      <c r="WZ42" s="851"/>
      <c r="XA42" s="851"/>
      <c r="XB42" s="851"/>
      <c r="XC42" s="851"/>
      <c r="XD42" s="851"/>
      <c r="XE42" s="851"/>
      <c r="XF42" s="851"/>
      <c r="XG42" s="851"/>
      <c r="XH42" s="851"/>
      <c r="XI42" s="851"/>
      <c r="XJ42" s="851"/>
      <c r="XK42" s="851"/>
      <c r="XL42" s="851"/>
      <c r="XM42" s="851"/>
      <c r="XN42" s="851"/>
      <c r="XO42" s="851"/>
      <c r="XP42" s="851"/>
      <c r="XQ42" s="851"/>
      <c r="XR42" s="851"/>
      <c r="XS42" s="851"/>
      <c r="XT42" s="851"/>
      <c r="XU42" s="851"/>
      <c r="XV42" s="851"/>
      <c r="XW42" s="851"/>
      <c r="XX42" s="851"/>
      <c r="XY42" s="851"/>
      <c r="XZ42" s="851"/>
      <c r="YA42" s="851"/>
      <c r="YB42" s="851"/>
      <c r="YC42" s="851"/>
      <c r="YD42" s="851"/>
      <c r="YE42" s="851"/>
      <c r="YF42" s="851"/>
      <c r="YG42" s="851"/>
      <c r="YH42" s="851"/>
      <c r="YI42" s="851"/>
      <c r="YJ42" s="851"/>
      <c r="YK42" s="851"/>
      <c r="YL42" s="851"/>
      <c r="YM42" s="851"/>
      <c r="YN42" s="851"/>
      <c r="YO42" s="851"/>
      <c r="YP42" s="851"/>
      <c r="YQ42" s="851"/>
      <c r="YR42" s="851"/>
      <c r="YS42" s="851"/>
      <c r="YT42" s="851"/>
      <c r="YU42" s="851"/>
      <c r="YV42" s="851"/>
      <c r="YW42" s="851"/>
      <c r="YX42" s="851"/>
      <c r="YY42" s="851"/>
      <c r="YZ42" s="851"/>
      <c r="ZA42" s="851"/>
      <c r="ZB42" s="851"/>
      <c r="ZC42" s="851"/>
      <c r="ZD42" s="851"/>
      <c r="ZE42" s="851"/>
      <c r="ZF42" s="851"/>
      <c r="ZG42" s="851"/>
      <c r="ZH42" s="851"/>
      <c r="ZI42" s="851"/>
      <c r="ZJ42" s="851"/>
      <c r="ZK42" s="851"/>
      <c r="ZL42" s="851"/>
      <c r="ZM42" s="851"/>
      <c r="ZN42" s="851"/>
      <c r="ZO42" s="851"/>
      <c r="ZP42" s="851"/>
      <c r="ZQ42" s="851"/>
      <c r="ZR42" s="851"/>
      <c r="ZS42" s="851"/>
      <c r="ZT42" s="851"/>
      <c r="ZU42" s="851"/>
      <c r="ZV42" s="851"/>
      <c r="ZW42" s="851"/>
      <c r="ZX42" s="851"/>
      <c r="ZY42" s="851"/>
      <c r="ZZ42" s="851"/>
      <c r="AAA42" s="851"/>
      <c r="AAB42" s="851"/>
      <c r="AAC42" s="851"/>
      <c r="AAD42" s="851"/>
      <c r="AAE42" s="851"/>
      <c r="AAF42" s="851"/>
      <c r="AAG42" s="851"/>
      <c r="AAH42" s="851"/>
      <c r="AAI42" s="851"/>
      <c r="AAJ42" s="851"/>
      <c r="AAK42" s="851"/>
      <c r="AAL42" s="851"/>
      <c r="AAM42" s="851"/>
      <c r="AAN42" s="851"/>
      <c r="AAO42" s="851"/>
      <c r="AAP42" s="851"/>
      <c r="AAQ42" s="851"/>
      <c r="AAR42" s="851"/>
      <c r="AAS42" s="851"/>
      <c r="AAT42" s="851"/>
      <c r="AAU42" s="851"/>
      <c r="AAV42" s="851"/>
      <c r="AAW42" s="851"/>
      <c r="AAX42" s="851"/>
      <c r="AAY42" s="851"/>
      <c r="AAZ42" s="851"/>
      <c r="ABA42" s="851"/>
      <c r="ABB42" s="851"/>
      <c r="ABC42" s="851"/>
      <c r="ABD42" s="851"/>
      <c r="ABE42" s="851"/>
      <c r="ABF42" s="851"/>
      <c r="ABG42" s="851"/>
      <c r="ABH42" s="851"/>
      <c r="ABI42" s="851"/>
      <c r="ABJ42" s="851"/>
      <c r="ABK42" s="851"/>
      <c r="ABL42" s="851"/>
      <c r="ABM42" s="851"/>
      <c r="ABN42" s="851"/>
      <c r="ABO42" s="851"/>
      <c r="ABP42" s="851"/>
      <c r="ABQ42" s="851"/>
      <c r="ABR42" s="851"/>
      <c r="ABS42" s="851"/>
      <c r="ABT42" s="851"/>
      <c r="ABU42" s="851"/>
      <c r="ABV42" s="851"/>
      <c r="ABW42" s="851"/>
      <c r="ABX42" s="851"/>
      <c r="ABY42" s="851"/>
      <c r="ABZ42" s="851"/>
      <c r="ACA42" s="851"/>
      <c r="ACB42" s="851"/>
      <c r="ACC42" s="851"/>
      <c r="ACD42" s="851"/>
      <c r="ACE42" s="851"/>
      <c r="ACF42" s="851"/>
      <c r="ACG42" s="851"/>
      <c r="ACH42" s="851"/>
      <c r="ACI42" s="851"/>
      <c r="ACJ42" s="851"/>
      <c r="ACK42" s="851"/>
      <c r="ACL42" s="851"/>
      <c r="ACM42" s="851"/>
      <c r="ACN42" s="851"/>
      <c r="ACO42" s="851"/>
      <c r="ACP42" s="851"/>
      <c r="ACQ42" s="851"/>
      <c r="ACR42" s="851"/>
      <c r="ACS42" s="851"/>
      <c r="ACT42" s="851"/>
      <c r="ACU42" s="851"/>
      <c r="ACV42" s="851"/>
      <c r="ACW42" s="851"/>
      <c r="ACX42" s="851"/>
      <c r="ACY42" s="851"/>
      <c r="ACZ42" s="851"/>
      <c r="ADA42" s="851"/>
      <c r="ADB42" s="851"/>
      <c r="ADC42" s="851"/>
      <c r="ADD42" s="851"/>
      <c r="ADE42" s="851"/>
      <c r="ADF42" s="851"/>
      <c r="ADG42" s="851"/>
      <c r="ADH42" s="851"/>
      <c r="ADI42" s="851"/>
      <c r="ADJ42" s="851"/>
      <c r="ADK42" s="851"/>
      <c r="ADL42" s="851"/>
      <c r="ADM42" s="851"/>
      <c r="ADN42" s="851"/>
      <c r="ADO42" s="851"/>
      <c r="ADP42" s="851"/>
      <c r="ADQ42" s="851"/>
      <c r="ADR42" s="851"/>
      <c r="ADS42" s="851"/>
      <c r="ADT42" s="851"/>
      <c r="ADU42" s="851"/>
      <c r="ADV42" s="851"/>
      <c r="ADW42" s="851"/>
      <c r="ADX42" s="851"/>
      <c r="ADY42" s="851"/>
      <c r="ADZ42" s="851"/>
      <c r="AEA42" s="851"/>
      <c r="AEB42" s="851"/>
      <c r="AEC42" s="851"/>
      <c r="AED42" s="851"/>
      <c r="AEE42" s="851"/>
      <c r="AEF42" s="851"/>
      <c r="AEG42" s="851"/>
      <c r="AEH42" s="851"/>
      <c r="AEI42" s="851"/>
      <c r="AEJ42" s="851"/>
      <c r="AEK42" s="851"/>
      <c r="AEL42" s="851"/>
      <c r="AEM42" s="851"/>
      <c r="AEN42" s="851"/>
      <c r="AEO42" s="851"/>
      <c r="AEP42" s="851"/>
      <c r="AEQ42" s="851"/>
      <c r="AER42" s="851"/>
      <c r="AES42" s="851"/>
      <c r="AET42" s="851"/>
      <c r="AEU42" s="851"/>
      <c r="AEV42" s="851"/>
      <c r="AEW42" s="851"/>
      <c r="AEX42" s="851"/>
      <c r="AEY42" s="851"/>
      <c r="AEZ42" s="851"/>
      <c r="AFA42" s="851"/>
      <c r="AFB42" s="851"/>
      <c r="AFC42" s="851"/>
      <c r="AFD42" s="851"/>
      <c r="AFE42" s="851"/>
      <c r="AFF42" s="851"/>
      <c r="AFG42" s="851"/>
      <c r="AFH42" s="851"/>
      <c r="AFI42" s="851"/>
      <c r="AFJ42" s="851"/>
      <c r="AFK42" s="851"/>
      <c r="AFL42" s="851"/>
      <c r="AFM42" s="851"/>
      <c r="AFN42" s="851"/>
      <c r="AFO42" s="851"/>
      <c r="AFP42" s="851"/>
      <c r="AFQ42" s="851"/>
      <c r="AFR42" s="851"/>
      <c r="AFS42" s="851"/>
      <c r="AFT42" s="851"/>
      <c r="AFU42" s="851"/>
      <c r="AFV42" s="851"/>
      <c r="AFW42" s="851"/>
      <c r="AFX42" s="851"/>
      <c r="AFY42" s="851"/>
      <c r="AFZ42" s="851"/>
      <c r="AGA42" s="851"/>
      <c r="AGB42" s="851"/>
      <c r="AGC42" s="851"/>
      <c r="AGD42" s="851"/>
      <c r="AGE42" s="851"/>
      <c r="AGF42" s="851"/>
      <c r="AGG42" s="851"/>
      <c r="AGH42" s="851"/>
      <c r="AGI42" s="851"/>
      <c r="AGJ42" s="851"/>
      <c r="AGK42" s="851"/>
      <c r="AGL42" s="851"/>
      <c r="AGM42" s="851"/>
      <c r="AGN42" s="851"/>
      <c r="AGO42" s="851"/>
      <c r="AGP42" s="851"/>
      <c r="AGQ42" s="851"/>
      <c r="AGR42" s="851"/>
      <c r="AGS42" s="851"/>
      <c r="AGT42" s="851"/>
      <c r="AGU42" s="851"/>
      <c r="AGV42" s="851"/>
      <c r="AGW42" s="851"/>
      <c r="AGX42" s="851"/>
      <c r="AGY42" s="851"/>
      <c r="AGZ42" s="851"/>
      <c r="AHA42" s="851"/>
      <c r="AHB42" s="851"/>
      <c r="AHC42" s="851"/>
      <c r="AHD42" s="851"/>
      <c r="AHE42" s="851"/>
      <c r="AHF42" s="851"/>
      <c r="AHG42" s="851"/>
      <c r="AHH42" s="851"/>
      <c r="AHI42" s="851"/>
      <c r="AHJ42" s="851"/>
      <c r="AHK42" s="851"/>
      <c r="AHL42" s="851"/>
      <c r="AHM42" s="851"/>
      <c r="AHN42" s="851"/>
      <c r="AHO42" s="851"/>
      <c r="AHP42" s="851"/>
      <c r="AHQ42" s="851"/>
      <c r="AHR42" s="851"/>
      <c r="AHS42" s="851"/>
      <c r="AHT42" s="851"/>
      <c r="AHU42" s="851"/>
      <c r="AHV42" s="851"/>
      <c r="AHW42" s="851"/>
      <c r="AHX42" s="851"/>
      <c r="AHY42" s="851"/>
      <c r="AHZ42" s="851"/>
      <c r="AIA42" s="851"/>
      <c r="AIB42" s="851"/>
      <c r="AIC42" s="851"/>
      <c r="AID42" s="851"/>
      <c r="AIE42" s="851"/>
      <c r="AIF42" s="851"/>
      <c r="AIG42" s="851"/>
      <c r="AIH42" s="851"/>
      <c r="AII42" s="851"/>
      <c r="AIJ42" s="851"/>
      <c r="AIK42" s="851"/>
      <c r="AIL42" s="851"/>
      <c r="AIM42" s="851"/>
      <c r="AIN42" s="851"/>
      <c r="AIO42" s="851"/>
      <c r="AIP42" s="851"/>
      <c r="AIQ42" s="851"/>
      <c r="AIR42" s="851"/>
      <c r="AIS42" s="851"/>
      <c r="AIT42" s="851"/>
      <c r="AIU42" s="851"/>
      <c r="AIV42" s="851"/>
      <c r="AIW42" s="851"/>
      <c r="AIX42" s="851"/>
      <c r="AIY42" s="851"/>
      <c r="AIZ42" s="851"/>
      <c r="AJA42" s="851"/>
      <c r="AJB42" s="851"/>
      <c r="AJC42" s="851"/>
      <c r="AJD42" s="851"/>
      <c r="AJE42" s="851"/>
      <c r="AJF42" s="851"/>
      <c r="AJG42" s="851"/>
      <c r="AJH42" s="851"/>
      <c r="AJI42" s="851"/>
      <c r="AJJ42" s="851"/>
      <c r="AJK42" s="851"/>
      <c r="AJL42" s="851"/>
      <c r="AJM42" s="851"/>
      <c r="AJN42" s="851"/>
      <c r="AJO42" s="851"/>
      <c r="AJP42" s="851"/>
      <c r="AJQ42" s="851"/>
      <c r="AJR42" s="851"/>
      <c r="AJS42" s="851"/>
      <c r="AJT42" s="851"/>
      <c r="AJU42" s="851"/>
      <c r="AJV42" s="851"/>
      <c r="AJW42" s="851"/>
      <c r="AJX42" s="851"/>
      <c r="AJY42" s="851"/>
      <c r="AJZ42" s="851"/>
      <c r="AKA42" s="851"/>
      <c r="AKB42" s="851"/>
      <c r="AKC42" s="851"/>
      <c r="AKD42" s="851"/>
      <c r="AKE42" s="851"/>
      <c r="AKF42" s="851"/>
      <c r="AKG42" s="851"/>
      <c r="AKH42" s="851"/>
      <c r="AKI42" s="851"/>
      <c r="AKJ42" s="851"/>
      <c r="AKK42" s="851"/>
      <c r="AKL42" s="851"/>
      <c r="AKM42" s="851"/>
      <c r="AKN42" s="851"/>
      <c r="AKO42" s="851"/>
      <c r="AKP42" s="851"/>
      <c r="AKQ42" s="851"/>
      <c r="AKR42" s="851"/>
      <c r="AKS42" s="851"/>
      <c r="AKT42" s="851"/>
      <c r="AKU42" s="851"/>
      <c r="AKV42" s="851"/>
      <c r="AKW42" s="851"/>
      <c r="AKX42" s="851"/>
      <c r="AKY42" s="851"/>
      <c r="AKZ42" s="851"/>
      <c r="ALA42" s="851"/>
      <c r="ALB42" s="851"/>
      <c r="ALC42" s="851"/>
      <c r="ALD42" s="851"/>
      <c r="ALE42" s="851"/>
      <c r="ALF42" s="851"/>
      <c r="ALG42" s="851"/>
      <c r="ALH42" s="851"/>
      <c r="ALI42" s="851"/>
      <c r="ALJ42" s="851"/>
      <c r="ALK42" s="851"/>
      <c r="ALL42" s="851"/>
      <c r="ALM42" s="851"/>
      <c r="ALN42" s="851"/>
      <c r="ALO42" s="851"/>
      <c r="ALP42" s="851"/>
      <c r="ALQ42" s="851"/>
      <c r="ALR42" s="851"/>
      <c r="ALS42" s="851"/>
      <c r="ALT42" s="851"/>
      <c r="ALU42" s="851"/>
      <c r="ALV42" s="851"/>
      <c r="ALW42" s="851"/>
      <c r="ALX42" s="851"/>
      <c r="ALY42" s="851"/>
      <c r="ALZ42" s="851"/>
      <c r="AMA42" s="851"/>
      <c r="AMB42" s="851"/>
      <c r="AMC42" s="851"/>
      <c r="AMD42" s="851"/>
      <c r="AME42" s="851"/>
      <c r="AMF42" s="851"/>
      <c r="AMG42" s="851"/>
      <c r="AMH42" s="851"/>
      <c r="AMI42" s="851"/>
      <c r="AMJ42" s="851"/>
      <c r="AMK42" s="851"/>
      <c r="AML42" s="851"/>
      <c r="AMM42" s="851"/>
      <c r="AMN42" s="851"/>
      <c r="AMO42" s="851"/>
      <c r="AMP42" s="851"/>
      <c r="AMQ42" s="851"/>
      <c r="AMR42" s="851"/>
      <c r="AMS42" s="851"/>
      <c r="AMT42" s="851"/>
      <c r="AMU42" s="851"/>
      <c r="AMV42" s="851"/>
      <c r="AMW42" s="851"/>
      <c r="AMX42" s="851"/>
      <c r="AMY42" s="851"/>
      <c r="AMZ42" s="851"/>
      <c r="ANA42" s="851"/>
      <c r="ANB42" s="851"/>
      <c r="ANC42" s="851"/>
      <c r="AND42" s="851"/>
      <c r="ANE42" s="851"/>
      <c r="ANF42" s="851"/>
      <c r="ANG42" s="851"/>
      <c r="ANH42" s="851"/>
      <c r="ANI42" s="851"/>
      <c r="ANJ42" s="851"/>
      <c r="ANK42" s="851"/>
      <c r="ANL42" s="851"/>
      <c r="ANM42" s="851"/>
      <c r="ANN42" s="851"/>
      <c r="ANO42" s="851"/>
      <c r="ANP42" s="851"/>
      <c r="ANQ42" s="851"/>
      <c r="ANR42" s="851"/>
      <c r="ANS42" s="851"/>
      <c r="ANT42" s="851"/>
      <c r="ANU42" s="851"/>
      <c r="ANV42" s="851"/>
      <c r="ANW42" s="851"/>
      <c r="ANX42" s="851"/>
      <c r="ANY42" s="851"/>
      <c r="ANZ42" s="851"/>
      <c r="AOA42" s="851"/>
      <c r="AOB42" s="851"/>
      <c r="AOC42" s="851"/>
      <c r="AOD42" s="851"/>
      <c r="AOE42" s="851"/>
      <c r="AOF42" s="851"/>
      <c r="AOG42" s="851"/>
      <c r="AOH42" s="851"/>
      <c r="AOI42" s="851"/>
      <c r="AOJ42" s="851"/>
      <c r="AOK42" s="851"/>
      <c r="AOL42" s="851"/>
      <c r="AOM42" s="851"/>
      <c r="AON42" s="851"/>
      <c r="AOO42" s="851"/>
      <c r="AOP42" s="851"/>
      <c r="AOQ42" s="851"/>
      <c r="AOR42" s="851"/>
      <c r="AOS42" s="851"/>
      <c r="AOT42" s="851"/>
      <c r="AOU42" s="851"/>
      <c r="AOV42" s="851"/>
      <c r="AOW42" s="851"/>
      <c r="AOX42" s="851"/>
      <c r="AOY42" s="851"/>
      <c r="AOZ42" s="851"/>
      <c r="APA42" s="851"/>
      <c r="APB42" s="851"/>
      <c r="APC42" s="851"/>
      <c r="APD42" s="851"/>
      <c r="APE42" s="851"/>
      <c r="APF42" s="851"/>
      <c r="APG42" s="851"/>
      <c r="APH42" s="851"/>
      <c r="API42" s="851"/>
      <c r="APJ42" s="851"/>
      <c r="APK42" s="851"/>
      <c r="APL42" s="851"/>
      <c r="APM42" s="851"/>
      <c r="APN42" s="851"/>
      <c r="APO42" s="851"/>
      <c r="APP42" s="851"/>
      <c r="APQ42" s="851"/>
      <c r="APR42" s="851"/>
      <c r="APS42" s="851"/>
      <c r="APT42" s="851"/>
      <c r="APU42" s="851"/>
      <c r="APV42" s="851"/>
      <c r="APW42" s="851"/>
      <c r="APX42" s="851"/>
      <c r="APY42" s="851"/>
      <c r="APZ42" s="851"/>
      <c r="AQA42" s="851"/>
      <c r="AQB42" s="851"/>
      <c r="AQC42" s="851"/>
      <c r="AQD42" s="851"/>
      <c r="AQE42" s="851"/>
      <c r="AQF42" s="851"/>
      <c r="AQG42" s="851"/>
      <c r="AQH42" s="851"/>
      <c r="AQI42" s="851"/>
      <c r="AQJ42" s="851"/>
      <c r="AQK42" s="851"/>
      <c r="AQL42" s="851"/>
      <c r="AQM42" s="851"/>
      <c r="AQN42" s="851"/>
      <c r="AQO42" s="851"/>
      <c r="AQP42" s="851"/>
      <c r="AQQ42" s="851"/>
      <c r="AQR42" s="851"/>
      <c r="AQS42" s="851"/>
      <c r="AQT42" s="851"/>
      <c r="AQU42" s="851"/>
      <c r="AQV42" s="851"/>
      <c r="AQW42" s="851"/>
      <c r="AQX42" s="851"/>
      <c r="AQY42" s="851"/>
      <c r="AQZ42" s="851"/>
      <c r="ARA42" s="851"/>
      <c r="ARB42" s="851"/>
      <c r="ARC42" s="851"/>
      <c r="ARD42" s="851"/>
      <c r="ARE42" s="851"/>
      <c r="ARF42" s="851"/>
      <c r="ARG42" s="851"/>
      <c r="ARH42" s="851"/>
      <c r="ARI42" s="851"/>
      <c r="ARJ42" s="851"/>
      <c r="ARK42" s="851"/>
      <c r="ARL42" s="851"/>
      <c r="ARM42" s="851"/>
      <c r="ARN42" s="851"/>
      <c r="ARO42" s="851"/>
      <c r="ARP42" s="851"/>
      <c r="ARQ42" s="851"/>
      <c r="ARR42" s="851"/>
      <c r="ARS42" s="851"/>
      <c r="ART42" s="851"/>
      <c r="ARU42" s="851"/>
      <c r="ARV42" s="851"/>
      <c r="ARW42" s="851"/>
      <c r="ARX42" s="851"/>
      <c r="ARY42" s="851"/>
      <c r="ARZ42" s="851"/>
      <c r="ASA42" s="851"/>
      <c r="ASB42" s="851"/>
      <c r="ASC42" s="851"/>
      <c r="ASD42" s="851"/>
      <c r="ASE42" s="851"/>
      <c r="ASF42" s="851"/>
      <c r="ASG42" s="851"/>
      <c r="ASH42" s="851"/>
      <c r="ASI42" s="851"/>
      <c r="ASJ42" s="851"/>
      <c r="ASK42" s="851"/>
      <c r="ASL42" s="851"/>
      <c r="ASM42" s="851"/>
      <c r="ASN42" s="851"/>
      <c r="ASO42" s="851"/>
      <c r="ASP42" s="851"/>
      <c r="ASQ42" s="851"/>
      <c r="ASR42" s="851"/>
      <c r="ASS42" s="851"/>
      <c r="AST42" s="851"/>
      <c r="ASU42" s="851"/>
      <c r="ASV42" s="851"/>
      <c r="ASW42" s="851"/>
      <c r="ASX42" s="851"/>
      <c r="ASY42" s="851"/>
      <c r="ASZ42" s="851"/>
      <c r="ATA42" s="851"/>
      <c r="ATB42" s="851"/>
      <c r="ATC42" s="851"/>
      <c r="ATD42" s="851"/>
      <c r="ATE42" s="851"/>
      <c r="ATF42" s="851"/>
      <c r="ATG42" s="851"/>
      <c r="ATH42" s="851"/>
      <c r="ATI42" s="851"/>
      <c r="ATJ42" s="851"/>
      <c r="ATK42" s="851"/>
      <c r="ATL42" s="851"/>
      <c r="ATM42" s="851"/>
      <c r="ATN42" s="851"/>
      <c r="ATO42" s="851"/>
      <c r="ATP42" s="851"/>
      <c r="ATQ42" s="851"/>
      <c r="ATR42" s="851"/>
      <c r="ATS42" s="851"/>
      <c r="ATT42" s="851"/>
      <c r="ATU42" s="851"/>
      <c r="ATV42" s="851"/>
      <c r="ATW42" s="851"/>
      <c r="ATX42" s="851"/>
      <c r="ATY42" s="851"/>
      <c r="ATZ42" s="851"/>
      <c r="AUA42" s="851"/>
      <c r="AUB42" s="851"/>
      <c r="AUC42" s="851"/>
      <c r="AUD42" s="851"/>
      <c r="AUE42" s="851"/>
      <c r="AUF42" s="851"/>
      <c r="AUG42" s="851"/>
      <c r="AUH42" s="851"/>
      <c r="AUI42" s="851"/>
      <c r="AUJ42" s="851"/>
      <c r="AUK42" s="851"/>
      <c r="AUL42" s="851"/>
      <c r="AUM42" s="851"/>
      <c r="AUN42" s="851"/>
      <c r="AUO42" s="851"/>
      <c r="AUP42" s="851"/>
      <c r="AUQ42" s="851"/>
      <c r="AUR42" s="851"/>
      <c r="AUS42" s="851"/>
      <c r="AUT42" s="851"/>
      <c r="AUU42" s="851"/>
      <c r="AUV42" s="851"/>
      <c r="AUW42" s="851"/>
      <c r="AUX42" s="851"/>
      <c r="AUY42" s="851"/>
      <c r="AUZ42" s="851"/>
      <c r="AVA42" s="851"/>
      <c r="AVB42" s="851"/>
      <c r="AVC42" s="851"/>
      <c r="AVD42" s="851"/>
      <c r="AVE42" s="851"/>
      <c r="AVF42" s="851"/>
      <c r="AVG42" s="851"/>
      <c r="AVH42" s="851"/>
      <c r="AVI42" s="851"/>
      <c r="AVJ42" s="851"/>
      <c r="AVK42" s="851"/>
      <c r="AVL42" s="851"/>
      <c r="AVM42" s="851"/>
      <c r="AVN42" s="851"/>
      <c r="AVO42" s="851"/>
      <c r="AVP42" s="851"/>
      <c r="AVQ42" s="851"/>
      <c r="AVR42" s="851"/>
      <c r="AVS42" s="851"/>
      <c r="AVT42" s="851"/>
      <c r="AVU42" s="851"/>
      <c r="AVV42" s="851"/>
      <c r="AVW42" s="851"/>
      <c r="AVX42" s="851"/>
      <c r="AVY42" s="851"/>
      <c r="AVZ42" s="851"/>
      <c r="AWA42" s="851"/>
      <c r="AWB42" s="851"/>
      <c r="AWC42" s="851"/>
      <c r="AWD42" s="851"/>
      <c r="AWE42" s="851"/>
      <c r="AWF42" s="851"/>
      <c r="AWG42" s="851"/>
      <c r="AWH42" s="851"/>
      <c r="AWI42" s="851"/>
      <c r="AWJ42" s="851"/>
      <c r="AWK42" s="851"/>
      <c r="AWL42" s="851"/>
      <c r="AWM42" s="851"/>
      <c r="AWN42" s="851"/>
      <c r="AWO42" s="851"/>
      <c r="AWP42" s="851"/>
      <c r="AWQ42" s="851"/>
      <c r="AWR42" s="851"/>
      <c r="AWS42" s="851"/>
      <c r="AWT42" s="851"/>
      <c r="AWU42" s="851"/>
      <c r="AWV42" s="851"/>
      <c r="AWW42" s="851"/>
      <c r="AWX42" s="851"/>
      <c r="AWY42" s="851"/>
      <c r="AWZ42" s="851"/>
      <c r="AXA42" s="851"/>
      <c r="AXB42" s="851"/>
      <c r="AXC42" s="851"/>
      <c r="AXD42" s="851"/>
      <c r="AXE42" s="851"/>
      <c r="AXF42" s="851"/>
      <c r="AXG42" s="851"/>
      <c r="AXH42" s="851"/>
      <c r="AXI42" s="851"/>
      <c r="AXJ42" s="851"/>
      <c r="AXK42" s="851"/>
      <c r="AXL42" s="851"/>
      <c r="AXM42" s="851"/>
      <c r="AXN42" s="851"/>
      <c r="AXO42" s="851"/>
      <c r="AXP42" s="851"/>
      <c r="AXQ42" s="851"/>
      <c r="AXR42" s="851"/>
      <c r="AXS42" s="851"/>
      <c r="AXT42" s="851"/>
      <c r="AXU42" s="851"/>
      <c r="AXV42" s="851"/>
      <c r="AXW42" s="851"/>
      <c r="AXX42" s="851"/>
      <c r="AXY42" s="851"/>
      <c r="AXZ42" s="851"/>
      <c r="AYA42" s="851"/>
      <c r="AYB42" s="851"/>
      <c r="AYC42" s="851"/>
      <c r="AYD42" s="851"/>
      <c r="AYE42" s="851"/>
      <c r="AYF42" s="851"/>
      <c r="AYG42" s="851"/>
      <c r="AYH42" s="851"/>
      <c r="AYI42" s="851"/>
      <c r="AYJ42" s="851"/>
      <c r="AYK42" s="851"/>
      <c r="AYL42" s="851"/>
      <c r="AYM42" s="851"/>
      <c r="AYN42" s="851"/>
      <c r="AYO42" s="851"/>
      <c r="AYP42" s="851"/>
      <c r="AYQ42" s="851"/>
      <c r="AYR42" s="851"/>
      <c r="AYS42" s="851"/>
      <c r="AYT42" s="851"/>
      <c r="AYU42" s="851"/>
      <c r="AYV42" s="851"/>
      <c r="AYW42" s="851"/>
      <c r="AYX42" s="851"/>
      <c r="AYY42" s="851"/>
      <c r="AYZ42" s="851"/>
      <c r="AZA42" s="851"/>
      <c r="AZB42" s="851"/>
      <c r="AZC42" s="851"/>
      <c r="AZD42" s="851"/>
      <c r="AZE42" s="851"/>
      <c r="AZF42" s="851"/>
      <c r="AZG42" s="851"/>
      <c r="AZH42" s="851"/>
      <c r="AZI42" s="851"/>
      <c r="AZJ42" s="851"/>
      <c r="AZK42" s="851"/>
      <c r="AZL42" s="851"/>
      <c r="AZM42" s="851"/>
      <c r="AZN42" s="851"/>
      <c r="AZO42" s="851"/>
      <c r="AZP42" s="851"/>
      <c r="AZQ42" s="851"/>
      <c r="AZR42" s="851"/>
      <c r="AZS42" s="851"/>
      <c r="AZT42" s="851"/>
      <c r="AZU42" s="851"/>
      <c r="AZV42" s="851"/>
      <c r="AZW42" s="851"/>
      <c r="AZX42" s="851"/>
      <c r="AZY42" s="851"/>
      <c r="AZZ42" s="851"/>
      <c r="BAA42" s="851"/>
      <c r="BAB42" s="851"/>
      <c r="BAC42" s="851"/>
      <c r="BAD42" s="851"/>
      <c r="BAE42" s="851"/>
      <c r="BAF42" s="851"/>
      <c r="BAG42" s="851"/>
      <c r="BAH42" s="851"/>
      <c r="BAI42" s="851"/>
      <c r="BAJ42" s="851"/>
      <c r="BAK42" s="851"/>
      <c r="BAL42" s="851"/>
      <c r="BAM42" s="851"/>
      <c r="BAN42" s="851"/>
      <c r="BAO42" s="851"/>
      <c r="BAP42" s="851"/>
      <c r="BAQ42" s="851"/>
      <c r="BAR42" s="851"/>
      <c r="BAS42" s="851"/>
      <c r="BAT42" s="851"/>
      <c r="BAU42" s="851"/>
      <c r="BAV42" s="851"/>
      <c r="BAW42" s="851"/>
      <c r="BAX42" s="851"/>
      <c r="BAY42" s="851"/>
      <c r="BAZ42" s="851"/>
      <c r="BBA42" s="851"/>
      <c r="BBB42" s="851"/>
      <c r="BBC42" s="851"/>
      <c r="BBD42" s="851"/>
      <c r="BBE42" s="851"/>
      <c r="BBF42" s="851"/>
      <c r="BBG42" s="851"/>
      <c r="BBH42" s="851"/>
      <c r="BBI42" s="851"/>
      <c r="BBJ42" s="851"/>
      <c r="BBK42" s="851"/>
      <c r="BBL42" s="851"/>
      <c r="BBM42" s="851"/>
      <c r="BBN42" s="851"/>
      <c r="BBO42" s="851"/>
      <c r="BBP42" s="851"/>
      <c r="BBQ42" s="851"/>
      <c r="BBR42" s="851"/>
      <c r="BBS42" s="851"/>
      <c r="BBT42" s="851"/>
      <c r="BBU42" s="851"/>
      <c r="BBV42" s="851"/>
      <c r="BBW42" s="851"/>
      <c r="BBX42" s="851"/>
      <c r="BBY42" s="851"/>
      <c r="BBZ42" s="851"/>
      <c r="BCA42" s="851"/>
      <c r="BCB42" s="851"/>
      <c r="BCC42" s="851"/>
      <c r="BCD42" s="851"/>
      <c r="BCE42" s="851"/>
      <c r="BCF42" s="851"/>
      <c r="BCG42" s="851"/>
      <c r="BCH42" s="851"/>
      <c r="BCI42" s="851"/>
      <c r="BCJ42" s="851"/>
      <c r="BCK42" s="851"/>
      <c r="BCL42" s="851"/>
      <c r="BCM42" s="851"/>
      <c r="BCN42" s="851"/>
      <c r="BCO42" s="851"/>
      <c r="BCP42" s="851"/>
      <c r="BCQ42" s="851"/>
      <c r="BCR42" s="851"/>
      <c r="BCS42" s="851"/>
      <c r="BCT42" s="851"/>
      <c r="BCU42" s="851"/>
      <c r="BCV42" s="851"/>
      <c r="BCW42" s="851"/>
      <c r="BCX42" s="851"/>
      <c r="BCY42" s="851"/>
      <c r="BCZ42" s="851"/>
      <c r="BDA42" s="851"/>
      <c r="BDB42" s="851"/>
      <c r="BDC42" s="851"/>
      <c r="BDD42" s="851"/>
      <c r="BDE42" s="851"/>
      <c r="BDF42" s="851"/>
      <c r="BDG42" s="851"/>
      <c r="BDH42" s="851"/>
      <c r="BDI42" s="851"/>
      <c r="BDJ42" s="851"/>
      <c r="BDK42" s="851"/>
      <c r="BDL42" s="851"/>
      <c r="BDM42" s="851"/>
      <c r="BDN42" s="851"/>
      <c r="BDO42" s="851"/>
      <c r="BDP42" s="851"/>
      <c r="BDQ42" s="851"/>
      <c r="BDR42" s="851"/>
      <c r="BDS42" s="851"/>
      <c r="BDT42" s="851"/>
      <c r="BDU42" s="851"/>
      <c r="BDV42" s="851"/>
      <c r="BDW42" s="851"/>
      <c r="BDX42" s="851"/>
      <c r="BDY42" s="851"/>
      <c r="BDZ42" s="851"/>
      <c r="BEA42" s="851"/>
      <c r="BEB42" s="851"/>
      <c r="BEC42" s="851"/>
      <c r="BED42" s="851"/>
      <c r="BEE42" s="851"/>
      <c r="BEF42" s="851"/>
      <c r="BEG42" s="851"/>
      <c r="BEH42" s="851"/>
      <c r="BEI42" s="851"/>
      <c r="BEJ42" s="851"/>
      <c r="BEK42" s="851"/>
      <c r="BEL42" s="851"/>
      <c r="BEM42" s="851"/>
      <c r="BEN42" s="851"/>
      <c r="BEO42" s="851"/>
      <c r="BEP42" s="851"/>
      <c r="BEQ42" s="851"/>
      <c r="BER42" s="851"/>
      <c r="BES42" s="851"/>
      <c r="BET42" s="851"/>
      <c r="BEU42" s="851"/>
      <c r="BEV42" s="851"/>
      <c r="BEW42" s="851"/>
      <c r="BEX42" s="851"/>
      <c r="BEY42" s="851"/>
      <c r="BEZ42" s="851"/>
      <c r="BFA42" s="851"/>
      <c r="BFB42" s="851"/>
      <c r="BFC42" s="851"/>
      <c r="BFD42" s="851"/>
      <c r="BFE42" s="851"/>
      <c r="BFF42" s="851"/>
      <c r="BFG42" s="851"/>
      <c r="BFH42" s="851"/>
      <c r="BFI42" s="851"/>
      <c r="BFJ42" s="851"/>
      <c r="BFK42" s="851"/>
      <c r="BFL42" s="851"/>
      <c r="BFM42" s="851"/>
      <c r="BFN42" s="851"/>
      <c r="BFO42" s="851"/>
      <c r="BFP42" s="851"/>
      <c r="BFQ42" s="851"/>
      <c r="BFR42" s="851"/>
      <c r="BFS42" s="851"/>
      <c r="BFT42" s="851"/>
      <c r="BFU42" s="851"/>
      <c r="BFV42" s="851"/>
      <c r="BFW42" s="851"/>
      <c r="BFX42" s="851"/>
      <c r="BFY42" s="851"/>
      <c r="BFZ42" s="851"/>
      <c r="BGA42" s="851"/>
      <c r="BGB42" s="851"/>
      <c r="BGC42" s="851"/>
      <c r="BGD42" s="851"/>
      <c r="BGE42" s="851"/>
      <c r="BGF42" s="851"/>
      <c r="BGG42" s="851"/>
      <c r="BGH42" s="851"/>
      <c r="BGI42" s="851"/>
      <c r="BGJ42" s="851"/>
      <c r="BGK42" s="851"/>
      <c r="BGL42" s="851"/>
      <c r="BGM42" s="851"/>
      <c r="BGN42" s="851"/>
      <c r="BGO42" s="851"/>
      <c r="BGP42" s="851"/>
      <c r="BGQ42" s="851"/>
      <c r="BGR42" s="851"/>
      <c r="BGS42" s="851"/>
      <c r="BGT42" s="851"/>
      <c r="BGU42" s="851"/>
      <c r="BGV42" s="851"/>
      <c r="BGW42" s="851"/>
      <c r="BGX42" s="851"/>
      <c r="BGY42" s="851"/>
      <c r="BGZ42" s="851"/>
      <c r="BHA42" s="851"/>
      <c r="BHB42" s="851"/>
      <c r="BHC42" s="851"/>
      <c r="BHD42" s="851"/>
      <c r="BHE42" s="851"/>
      <c r="BHF42" s="851"/>
      <c r="BHG42" s="851"/>
      <c r="BHH42" s="851"/>
      <c r="BHI42" s="851"/>
      <c r="BHJ42" s="851"/>
      <c r="BHK42" s="851"/>
      <c r="BHL42" s="851"/>
      <c r="BHM42" s="851"/>
      <c r="BHN42" s="851"/>
      <c r="BHO42" s="851"/>
      <c r="BHP42" s="851"/>
      <c r="BHQ42" s="851"/>
      <c r="BHR42" s="851"/>
      <c r="BHS42" s="851"/>
      <c r="BHT42" s="851"/>
      <c r="BHU42" s="851"/>
      <c r="BHV42" s="851"/>
      <c r="BHW42" s="851"/>
      <c r="BHX42" s="851"/>
      <c r="BHY42" s="851"/>
      <c r="BHZ42" s="851"/>
      <c r="BIA42" s="851"/>
      <c r="BIB42" s="851"/>
      <c r="BIC42" s="851"/>
      <c r="BID42" s="851"/>
      <c r="BIE42" s="851"/>
      <c r="BIF42" s="851"/>
      <c r="BIG42" s="851"/>
      <c r="BIH42" s="851"/>
      <c r="BII42" s="851"/>
      <c r="BIJ42" s="851"/>
      <c r="BIK42" s="851"/>
      <c r="BIL42" s="851"/>
      <c r="BIM42" s="851"/>
      <c r="BIN42" s="851"/>
      <c r="BIO42" s="851"/>
      <c r="BIP42" s="851"/>
      <c r="BIQ42" s="851"/>
      <c r="BIR42" s="851"/>
      <c r="BIS42" s="851"/>
      <c r="BIT42" s="851"/>
      <c r="BIU42" s="851"/>
      <c r="BIV42" s="851"/>
      <c r="BIW42" s="851"/>
      <c r="BIX42" s="851"/>
      <c r="BIY42" s="851"/>
      <c r="BIZ42" s="851"/>
      <c r="BJA42" s="851"/>
      <c r="BJB42" s="851"/>
      <c r="BJC42" s="851"/>
      <c r="BJD42" s="851"/>
      <c r="BJE42" s="851"/>
      <c r="BJF42" s="851"/>
      <c r="BJG42" s="851"/>
      <c r="BJH42" s="851"/>
      <c r="BJI42" s="851"/>
      <c r="BJJ42" s="851"/>
      <c r="BJK42" s="851"/>
      <c r="BJL42" s="851"/>
      <c r="BJM42" s="851"/>
      <c r="BJN42" s="851"/>
      <c r="BJO42" s="851"/>
      <c r="BJP42" s="851"/>
      <c r="BJQ42" s="851"/>
      <c r="BJR42" s="851"/>
      <c r="BJS42" s="851"/>
      <c r="BJT42" s="851"/>
      <c r="BJU42" s="851"/>
      <c r="BJV42" s="851"/>
      <c r="BJW42" s="851"/>
      <c r="BJX42" s="851"/>
      <c r="BJY42" s="851"/>
      <c r="BJZ42" s="851"/>
      <c r="BKA42" s="851"/>
      <c r="BKB42" s="851"/>
      <c r="BKC42" s="851"/>
      <c r="BKD42" s="851"/>
      <c r="BKE42" s="851"/>
      <c r="BKF42" s="851"/>
      <c r="BKG42" s="851"/>
      <c r="BKH42" s="851"/>
      <c r="BKI42" s="851"/>
      <c r="BKJ42" s="851"/>
      <c r="BKK42" s="851"/>
      <c r="BKL42" s="851"/>
      <c r="BKM42" s="851"/>
      <c r="BKN42" s="851"/>
      <c r="BKO42" s="851"/>
      <c r="BKP42" s="851"/>
      <c r="BKQ42" s="851"/>
      <c r="BKR42" s="851"/>
      <c r="BKS42" s="851"/>
      <c r="BKT42" s="851"/>
      <c r="BKU42" s="851"/>
      <c r="BKV42" s="851"/>
      <c r="BKW42" s="851"/>
      <c r="BKX42" s="851"/>
      <c r="BKY42" s="851"/>
      <c r="BKZ42" s="851"/>
      <c r="BLA42" s="851"/>
      <c r="BLB42" s="851"/>
      <c r="BLC42" s="851"/>
      <c r="BLD42" s="851"/>
      <c r="BLE42" s="851"/>
      <c r="BLF42" s="851"/>
      <c r="BLG42" s="851"/>
      <c r="BLH42" s="851"/>
      <c r="BLI42" s="851"/>
      <c r="BLJ42" s="851"/>
      <c r="BLK42" s="851"/>
      <c r="BLL42" s="851"/>
      <c r="BLM42" s="851"/>
      <c r="BLN42" s="851"/>
      <c r="BLO42" s="851"/>
      <c r="BLP42" s="851"/>
      <c r="BLQ42" s="851"/>
      <c r="BLR42" s="851"/>
      <c r="BLS42" s="851"/>
      <c r="BLT42" s="851"/>
      <c r="BLU42" s="851"/>
      <c r="BLV42" s="851"/>
      <c r="BLW42" s="851"/>
      <c r="BLX42" s="851"/>
      <c r="BLY42" s="851"/>
      <c r="BLZ42" s="851"/>
      <c r="BMA42" s="851"/>
      <c r="BMB42" s="851"/>
      <c r="BMC42" s="851"/>
      <c r="BMD42" s="851"/>
      <c r="BME42" s="851"/>
      <c r="BMF42" s="851"/>
      <c r="BMG42" s="851"/>
      <c r="BMH42" s="851"/>
      <c r="BMI42" s="851"/>
      <c r="BMJ42" s="851"/>
      <c r="BMK42" s="851"/>
      <c r="BML42" s="851"/>
      <c r="BMM42" s="851"/>
      <c r="BMN42" s="851"/>
      <c r="BMO42" s="851"/>
      <c r="BMP42" s="851"/>
      <c r="BMQ42" s="851"/>
      <c r="BMR42" s="851"/>
      <c r="BMS42" s="851"/>
      <c r="BMT42" s="851"/>
      <c r="BMU42" s="851"/>
      <c r="BMV42" s="851"/>
      <c r="BMW42" s="851"/>
      <c r="BMX42" s="851"/>
      <c r="BMY42" s="851"/>
      <c r="BMZ42" s="851"/>
      <c r="BNA42" s="851"/>
      <c r="BNB42" s="851"/>
      <c r="BNC42" s="851"/>
      <c r="BND42" s="851"/>
      <c r="BNE42" s="851"/>
      <c r="BNF42" s="851"/>
      <c r="BNG42" s="851"/>
      <c r="BNH42" s="851"/>
      <c r="BNI42" s="851"/>
      <c r="BNJ42" s="851"/>
      <c r="BNK42" s="851"/>
      <c r="BNL42" s="851"/>
      <c r="BNM42" s="851"/>
      <c r="BNN42" s="851"/>
      <c r="BNO42" s="851"/>
      <c r="BNP42" s="851"/>
      <c r="BNQ42" s="851"/>
      <c r="BNR42" s="851"/>
      <c r="BNS42" s="851"/>
      <c r="BNT42" s="851"/>
      <c r="BNU42" s="851"/>
      <c r="BNV42" s="851"/>
      <c r="BNW42" s="851"/>
      <c r="BNX42" s="851"/>
      <c r="BNY42" s="851"/>
      <c r="BNZ42" s="851"/>
      <c r="BOA42" s="851"/>
      <c r="BOB42" s="851"/>
      <c r="BOC42" s="851"/>
      <c r="BOD42" s="851"/>
      <c r="BOE42" s="851"/>
      <c r="BOF42" s="851"/>
      <c r="BOG42" s="851"/>
      <c r="BOH42" s="851"/>
      <c r="BOI42" s="851"/>
      <c r="BOJ42" s="851"/>
      <c r="BOK42" s="851"/>
      <c r="BOL42" s="851"/>
      <c r="BOM42" s="851"/>
      <c r="BON42" s="851"/>
      <c r="BOO42" s="851"/>
      <c r="BOP42" s="851"/>
      <c r="BOQ42" s="851"/>
      <c r="BOR42" s="851"/>
      <c r="BOS42" s="851"/>
      <c r="BOT42" s="851"/>
      <c r="BOU42" s="851"/>
      <c r="BOV42" s="851"/>
      <c r="BOW42" s="851"/>
      <c r="BOX42" s="851"/>
      <c r="BOY42" s="851"/>
      <c r="BOZ42" s="851"/>
      <c r="BPA42" s="851"/>
      <c r="BPB42" s="851"/>
      <c r="BPC42" s="851"/>
      <c r="BPD42" s="851"/>
      <c r="BPE42" s="851"/>
      <c r="BPF42" s="851"/>
      <c r="BPG42" s="851"/>
      <c r="BPH42" s="851"/>
      <c r="BPI42" s="851"/>
      <c r="BPJ42" s="851"/>
      <c r="BPK42" s="851"/>
      <c r="BPL42" s="851"/>
      <c r="BPM42" s="851"/>
      <c r="BPN42" s="851"/>
      <c r="BPO42" s="851"/>
      <c r="BPP42" s="851"/>
      <c r="BPQ42" s="851"/>
      <c r="BPR42" s="851"/>
      <c r="BPS42" s="851"/>
      <c r="BPT42" s="851"/>
      <c r="BPU42" s="851"/>
      <c r="BPV42" s="851"/>
      <c r="BPW42" s="851"/>
      <c r="BPX42" s="851"/>
      <c r="BPY42" s="851"/>
      <c r="BPZ42" s="851"/>
      <c r="BQA42" s="851"/>
      <c r="BQB42" s="851"/>
      <c r="BQC42" s="851"/>
      <c r="BQD42" s="851"/>
      <c r="BQE42" s="851"/>
      <c r="BQF42" s="851"/>
      <c r="BQG42" s="851"/>
      <c r="BQH42" s="851"/>
      <c r="BQI42" s="851"/>
      <c r="BQJ42" s="851"/>
      <c r="BQK42" s="851"/>
      <c r="BQL42" s="851"/>
      <c r="BQM42" s="851"/>
      <c r="BQN42" s="851"/>
      <c r="BQO42" s="851"/>
      <c r="BQP42" s="851"/>
      <c r="BQQ42" s="851"/>
      <c r="BQR42" s="851"/>
      <c r="BQS42" s="851"/>
      <c r="BQT42" s="851"/>
      <c r="BQU42" s="851"/>
      <c r="BQV42" s="851"/>
      <c r="BQW42" s="851"/>
      <c r="BQX42" s="851"/>
      <c r="BQY42" s="851"/>
      <c r="BQZ42" s="851"/>
      <c r="BRA42" s="851"/>
      <c r="BRB42" s="851"/>
      <c r="BRC42" s="851"/>
      <c r="BRD42" s="851"/>
      <c r="BRE42" s="851"/>
      <c r="BRF42" s="851"/>
      <c r="BRG42" s="851"/>
      <c r="BRH42" s="851"/>
      <c r="BRI42" s="851"/>
      <c r="BRJ42" s="851"/>
      <c r="BRK42" s="851"/>
      <c r="BRL42" s="851"/>
      <c r="BRM42" s="851"/>
      <c r="BRN42" s="851"/>
      <c r="BRO42" s="851"/>
      <c r="BRP42" s="851"/>
      <c r="BRQ42" s="851"/>
      <c r="BRR42" s="851"/>
      <c r="BRS42" s="851"/>
      <c r="BRT42" s="851"/>
      <c r="BRU42" s="851"/>
      <c r="BRV42" s="851"/>
      <c r="BRW42" s="851"/>
      <c r="BRX42" s="851"/>
      <c r="BRY42" s="851"/>
      <c r="BRZ42" s="851"/>
      <c r="BSA42" s="851"/>
      <c r="BSB42" s="851"/>
      <c r="BSC42" s="851"/>
      <c r="BSD42" s="851"/>
      <c r="BSE42" s="851"/>
      <c r="BSF42" s="851"/>
      <c r="BSG42" s="851"/>
      <c r="BSH42" s="851"/>
      <c r="BSI42" s="851"/>
      <c r="BSJ42" s="851"/>
      <c r="BSK42" s="851"/>
      <c r="BSL42" s="851"/>
      <c r="BSM42" s="851"/>
      <c r="BSN42" s="851"/>
      <c r="BSO42" s="851"/>
      <c r="BSP42" s="851"/>
      <c r="BSQ42" s="851"/>
      <c r="BSR42" s="851"/>
      <c r="BSS42" s="851"/>
      <c r="BST42" s="851"/>
      <c r="BSU42" s="851"/>
      <c r="BSV42" s="851"/>
      <c r="BSW42" s="851"/>
      <c r="BSX42" s="851"/>
      <c r="BSY42" s="851"/>
      <c r="BSZ42" s="851"/>
      <c r="BTA42" s="851"/>
      <c r="BTB42" s="851"/>
      <c r="BTC42" s="851"/>
      <c r="BTD42" s="851"/>
      <c r="BTE42" s="851"/>
      <c r="BTF42" s="851"/>
      <c r="BTG42" s="851"/>
      <c r="BTH42" s="851"/>
      <c r="BTI42" s="851"/>
      <c r="BTJ42" s="851"/>
      <c r="BTK42" s="851"/>
      <c r="BTL42" s="851"/>
      <c r="BTM42" s="851"/>
      <c r="BTN42" s="851"/>
      <c r="BTO42" s="851"/>
      <c r="BTP42" s="851"/>
      <c r="BTQ42" s="851"/>
      <c r="BTR42" s="851"/>
      <c r="BTS42" s="851"/>
      <c r="BTT42" s="851"/>
      <c r="BTU42" s="851"/>
      <c r="BTV42" s="851"/>
      <c r="BTW42" s="851"/>
      <c r="BTX42" s="851"/>
      <c r="BTY42" s="851"/>
      <c r="BTZ42" s="851"/>
      <c r="BUA42" s="851"/>
      <c r="BUB42" s="851"/>
      <c r="BUC42" s="851"/>
      <c r="BUD42" s="851"/>
      <c r="BUE42" s="851"/>
      <c r="BUF42" s="851"/>
      <c r="BUG42" s="851"/>
      <c r="BUH42" s="851"/>
      <c r="BUI42" s="851"/>
      <c r="BUJ42" s="851"/>
      <c r="BUK42" s="851"/>
      <c r="BUL42" s="851"/>
      <c r="BUM42" s="851"/>
      <c r="BUN42" s="851"/>
      <c r="BUO42" s="851"/>
      <c r="BUP42" s="851"/>
      <c r="BUQ42" s="851"/>
      <c r="BUR42" s="851"/>
      <c r="BUS42" s="851"/>
      <c r="BUT42" s="851"/>
      <c r="BUU42" s="851"/>
      <c r="BUV42" s="851"/>
      <c r="BUW42" s="851"/>
      <c r="BUX42" s="851"/>
      <c r="BUY42" s="851"/>
      <c r="BUZ42" s="851"/>
      <c r="BVA42" s="851"/>
      <c r="BVB42" s="851"/>
      <c r="BVC42" s="851"/>
      <c r="BVD42" s="851"/>
      <c r="BVE42" s="851"/>
      <c r="BVF42" s="851"/>
      <c r="BVG42" s="851"/>
      <c r="BVH42" s="851"/>
      <c r="BVI42" s="851"/>
      <c r="BVJ42" s="851"/>
      <c r="BVK42" s="851"/>
      <c r="BVL42" s="851"/>
      <c r="BVM42" s="851"/>
      <c r="BVN42" s="851"/>
      <c r="BVO42" s="851"/>
      <c r="BVP42" s="851"/>
      <c r="BVQ42" s="851"/>
      <c r="BVR42" s="851"/>
      <c r="BVS42" s="851"/>
      <c r="BVT42" s="851"/>
      <c r="BVU42" s="851"/>
      <c r="BVV42" s="851"/>
      <c r="BVW42" s="851"/>
      <c r="BVX42" s="851"/>
      <c r="BVY42" s="851"/>
      <c r="BVZ42" s="851"/>
      <c r="BWA42" s="851"/>
      <c r="BWB42" s="851"/>
      <c r="BWC42" s="851"/>
      <c r="BWD42" s="851"/>
      <c r="BWE42" s="851"/>
      <c r="BWF42" s="851"/>
      <c r="BWG42" s="851"/>
      <c r="BWH42" s="851"/>
      <c r="BWI42" s="851"/>
      <c r="BWJ42" s="851"/>
      <c r="BWK42" s="851"/>
      <c r="BWL42" s="851"/>
      <c r="BWM42" s="851"/>
      <c r="BWN42" s="851"/>
      <c r="BWO42" s="851"/>
      <c r="BWP42" s="851"/>
      <c r="BWQ42" s="851"/>
      <c r="BWR42" s="851"/>
      <c r="BWS42" s="851"/>
      <c r="BWT42" s="851"/>
      <c r="BWU42" s="851"/>
      <c r="BWV42" s="851"/>
      <c r="BWW42" s="851"/>
      <c r="BWX42" s="851"/>
      <c r="BWY42" s="851"/>
      <c r="BWZ42" s="851"/>
      <c r="BXA42" s="851"/>
      <c r="BXB42" s="851"/>
      <c r="BXC42" s="851"/>
      <c r="BXD42" s="851"/>
      <c r="BXE42" s="851"/>
      <c r="BXF42" s="851"/>
      <c r="BXG42" s="851"/>
      <c r="BXH42" s="851"/>
      <c r="BXI42" s="851"/>
      <c r="BXJ42" s="851"/>
      <c r="BXK42" s="851"/>
      <c r="BXL42" s="851"/>
      <c r="BXM42" s="851"/>
      <c r="BXN42" s="851"/>
      <c r="BXO42" s="851"/>
      <c r="BXP42" s="851"/>
      <c r="BXQ42" s="851"/>
      <c r="BXR42" s="851"/>
      <c r="BXS42" s="851"/>
      <c r="BXT42" s="851"/>
      <c r="BXU42" s="851"/>
      <c r="BXV42" s="851"/>
      <c r="BXW42" s="851"/>
      <c r="BXX42" s="851"/>
      <c r="BXY42" s="851"/>
      <c r="BXZ42" s="851"/>
      <c r="BYA42" s="851"/>
      <c r="BYB42" s="851"/>
      <c r="BYC42" s="851"/>
      <c r="BYD42" s="851"/>
      <c r="BYE42" s="851"/>
      <c r="BYF42" s="851"/>
      <c r="BYG42" s="851"/>
      <c r="BYH42" s="851"/>
      <c r="BYI42" s="851"/>
      <c r="BYJ42" s="851"/>
      <c r="BYK42" s="851"/>
      <c r="BYL42" s="851"/>
      <c r="BYM42" s="851"/>
      <c r="BYN42" s="851"/>
      <c r="BYO42" s="851"/>
      <c r="BYP42" s="851"/>
      <c r="BYQ42" s="851"/>
      <c r="BYR42" s="851"/>
      <c r="BYS42" s="851"/>
      <c r="BYT42" s="851"/>
      <c r="BYU42" s="851"/>
      <c r="BYV42" s="851"/>
      <c r="BYW42" s="851"/>
      <c r="BYX42" s="851"/>
      <c r="BYY42" s="851"/>
      <c r="BYZ42" s="851"/>
      <c r="BZA42" s="851"/>
      <c r="BZB42" s="851"/>
      <c r="BZC42" s="851"/>
      <c r="BZD42" s="851"/>
      <c r="BZE42" s="851"/>
      <c r="BZF42" s="851"/>
      <c r="BZG42" s="851"/>
      <c r="BZH42" s="851"/>
      <c r="BZI42" s="851"/>
      <c r="BZJ42" s="851"/>
      <c r="BZK42" s="851"/>
      <c r="BZL42" s="851"/>
      <c r="BZM42" s="851"/>
      <c r="BZN42" s="851"/>
      <c r="BZO42" s="851"/>
      <c r="BZP42" s="851"/>
      <c r="BZQ42" s="851"/>
      <c r="BZR42" s="851"/>
      <c r="BZS42" s="851"/>
      <c r="BZT42" s="851"/>
      <c r="BZU42" s="851"/>
      <c r="BZV42" s="851"/>
      <c r="BZW42" s="851"/>
      <c r="BZX42" s="851"/>
      <c r="BZY42" s="851"/>
      <c r="BZZ42" s="851"/>
      <c r="CAA42" s="851"/>
      <c r="CAB42" s="851"/>
      <c r="CAC42" s="851"/>
      <c r="CAD42" s="851"/>
      <c r="CAE42" s="851"/>
      <c r="CAF42" s="851"/>
      <c r="CAG42" s="851"/>
      <c r="CAH42" s="851"/>
      <c r="CAI42" s="851"/>
      <c r="CAJ42" s="851"/>
      <c r="CAK42" s="851"/>
      <c r="CAL42" s="851"/>
      <c r="CAM42" s="851"/>
      <c r="CAN42" s="851"/>
      <c r="CAO42" s="851"/>
      <c r="CAP42" s="851"/>
      <c r="CAQ42" s="851"/>
      <c r="CAR42" s="851"/>
      <c r="CAS42" s="851"/>
      <c r="CAT42" s="851"/>
      <c r="CAU42" s="851"/>
      <c r="CAV42" s="851"/>
      <c r="CAW42" s="851"/>
      <c r="CAX42" s="851"/>
      <c r="CAY42" s="851"/>
      <c r="CAZ42" s="851"/>
      <c r="CBA42" s="851"/>
      <c r="CBB42" s="851"/>
      <c r="CBC42" s="851"/>
      <c r="CBD42" s="851"/>
      <c r="CBE42" s="851"/>
      <c r="CBF42" s="851"/>
      <c r="CBG42" s="851"/>
      <c r="CBH42" s="851"/>
      <c r="CBI42" s="851"/>
      <c r="CBJ42" s="851"/>
      <c r="CBK42" s="851"/>
      <c r="CBL42" s="851"/>
      <c r="CBM42" s="851"/>
      <c r="CBN42" s="851"/>
      <c r="CBO42" s="851"/>
      <c r="CBP42" s="851"/>
      <c r="CBQ42" s="851"/>
      <c r="CBR42" s="851"/>
      <c r="CBS42" s="851"/>
      <c r="CBT42" s="851"/>
      <c r="CBU42" s="851"/>
      <c r="CBV42" s="851"/>
      <c r="CBW42" s="851"/>
      <c r="CBX42" s="851"/>
      <c r="CBY42" s="851"/>
      <c r="CBZ42" s="851"/>
      <c r="CCA42" s="851"/>
      <c r="CCB42" s="851"/>
      <c r="CCC42" s="851"/>
      <c r="CCD42" s="851"/>
      <c r="CCE42" s="851"/>
      <c r="CCF42" s="851"/>
      <c r="CCG42" s="851"/>
      <c r="CCH42" s="851"/>
      <c r="CCI42" s="851"/>
      <c r="CCJ42" s="851"/>
      <c r="CCK42" s="851"/>
      <c r="CCL42" s="851"/>
      <c r="CCM42" s="851"/>
      <c r="CCN42" s="851"/>
      <c r="CCO42" s="851"/>
      <c r="CCP42" s="851"/>
      <c r="CCQ42" s="851"/>
      <c r="CCR42" s="851"/>
      <c r="CCS42" s="851"/>
      <c r="CCT42" s="851"/>
      <c r="CCU42" s="851"/>
      <c r="CCV42" s="851"/>
      <c r="CCW42" s="851"/>
      <c r="CCX42" s="851"/>
      <c r="CCY42" s="851"/>
      <c r="CCZ42" s="851"/>
      <c r="CDA42" s="851"/>
      <c r="CDB42" s="851"/>
      <c r="CDC42" s="851"/>
      <c r="CDD42" s="851"/>
      <c r="CDE42" s="851"/>
      <c r="CDF42" s="851"/>
      <c r="CDG42" s="851"/>
      <c r="CDH42" s="851"/>
      <c r="CDI42" s="851"/>
      <c r="CDJ42" s="851"/>
      <c r="CDK42" s="851"/>
      <c r="CDL42" s="851"/>
      <c r="CDM42" s="851"/>
      <c r="CDN42" s="851"/>
      <c r="CDO42" s="851"/>
      <c r="CDP42" s="851"/>
      <c r="CDQ42" s="851"/>
      <c r="CDR42" s="851"/>
      <c r="CDS42" s="851"/>
      <c r="CDT42" s="851"/>
      <c r="CDU42" s="851"/>
      <c r="CDV42" s="851"/>
      <c r="CDW42" s="851"/>
      <c r="CDX42" s="851"/>
      <c r="CDY42" s="851"/>
      <c r="CDZ42" s="851"/>
      <c r="CEA42" s="851"/>
      <c r="CEB42" s="851"/>
      <c r="CEC42" s="851"/>
      <c r="CED42" s="851"/>
      <c r="CEE42" s="851"/>
      <c r="CEF42" s="851"/>
      <c r="CEG42" s="851"/>
      <c r="CEH42" s="851"/>
      <c r="CEI42" s="851"/>
      <c r="CEJ42" s="851"/>
      <c r="CEK42" s="851"/>
      <c r="CEL42" s="851"/>
      <c r="CEM42" s="851"/>
      <c r="CEN42" s="851"/>
      <c r="CEO42" s="851"/>
      <c r="CEP42" s="851"/>
      <c r="CEQ42" s="851"/>
      <c r="CER42" s="851"/>
      <c r="CES42" s="851"/>
      <c r="CET42" s="851"/>
      <c r="CEU42" s="851"/>
      <c r="CEV42" s="851"/>
      <c r="CEW42" s="851"/>
      <c r="CEX42" s="851"/>
      <c r="CEY42" s="851"/>
      <c r="CEZ42" s="851"/>
      <c r="CFA42" s="851"/>
      <c r="CFB42" s="851"/>
      <c r="CFC42" s="851"/>
      <c r="CFD42" s="851"/>
      <c r="CFE42" s="851"/>
      <c r="CFF42" s="851"/>
      <c r="CFG42" s="851"/>
      <c r="CFH42" s="851"/>
      <c r="CFI42" s="851"/>
      <c r="CFJ42" s="851"/>
      <c r="CFK42" s="851"/>
      <c r="CFL42" s="851"/>
      <c r="CFM42" s="851"/>
      <c r="CFN42" s="851"/>
      <c r="CFO42" s="851"/>
      <c r="CFP42" s="851"/>
      <c r="CFQ42" s="851"/>
      <c r="CFR42" s="851"/>
      <c r="CFS42" s="851"/>
      <c r="CFT42" s="851"/>
      <c r="CFU42" s="851"/>
      <c r="CFV42" s="851"/>
      <c r="CFW42" s="851"/>
      <c r="CFX42" s="851"/>
      <c r="CFY42" s="851"/>
      <c r="CFZ42" s="851"/>
      <c r="CGA42" s="851"/>
      <c r="CGB42" s="851"/>
      <c r="CGC42" s="851"/>
      <c r="CGD42" s="851"/>
      <c r="CGE42" s="851"/>
      <c r="CGF42" s="851"/>
      <c r="CGG42" s="851"/>
      <c r="CGH42" s="851"/>
      <c r="CGI42" s="851"/>
      <c r="CGJ42" s="851"/>
      <c r="CGK42" s="851"/>
      <c r="CGL42" s="851"/>
      <c r="CGM42" s="851"/>
      <c r="CGN42" s="851"/>
      <c r="CGO42" s="851"/>
      <c r="CGP42" s="851"/>
      <c r="CGQ42" s="851"/>
      <c r="CGR42" s="851"/>
      <c r="CGS42" s="851"/>
      <c r="CGT42" s="851"/>
      <c r="CGU42" s="851"/>
      <c r="CGV42" s="851"/>
      <c r="CGW42" s="851"/>
      <c r="CGX42" s="851"/>
      <c r="CGY42" s="851"/>
      <c r="CGZ42" s="851"/>
      <c r="CHA42" s="851"/>
      <c r="CHB42" s="851"/>
      <c r="CHC42" s="851"/>
      <c r="CHD42" s="851"/>
      <c r="CHE42" s="851"/>
      <c r="CHF42" s="851"/>
      <c r="CHG42" s="851"/>
      <c r="CHH42" s="851"/>
      <c r="CHI42" s="851"/>
      <c r="CHJ42" s="851"/>
      <c r="CHK42" s="851"/>
      <c r="CHL42" s="851"/>
      <c r="CHM42" s="851"/>
      <c r="CHN42" s="851"/>
      <c r="CHO42" s="851"/>
      <c r="CHP42" s="851"/>
      <c r="CHQ42" s="851"/>
      <c r="CHR42" s="851"/>
      <c r="CHS42" s="851"/>
      <c r="CHT42" s="851"/>
      <c r="CHU42" s="851"/>
      <c r="CHV42" s="851"/>
      <c r="CHW42" s="851"/>
      <c r="CHX42" s="851"/>
      <c r="CHY42" s="851"/>
      <c r="CHZ42" s="851"/>
      <c r="CIA42" s="851"/>
      <c r="CIB42" s="851"/>
      <c r="CIC42" s="851"/>
      <c r="CID42" s="851"/>
      <c r="CIE42" s="851"/>
      <c r="CIF42" s="851"/>
      <c r="CIG42" s="851"/>
      <c r="CIH42" s="851"/>
      <c r="CII42" s="851"/>
      <c r="CIJ42" s="851"/>
      <c r="CIK42" s="851"/>
      <c r="CIL42" s="851"/>
      <c r="CIM42" s="851"/>
      <c r="CIN42" s="851"/>
      <c r="CIO42" s="851"/>
      <c r="CIP42" s="851"/>
      <c r="CIQ42" s="851"/>
      <c r="CIR42" s="851"/>
      <c r="CIS42" s="851"/>
      <c r="CIT42" s="851"/>
      <c r="CIU42" s="851"/>
      <c r="CIV42" s="851"/>
      <c r="CIW42" s="851"/>
      <c r="CIX42" s="851"/>
      <c r="CIY42" s="851"/>
      <c r="CIZ42" s="851"/>
      <c r="CJA42" s="851"/>
      <c r="CJB42" s="851"/>
      <c r="CJC42" s="851"/>
      <c r="CJD42" s="851"/>
      <c r="CJE42" s="851"/>
      <c r="CJF42" s="851"/>
      <c r="CJG42" s="851"/>
      <c r="CJH42" s="851"/>
      <c r="CJI42" s="851"/>
      <c r="CJJ42" s="851"/>
      <c r="CJK42" s="851"/>
      <c r="CJL42" s="851"/>
      <c r="CJM42" s="851"/>
      <c r="CJN42" s="851"/>
      <c r="CJO42" s="851"/>
      <c r="CJP42" s="851"/>
      <c r="CJQ42" s="851"/>
      <c r="CJR42" s="851"/>
      <c r="CJS42" s="851"/>
      <c r="CJT42" s="851"/>
      <c r="CJU42" s="851"/>
      <c r="CJV42" s="851"/>
      <c r="CJW42" s="851"/>
      <c r="CJX42" s="851"/>
      <c r="CJY42" s="851"/>
      <c r="CJZ42" s="851"/>
      <c r="CKA42" s="851"/>
      <c r="CKB42" s="851"/>
      <c r="CKC42" s="851"/>
      <c r="CKD42" s="851"/>
      <c r="CKE42" s="851"/>
      <c r="CKF42" s="851"/>
      <c r="CKG42" s="851"/>
      <c r="CKH42" s="851"/>
      <c r="CKI42" s="851"/>
      <c r="CKJ42" s="851"/>
      <c r="CKK42" s="851"/>
      <c r="CKL42" s="851"/>
      <c r="CKM42" s="851"/>
      <c r="CKN42" s="851"/>
      <c r="CKO42" s="851"/>
      <c r="CKP42" s="851"/>
      <c r="CKQ42" s="851"/>
      <c r="CKR42" s="851"/>
      <c r="CKS42" s="851"/>
      <c r="CKT42" s="851"/>
      <c r="CKU42" s="851"/>
      <c r="CKV42" s="851"/>
      <c r="CKW42" s="851"/>
      <c r="CKX42" s="851"/>
      <c r="CKY42" s="851"/>
      <c r="CKZ42" s="851"/>
      <c r="CLA42" s="851"/>
      <c r="CLB42" s="851"/>
      <c r="CLC42" s="851"/>
      <c r="CLD42" s="851"/>
      <c r="CLE42" s="851"/>
      <c r="CLF42" s="851"/>
      <c r="CLG42" s="851"/>
      <c r="CLH42" s="851"/>
      <c r="CLI42" s="851"/>
      <c r="CLJ42" s="851"/>
      <c r="CLK42" s="851"/>
      <c r="CLL42" s="851"/>
      <c r="CLM42" s="851"/>
      <c r="CLN42" s="851"/>
      <c r="CLO42" s="851"/>
      <c r="CLP42" s="851"/>
      <c r="CLQ42" s="851"/>
      <c r="CLR42" s="851"/>
      <c r="CLS42" s="851"/>
      <c r="CLT42" s="851"/>
      <c r="CLU42" s="851"/>
      <c r="CLV42" s="851"/>
      <c r="CLW42" s="851"/>
      <c r="CLX42" s="851"/>
      <c r="CLY42" s="851"/>
      <c r="CLZ42" s="851"/>
      <c r="CMA42" s="851"/>
      <c r="CMB42" s="851"/>
      <c r="CMC42" s="851"/>
      <c r="CMD42" s="851"/>
      <c r="CME42" s="851"/>
      <c r="CMF42" s="851"/>
      <c r="CMG42" s="851"/>
      <c r="CMH42" s="851"/>
      <c r="CMI42" s="851"/>
      <c r="CMJ42" s="851"/>
      <c r="CMK42" s="851"/>
      <c r="CML42" s="851"/>
      <c r="CMM42" s="851"/>
      <c r="CMN42" s="851"/>
      <c r="CMO42" s="851"/>
      <c r="CMP42" s="851"/>
      <c r="CMQ42" s="851"/>
      <c r="CMR42" s="851"/>
      <c r="CMS42" s="851"/>
      <c r="CMT42" s="851"/>
      <c r="CMU42" s="851"/>
      <c r="CMV42" s="851"/>
      <c r="CMW42" s="851"/>
      <c r="CMX42" s="851"/>
      <c r="CMY42" s="851"/>
      <c r="CMZ42" s="851"/>
      <c r="CNA42" s="851"/>
      <c r="CNB42" s="851"/>
      <c r="CNC42" s="851"/>
      <c r="CND42" s="851"/>
      <c r="CNE42" s="851"/>
      <c r="CNF42" s="851"/>
      <c r="CNG42" s="851"/>
      <c r="CNH42" s="851"/>
      <c r="CNI42" s="851"/>
      <c r="CNJ42" s="851"/>
      <c r="CNK42" s="851"/>
      <c r="CNL42" s="851"/>
      <c r="CNM42" s="851"/>
      <c r="CNN42" s="851"/>
      <c r="CNO42" s="851"/>
      <c r="CNP42" s="851"/>
      <c r="CNQ42" s="851"/>
      <c r="CNR42" s="851"/>
      <c r="CNS42" s="851"/>
      <c r="CNT42" s="851"/>
      <c r="CNU42" s="851"/>
      <c r="CNV42" s="851"/>
      <c r="CNW42" s="851"/>
      <c r="CNX42" s="851"/>
      <c r="CNY42" s="851"/>
      <c r="CNZ42" s="851"/>
      <c r="COA42" s="851"/>
      <c r="COB42" s="851"/>
      <c r="COC42" s="851"/>
      <c r="COD42" s="851"/>
      <c r="COE42" s="851"/>
      <c r="COF42" s="851"/>
      <c r="COG42" s="851"/>
      <c r="COH42" s="851"/>
      <c r="COI42" s="851"/>
      <c r="COJ42" s="851"/>
      <c r="COK42" s="851"/>
      <c r="COL42" s="851"/>
      <c r="COM42" s="851"/>
      <c r="CON42" s="851"/>
      <c r="COO42" s="851"/>
      <c r="COP42" s="851"/>
      <c r="COQ42" s="851"/>
      <c r="COR42" s="851"/>
      <c r="COS42" s="851"/>
      <c r="COT42" s="851"/>
      <c r="COU42" s="851"/>
      <c r="COV42" s="851"/>
      <c r="COW42" s="851"/>
      <c r="COX42" s="851"/>
      <c r="COY42" s="851"/>
      <c r="COZ42" s="851"/>
      <c r="CPA42" s="851"/>
      <c r="CPB42" s="851"/>
      <c r="CPC42" s="851"/>
      <c r="CPD42" s="851"/>
      <c r="CPE42" s="851"/>
      <c r="CPF42" s="851"/>
      <c r="CPG42" s="851"/>
      <c r="CPH42" s="851"/>
      <c r="CPI42" s="851"/>
      <c r="CPJ42" s="851"/>
      <c r="CPK42" s="851"/>
      <c r="CPL42" s="851"/>
      <c r="CPM42" s="851"/>
      <c r="CPN42" s="851"/>
      <c r="CPO42" s="851"/>
      <c r="CPP42" s="851"/>
      <c r="CPQ42" s="851"/>
      <c r="CPR42" s="851"/>
      <c r="CPS42" s="851"/>
      <c r="CPT42" s="851"/>
      <c r="CPU42" s="851"/>
      <c r="CPV42" s="851"/>
      <c r="CPW42" s="851"/>
      <c r="CPX42" s="851"/>
      <c r="CPY42" s="851"/>
      <c r="CPZ42" s="851"/>
      <c r="CQA42" s="851"/>
      <c r="CQB42" s="851"/>
      <c r="CQC42" s="851"/>
      <c r="CQD42" s="851"/>
      <c r="CQE42" s="851"/>
      <c r="CQF42" s="851"/>
      <c r="CQG42" s="851"/>
      <c r="CQH42" s="851"/>
      <c r="CQI42" s="851"/>
      <c r="CQJ42" s="851"/>
      <c r="CQK42" s="851"/>
      <c r="CQL42" s="851"/>
      <c r="CQM42" s="851"/>
      <c r="CQN42" s="851"/>
      <c r="CQO42" s="851"/>
      <c r="CQP42" s="851"/>
      <c r="CQQ42" s="851"/>
      <c r="CQR42" s="851"/>
      <c r="CQS42" s="851"/>
      <c r="CQT42" s="851"/>
      <c r="CQU42" s="851"/>
      <c r="CQV42" s="851"/>
      <c r="CQW42" s="851"/>
      <c r="CQX42" s="851"/>
      <c r="CQY42" s="851"/>
      <c r="CQZ42" s="851"/>
      <c r="CRA42" s="851"/>
      <c r="CRB42" s="851"/>
      <c r="CRC42" s="851"/>
      <c r="CRD42" s="851"/>
      <c r="CRE42" s="851"/>
      <c r="CRF42" s="851"/>
      <c r="CRG42" s="851"/>
      <c r="CRH42" s="851"/>
      <c r="CRI42" s="851"/>
      <c r="CRJ42" s="851"/>
      <c r="CRK42" s="851"/>
      <c r="CRL42" s="851"/>
      <c r="CRM42" s="851"/>
      <c r="CRN42" s="851"/>
      <c r="CRO42" s="851"/>
      <c r="CRP42" s="851"/>
      <c r="CRQ42" s="851"/>
      <c r="CRR42" s="851"/>
      <c r="CRS42" s="851"/>
      <c r="CRT42" s="851"/>
      <c r="CRU42" s="851"/>
      <c r="CRV42" s="851"/>
      <c r="CRW42" s="851"/>
      <c r="CRX42" s="851"/>
      <c r="CRY42" s="851"/>
      <c r="CRZ42" s="851"/>
      <c r="CSA42" s="851"/>
      <c r="CSB42" s="851"/>
      <c r="CSC42" s="851"/>
      <c r="CSD42" s="851"/>
      <c r="CSE42" s="851"/>
      <c r="CSF42" s="851"/>
      <c r="CSG42" s="851"/>
      <c r="CSH42" s="851"/>
      <c r="CSI42" s="851"/>
      <c r="CSJ42" s="851"/>
      <c r="CSK42" s="851"/>
      <c r="CSL42" s="851"/>
      <c r="CSM42" s="851"/>
      <c r="CSN42" s="851"/>
      <c r="CSO42" s="851"/>
      <c r="CSP42" s="851"/>
      <c r="CSQ42" s="851"/>
      <c r="CSR42" s="851"/>
      <c r="CSS42" s="851"/>
      <c r="CST42" s="851"/>
      <c r="CSU42" s="851"/>
      <c r="CSV42" s="851"/>
      <c r="CSW42" s="851"/>
      <c r="CSX42" s="851"/>
      <c r="CSY42" s="851"/>
      <c r="CSZ42" s="851"/>
      <c r="CTA42" s="851"/>
      <c r="CTB42" s="851"/>
      <c r="CTC42" s="851"/>
      <c r="CTD42" s="851"/>
      <c r="CTE42" s="851"/>
      <c r="CTF42" s="851"/>
      <c r="CTG42" s="851"/>
      <c r="CTH42" s="851"/>
      <c r="CTI42" s="851"/>
      <c r="CTJ42" s="851"/>
      <c r="CTK42" s="851"/>
      <c r="CTL42" s="851"/>
      <c r="CTM42" s="851"/>
      <c r="CTN42" s="851"/>
      <c r="CTO42" s="851"/>
      <c r="CTP42" s="851"/>
      <c r="CTQ42" s="851"/>
      <c r="CTR42" s="851"/>
      <c r="CTS42" s="851"/>
      <c r="CTT42" s="851"/>
      <c r="CTU42" s="851"/>
      <c r="CTV42" s="851"/>
      <c r="CTW42" s="851"/>
      <c r="CTX42" s="851"/>
      <c r="CTY42" s="851"/>
      <c r="CTZ42" s="851"/>
      <c r="CUA42" s="851"/>
      <c r="CUB42" s="851"/>
      <c r="CUC42" s="851"/>
      <c r="CUD42" s="851"/>
      <c r="CUE42" s="851"/>
      <c r="CUF42" s="851"/>
      <c r="CUG42" s="851"/>
      <c r="CUH42" s="851"/>
      <c r="CUI42" s="851"/>
      <c r="CUJ42" s="851"/>
      <c r="CUK42" s="851"/>
      <c r="CUL42" s="851"/>
      <c r="CUM42" s="851"/>
      <c r="CUN42" s="851"/>
      <c r="CUO42" s="851"/>
      <c r="CUP42" s="851"/>
      <c r="CUQ42" s="851"/>
      <c r="CUR42" s="851"/>
      <c r="CUS42" s="851"/>
      <c r="CUT42" s="851"/>
      <c r="CUU42" s="851"/>
      <c r="CUV42" s="851"/>
      <c r="CUW42" s="851"/>
      <c r="CUX42" s="851"/>
      <c r="CUY42" s="851"/>
      <c r="CUZ42" s="851"/>
      <c r="CVA42" s="851"/>
      <c r="CVB42" s="851"/>
      <c r="CVC42" s="851"/>
      <c r="CVD42" s="851"/>
      <c r="CVE42" s="851"/>
      <c r="CVF42" s="851"/>
      <c r="CVG42" s="851"/>
      <c r="CVH42" s="851"/>
      <c r="CVI42" s="851"/>
      <c r="CVJ42" s="851"/>
      <c r="CVK42" s="851"/>
      <c r="CVL42" s="851"/>
      <c r="CVM42" s="851"/>
      <c r="CVN42" s="851"/>
      <c r="CVO42" s="851"/>
      <c r="CVP42" s="851"/>
      <c r="CVQ42" s="851"/>
      <c r="CVR42" s="851"/>
      <c r="CVS42" s="851"/>
      <c r="CVT42" s="851"/>
      <c r="CVU42" s="851"/>
      <c r="CVV42" s="851"/>
      <c r="CVW42" s="851"/>
      <c r="CVX42" s="851"/>
      <c r="CVY42" s="851"/>
      <c r="CVZ42" s="851"/>
      <c r="CWA42" s="851"/>
      <c r="CWB42" s="851"/>
      <c r="CWC42" s="851"/>
      <c r="CWD42" s="851"/>
      <c r="CWE42" s="851"/>
      <c r="CWF42" s="851"/>
      <c r="CWG42" s="851"/>
      <c r="CWH42" s="851"/>
      <c r="CWI42" s="851"/>
      <c r="CWJ42" s="851"/>
      <c r="CWK42" s="851"/>
      <c r="CWL42" s="851"/>
      <c r="CWM42" s="851"/>
      <c r="CWN42" s="851"/>
      <c r="CWO42" s="851"/>
      <c r="CWP42" s="851"/>
      <c r="CWQ42" s="851"/>
      <c r="CWR42" s="851"/>
      <c r="CWS42" s="851"/>
      <c r="CWT42" s="851"/>
      <c r="CWU42" s="851"/>
      <c r="CWV42" s="851"/>
      <c r="CWW42" s="851"/>
      <c r="CWX42" s="851"/>
      <c r="CWY42" s="851"/>
      <c r="CWZ42" s="851"/>
      <c r="CXA42" s="851"/>
      <c r="CXB42" s="851"/>
      <c r="CXC42" s="851"/>
      <c r="CXD42" s="851"/>
      <c r="CXE42" s="851"/>
      <c r="CXF42" s="851"/>
      <c r="CXG42" s="851"/>
      <c r="CXH42" s="851"/>
      <c r="CXI42" s="851"/>
      <c r="CXJ42" s="851"/>
      <c r="CXK42" s="851"/>
      <c r="CXL42" s="851"/>
      <c r="CXM42" s="851"/>
      <c r="CXN42" s="851"/>
      <c r="CXO42" s="851"/>
      <c r="CXP42" s="851"/>
      <c r="CXQ42" s="851"/>
      <c r="CXR42" s="851"/>
      <c r="CXS42" s="851"/>
      <c r="CXT42" s="851"/>
      <c r="CXU42" s="851"/>
      <c r="CXV42" s="851"/>
      <c r="CXW42" s="851"/>
      <c r="CXX42" s="851"/>
      <c r="CXY42" s="851"/>
      <c r="CXZ42" s="851"/>
      <c r="CYA42" s="851"/>
      <c r="CYB42" s="851"/>
      <c r="CYC42" s="851"/>
      <c r="CYD42" s="851"/>
      <c r="CYE42" s="851"/>
      <c r="CYF42" s="851"/>
      <c r="CYG42" s="851"/>
      <c r="CYH42" s="851"/>
      <c r="CYI42" s="851"/>
      <c r="CYJ42" s="851"/>
      <c r="CYK42" s="851"/>
      <c r="CYL42" s="851"/>
      <c r="CYM42" s="851"/>
      <c r="CYN42" s="851"/>
      <c r="CYO42" s="851"/>
      <c r="CYP42" s="851"/>
      <c r="CYQ42" s="851"/>
      <c r="CYR42" s="851"/>
      <c r="CYS42" s="851"/>
      <c r="CYT42" s="851"/>
      <c r="CYU42" s="851"/>
      <c r="CYV42" s="851"/>
      <c r="CYW42" s="851"/>
      <c r="CYX42" s="851"/>
      <c r="CYY42" s="851"/>
      <c r="CYZ42" s="851"/>
      <c r="CZA42" s="851"/>
      <c r="CZB42" s="851"/>
      <c r="CZC42" s="851"/>
      <c r="CZD42" s="851"/>
      <c r="CZE42" s="851"/>
      <c r="CZF42" s="851"/>
      <c r="CZG42" s="851"/>
      <c r="CZH42" s="851"/>
      <c r="CZI42" s="851"/>
      <c r="CZJ42" s="851"/>
      <c r="CZK42" s="851"/>
      <c r="CZL42" s="851"/>
      <c r="CZM42" s="851"/>
      <c r="CZN42" s="851"/>
      <c r="CZO42" s="851"/>
      <c r="CZP42" s="851"/>
      <c r="CZQ42" s="851"/>
      <c r="CZR42" s="851"/>
      <c r="CZS42" s="851"/>
      <c r="CZT42" s="851"/>
      <c r="CZU42" s="851"/>
      <c r="CZV42" s="851"/>
      <c r="CZW42" s="851"/>
      <c r="CZX42" s="851"/>
      <c r="CZY42" s="851"/>
      <c r="CZZ42" s="851"/>
      <c r="DAA42" s="851"/>
      <c r="DAB42" s="851"/>
      <c r="DAC42" s="851"/>
      <c r="DAD42" s="851"/>
      <c r="DAE42" s="851"/>
      <c r="DAF42" s="851"/>
      <c r="DAG42" s="851"/>
      <c r="DAH42" s="851"/>
      <c r="DAI42" s="851"/>
      <c r="DAJ42" s="851"/>
      <c r="DAK42" s="851"/>
      <c r="DAL42" s="851"/>
      <c r="DAM42" s="851"/>
      <c r="DAN42" s="851"/>
      <c r="DAO42" s="851"/>
      <c r="DAP42" s="851"/>
      <c r="DAQ42" s="851"/>
      <c r="DAR42" s="851"/>
      <c r="DAS42" s="851"/>
      <c r="DAT42" s="851"/>
      <c r="DAU42" s="851"/>
      <c r="DAV42" s="851"/>
      <c r="DAW42" s="851"/>
      <c r="DAX42" s="851"/>
      <c r="DAY42" s="851"/>
      <c r="DAZ42" s="851"/>
      <c r="DBA42" s="851"/>
      <c r="DBB42" s="851"/>
      <c r="DBC42" s="851"/>
      <c r="DBD42" s="851"/>
      <c r="DBE42" s="851"/>
      <c r="DBF42" s="851"/>
      <c r="DBG42" s="851"/>
      <c r="DBH42" s="851"/>
      <c r="DBI42" s="851"/>
      <c r="DBJ42" s="851"/>
      <c r="DBK42" s="851"/>
      <c r="DBL42" s="851"/>
      <c r="DBM42" s="851"/>
      <c r="DBN42" s="851"/>
      <c r="DBO42" s="851"/>
      <c r="DBP42" s="851"/>
      <c r="DBQ42" s="851"/>
      <c r="DBR42" s="851"/>
      <c r="DBS42" s="851"/>
      <c r="DBT42" s="851"/>
      <c r="DBU42" s="851"/>
      <c r="DBV42" s="851"/>
      <c r="DBW42" s="851"/>
      <c r="DBX42" s="851"/>
      <c r="DBY42" s="851"/>
      <c r="DBZ42" s="851"/>
      <c r="DCA42" s="851"/>
      <c r="DCB42" s="851"/>
      <c r="DCC42" s="851"/>
      <c r="DCD42" s="851"/>
      <c r="DCE42" s="851"/>
      <c r="DCF42" s="851"/>
      <c r="DCG42" s="851"/>
      <c r="DCH42" s="851"/>
      <c r="DCI42" s="851"/>
      <c r="DCJ42" s="851"/>
      <c r="DCK42" s="851"/>
      <c r="DCL42" s="851"/>
      <c r="DCM42" s="851"/>
      <c r="DCN42" s="851"/>
      <c r="DCO42" s="851"/>
      <c r="DCP42" s="851"/>
      <c r="DCQ42" s="851"/>
      <c r="DCR42" s="851"/>
      <c r="DCS42" s="851"/>
      <c r="DCT42" s="851"/>
      <c r="DCU42" s="851"/>
      <c r="DCV42" s="851"/>
      <c r="DCW42" s="851"/>
      <c r="DCX42" s="851"/>
      <c r="DCY42" s="851"/>
      <c r="DCZ42" s="851"/>
      <c r="DDA42" s="851"/>
      <c r="DDB42" s="851"/>
      <c r="DDC42" s="851"/>
      <c r="DDD42" s="851"/>
      <c r="DDE42" s="851"/>
      <c r="DDF42" s="851"/>
      <c r="DDG42" s="851"/>
      <c r="DDH42" s="851"/>
      <c r="DDI42" s="851"/>
      <c r="DDJ42" s="851"/>
      <c r="DDK42" s="851"/>
      <c r="DDL42" s="851"/>
      <c r="DDM42" s="851"/>
      <c r="DDN42" s="851"/>
      <c r="DDO42" s="851"/>
      <c r="DDP42" s="851"/>
      <c r="DDQ42" s="851"/>
      <c r="DDR42" s="851"/>
      <c r="DDS42" s="851"/>
      <c r="DDT42" s="851"/>
      <c r="DDU42" s="851"/>
      <c r="DDV42" s="851"/>
      <c r="DDW42" s="851"/>
      <c r="DDX42" s="851"/>
      <c r="DDY42" s="851"/>
      <c r="DDZ42" s="851"/>
      <c r="DEA42" s="851"/>
      <c r="DEB42" s="851"/>
      <c r="DEC42" s="851"/>
      <c r="DED42" s="851"/>
      <c r="DEE42" s="851"/>
      <c r="DEF42" s="851"/>
      <c r="DEG42" s="851"/>
      <c r="DEH42" s="851"/>
      <c r="DEI42" s="851"/>
      <c r="DEJ42" s="851"/>
      <c r="DEK42" s="851"/>
      <c r="DEL42" s="851"/>
      <c r="DEM42" s="851"/>
      <c r="DEN42" s="851"/>
      <c r="DEO42" s="851"/>
      <c r="DEP42" s="851"/>
      <c r="DEQ42" s="851"/>
      <c r="DER42" s="851"/>
      <c r="DES42" s="851"/>
      <c r="DET42" s="851"/>
      <c r="DEU42" s="851"/>
      <c r="DEV42" s="851"/>
      <c r="DEW42" s="851"/>
      <c r="DEX42" s="851"/>
      <c r="DEY42" s="851"/>
      <c r="DEZ42" s="851"/>
      <c r="DFA42" s="851"/>
      <c r="DFB42" s="851"/>
      <c r="DFC42" s="851"/>
      <c r="DFD42" s="851"/>
      <c r="DFE42" s="851"/>
      <c r="DFF42" s="851"/>
      <c r="DFG42" s="851"/>
      <c r="DFH42" s="851"/>
      <c r="DFI42" s="851"/>
      <c r="DFJ42" s="851"/>
      <c r="DFK42" s="851"/>
      <c r="DFL42" s="851"/>
      <c r="DFM42" s="851"/>
      <c r="DFN42" s="851"/>
      <c r="DFO42" s="851"/>
      <c r="DFP42" s="851"/>
      <c r="DFQ42" s="851"/>
      <c r="DFR42" s="851"/>
      <c r="DFS42" s="851"/>
      <c r="DFT42" s="851"/>
      <c r="DFU42" s="851"/>
      <c r="DFV42" s="851"/>
      <c r="DFW42" s="851"/>
      <c r="DFX42" s="851"/>
      <c r="DFY42" s="851"/>
      <c r="DFZ42" s="851"/>
      <c r="DGA42" s="851"/>
      <c r="DGB42" s="851"/>
      <c r="DGC42" s="851"/>
      <c r="DGD42" s="851"/>
      <c r="DGE42" s="851"/>
      <c r="DGF42" s="851"/>
      <c r="DGG42" s="851"/>
      <c r="DGH42" s="851"/>
      <c r="DGI42" s="851"/>
      <c r="DGJ42" s="851"/>
      <c r="DGK42" s="851"/>
      <c r="DGL42" s="851"/>
      <c r="DGM42" s="851"/>
      <c r="DGN42" s="851"/>
      <c r="DGO42" s="851"/>
      <c r="DGP42" s="851"/>
      <c r="DGQ42" s="851"/>
      <c r="DGR42" s="851"/>
      <c r="DGS42" s="851"/>
      <c r="DGT42" s="851"/>
      <c r="DGU42" s="851"/>
      <c r="DGV42" s="851"/>
      <c r="DGW42" s="851"/>
      <c r="DGX42" s="851"/>
      <c r="DGY42" s="851"/>
      <c r="DGZ42" s="851"/>
      <c r="DHA42" s="851"/>
      <c r="DHB42" s="851"/>
      <c r="DHC42" s="851"/>
      <c r="DHD42" s="851"/>
      <c r="DHE42" s="851"/>
      <c r="DHF42" s="851"/>
      <c r="DHG42" s="851"/>
      <c r="DHH42" s="851"/>
      <c r="DHI42" s="851"/>
      <c r="DHJ42" s="851"/>
      <c r="DHK42" s="851"/>
      <c r="DHL42" s="851"/>
      <c r="DHM42" s="851"/>
      <c r="DHN42" s="851"/>
      <c r="DHO42" s="851"/>
      <c r="DHP42" s="851"/>
      <c r="DHQ42" s="851"/>
      <c r="DHR42" s="851"/>
      <c r="DHS42" s="851"/>
      <c r="DHT42" s="851"/>
      <c r="DHU42" s="851"/>
      <c r="DHV42" s="851"/>
      <c r="DHW42" s="851"/>
      <c r="DHX42" s="851"/>
      <c r="DHY42" s="851"/>
      <c r="DHZ42" s="851"/>
      <c r="DIA42" s="851"/>
      <c r="DIB42" s="851"/>
      <c r="DIC42" s="851"/>
      <c r="DID42" s="851"/>
      <c r="DIE42" s="851"/>
      <c r="DIF42" s="851"/>
      <c r="DIG42" s="851"/>
      <c r="DIH42" s="851"/>
      <c r="DII42" s="851"/>
      <c r="DIJ42" s="851"/>
      <c r="DIK42" s="851"/>
      <c r="DIL42" s="851"/>
      <c r="DIM42" s="851"/>
      <c r="DIN42" s="851"/>
      <c r="DIO42" s="851"/>
      <c r="DIP42" s="851"/>
      <c r="DIQ42" s="851"/>
      <c r="DIR42" s="851"/>
      <c r="DIS42" s="851"/>
      <c r="DIT42" s="851"/>
      <c r="DIU42" s="851"/>
      <c r="DIV42" s="851"/>
      <c r="DIW42" s="851"/>
      <c r="DIX42" s="851"/>
      <c r="DIY42" s="851"/>
      <c r="DIZ42" s="851"/>
      <c r="DJA42" s="851"/>
      <c r="DJB42" s="851"/>
      <c r="DJC42" s="851"/>
      <c r="DJD42" s="851"/>
      <c r="DJE42" s="851"/>
      <c r="DJF42" s="851"/>
      <c r="DJG42" s="851"/>
      <c r="DJH42" s="851"/>
      <c r="DJI42" s="851"/>
      <c r="DJJ42" s="851"/>
      <c r="DJK42" s="851"/>
      <c r="DJL42" s="851"/>
      <c r="DJM42" s="851"/>
      <c r="DJN42" s="851"/>
      <c r="DJO42" s="851"/>
      <c r="DJP42" s="851"/>
      <c r="DJQ42" s="851"/>
      <c r="DJR42" s="851"/>
      <c r="DJS42" s="851"/>
      <c r="DJT42" s="851"/>
      <c r="DJU42" s="851"/>
      <c r="DJV42" s="851"/>
      <c r="DJW42" s="851"/>
      <c r="DJX42" s="851"/>
      <c r="DJY42" s="851"/>
      <c r="DJZ42" s="851"/>
      <c r="DKA42" s="851"/>
      <c r="DKB42" s="851"/>
      <c r="DKC42" s="851"/>
      <c r="DKD42" s="851"/>
      <c r="DKE42" s="851"/>
      <c r="DKF42" s="851"/>
      <c r="DKG42" s="851"/>
      <c r="DKH42" s="851"/>
      <c r="DKI42" s="851"/>
      <c r="DKJ42" s="851"/>
      <c r="DKK42" s="851"/>
      <c r="DKL42" s="851"/>
      <c r="DKM42" s="851"/>
      <c r="DKN42" s="851"/>
      <c r="DKO42" s="851"/>
      <c r="DKP42" s="851"/>
      <c r="DKQ42" s="851"/>
      <c r="DKR42" s="851"/>
      <c r="DKS42" s="851"/>
      <c r="DKT42" s="851"/>
      <c r="DKU42" s="851"/>
      <c r="DKV42" s="851"/>
      <c r="DKW42" s="851"/>
      <c r="DKX42" s="851"/>
      <c r="DKY42" s="851"/>
      <c r="DKZ42" s="851"/>
      <c r="DLA42" s="851"/>
      <c r="DLB42" s="851"/>
      <c r="DLC42" s="851"/>
      <c r="DLD42" s="851"/>
      <c r="DLE42" s="851"/>
      <c r="DLF42" s="851"/>
      <c r="DLG42" s="851"/>
      <c r="DLH42" s="851"/>
      <c r="DLI42" s="851"/>
      <c r="DLJ42" s="851"/>
      <c r="DLK42" s="851"/>
      <c r="DLL42" s="851"/>
      <c r="DLM42" s="851"/>
      <c r="DLN42" s="851"/>
      <c r="DLO42" s="851"/>
      <c r="DLP42" s="851"/>
      <c r="DLQ42" s="851"/>
      <c r="DLR42" s="851"/>
      <c r="DLS42" s="851"/>
      <c r="DLT42" s="851"/>
      <c r="DLU42" s="851"/>
      <c r="DLV42" s="851"/>
      <c r="DLW42" s="851"/>
      <c r="DLX42" s="851"/>
      <c r="DLY42" s="851"/>
      <c r="DLZ42" s="851"/>
      <c r="DMA42" s="851"/>
      <c r="DMB42" s="851"/>
      <c r="DMC42" s="851"/>
      <c r="DMD42" s="851"/>
      <c r="DME42" s="851"/>
      <c r="DMF42" s="851"/>
      <c r="DMG42" s="851"/>
      <c r="DMH42" s="851"/>
      <c r="DMI42" s="851"/>
      <c r="DMJ42" s="851"/>
      <c r="DMK42" s="851"/>
      <c r="DML42" s="851"/>
      <c r="DMM42" s="851"/>
      <c r="DMN42" s="851"/>
      <c r="DMO42" s="851"/>
      <c r="DMP42" s="851"/>
      <c r="DMQ42" s="851"/>
      <c r="DMR42" s="851"/>
      <c r="DMS42" s="851"/>
      <c r="DMT42" s="851"/>
      <c r="DMU42" s="851"/>
      <c r="DMV42" s="851"/>
      <c r="DMW42" s="851"/>
      <c r="DMX42" s="851"/>
      <c r="DMY42" s="851"/>
      <c r="DMZ42" s="851"/>
      <c r="DNA42" s="851"/>
      <c r="DNB42" s="851"/>
      <c r="DNC42" s="851"/>
      <c r="DND42" s="851"/>
      <c r="DNE42" s="851"/>
      <c r="DNF42" s="851"/>
      <c r="DNG42" s="851"/>
      <c r="DNH42" s="851"/>
      <c r="DNI42" s="851"/>
      <c r="DNJ42" s="851"/>
      <c r="DNK42" s="851"/>
      <c r="DNL42" s="851"/>
      <c r="DNM42" s="851"/>
      <c r="DNN42" s="851"/>
      <c r="DNO42" s="851"/>
      <c r="DNP42" s="851"/>
      <c r="DNQ42" s="851"/>
      <c r="DNR42" s="851"/>
      <c r="DNS42" s="851"/>
      <c r="DNT42" s="851"/>
      <c r="DNU42" s="851"/>
      <c r="DNV42" s="851"/>
      <c r="DNW42" s="851"/>
      <c r="DNX42" s="851"/>
      <c r="DNY42" s="851"/>
      <c r="DNZ42" s="851"/>
      <c r="DOA42" s="851"/>
      <c r="DOB42" s="851"/>
      <c r="DOC42" s="851"/>
      <c r="DOD42" s="851"/>
      <c r="DOE42" s="851"/>
      <c r="DOF42" s="851"/>
      <c r="DOG42" s="851"/>
      <c r="DOH42" s="851"/>
      <c r="DOI42" s="851"/>
      <c r="DOJ42" s="851"/>
      <c r="DOK42" s="851"/>
      <c r="DOL42" s="851"/>
      <c r="DOM42" s="851"/>
      <c r="DON42" s="851"/>
      <c r="DOO42" s="851"/>
      <c r="DOP42" s="851"/>
      <c r="DOQ42" s="851"/>
      <c r="DOR42" s="851"/>
      <c r="DOS42" s="851"/>
      <c r="DOT42" s="851"/>
      <c r="DOU42" s="851"/>
      <c r="DOV42" s="851"/>
      <c r="DOW42" s="851"/>
      <c r="DOX42" s="851"/>
      <c r="DOY42" s="851"/>
      <c r="DOZ42" s="851"/>
      <c r="DPA42" s="851"/>
      <c r="DPB42" s="851"/>
      <c r="DPC42" s="851"/>
      <c r="DPD42" s="851"/>
      <c r="DPE42" s="851"/>
      <c r="DPF42" s="851"/>
      <c r="DPG42" s="851"/>
      <c r="DPH42" s="851"/>
      <c r="DPI42" s="851"/>
      <c r="DPJ42" s="851"/>
      <c r="DPK42" s="851"/>
      <c r="DPL42" s="851"/>
      <c r="DPM42" s="851"/>
      <c r="DPN42" s="851"/>
      <c r="DPO42" s="851"/>
      <c r="DPP42" s="851"/>
      <c r="DPQ42" s="851"/>
      <c r="DPR42" s="851"/>
      <c r="DPS42" s="851"/>
      <c r="DPT42" s="851"/>
      <c r="DPU42" s="851"/>
      <c r="DPV42" s="851"/>
      <c r="DPW42" s="851"/>
      <c r="DPX42" s="851"/>
      <c r="DPY42" s="851"/>
      <c r="DPZ42" s="851"/>
      <c r="DQA42" s="851"/>
      <c r="DQB42" s="851"/>
      <c r="DQC42" s="851"/>
      <c r="DQD42" s="851"/>
      <c r="DQE42" s="851"/>
      <c r="DQF42" s="851"/>
      <c r="DQG42" s="851"/>
      <c r="DQH42" s="851"/>
      <c r="DQI42" s="851"/>
      <c r="DQJ42" s="851"/>
      <c r="DQK42" s="851"/>
      <c r="DQL42" s="851"/>
      <c r="DQM42" s="851"/>
      <c r="DQN42" s="851"/>
      <c r="DQO42" s="851"/>
      <c r="DQP42" s="851"/>
      <c r="DQQ42" s="851"/>
      <c r="DQR42" s="851"/>
      <c r="DQS42" s="851"/>
      <c r="DQT42" s="851"/>
      <c r="DQU42" s="851"/>
      <c r="DQV42" s="851"/>
      <c r="DQW42" s="851"/>
      <c r="DQX42" s="851"/>
      <c r="DQY42" s="851"/>
      <c r="DQZ42" s="851"/>
      <c r="DRA42" s="851"/>
      <c r="DRB42" s="851"/>
      <c r="DRC42" s="851"/>
      <c r="DRD42" s="851"/>
      <c r="DRE42" s="851"/>
      <c r="DRF42" s="851"/>
      <c r="DRG42" s="851"/>
      <c r="DRH42" s="851"/>
      <c r="DRI42" s="851"/>
      <c r="DRJ42" s="851"/>
      <c r="DRK42" s="851"/>
      <c r="DRL42" s="851"/>
      <c r="DRM42" s="851"/>
      <c r="DRN42" s="851"/>
      <c r="DRO42" s="851"/>
      <c r="DRP42" s="851"/>
      <c r="DRQ42" s="851"/>
      <c r="DRR42" s="851"/>
      <c r="DRS42" s="851"/>
      <c r="DRT42" s="851"/>
      <c r="DRU42" s="851"/>
      <c r="DRV42" s="851"/>
      <c r="DRW42" s="851"/>
      <c r="DRX42" s="851"/>
      <c r="DRY42" s="851"/>
      <c r="DRZ42" s="851"/>
      <c r="DSA42" s="851"/>
      <c r="DSB42" s="851"/>
      <c r="DSC42" s="851"/>
      <c r="DSD42" s="851"/>
      <c r="DSE42" s="851"/>
      <c r="DSF42" s="851"/>
      <c r="DSG42" s="851"/>
      <c r="DSH42" s="851"/>
      <c r="DSI42" s="851"/>
      <c r="DSJ42" s="851"/>
      <c r="DSK42" s="851"/>
      <c r="DSL42" s="851"/>
      <c r="DSM42" s="851"/>
      <c r="DSN42" s="851"/>
      <c r="DSO42" s="851"/>
      <c r="DSP42" s="851"/>
      <c r="DSQ42" s="851"/>
      <c r="DSR42" s="851"/>
      <c r="DSS42" s="851"/>
      <c r="DST42" s="851"/>
      <c r="DSU42" s="851"/>
      <c r="DSV42" s="851"/>
      <c r="DSW42" s="851"/>
      <c r="DSX42" s="851"/>
      <c r="DSY42" s="851"/>
      <c r="DSZ42" s="851"/>
      <c r="DTA42" s="851"/>
      <c r="DTB42" s="851"/>
      <c r="DTC42" s="851"/>
      <c r="DTD42" s="851"/>
      <c r="DTE42" s="851"/>
      <c r="DTF42" s="851"/>
      <c r="DTG42" s="851"/>
      <c r="DTH42" s="851"/>
      <c r="DTI42" s="851"/>
      <c r="DTJ42" s="851"/>
      <c r="DTK42" s="851"/>
      <c r="DTL42" s="851"/>
      <c r="DTM42" s="851"/>
      <c r="DTN42" s="851"/>
      <c r="DTO42" s="851"/>
      <c r="DTP42" s="851"/>
      <c r="DTQ42" s="851"/>
      <c r="DTR42" s="851"/>
      <c r="DTS42" s="851"/>
      <c r="DTT42" s="851"/>
      <c r="DTU42" s="851"/>
      <c r="DTV42" s="851"/>
      <c r="DTW42" s="851"/>
      <c r="DTX42" s="851"/>
      <c r="DTY42" s="851"/>
      <c r="DTZ42" s="851"/>
      <c r="DUA42" s="851"/>
      <c r="DUB42" s="851"/>
      <c r="DUC42" s="851"/>
      <c r="DUD42" s="851"/>
      <c r="DUE42" s="851"/>
      <c r="DUF42" s="851"/>
      <c r="DUG42" s="851"/>
      <c r="DUH42" s="851"/>
      <c r="DUI42" s="851"/>
      <c r="DUJ42" s="851"/>
      <c r="DUK42" s="851"/>
      <c r="DUL42" s="851"/>
      <c r="DUM42" s="851"/>
      <c r="DUN42" s="851"/>
      <c r="DUO42" s="851"/>
      <c r="DUP42" s="851"/>
      <c r="DUQ42" s="851"/>
      <c r="DUR42" s="851"/>
      <c r="DUS42" s="851"/>
      <c r="DUT42" s="851"/>
      <c r="DUU42" s="851"/>
      <c r="DUV42" s="851"/>
      <c r="DUW42" s="851"/>
      <c r="DUX42" s="851"/>
      <c r="DUY42" s="851"/>
      <c r="DUZ42" s="851"/>
      <c r="DVA42" s="851"/>
      <c r="DVB42" s="851"/>
      <c r="DVC42" s="851"/>
      <c r="DVD42" s="851"/>
      <c r="DVE42" s="851"/>
      <c r="DVF42" s="851"/>
      <c r="DVG42" s="851"/>
      <c r="DVH42" s="851"/>
      <c r="DVI42" s="851"/>
      <c r="DVJ42" s="851"/>
      <c r="DVK42" s="851"/>
      <c r="DVL42" s="851"/>
      <c r="DVM42" s="851"/>
      <c r="DVN42" s="851"/>
      <c r="DVO42" s="851"/>
      <c r="DVP42" s="851"/>
      <c r="DVQ42" s="851"/>
      <c r="DVR42" s="851"/>
      <c r="DVS42" s="851"/>
      <c r="DVT42" s="851"/>
      <c r="DVU42" s="851"/>
      <c r="DVV42" s="851"/>
      <c r="DVW42" s="851"/>
      <c r="DVX42" s="851"/>
      <c r="DVY42" s="851"/>
      <c r="DVZ42" s="851"/>
      <c r="DWA42" s="851"/>
      <c r="DWB42" s="851"/>
      <c r="DWC42" s="851"/>
      <c r="DWD42" s="851"/>
      <c r="DWE42" s="851"/>
      <c r="DWF42" s="851"/>
      <c r="DWG42" s="851"/>
      <c r="DWH42" s="851"/>
      <c r="DWI42" s="851"/>
      <c r="DWJ42" s="851"/>
      <c r="DWK42" s="851"/>
      <c r="DWL42" s="851"/>
      <c r="DWM42" s="851"/>
      <c r="DWN42" s="851"/>
      <c r="DWO42" s="851"/>
      <c r="DWP42" s="851"/>
      <c r="DWQ42" s="851"/>
      <c r="DWR42" s="851"/>
      <c r="DWS42" s="851"/>
      <c r="DWT42" s="851"/>
      <c r="DWU42" s="851"/>
      <c r="DWV42" s="851"/>
      <c r="DWW42" s="851"/>
      <c r="DWX42" s="851"/>
      <c r="DWY42" s="851"/>
      <c r="DWZ42" s="851"/>
      <c r="DXA42" s="851"/>
      <c r="DXB42" s="851"/>
      <c r="DXC42" s="851"/>
      <c r="DXD42" s="851"/>
      <c r="DXE42" s="851"/>
      <c r="DXF42" s="851"/>
      <c r="DXG42" s="851"/>
      <c r="DXH42" s="851"/>
      <c r="DXI42" s="851"/>
      <c r="DXJ42" s="851"/>
      <c r="DXK42" s="851"/>
      <c r="DXL42" s="851"/>
      <c r="DXM42" s="851"/>
      <c r="DXN42" s="851"/>
      <c r="DXO42" s="851"/>
      <c r="DXP42" s="851"/>
      <c r="DXQ42" s="851"/>
      <c r="DXR42" s="851"/>
      <c r="DXS42" s="851"/>
      <c r="DXT42" s="851"/>
      <c r="DXU42" s="851"/>
      <c r="DXV42" s="851"/>
      <c r="DXW42" s="851"/>
      <c r="DXX42" s="851"/>
      <c r="DXY42" s="851"/>
      <c r="DXZ42" s="851"/>
      <c r="DYA42" s="851"/>
      <c r="DYB42" s="851"/>
      <c r="DYC42" s="851"/>
      <c r="DYD42" s="851"/>
      <c r="DYE42" s="851"/>
      <c r="DYF42" s="851"/>
      <c r="DYG42" s="851"/>
      <c r="DYH42" s="851"/>
      <c r="DYI42" s="851"/>
      <c r="DYJ42" s="851"/>
      <c r="DYK42" s="851"/>
      <c r="DYL42" s="851"/>
      <c r="DYM42" s="851"/>
      <c r="DYN42" s="851"/>
      <c r="DYO42" s="851"/>
      <c r="DYP42" s="851"/>
      <c r="DYQ42" s="851"/>
      <c r="DYR42" s="851"/>
      <c r="DYS42" s="851"/>
      <c r="DYT42" s="851"/>
      <c r="DYU42" s="851"/>
      <c r="DYV42" s="851"/>
      <c r="DYW42" s="851"/>
      <c r="DYX42" s="851"/>
      <c r="DYY42" s="851"/>
      <c r="DYZ42" s="851"/>
      <c r="DZA42" s="851"/>
      <c r="DZB42" s="851"/>
      <c r="DZC42" s="851"/>
      <c r="DZD42" s="851"/>
      <c r="DZE42" s="851"/>
      <c r="DZF42" s="851"/>
      <c r="DZG42" s="851"/>
      <c r="DZH42" s="851"/>
      <c r="DZI42" s="851"/>
      <c r="DZJ42" s="851"/>
      <c r="DZK42" s="851"/>
      <c r="DZL42" s="851"/>
      <c r="DZM42" s="851"/>
      <c r="DZN42" s="851"/>
      <c r="DZO42" s="851"/>
      <c r="DZP42" s="851"/>
      <c r="DZQ42" s="851"/>
      <c r="DZR42" s="851"/>
      <c r="DZS42" s="851"/>
      <c r="DZT42" s="851"/>
      <c r="DZU42" s="851"/>
      <c r="DZV42" s="851"/>
      <c r="DZW42" s="851"/>
      <c r="DZX42" s="851"/>
      <c r="DZY42" s="851"/>
      <c r="DZZ42" s="851"/>
      <c r="EAA42" s="851"/>
      <c r="EAB42" s="851"/>
      <c r="EAC42" s="851"/>
      <c r="EAD42" s="851"/>
      <c r="EAE42" s="851"/>
      <c r="EAF42" s="851"/>
      <c r="EAG42" s="851"/>
      <c r="EAH42" s="851"/>
      <c r="EAI42" s="851"/>
      <c r="EAJ42" s="851"/>
      <c r="EAK42" s="851"/>
      <c r="EAL42" s="851"/>
      <c r="EAM42" s="851"/>
      <c r="EAN42" s="851"/>
      <c r="EAO42" s="851"/>
      <c r="EAP42" s="851"/>
      <c r="EAQ42" s="851"/>
      <c r="EAR42" s="851"/>
      <c r="EAS42" s="851"/>
      <c r="EAT42" s="851"/>
      <c r="EAU42" s="851"/>
      <c r="EAV42" s="851"/>
      <c r="EAW42" s="851"/>
      <c r="EAX42" s="851"/>
      <c r="EAY42" s="851"/>
      <c r="EAZ42" s="851"/>
      <c r="EBA42" s="851"/>
      <c r="EBB42" s="851"/>
      <c r="EBC42" s="851"/>
      <c r="EBD42" s="851"/>
      <c r="EBE42" s="851"/>
      <c r="EBF42" s="851"/>
      <c r="EBG42" s="851"/>
      <c r="EBH42" s="851"/>
      <c r="EBI42" s="851"/>
      <c r="EBJ42" s="851"/>
      <c r="EBK42" s="851"/>
      <c r="EBL42" s="851"/>
      <c r="EBM42" s="851"/>
      <c r="EBN42" s="851"/>
      <c r="EBO42" s="851"/>
      <c r="EBP42" s="851"/>
      <c r="EBQ42" s="851"/>
      <c r="EBR42" s="851"/>
      <c r="EBS42" s="851"/>
      <c r="EBT42" s="851"/>
      <c r="EBU42" s="851"/>
      <c r="EBV42" s="851"/>
      <c r="EBW42" s="851"/>
      <c r="EBX42" s="851"/>
      <c r="EBY42" s="851"/>
      <c r="EBZ42" s="851"/>
      <c r="ECA42" s="851"/>
      <c r="ECB42" s="851"/>
      <c r="ECC42" s="851"/>
      <c r="ECD42" s="851"/>
      <c r="ECE42" s="851"/>
      <c r="ECF42" s="851"/>
      <c r="ECG42" s="851"/>
      <c r="ECH42" s="851"/>
      <c r="ECI42" s="851"/>
      <c r="ECJ42" s="851"/>
      <c r="ECK42" s="851"/>
      <c r="ECL42" s="851"/>
      <c r="ECM42" s="851"/>
      <c r="ECN42" s="851"/>
      <c r="ECO42" s="851"/>
      <c r="ECP42" s="851"/>
      <c r="ECQ42" s="851"/>
      <c r="ECR42" s="851"/>
      <c r="ECS42" s="851"/>
      <c r="ECT42" s="851"/>
      <c r="ECU42" s="851"/>
      <c r="ECV42" s="851"/>
      <c r="ECW42" s="851"/>
      <c r="ECX42" s="851"/>
      <c r="ECY42" s="851"/>
      <c r="ECZ42" s="851"/>
      <c r="EDA42" s="851"/>
      <c r="EDB42" s="851"/>
      <c r="EDC42" s="851"/>
      <c r="EDD42" s="851"/>
      <c r="EDE42" s="851"/>
      <c r="EDF42" s="851"/>
      <c r="EDG42" s="851"/>
      <c r="EDH42" s="851"/>
      <c r="EDI42" s="851"/>
      <c r="EDJ42" s="851"/>
      <c r="EDK42" s="851"/>
      <c r="EDL42" s="851"/>
      <c r="EDM42" s="851"/>
      <c r="EDN42" s="851"/>
      <c r="EDO42" s="851"/>
      <c r="EDP42" s="851"/>
      <c r="EDQ42" s="851"/>
      <c r="EDR42" s="851"/>
      <c r="EDS42" s="851"/>
      <c r="EDT42" s="851"/>
      <c r="EDU42" s="851"/>
      <c r="EDV42" s="851"/>
      <c r="EDW42" s="851"/>
      <c r="EDX42" s="851"/>
      <c r="EDY42" s="851"/>
      <c r="EDZ42" s="851"/>
      <c r="EEA42" s="851"/>
      <c r="EEB42" s="851"/>
      <c r="EEC42" s="851"/>
      <c r="EED42" s="851"/>
      <c r="EEE42" s="851"/>
      <c r="EEF42" s="851"/>
      <c r="EEG42" s="851"/>
      <c r="EEH42" s="851"/>
      <c r="EEI42" s="851"/>
      <c r="EEJ42" s="851"/>
      <c r="EEK42" s="851"/>
      <c r="EEL42" s="851"/>
      <c r="EEM42" s="851"/>
      <c r="EEN42" s="851"/>
      <c r="EEO42" s="851"/>
      <c r="EEP42" s="851"/>
      <c r="EEQ42" s="851"/>
      <c r="EER42" s="851"/>
      <c r="EES42" s="851"/>
      <c r="EET42" s="851"/>
      <c r="EEU42" s="851"/>
      <c r="EEV42" s="851"/>
      <c r="EEW42" s="851"/>
      <c r="EEX42" s="851"/>
      <c r="EEY42" s="851"/>
      <c r="EEZ42" s="851"/>
      <c r="EFA42" s="851"/>
      <c r="EFB42" s="851"/>
      <c r="EFC42" s="851"/>
      <c r="EFD42" s="851"/>
      <c r="EFE42" s="851"/>
      <c r="EFF42" s="851"/>
      <c r="EFG42" s="851"/>
      <c r="EFH42" s="851"/>
      <c r="EFI42" s="851"/>
      <c r="EFJ42" s="851"/>
      <c r="EFK42" s="851"/>
      <c r="EFL42" s="851"/>
      <c r="EFM42" s="851"/>
      <c r="EFN42" s="851"/>
      <c r="EFO42" s="851"/>
      <c r="EFP42" s="851"/>
      <c r="EFQ42" s="851"/>
      <c r="EFR42" s="851"/>
      <c r="EFS42" s="851"/>
      <c r="EFT42" s="851"/>
      <c r="EFU42" s="851"/>
      <c r="EFV42" s="851"/>
      <c r="EFW42" s="851"/>
      <c r="EFX42" s="851"/>
      <c r="EFY42" s="851"/>
      <c r="EFZ42" s="851"/>
      <c r="EGA42" s="851"/>
      <c r="EGB42" s="851"/>
      <c r="EGC42" s="851"/>
      <c r="EGD42" s="851"/>
      <c r="EGE42" s="851"/>
      <c r="EGF42" s="851"/>
      <c r="EGG42" s="851"/>
      <c r="EGH42" s="851"/>
      <c r="EGI42" s="851"/>
      <c r="EGJ42" s="851"/>
      <c r="EGK42" s="851"/>
      <c r="EGL42" s="851"/>
      <c r="EGM42" s="851"/>
      <c r="EGN42" s="851"/>
      <c r="EGO42" s="851"/>
      <c r="EGP42" s="851"/>
      <c r="EGQ42" s="851"/>
      <c r="EGR42" s="851"/>
      <c r="EGS42" s="851"/>
      <c r="EGT42" s="851"/>
      <c r="EGU42" s="851"/>
      <c r="EGV42" s="851"/>
      <c r="EGW42" s="851"/>
      <c r="EGX42" s="851"/>
      <c r="EGY42" s="851"/>
      <c r="EGZ42" s="851"/>
      <c r="EHA42" s="851"/>
      <c r="EHB42" s="851"/>
      <c r="EHC42" s="851"/>
      <c r="EHD42" s="851"/>
      <c r="EHE42" s="851"/>
      <c r="EHF42" s="851"/>
      <c r="EHG42" s="851"/>
      <c r="EHH42" s="851"/>
      <c r="EHI42" s="851"/>
      <c r="EHJ42" s="851"/>
      <c r="EHK42" s="851"/>
      <c r="EHL42" s="851"/>
      <c r="EHM42" s="851"/>
      <c r="EHN42" s="851"/>
      <c r="EHO42" s="851"/>
      <c r="EHP42" s="851"/>
      <c r="EHQ42" s="851"/>
      <c r="EHR42" s="851"/>
      <c r="EHS42" s="851"/>
      <c r="EHT42" s="851"/>
      <c r="EHU42" s="851"/>
      <c r="EHV42" s="851"/>
      <c r="EHW42" s="851"/>
      <c r="EHX42" s="851"/>
      <c r="EHY42" s="851"/>
      <c r="EHZ42" s="851"/>
      <c r="EIA42" s="851"/>
      <c r="EIB42" s="851"/>
      <c r="EIC42" s="851"/>
      <c r="EID42" s="851"/>
      <c r="EIE42" s="851"/>
      <c r="EIF42" s="851"/>
      <c r="EIG42" s="851"/>
      <c r="EIH42" s="851"/>
      <c r="EII42" s="851"/>
      <c r="EIJ42" s="851"/>
      <c r="EIK42" s="851"/>
      <c r="EIL42" s="851"/>
      <c r="EIM42" s="851"/>
      <c r="EIN42" s="851"/>
      <c r="EIO42" s="851"/>
      <c r="EIP42" s="851"/>
      <c r="EIQ42" s="851"/>
      <c r="EIR42" s="851"/>
      <c r="EIS42" s="851"/>
      <c r="EIT42" s="851"/>
      <c r="EIU42" s="851"/>
      <c r="EIV42" s="851"/>
      <c r="EIW42" s="851"/>
      <c r="EIX42" s="851"/>
      <c r="EIY42" s="851"/>
      <c r="EIZ42" s="851"/>
      <c r="EJA42" s="851"/>
      <c r="EJB42" s="851"/>
      <c r="EJC42" s="851"/>
      <c r="EJD42" s="851"/>
      <c r="EJE42" s="851"/>
      <c r="EJF42" s="851"/>
      <c r="EJG42" s="851"/>
      <c r="EJH42" s="851"/>
      <c r="EJI42" s="851"/>
      <c r="EJJ42" s="851"/>
      <c r="EJK42" s="851"/>
      <c r="EJL42" s="851"/>
      <c r="EJM42" s="851"/>
      <c r="EJN42" s="851"/>
      <c r="EJO42" s="851"/>
      <c r="EJP42" s="851"/>
      <c r="EJQ42" s="851"/>
      <c r="EJR42" s="851"/>
      <c r="EJS42" s="851"/>
      <c r="EJT42" s="851"/>
      <c r="EJU42" s="851"/>
      <c r="EJV42" s="851"/>
      <c r="EJW42" s="851"/>
      <c r="EJX42" s="851"/>
      <c r="EJY42" s="851"/>
      <c r="EJZ42" s="851"/>
      <c r="EKA42" s="851"/>
      <c r="EKB42" s="851"/>
      <c r="EKC42" s="851"/>
      <c r="EKD42" s="851"/>
      <c r="EKE42" s="851"/>
      <c r="EKF42" s="851"/>
      <c r="EKG42" s="851"/>
      <c r="EKH42" s="851"/>
      <c r="EKI42" s="851"/>
      <c r="EKJ42" s="851"/>
      <c r="EKK42" s="851"/>
      <c r="EKL42" s="851"/>
      <c r="EKM42" s="851"/>
      <c r="EKN42" s="851"/>
      <c r="EKO42" s="851"/>
      <c r="EKP42" s="851"/>
      <c r="EKQ42" s="851"/>
      <c r="EKR42" s="851"/>
      <c r="EKS42" s="851"/>
      <c r="EKT42" s="851"/>
      <c r="EKU42" s="851"/>
      <c r="EKV42" s="851"/>
      <c r="EKW42" s="851"/>
      <c r="EKX42" s="851"/>
      <c r="EKY42" s="851"/>
      <c r="EKZ42" s="851"/>
      <c r="ELA42" s="851"/>
      <c r="ELB42" s="851"/>
      <c r="ELC42" s="851"/>
      <c r="ELD42" s="851"/>
      <c r="ELE42" s="851"/>
      <c r="ELF42" s="851"/>
      <c r="ELG42" s="851"/>
      <c r="ELH42" s="851"/>
      <c r="ELI42" s="851"/>
      <c r="ELJ42" s="851"/>
      <c r="ELK42" s="851"/>
      <c r="ELL42" s="851"/>
      <c r="ELM42" s="851"/>
      <c r="ELN42" s="851"/>
      <c r="ELO42" s="851"/>
      <c r="ELP42" s="851"/>
      <c r="ELQ42" s="851"/>
      <c r="ELR42" s="851"/>
      <c r="ELS42" s="851"/>
      <c r="ELT42" s="851"/>
      <c r="ELU42" s="851"/>
      <c r="ELV42" s="851"/>
      <c r="ELW42" s="851"/>
      <c r="ELX42" s="851"/>
      <c r="ELY42" s="851"/>
      <c r="ELZ42" s="851"/>
      <c r="EMA42" s="851"/>
      <c r="EMB42" s="851"/>
      <c r="EMC42" s="851"/>
      <c r="EMD42" s="851"/>
      <c r="EME42" s="851"/>
      <c r="EMF42" s="851"/>
      <c r="EMG42" s="851"/>
      <c r="EMH42" s="851"/>
      <c r="EMI42" s="851"/>
      <c r="EMJ42" s="851"/>
      <c r="EMK42" s="851"/>
      <c r="EML42" s="851"/>
      <c r="EMM42" s="851"/>
      <c r="EMN42" s="851"/>
      <c r="EMO42" s="851"/>
      <c r="EMP42" s="851"/>
      <c r="EMQ42" s="851"/>
      <c r="EMR42" s="851"/>
      <c r="EMS42" s="851"/>
      <c r="EMT42" s="851"/>
      <c r="EMU42" s="851"/>
      <c r="EMV42" s="851"/>
      <c r="EMW42" s="851"/>
      <c r="EMX42" s="851"/>
      <c r="EMY42" s="851"/>
      <c r="EMZ42" s="851"/>
      <c r="ENA42" s="851"/>
      <c r="ENB42" s="851"/>
      <c r="ENC42" s="851"/>
      <c r="END42" s="851"/>
      <c r="ENE42" s="851"/>
      <c r="ENF42" s="851"/>
      <c r="ENG42" s="851"/>
      <c r="ENH42" s="851"/>
      <c r="ENI42" s="851"/>
      <c r="ENJ42" s="851"/>
      <c r="ENK42" s="851"/>
      <c r="ENL42" s="851"/>
      <c r="ENM42" s="851"/>
      <c r="ENN42" s="851"/>
      <c r="ENO42" s="851"/>
      <c r="ENP42" s="851"/>
      <c r="ENQ42" s="851"/>
      <c r="ENR42" s="851"/>
      <c r="ENS42" s="851"/>
      <c r="ENT42" s="851"/>
      <c r="ENU42" s="851"/>
      <c r="ENV42" s="851"/>
      <c r="ENW42" s="851"/>
      <c r="ENX42" s="851"/>
      <c r="ENY42" s="851"/>
      <c r="ENZ42" s="851"/>
      <c r="EOA42" s="851"/>
      <c r="EOB42" s="851"/>
      <c r="EOC42" s="851"/>
      <c r="EOD42" s="851"/>
      <c r="EOE42" s="851"/>
      <c r="EOF42" s="851"/>
      <c r="EOG42" s="851"/>
      <c r="EOH42" s="851"/>
      <c r="EOI42" s="851"/>
      <c r="EOJ42" s="851"/>
      <c r="EOK42" s="851"/>
      <c r="EOL42" s="851"/>
      <c r="EOM42" s="851"/>
      <c r="EON42" s="851"/>
      <c r="EOO42" s="851"/>
      <c r="EOP42" s="851"/>
      <c r="EOQ42" s="851"/>
      <c r="EOR42" s="851"/>
      <c r="EOS42" s="851"/>
      <c r="EOT42" s="851"/>
      <c r="EOU42" s="851"/>
      <c r="EOV42" s="851"/>
      <c r="EOW42" s="851"/>
      <c r="EOX42" s="851"/>
      <c r="EOY42" s="851"/>
      <c r="EOZ42" s="851"/>
      <c r="EPA42" s="851"/>
      <c r="EPB42" s="851"/>
      <c r="EPC42" s="851"/>
      <c r="EPD42" s="851"/>
      <c r="EPE42" s="851"/>
      <c r="EPF42" s="851"/>
      <c r="EPG42" s="851"/>
      <c r="EPH42" s="851"/>
      <c r="EPI42" s="851"/>
      <c r="EPJ42" s="851"/>
      <c r="EPK42" s="851"/>
      <c r="EPL42" s="851"/>
      <c r="EPM42" s="851"/>
      <c r="EPN42" s="851"/>
      <c r="EPO42" s="851"/>
      <c r="EPP42" s="851"/>
      <c r="EPQ42" s="851"/>
      <c r="EPR42" s="851"/>
      <c r="EPS42" s="851"/>
      <c r="EPT42" s="851"/>
      <c r="EPU42" s="851"/>
      <c r="EPV42" s="851"/>
      <c r="EPW42" s="851"/>
      <c r="EPX42" s="851"/>
      <c r="EPY42" s="851"/>
      <c r="EPZ42" s="851"/>
      <c r="EQA42" s="851"/>
      <c r="EQB42" s="851"/>
      <c r="EQC42" s="851"/>
      <c r="EQD42" s="851"/>
      <c r="EQE42" s="851"/>
      <c r="EQF42" s="851"/>
      <c r="EQG42" s="851"/>
      <c r="EQH42" s="851"/>
      <c r="EQI42" s="851"/>
      <c r="EQJ42" s="851"/>
      <c r="EQK42" s="851"/>
      <c r="EQL42" s="851"/>
      <c r="EQM42" s="851"/>
      <c r="EQN42" s="851"/>
      <c r="EQO42" s="851"/>
      <c r="EQP42" s="851"/>
      <c r="EQQ42" s="851"/>
      <c r="EQR42" s="851"/>
      <c r="EQS42" s="851"/>
      <c r="EQT42" s="851"/>
      <c r="EQU42" s="851"/>
      <c r="EQV42" s="851"/>
      <c r="EQW42" s="851"/>
      <c r="EQX42" s="851"/>
      <c r="EQY42" s="851"/>
      <c r="EQZ42" s="851"/>
      <c r="ERA42" s="851"/>
      <c r="ERB42" s="851"/>
      <c r="ERC42" s="851"/>
      <c r="ERD42" s="851"/>
      <c r="ERE42" s="851"/>
      <c r="ERF42" s="851"/>
      <c r="ERG42" s="851"/>
      <c r="ERH42" s="851"/>
      <c r="ERI42" s="851"/>
      <c r="ERJ42" s="851"/>
      <c r="ERK42" s="851"/>
      <c r="ERL42" s="851"/>
      <c r="ERM42" s="851"/>
      <c r="ERN42" s="851"/>
      <c r="ERO42" s="851"/>
      <c r="ERP42" s="851"/>
      <c r="ERQ42" s="851"/>
      <c r="ERR42" s="851"/>
      <c r="ERS42" s="851"/>
      <c r="ERT42" s="851"/>
      <c r="ERU42" s="851"/>
      <c r="ERV42" s="851"/>
      <c r="ERW42" s="851"/>
      <c r="ERX42" s="851"/>
      <c r="ERY42" s="851"/>
      <c r="ERZ42" s="851"/>
      <c r="ESA42" s="851"/>
      <c r="ESB42" s="851"/>
      <c r="ESC42" s="851"/>
      <c r="ESD42" s="851"/>
      <c r="ESE42" s="851"/>
      <c r="ESF42" s="851"/>
      <c r="ESG42" s="851"/>
      <c r="ESH42" s="851"/>
      <c r="ESI42" s="851"/>
      <c r="ESJ42" s="851"/>
      <c r="ESK42" s="851"/>
      <c r="ESL42" s="851"/>
      <c r="ESM42" s="851"/>
      <c r="ESN42" s="851"/>
      <c r="ESO42" s="851"/>
      <c r="ESP42" s="851"/>
      <c r="ESQ42" s="851"/>
      <c r="ESR42" s="851"/>
      <c r="ESS42" s="851"/>
      <c r="EST42" s="851"/>
      <c r="ESU42" s="851"/>
      <c r="ESV42" s="851"/>
      <c r="ESW42" s="851"/>
      <c r="ESX42" s="851"/>
      <c r="ESY42" s="851"/>
      <c r="ESZ42" s="851"/>
      <c r="ETA42" s="851"/>
      <c r="ETB42" s="851"/>
      <c r="ETC42" s="851"/>
      <c r="ETD42" s="851"/>
      <c r="ETE42" s="851"/>
      <c r="ETF42" s="851"/>
      <c r="ETG42" s="851"/>
      <c r="ETH42" s="851"/>
      <c r="ETI42" s="851"/>
      <c r="ETJ42" s="851"/>
      <c r="ETK42" s="851"/>
      <c r="ETL42" s="851"/>
      <c r="ETM42" s="851"/>
      <c r="ETN42" s="851"/>
      <c r="ETO42" s="851"/>
      <c r="ETP42" s="851"/>
      <c r="ETQ42" s="851"/>
      <c r="ETR42" s="851"/>
      <c r="ETS42" s="851"/>
      <c r="ETT42" s="851"/>
      <c r="ETU42" s="851"/>
      <c r="ETV42" s="851"/>
      <c r="ETW42" s="851"/>
      <c r="ETX42" s="851"/>
      <c r="ETY42" s="851"/>
      <c r="ETZ42" s="851"/>
      <c r="EUA42" s="851"/>
      <c r="EUB42" s="851"/>
      <c r="EUC42" s="851"/>
      <c r="EUD42" s="851"/>
      <c r="EUE42" s="851"/>
      <c r="EUF42" s="851"/>
      <c r="EUG42" s="851"/>
      <c r="EUH42" s="851"/>
      <c r="EUI42" s="851"/>
      <c r="EUJ42" s="851"/>
      <c r="EUK42" s="851"/>
      <c r="EUL42" s="851"/>
      <c r="EUM42" s="851"/>
      <c r="EUN42" s="851"/>
      <c r="EUO42" s="851"/>
      <c r="EUP42" s="851"/>
      <c r="EUQ42" s="851"/>
      <c r="EUR42" s="851"/>
      <c r="EUS42" s="851"/>
      <c r="EUT42" s="851"/>
      <c r="EUU42" s="851"/>
      <c r="EUV42" s="851"/>
      <c r="EUW42" s="851"/>
      <c r="EUX42" s="851"/>
      <c r="EUY42" s="851"/>
      <c r="EUZ42" s="851"/>
      <c r="EVA42" s="851"/>
      <c r="EVB42" s="851"/>
      <c r="EVC42" s="851"/>
      <c r="EVD42" s="851"/>
      <c r="EVE42" s="851"/>
      <c r="EVF42" s="851"/>
      <c r="EVG42" s="851"/>
      <c r="EVH42" s="851"/>
      <c r="EVI42" s="851"/>
      <c r="EVJ42" s="851"/>
      <c r="EVK42" s="851"/>
      <c r="EVL42" s="851"/>
      <c r="EVM42" s="851"/>
      <c r="EVN42" s="851"/>
      <c r="EVO42" s="851"/>
      <c r="EVP42" s="851"/>
      <c r="EVQ42" s="851"/>
      <c r="EVR42" s="851"/>
      <c r="EVS42" s="851"/>
      <c r="EVT42" s="851"/>
      <c r="EVU42" s="851"/>
      <c r="EVV42" s="851"/>
      <c r="EVW42" s="851"/>
      <c r="EVX42" s="851"/>
      <c r="EVY42" s="851"/>
      <c r="EVZ42" s="851"/>
      <c r="EWA42" s="851"/>
      <c r="EWB42" s="851"/>
      <c r="EWC42" s="851"/>
      <c r="EWD42" s="851"/>
      <c r="EWE42" s="851"/>
      <c r="EWF42" s="851"/>
      <c r="EWG42" s="851"/>
      <c r="EWH42" s="851"/>
      <c r="EWI42" s="851"/>
      <c r="EWJ42" s="851"/>
      <c r="EWK42" s="851"/>
      <c r="EWL42" s="851"/>
      <c r="EWM42" s="851"/>
      <c r="EWN42" s="851"/>
      <c r="EWO42" s="851"/>
      <c r="EWP42" s="851"/>
      <c r="EWQ42" s="851"/>
      <c r="EWR42" s="851"/>
      <c r="EWS42" s="851"/>
      <c r="EWT42" s="851"/>
      <c r="EWU42" s="851"/>
      <c r="EWV42" s="851"/>
      <c r="EWW42" s="851"/>
      <c r="EWX42" s="851"/>
      <c r="EWY42" s="851"/>
      <c r="EWZ42" s="851"/>
      <c r="EXA42" s="851"/>
      <c r="EXB42" s="851"/>
      <c r="EXC42" s="851"/>
      <c r="EXD42" s="851"/>
      <c r="EXE42" s="851"/>
      <c r="EXF42" s="851"/>
      <c r="EXG42" s="851"/>
      <c r="EXH42" s="851"/>
      <c r="EXI42" s="851"/>
      <c r="EXJ42" s="851"/>
      <c r="EXK42" s="851"/>
      <c r="EXL42" s="851"/>
      <c r="EXM42" s="851"/>
      <c r="EXN42" s="851"/>
      <c r="EXO42" s="851"/>
      <c r="EXP42" s="851"/>
      <c r="EXQ42" s="851"/>
      <c r="EXR42" s="851"/>
      <c r="EXS42" s="851"/>
      <c r="EXT42" s="851"/>
      <c r="EXU42" s="851"/>
      <c r="EXV42" s="851"/>
      <c r="EXW42" s="851"/>
      <c r="EXX42" s="851"/>
      <c r="EXY42" s="851"/>
      <c r="EXZ42" s="851"/>
      <c r="EYA42" s="851"/>
      <c r="EYB42" s="851"/>
      <c r="EYC42" s="851"/>
      <c r="EYD42" s="851"/>
      <c r="EYE42" s="851"/>
      <c r="EYF42" s="851"/>
      <c r="EYG42" s="851"/>
      <c r="EYH42" s="851"/>
      <c r="EYI42" s="851"/>
      <c r="EYJ42" s="851"/>
      <c r="EYK42" s="851"/>
      <c r="EYL42" s="851"/>
      <c r="EYM42" s="851"/>
      <c r="EYN42" s="851"/>
      <c r="EYO42" s="851"/>
      <c r="EYP42" s="851"/>
      <c r="EYQ42" s="851"/>
      <c r="EYR42" s="851"/>
      <c r="EYS42" s="851"/>
      <c r="EYT42" s="851"/>
      <c r="EYU42" s="851"/>
      <c r="EYV42" s="851"/>
      <c r="EYW42" s="851"/>
      <c r="EYX42" s="851"/>
      <c r="EYY42" s="851"/>
      <c r="EYZ42" s="851"/>
      <c r="EZA42" s="851"/>
      <c r="EZB42" s="851"/>
      <c r="EZC42" s="851"/>
      <c r="EZD42" s="851"/>
      <c r="EZE42" s="851"/>
      <c r="EZF42" s="851"/>
      <c r="EZG42" s="851"/>
      <c r="EZH42" s="851"/>
      <c r="EZI42" s="851"/>
      <c r="EZJ42" s="851"/>
      <c r="EZK42" s="851"/>
      <c r="EZL42" s="851"/>
      <c r="EZM42" s="851"/>
      <c r="EZN42" s="851"/>
      <c r="EZO42" s="851"/>
      <c r="EZP42" s="851"/>
      <c r="EZQ42" s="851"/>
      <c r="EZR42" s="851"/>
      <c r="EZS42" s="851"/>
      <c r="EZT42" s="851"/>
      <c r="EZU42" s="851"/>
      <c r="EZV42" s="851"/>
      <c r="EZW42" s="851"/>
      <c r="EZX42" s="851"/>
      <c r="EZY42" s="851"/>
      <c r="EZZ42" s="851"/>
      <c r="FAA42" s="851"/>
      <c r="FAB42" s="851"/>
      <c r="FAC42" s="851"/>
      <c r="FAD42" s="851"/>
      <c r="FAE42" s="851"/>
      <c r="FAF42" s="851"/>
      <c r="FAG42" s="851"/>
      <c r="FAH42" s="851"/>
      <c r="FAI42" s="851"/>
      <c r="FAJ42" s="851"/>
      <c r="FAK42" s="851"/>
      <c r="FAL42" s="851"/>
      <c r="FAM42" s="851"/>
      <c r="FAN42" s="851"/>
      <c r="FAO42" s="851"/>
      <c r="FAP42" s="851"/>
      <c r="FAQ42" s="851"/>
      <c r="FAR42" s="851"/>
      <c r="FAS42" s="851"/>
      <c r="FAT42" s="851"/>
      <c r="FAU42" s="851"/>
      <c r="FAV42" s="851"/>
      <c r="FAW42" s="851"/>
      <c r="FAX42" s="851"/>
      <c r="FAY42" s="851"/>
      <c r="FAZ42" s="851"/>
      <c r="FBA42" s="851"/>
      <c r="FBB42" s="851"/>
      <c r="FBC42" s="851"/>
      <c r="FBD42" s="851"/>
      <c r="FBE42" s="851"/>
      <c r="FBF42" s="851"/>
      <c r="FBG42" s="851"/>
      <c r="FBH42" s="851"/>
      <c r="FBI42" s="851"/>
      <c r="FBJ42" s="851"/>
      <c r="FBK42" s="851"/>
      <c r="FBL42" s="851"/>
      <c r="FBM42" s="851"/>
      <c r="FBN42" s="851"/>
      <c r="FBO42" s="851"/>
      <c r="FBP42" s="851"/>
      <c r="FBQ42" s="851"/>
      <c r="FBR42" s="851"/>
      <c r="FBS42" s="851"/>
      <c r="FBT42" s="851"/>
      <c r="FBU42" s="851"/>
      <c r="FBV42" s="851"/>
      <c r="FBW42" s="851"/>
      <c r="FBX42" s="851"/>
      <c r="FBY42" s="851"/>
      <c r="FBZ42" s="851"/>
      <c r="FCA42" s="851"/>
      <c r="FCB42" s="851"/>
      <c r="FCC42" s="851"/>
      <c r="FCD42" s="851"/>
      <c r="FCE42" s="851"/>
      <c r="FCF42" s="851"/>
      <c r="FCG42" s="851"/>
      <c r="FCH42" s="851"/>
      <c r="FCI42" s="851"/>
      <c r="FCJ42" s="851"/>
      <c r="FCK42" s="851"/>
      <c r="FCL42" s="851"/>
      <c r="FCM42" s="851"/>
      <c r="FCN42" s="851"/>
      <c r="FCO42" s="851"/>
      <c r="FCP42" s="851"/>
      <c r="FCQ42" s="851"/>
      <c r="FCR42" s="851"/>
      <c r="FCS42" s="851"/>
      <c r="FCT42" s="851"/>
      <c r="FCU42" s="851"/>
      <c r="FCV42" s="851"/>
      <c r="FCW42" s="851"/>
      <c r="FCX42" s="851"/>
      <c r="FCY42" s="851"/>
      <c r="FCZ42" s="851"/>
      <c r="FDA42" s="851"/>
      <c r="FDB42" s="851"/>
      <c r="FDC42" s="851"/>
      <c r="FDD42" s="851"/>
      <c r="FDE42" s="851"/>
      <c r="FDF42" s="851"/>
      <c r="FDG42" s="851"/>
      <c r="FDH42" s="851"/>
      <c r="FDI42" s="851"/>
      <c r="FDJ42" s="851"/>
      <c r="FDK42" s="851"/>
      <c r="FDL42" s="851"/>
      <c r="FDM42" s="851"/>
      <c r="FDN42" s="851"/>
      <c r="FDO42" s="851"/>
      <c r="FDP42" s="851"/>
      <c r="FDQ42" s="851"/>
      <c r="FDR42" s="851"/>
      <c r="FDS42" s="851"/>
      <c r="FDT42" s="851"/>
      <c r="FDU42" s="851"/>
      <c r="FDV42" s="851"/>
      <c r="FDW42" s="851"/>
      <c r="FDX42" s="851"/>
      <c r="FDY42" s="851"/>
      <c r="FDZ42" s="851"/>
      <c r="FEA42" s="851"/>
      <c r="FEB42" s="851"/>
      <c r="FEC42" s="851"/>
      <c r="FED42" s="851"/>
      <c r="FEE42" s="851"/>
      <c r="FEF42" s="851"/>
      <c r="FEG42" s="851"/>
      <c r="FEH42" s="851"/>
      <c r="FEI42" s="851"/>
      <c r="FEJ42" s="851"/>
      <c r="FEK42" s="851"/>
      <c r="FEL42" s="851"/>
      <c r="FEM42" s="851"/>
      <c r="FEN42" s="851"/>
      <c r="FEO42" s="851"/>
      <c r="FEP42" s="851"/>
      <c r="FEQ42" s="851"/>
      <c r="FER42" s="851"/>
      <c r="FES42" s="851"/>
      <c r="FET42" s="851"/>
      <c r="FEU42" s="851"/>
      <c r="FEV42" s="851"/>
      <c r="FEW42" s="851"/>
      <c r="FEX42" s="851"/>
      <c r="FEY42" s="851"/>
      <c r="FEZ42" s="851"/>
      <c r="FFA42" s="851"/>
      <c r="FFB42" s="851"/>
      <c r="FFC42" s="851"/>
      <c r="FFD42" s="851"/>
      <c r="FFE42" s="851"/>
      <c r="FFF42" s="851"/>
      <c r="FFG42" s="851"/>
      <c r="FFH42" s="851"/>
      <c r="FFI42" s="851"/>
      <c r="FFJ42" s="851"/>
      <c r="FFK42" s="851"/>
      <c r="FFL42" s="851"/>
      <c r="FFM42" s="851"/>
      <c r="FFN42" s="851"/>
      <c r="FFO42" s="851"/>
      <c r="FFP42" s="851"/>
      <c r="FFQ42" s="851"/>
      <c r="FFR42" s="851"/>
      <c r="FFS42" s="851"/>
      <c r="FFT42" s="851"/>
      <c r="FFU42" s="851"/>
      <c r="FFV42" s="851"/>
      <c r="FFW42" s="851"/>
      <c r="FFX42" s="851"/>
      <c r="FFY42" s="851"/>
      <c r="FFZ42" s="851"/>
      <c r="FGA42" s="851"/>
      <c r="FGB42" s="851"/>
      <c r="FGC42" s="851"/>
      <c r="FGD42" s="851"/>
      <c r="FGE42" s="851"/>
      <c r="FGF42" s="851"/>
      <c r="FGG42" s="851"/>
      <c r="FGH42" s="851"/>
      <c r="FGI42" s="851"/>
      <c r="FGJ42" s="851"/>
      <c r="FGK42" s="851"/>
      <c r="FGL42" s="851"/>
      <c r="FGM42" s="851"/>
      <c r="FGN42" s="851"/>
      <c r="FGO42" s="851"/>
      <c r="FGP42" s="851"/>
      <c r="FGQ42" s="851"/>
      <c r="FGR42" s="851"/>
      <c r="FGS42" s="851"/>
      <c r="FGT42" s="851"/>
      <c r="FGU42" s="851"/>
      <c r="FGV42" s="851"/>
      <c r="FGW42" s="851"/>
      <c r="FGX42" s="851"/>
      <c r="FGY42" s="851"/>
      <c r="FGZ42" s="851"/>
      <c r="FHA42" s="851"/>
      <c r="FHB42" s="851"/>
      <c r="FHC42" s="851"/>
      <c r="FHD42" s="851"/>
      <c r="FHE42" s="851"/>
      <c r="FHF42" s="851"/>
      <c r="FHG42" s="851"/>
      <c r="FHH42" s="851"/>
      <c r="FHI42" s="851"/>
      <c r="FHJ42" s="851"/>
      <c r="FHK42" s="851"/>
      <c r="FHL42" s="851"/>
      <c r="FHM42" s="851"/>
      <c r="FHN42" s="851"/>
      <c r="FHO42" s="851"/>
      <c r="FHP42" s="851"/>
      <c r="FHQ42" s="851"/>
      <c r="FHR42" s="851"/>
      <c r="FHS42" s="851"/>
      <c r="FHT42" s="851"/>
      <c r="FHU42" s="851"/>
      <c r="FHV42" s="851"/>
      <c r="FHW42" s="851"/>
      <c r="FHX42" s="851"/>
      <c r="FHY42" s="851"/>
      <c r="FHZ42" s="851"/>
      <c r="FIA42" s="851"/>
      <c r="FIB42" s="851"/>
      <c r="FIC42" s="851"/>
      <c r="FID42" s="851"/>
      <c r="FIE42" s="851"/>
      <c r="FIF42" s="851"/>
      <c r="FIG42" s="851"/>
      <c r="FIH42" s="851"/>
      <c r="FII42" s="851"/>
      <c r="FIJ42" s="851"/>
      <c r="FIK42" s="851"/>
      <c r="FIL42" s="851"/>
      <c r="FIM42" s="851"/>
      <c r="FIN42" s="851"/>
      <c r="FIO42" s="851"/>
      <c r="FIP42" s="851"/>
      <c r="FIQ42" s="851"/>
      <c r="FIR42" s="851"/>
      <c r="FIS42" s="851"/>
      <c r="FIT42" s="851"/>
      <c r="FIU42" s="851"/>
      <c r="FIV42" s="851"/>
      <c r="FIW42" s="851"/>
      <c r="FIX42" s="851"/>
      <c r="FIY42" s="851"/>
      <c r="FIZ42" s="851"/>
      <c r="FJA42" s="851"/>
      <c r="FJB42" s="851"/>
      <c r="FJC42" s="851"/>
      <c r="FJD42" s="851"/>
      <c r="FJE42" s="851"/>
      <c r="FJF42" s="851"/>
      <c r="FJG42" s="851"/>
      <c r="FJH42" s="851"/>
      <c r="FJI42" s="851"/>
      <c r="FJJ42" s="851"/>
      <c r="FJK42" s="851"/>
      <c r="FJL42" s="851"/>
      <c r="FJM42" s="851"/>
      <c r="FJN42" s="851"/>
      <c r="FJO42" s="851"/>
      <c r="FJP42" s="851"/>
      <c r="FJQ42" s="851"/>
      <c r="FJR42" s="851"/>
      <c r="FJS42" s="851"/>
      <c r="FJT42" s="851"/>
      <c r="FJU42" s="851"/>
      <c r="FJV42" s="851"/>
      <c r="FJW42" s="851"/>
      <c r="FJX42" s="851"/>
      <c r="FJY42" s="851"/>
      <c r="FJZ42" s="851"/>
      <c r="FKA42" s="851"/>
      <c r="FKB42" s="851"/>
      <c r="FKC42" s="851"/>
      <c r="FKD42" s="851"/>
      <c r="FKE42" s="851"/>
      <c r="FKF42" s="851"/>
      <c r="FKG42" s="851"/>
      <c r="FKH42" s="851"/>
      <c r="FKI42" s="851"/>
      <c r="FKJ42" s="851"/>
      <c r="FKK42" s="851"/>
      <c r="FKL42" s="851"/>
      <c r="FKM42" s="851"/>
      <c r="FKN42" s="851"/>
      <c r="FKO42" s="851"/>
      <c r="FKP42" s="851"/>
      <c r="FKQ42" s="851"/>
      <c r="FKR42" s="851"/>
      <c r="FKS42" s="851"/>
      <c r="FKT42" s="851"/>
      <c r="FKU42" s="851"/>
      <c r="FKV42" s="851"/>
      <c r="FKW42" s="851"/>
      <c r="FKX42" s="851"/>
      <c r="FKY42" s="851"/>
      <c r="FKZ42" s="851"/>
      <c r="FLA42" s="851"/>
      <c r="FLB42" s="851"/>
      <c r="FLC42" s="851"/>
      <c r="FLD42" s="851"/>
      <c r="FLE42" s="851"/>
      <c r="FLF42" s="851"/>
      <c r="FLG42" s="851"/>
      <c r="FLH42" s="851"/>
      <c r="FLI42" s="851"/>
      <c r="FLJ42" s="851"/>
      <c r="FLK42" s="851"/>
      <c r="FLL42" s="851"/>
      <c r="FLM42" s="851"/>
      <c r="FLN42" s="851"/>
      <c r="FLO42" s="851"/>
      <c r="FLP42" s="851"/>
      <c r="FLQ42" s="851"/>
      <c r="FLR42" s="851"/>
      <c r="FLS42" s="851"/>
      <c r="FLT42" s="851"/>
      <c r="FLU42" s="851"/>
      <c r="FLV42" s="851"/>
      <c r="FLW42" s="851"/>
      <c r="FLX42" s="851"/>
      <c r="FLY42" s="851"/>
      <c r="FLZ42" s="851"/>
      <c r="FMA42" s="851"/>
      <c r="FMB42" s="851"/>
      <c r="FMC42" s="851"/>
      <c r="FMD42" s="851"/>
      <c r="FME42" s="851"/>
      <c r="FMF42" s="851"/>
      <c r="FMG42" s="851"/>
      <c r="FMH42" s="851"/>
      <c r="FMI42" s="851"/>
      <c r="FMJ42" s="851"/>
      <c r="FMK42" s="851"/>
      <c r="FML42" s="851"/>
      <c r="FMM42" s="851"/>
      <c r="FMN42" s="851"/>
      <c r="FMO42" s="851"/>
      <c r="FMP42" s="851"/>
      <c r="FMQ42" s="851"/>
      <c r="FMR42" s="851"/>
      <c r="FMS42" s="851"/>
      <c r="FMT42" s="851"/>
      <c r="FMU42" s="851"/>
      <c r="FMV42" s="851"/>
      <c r="FMW42" s="851"/>
      <c r="FMX42" s="851"/>
      <c r="FMY42" s="851"/>
      <c r="FMZ42" s="851"/>
      <c r="FNA42" s="851"/>
      <c r="FNB42" s="851"/>
      <c r="FNC42" s="851"/>
      <c r="FND42" s="851"/>
      <c r="FNE42" s="851"/>
      <c r="FNF42" s="851"/>
      <c r="FNG42" s="851"/>
      <c r="FNH42" s="851"/>
      <c r="FNI42" s="851"/>
      <c r="FNJ42" s="851"/>
      <c r="FNK42" s="851"/>
      <c r="FNL42" s="851"/>
      <c r="FNM42" s="851"/>
      <c r="FNN42" s="851"/>
      <c r="FNO42" s="851"/>
      <c r="FNP42" s="851"/>
      <c r="FNQ42" s="851"/>
      <c r="FNR42" s="851"/>
      <c r="FNS42" s="851"/>
      <c r="FNT42" s="851"/>
      <c r="FNU42" s="851"/>
      <c r="FNV42" s="851"/>
      <c r="FNW42" s="851"/>
      <c r="FNX42" s="851"/>
      <c r="FNY42" s="851"/>
      <c r="FNZ42" s="851"/>
      <c r="FOA42" s="851"/>
      <c r="FOB42" s="851"/>
      <c r="FOC42" s="851"/>
      <c r="FOD42" s="851"/>
      <c r="FOE42" s="851"/>
      <c r="FOF42" s="851"/>
      <c r="FOG42" s="851"/>
      <c r="FOH42" s="851"/>
      <c r="FOI42" s="851"/>
      <c r="FOJ42" s="851"/>
      <c r="FOK42" s="851"/>
      <c r="FOL42" s="851"/>
      <c r="FOM42" s="851"/>
      <c r="FON42" s="851"/>
      <c r="FOO42" s="851"/>
      <c r="FOP42" s="851"/>
      <c r="FOQ42" s="851"/>
      <c r="FOR42" s="851"/>
      <c r="FOS42" s="851"/>
      <c r="FOT42" s="851"/>
      <c r="FOU42" s="851"/>
      <c r="FOV42" s="851"/>
      <c r="FOW42" s="851"/>
      <c r="FOX42" s="851"/>
      <c r="FOY42" s="851"/>
      <c r="FOZ42" s="851"/>
      <c r="FPA42" s="851"/>
      <c r="FPB42" s="851"/>
      <c r="FPC42" s="851"/>
      <c r="FPD42" s="851"/>
      <c r="FPE42" s="851"/>
      <c r="FPF42" s="851"/>
      <c r="FPG42" s="851"/>
      <c r="FPH42" s="851"/>
      <c r="FPI42" s="851"/>
      <c r="FPJ42" s="851"/>
      <c r="FPK42" s="851"/>
      <c r="FPL42" s="851"/>
      <c r="FPM42" s="851"/>
      <c r="FPN42" s="851"/>
      <c r="FPO42" s="851"/>
      <c r="FPP42" s="851"/>
      <c r="FPQ42" s="851"/>
      <c r="FPR42" s="851"/>
      <c r="FPS42" s="851"/>
      <c r="FPT42" s="851"/>
      <c r="FPU42" s="851"/>
      <c r="FPV42" s="851"/>
      <c r="FPW42" s="851"/>
      <c r="FPX42" s="851"/>
      <c r="FPY42" s="851"/>
      <c r="FPZ42" s="851"/>
      <c r="FQA42" s="851"/>
      <c r="FQB42" s="851"/>
      <c r="FQC42" s="851"/>
      <c r="FQD42" s="851"/>
      <c r="FQE42" s="851"/>
      <c r="FQF42" s="851"/>
      <c r="FQG42" s="851"/>
      <c r="FQH42" s="851"/>
      <c r="FQI42" s="851"/>
      <c r="FQJ42" s="851"/>
      <c r="FQK42" s="851"/>
      <c r="FQL42" s="851"/>
      <c r="FQM42" s="851"/>
      <c r="FQN42" s="851"/>
      <c r="FQO42" s="851"/>
      <c r="FQP42" s="851"/>
      <c r="FQQ42" s="851"/>
      <c r="FQR42" s="851"/>
      <c r="FQS42" s="851"/>
      <c r="FQT42" s="851"/>
      <c r="FQU42" s="851"/>
      <c r="FQV42" s="851"/>
      <c r="FQW42" s="851"/>
      <c r="FQX42" s="851"/>
      <c r="FQY42" s="851"/>
      <c r="FQZ42" s="851"/>
      <c r="FRA42" s="851"/>
      <c r="FRB42" s="851"/>
      <c r="FRC42" s="851"/>
      <c r="FRD42" s="851"/>
      <c r="FRE42" s="851"/>
      <c r="FRF42" s="851"/>
      <c r="FRG42" s="851"/>
      <c r="FRH42" s="851"/>
      <c r="FRI42" s="851"/>
      <c r="FRJ42" s="851"/>
      <c r="FRK42" s="851"/>
      <c r="FRL42" s="851"/>
      <c r="FRM42" s="851"/>
      <c r="FRN42" s="851"/>
      <c r="FRO42" s="851"/>
      <c r="FRP42" s="851"/>
      <c r="FRQ42" s="851"/>
      <c r="FRR42" s="851"/>
      <c r="FRS42" s="851"/>
      <c r="FRT42" s="851"/>
      <c r="FRU42" s="851"/>
      <c r="FRV42" s="851"/>
      <c r="FRW42" s="851"/>
      <c r="FRX42" s="851"/>
      <c r="FRY42" s="851"/>
      <c r="FRZ42" s="851"/>
      <c r="FSA42" s="851"/>
      <c r="FSB42" s="851"/>
      <c r="FSC42" s="851"/>
      <c r="FSD42" s="851"/>
      <c r="FSE42" s="851"/>
      <c r="FSF42" s="851"/>
      <c r="FSG42" s="851"/>
      <c r="FSH42" s="851"/>
      <c r="FSI42" s="851"/>
      <c r="FSJ42" s="851"/>
      <c r="FSK42" s="851"/>
      <c r="FSL42" s="851"/>
      <c r="FSM42" s="851"/>
      <c r="FSN42" s="851"/>
      <c r="FSO42" s="851"/>
      <c r="FSP42" s="851"/>
      <c r="FSQ42" s="851"/>
      <c r="FSR42" s="851"/>
      <c r="FSS42" s="851"/>
      <c r="FST42" s="851"/>
      <c r="FSU42" s="851"/>
      <c r="FSV42" s="851"/>
      <c r="FSW42" s="851"/>
      <c r="FSX42" s="851"/>
      <c r="FSY42" s="851"/>
      <c r="FSZ42" s="851"/>
      <c r="FTA42" s="851"/>
      <c r="FTB42" s="851"/>
      <c r="FTC42" s="851"/>
      <c r="FTD42" s="851"/>
      <c r="FTE42" s="851"/>
      <c r="FTF42" s="851"/>
      <c r="FTG42" s="851"/>
      <c r="FTH42" s="851"/>
      <c r="FTI42" s="851"/>
      <c r="FTJ42" s="851"/>
      <c r="FTK42" s="851"/>
      <c r="FTL42" s="851"/>
      <c r="FTM42" s="851"/>
      <c r="FTN42" s="851"/>
      <c r="FTO42" s="851"/>
      <c r="FTP42" s="851"/>
      <c r="FTQ42" s="851"/>
      <c r="FTR42" s="851"/>
      <c r="FTS42" s="851"/>
      <c r="FTT42" s="851"/>
      <c r="FTU42" s="851"/>
      <c r="FTV42" s="851"/>
      <c r="FTW42" s="851"/>
      <c r="FTX42" s="851"/>
      <c r="FTY42" s="851"/>
      <c r="FTZ42" s="851"/>
      <c r="FUA42" s="851"/>
      <c r="FUB42" s="851"/>
      <c r="FUC42" s="851"/>
      <c r="FUD42" s="851"/>
      <c r="FUE42" s="851"/>
      <c r="FUF42" s="851"/>
      <c r="FUG42" s="851"/>
      <c r="FUH42" s="851"/>
      <c r="FUI42" s="851"/>
      <c r="FUJ42" s="851"/>
      <c r="FUK42" s="851"/>
      <c r="FUL42" s="851"/>
      <c r="FUM42" s="851"/>
      <c r="FUN42" s="851"/>
      <c r="FUO42" s="851"/>
      <c r="FUP42" s="851"/>
      <c r="FUQ42" s="851"/>
      <c r="FUR42" s="851"/>
      <c r="FUS42" s="851"/>
      <c r="FUT42" s="851"/>
      <c r="FUU42" s="851"/>
      <c r="FUV42" s="851"/>
      <c r="FUW42" s="851"/>
      <c r="FUX42" s="851"/>
      <c r="FUY42" s="851"/>
      <c r="FUZ42" s="851"/>
      <c r="FVA42" s="851"/>
      <c r="FVB42" s="851"/>
      <c r="FVC42" s="851"/>
      <c r="FVD42" s="851"/>
      <c r="FVE42" s="851"/>
      <c r="FVF42" s="851"/>
      <c r="FVG42" s="851"/>
      <c r="FVH42" s="851"/>
      <c r="FVI42" s="851"/>
      <c r="FVJ42" s="851"/>
      <c r="FVK42" s="851"/>
      <c r="FVL42" s="851"/>
      <c r="FVM42" s="851"/>
      <c r="FVN42" s="851"/>
      <c r="FVO42" s="851"/>
      <c r="FVP42" s="851"/>
      <c r="FVQ42" s="851"/>
      <c r="FVR42" s="851"/>
      <c r="FVS42" s="851"/>
      <c r="FVT42" s="851"/>
      <c r="FVU42" s="851"/>
      <c r="FVV42" s="851"/>
      <c r="FVW42" s="851"/>
      <c r="FVX42" s="851"/>
      <c r="FVY42" s="851"/>
      <c r="FVZ42" s="851"/>
      <c r="FWA42" s="851"/>
      <c r="FWB42" s="851"/>
      <c r="FWC42" s="851"/>
      <c r="FWD42" s="851"/>
      <c r="FWE42" s="851"/>
      <c r="FWF42" s="851"/>
      <c r="FWG42" s="851"/>
      <c r="FWH42" s="851"/>
      <c r="FWI42" s="851"/>
      <c r="FWJ42" s="851"/>
      <c r="FWK42" s="851"/>
      <c r="FWL42" s="851"/>
      <c r="FWM42" s="851"/>
      <c r="FWN42" s="851"/>
      <c r="FWO42" s="851"/>
      <c r="FWP42" s="851"/>
      <c r="FWQ42" s="851"/>
      <c r="FWR42" s="851"/>
      <c r="FWS42" s="851"/>
      <c r="FWT42" s="851"/>
      <c r="FWU42" s="851"/>
      <c r="FWV42" s="851"/>
      <c r="FWW42" s="851"/>
      <c r="FWX42" s="851"/>
      <c r="FWY42" s="851"/>
      <c r="FWZ42" s="851"/>
      <c r="FXA42" s="851"/>
      <c r="FXB42" s="851"/>
      <c r="FXC42" s="851"/>
      <c r="FXD42" s="851"/>
      <c r="FXE42" s="851"/>
      <c r="FXF42" s="851"/>
      <c r="FXG42" s="851"/>
      <c r="FXH42" s="851"/>
      <c r="FXI42" s="851"/>
      <c r="FXJ42" s="851"/>
      <c r="FXK42" s="851"/>
      <c r="FXL42" s="851"/>
      <c r="FXM42" s="851"/>
      <c r="FXN42" s="851"/>
      <c r="FXO42" s="851"/>
      <c r="FXP42" s="851"/>
      <c r="FXQ42" s="851"/>
      <c r="FXR42" s="851"/>
      <c r="FXS42" s="851"/>
      <c r="FXT42" s="851"/>
      <c r="FXU42" s="851"/>
      <c r="FXV42" s="851"/>
      <c r="FXW42" s="851"/>
      <c r="FXX42" s="851"/>
      <c r="FXY42" s="851"/>
      <c r="FXZ42" s="851"/>
      <c r="FYA42" s="851"/>
      <c r="FYB42" s="851"/>
      <c r="FYC42" s="851"/>
      <c r="FYD42" s="851"/>
      <c r="FYE42" s="851"/>
      <c r="FYF42" s="851"/>
      <c r="FYG42" s="851"/>
      <c r="FYH42" s="851"/>
      <c r="FYI42" s="851"/>
      <c r="FYJ42" s="851"/>
      <c r="FYK42" s="851"/>
      <c r="FYL42" s="851"/>
      <c r="FYM42" s="851"/>
      <c r="FYN42" s="851"/>
      <c r="FYO42" s="851"/>
      <c r="FYP42" s="851"/>
      <c r="FYQ42" s="851"/>
      <c r="FYR42" s="851"/>
      <c r="FYS42" s="851"/>
      <c r="FYT42" s="851"/>
      <c r="FYU42" s="851"/>
      <c r="FYV42" s="851"/>
      <c r="FYW42" s="851"/>
      <c r="FYX42" s="851"/>
      <c r="FYY42" s="851"/>
      <c r="FYZ42" s="851"/>
      <c r="FZA42" s="851"/>
      <c r="FZB42" s="851"/>
      <c r="FZC42" s="851"/>
      <c r="FZD42" s="851"/>
      <c r="FZE42" s="851"/>
      <c r="FZF42" s="851"/>
      <c r="FZG42" s="851"/>
      <c r="FZH42" s="851"/>
      <c r="FZI42" s="851"/>
      <c r="FZJ42" s="851"/>
      <c r="FZK42" s="851"/>
      <c r="FZL42" s="851"/>
      <c r="FZM42" s="851"/>
      <c r="FZN42" s="851"/>
      <c r="FZO42" s="851"/>
      <c r="FZP42" s="851"/>
      <c r="FZQ42" s="851"/>
      <c r="FZR42" s="851"/>
      <c r="FZS42" s="851"/>
      <c r="FZT42" s="851"/>
      <c r="FZU42" s="851"/>
      <c r="FZV42" s="851"/>
      <c r="FZW42" s="851"/>
      <c r="FZX42" s="851"/>
      <c r="FZY42" s="851"/>
      <c r="FZZ42" s="851"/>
      <c r="GAA42" s="851"/>
      <c r="GAB42" s="851"/>
      <c r="GAC42" s="851"/>
      <c r="GAD42" s="851"/>
      <c r="GAE42" s="851"/>
      <c r="GAF42" s="851"/>
      <c r="GAG42" s="851"/>
      <c r="GAH42" s="851"/>
      <c r="GAI42" s="851"/>
      <c r="GAJ42" s="851"/>
      <c r="GAK42" s="851"/>
      <c r="GAL42" s="851"/>
      <c r="GAM42" s="851"/>
      <c r="GAN42" s="851"/>
      <c r="GAO42" s="851"/>
      <c r="GAP42" s="851"/>
      <c r="GAQ42" s="851"/>
      <c r="GAR42" s="851"/>
      <c r="GAS42" s="851"/>
      <c r="GAT42" s="851"/>
      <c r="GAU42" s="851"/>
      <c r="GAV42" s="851"/>
      <c r="GAW42" s="851"/>
      <c r="GAX42" s="851"/>
      <c r="GAY42" s="851"/>
      <c r="GAZ42" s="851"/>
      <c r="GBA42" s="851"/>
      <c r="GBB42" s="851"/>
      <c r="GBC42" s="851"/>
      <c r="GBD42" s="851"/>
      <c r="GBE42" s="851"/>
      <c r="GBF42" s="851"/>
      <c r="GBG42" s="851"/>
      <c r="GBH42" s="851"/>
      <c r="GBI42" s="851"/>
      <c r="GBJ42" s="851"/>
      <c r="GBK42" s="851"/>
      <c r="GBL42" s="851"/>
      <c r="GBM42" s="851"/>
      <c r="GBN42" s="851"/>
      <c r="GBO42" s="851"/>
      <c r="GBP42" s="851"/>
      <c r="GBQ42" s="851"/>
      <c r="GBR42" s="851"/>
      <c r="GBS42" s="851"/>
      <c r="GBT42" s="851"/>
      <c r="GBU42" s="851"/>
      <c r="GBV42" s="851"/>
      <c r="GBW42" s="851"/>
      <c r="GBX42" s="851"/>
      <c r="GBY42" s="851"/>
      <c r="GBZ42" s="851"/>
      <c r="GCA42" s="851"/>
      <c r="GCB42" s="851"/>
      <c r="GCC42" s="851"/>
      <c r="GCD42" s="851"/>
      <c r="GCE42" s="851"/>
      <c r="GCF42" s="851"/>
      <c r="GCG42" s="851"/>
      <c r="GCH42" s="851"/>
      <c r="GCI42" s="851"/>
      <c r="GCJ42" s="851"/>
      <c r="GCK42" s="851"/>
      <c r="GCL42" s="851"/>
      <c r="GCM42" s="851"/>
      <c r="GCN42" s="851"/>
      <c r="GCO42" s="851"/>
      <c r="GCP42" s="851"/>
      <c r="GCQ42" s="851"/>
      <c r="GCR42" s="851"/>
      <c r="GCS42" s="851"/>
      <c r="GCT42" s="851"/>
      <c r="GCU42" s="851"/>
      <c r="GCV42" s="851"/>
      <c r="GCW42" s="851"/>
      <c r="GCX42" s="851"/>
      <c r="GCY42" s="851"/>
      <c r="GCZ42" s="851"/>
      <c r="GDA42" s="851"/>
      <c r="GDB42" s="851"/>
      <c r="GDC42" s="851"/>
      <c r="GDD42" s="851"/>
      <c r="GDE42" s="851"/>
      <c r="GDF42" s="851"/>
      <c r="GDG42" s="851"/>
      <c r="GDH42" s="851"/>
      <c r="GDI42" s="851"/>
      <c r="GDJ42" s="851"/>
      <c r="GDK42" s="851"/>
      <c r="GDL42" s="851"/>
      <c r="GDM42" s="851"/>
      <c r="GDN42" s="851"/>
      <c r="GDO42" s="851"/>
      <c r="GDP42" s="851"/>
      <c r="GDQ42" s="851"/>
      <c r="GDR42" s="851"/>
      <c r="GDS42" s="851"/>
      <c r="GDT42" s="851"/>
      <c r="GDU42" s="851"/>
      <c r="GDV42" s="851"/>
      <c r="GDW42" s="851"/>
      <c r="GDX42" s="851"/>
      <c r="GDY42" s="851"/>
      <c r="GDZ42" s="851"/>
      <c r="GEA42" s="851"/>
      <c r="GEB42" s="851"/>
      <c r="GEC42" s="851"/>
      <c r="GED42" s="851"/>
      <c r="GEE42" s="851"/>
      <c r="GEF42" s="851"/>
      <c r="GEG42" s="851"/>
      <c r="GEH42" s="851"/>
      <c r="GEI42" s="851"/>
      <c r="GEJ42" s="851"/>
      <c r="GEK42" s="851"/>
      <c r="GEL42" s="851"/>
      <c r="GEM42" s="851"/>
      <c r="GEN42" s="851"/>
      <c r="GEO42" s="851"/>
      <c r="GEP42" s="851"/>
      <c r="GEQ42" s="851"/>
      <c r="GER42" s="851"/>
      <c r="GES42" s="851"/>
      <c r="GET42" s="851"/>
      <c r="GEU42" s="851"/>
      <c r="GEV42" s="851"/>
      <c r="GEW42" s="851"/>
      <c r="GEX42" s="851"/>
      <c r="GEY42" s="851"/>
      <c r="GEZ42" s="851"/>
      <c r="GFA42" s="851"/>
      <c r="GFB42" s="851"/>
      <c r="GFC42" s="851"/>
      <c r="GFD42" s="851"/>
      <c r="GFE42" s="851"/>
      <c r="GFF42" s="851"/>
      <c r="GFG42" s="851"/>
      <c r="GFH42" s="851"/>
      <c r="GFI42" s="851"/>
      <c r="GFJ42" s="851"/>
      <c r="GFK42" s="851"/>
      <c r="GFL42" s="851"/>
      <c r="GFM42" s="851"/>
      <c r="GFN42" s="851"/>
      <c r="GFO42" s="851"/>
      <c r="GFP42" s="851"/>
      <c r="GFQ42" s="851"/>
      <c r="GFR42" s="851"/>
      <c r="GFS42" s="851"/>
      <c r="GFT42" s="851"/>
      <c r="GFU42" s="851"/>
      <c r="GFV42" s="851"/>
      <c r="GFW42" s="851"/>
      <c r="GFX42" s="851"/>
      <c r="GFY42" s="851"/>
      <c r="GFZ42" s="851"/>
      <c r="GGA42" s="851"/>
      <c r="GGB42" s="851"/>
      <c r="GGC42" s="851"/>
      <c r="GGD42" s="851"/>
      <c r="GGE42" s="851"/>
      <c r="GGF42" s="851"/>
      <c r="GGG42" s="851"/>
      <c r="GGH42" s="851"/>
      <c r="GGI42" s="851"/>
      <c r="GGJ42" s="851"/>
      <c r="GGK42" s="851"/>
      <c r="GGL42" s="851"/>
      <c r="GGM42" s="851"/>
      <c r="GGN42" s="851"/>
      <c r="GGO42" s="851"/>
      <c r="GGP42" s="851"/>
      <c r="GGQ42" s="851"/>
      <c r="GGR42" s="851"/>
      <c r="GGS42" s="851"/>
      <c r="GGT42" s="851"/>
      <c r="GGU42" s="851"/>
      <c r="GGV42" s="851"/>
      <c r="GGW42" s="851"/>
      <c r="GGX42" s="851"/>
      <c r="GGY42" s="851"/>
      <c r="GGZ42" s="851"/>
      <c r="GHA42" s="851"/>
      <c r="GHB42" s="851"/>
      <c r="GHC42" s="851"/>
      <c r="GHD42" s="851"/>
      <c r="GHE42" s="851"/>
      <c r="GHF42" s="851"/>
      <c r="GHG42" s="851"/>
      <c r="GHH42" s="851"/>
      <c r="GHI42" s="851"/>
      <c r="GHJ42" s="851"/>
      <c r="GHK42" s="851"/>
      <c r="GHL42" s="851"/>
      <c r="GHM42" s="851"/>
      <c r="GHN42" s="851"/>
      <c r="GHO42" s="851"/>
      <c r="GHP42" s="851"/>
      <c r="GHQ42" s="851"/>
      <c r="GHR42" s="851"/>
      <c r="GHS42" s="851"/>
      <c r="GHT42" s="851"/>
      <c r="GHU42" s="851"/>
      <c r="GHV42" s="851"/>
      <c r="GHW42" s="851"/>
      <c r="GHX42" s="851"/>
      <c r="GHY42" s="851"/>
      <c r="GHZ42" s="851"/>
      <c r="GIA42" s="851"/>
      <c r="GIB42" s="851"/>
      <c r="GIC42" s="851"/>
      <c r="GID42" s="851"/>
      <c r="GIE42" s="851"/>
      <c r="GIF42" s="851"/>
      <c r="GIG42" s="851"/>
      <c r="GIH42" s="851"/>
      <c r="GII42" s="851"/>
      <c r="GIJ42" s="851"/>
      <c r="GIK42" s="851"/>
      <c r="GIL42" s="851"/>
      <c r="GIM42" s="851"/>
      <c r="GIN42" s="851"/>
      <c r="GIO42" s="851"/>
      <c r="GIP42" s="851"/>
      <c r="GIQ42" s="851"/>
      <c r="GIR42" s="851"/>
      <c r="GIS42" s="851"/>
      <c r="GIT42" s="851"/>
      <c r="GIU42" s="851"/>
      <c r="GIV42" s="851"/>
      <c r="GIW42" s="851"/>
      <c r="GIX42" s="851"/>
      <c r="GIY42" s="851"/>
      <c r="GIZ42" s="851"/>
      <c r="GJA42" s="851"/>
      <c r="GJB42" s="851"/>
      <c r="GJC42" s="851"/>
      <c r="GJD42" s="851"/>
      <c r="GJE42" s="851"/>
      <c r="GJF42" s="851"/>
      <c r="GJG42" s="851"/>
      <c r="GJH42" s="851"/>
      <c r="GJI42" s="851"/>
      <c r="GJJ42" s="851"/>
      <c r="GJK42" s="851"/>
      <c r="GJL42" s="851"/>
      <c r="GJM42" s="851"/>
      <c r="GJN42" s="851"/>
      <c r="GJO42" s="851"/>
      <c r="GJP42" s="851"/>
      <c r="GJQ42" s="851"/>
      <c r="GJR42" s="851"/>
      <c r="GJS42" s="851"/>
      <c r="GJT42" s="851"/>
      <c r="GJU42" s="851"/>
      <c r="GJV42" s="851"/>
      <c r="GJW42" s="851"/>
      <c r="GJX42" s="851"/>
      <c r="GJY42" s="851"/>
      <c r="GJZ42" s="851"/>
      <c r="GKA42" s="851"/>
      <c r="GKB42" s="851"/>
      <c r="GKC42" s="851"/>
      <c r="GKD42" s="851"/>
      <c r="GKE42" s="851"/>
      <c r="GKF42" s="851"/>
      <c r="GKG42" s="851"/>
      <c r="GKH42" s="851"/>
      <c r="GKI42" s="851"/>
      <c r="GKJ42" s="851"/>
      <c r="GKK42" s="851"/>
      <c r="GKL42" s="851"/>
      <c r="GKM42" s="851"/>
      <c r="GKN42" s="851"/>
      <c r="GKO42" s="851"/>
      <c r="GKP42" s="851"/>
      <c r="GKQ42" s="851"/>
      <c r="GKR42" s="851"/>
      <c r="GKS42" s="851"/>
      <c r="GKT42" s="851"/>
      <c r="GKU42" s="851"/>
      <c r="GKV42" s="851"/>
      <c r="GKW42" s="851"/>
      <c r="GKX42" s="851"/>
      <c r="GKY42" s="851"/>
      <c r="GKZ42" s="851"/>
      <c r="GLA42" s="851"/>
      <c r="GLB42" s="851"/>
      <c r="GLC42" s="851"/>
      <c r="GLD42" s="851"/>
      <c r="GLE42" s="851"/>
      <c r="GLF42" s="851"/>
      <c r="GLG42" s="851"/>
      <c r="GLH42" s="851"/>
      <c r="GLI42" s="851"/>
      <c r="GLJ42" s="851"/>
      <c r="GLK42" s="851"/>
      <c r="GLL42" s="851"/>
      <c r="GLM42" s="851"/>
      <c r="GLN42" s="851"/>
      <c r="GLO42" s="851"/>
      <c r="GLP42" s="851"/>
      <c r="GLQ42" s="851"/>
      <c r="GLR42" s="851"/>
      <c r="GLS42" s="851"/>
      <c r="GLT42" s="851"/>
      <c r="GLU42" s="851"/>
      <c r="GLV42" s="851"/>
      <c r="GLW42" s="851"/>
      <c r="GLX42" s="851"/>
      <c r="GLY42" s="851"/>
      <c r="GLZ42" s="851"/>
      <c r="GMA42" s="851"/>
      <c r="GMB42" s="851"/>
      <c r="GMC42" s="851"/>
      <c r="GMD42" s="851"/>
      <c r="GME42" s="851"/>
      <c r="GMF42" s="851"/>
      <c r="GMG42" s="851"/>
      <c r="GMH42" s="851"/>
      <c r="GMI42" s="851"/>
      <c r="GMJ42" s="851"/>
      <c r="GMK42" s="851"/>
      <c r="GML42" s="851"/>
      <c r="GMM42" s="851"/>
      <c r="GMN42" s="851"/>
      <c r="GMO42" s="851"/>
      <c r="GMP42" s="851"/>
      <c r="GMQ42" s="851"/>
      <c r="GMR42" s="851"/>
      <c r="GMS42" s="851"/>
      <c r="GMT42" s="851"/>
      <c r="GMU42" s="851"/>
      <c r="GMV42" s="851"/>
      <c r="GMW42" s="851"/>
      <c r="GMX42" s="851"/>
      <c r="GMY42" s="851"/>
      <c r="GMZ42" s="851"/>
      <c r="GNA42" s="851"/>
      <c r="GNB42" s="851"/>
      <c r="GNC42" s="851"/>
      <c r="GND42" s="851"/>
      <c r="GNE42" s="851"/>
      <c r="GNF42" s="851"/>
      <c r="GNG42" s="851"/>
      <c r="GNH42" s="851"/>
      <c r="GNI42" s="851"/>
      <c r="GNJ42" s="851"/>
      <c r="GNK42" s="851"/>
      <c r="GNL42" s="851"/>
      <c r="GNM42" s="851"/>
      <c r="GNN42" s="851"/>
      <c r="GNO42" s="851"/>
      <c r="GNP42" s="851"/>
      <c r="GNQ42" s="851"/>
      <c r="GNR42" s="851"/>
      <c r="GNS42" s="851"/>
      <c r="GNT42" s="851"/>
      <c r="GNU42" s="851"/>
      <c r="GNV42" s="851"/>
      <c r="GNW42" s="851"/>
      <c r="GNX42" s="851"/>
      <c r="GNY42" s="851"/>
      <c r="GNZ42" s="851"/>
      <c r="GOA42" s="851"/>
      <c r="GOB42" s="851"/>
      <c r="GOC42" s="851"/>
      <c r="GOD42" s="851"/>
      <c r="GOE42" s="851"/>
      <c r="GOF42" s="851"/>
      <c r="GOG42" s="851"/>
      <c r="GOH42" s="851"/>
      <c r="GOI42" s="851"/>
      <c r="GOJ42" s="851"/>
      <c r="GOK42" s="851"/>
      <c r="GOL42" s="851"/>
      <c r="GOM42" s="851"/>
      <c r="GON42" s="851"/>
      <c r="GOO42" s="851"/>
      <c r="GOP42" s="851"/>
      <c r="GOQ42" s="851"/>
      <c r="GOR42" s="851"/>
      <c r="GOS42" s="851"/>
      <c r="GOT42" s="851"/>
      <c r="GOU42" s="851"/>
      <c r="GOV42" s="851"/>
      <c r="GOW42" s="851"/>
      <c r="GOX42" s="851"/>
      <c r="GOY42" s="851"/>
      <c r="GOZ42" s="851"/>
      <c r="GPA42" s="851"/>
      <c r="GPB42" s="851"/>
      <c r="GPC42" s="851"/>
      <c r="GPD42" s="851"/>
      <c r="GPE42" s="851"/>
      <c r="GPF42" s="851"/>
      <c r="GPG42" s="851"/>
      <c r="GPH42" s="851"/>
      <c r="GPI42" s="851"/>
      <c r="GPJ42" s="851"/>
      <c r="GPK42" s="851"/>
      <c r="GPL42" s="851"/>
      <c r="GPM42" s="851"/>
      <c r="GPN42" s="851"/>
      <c r="GPO42" s="851"/>
      <c r="GPP42" s="851"/>
      <c r="GPQ42" s="851"/>
      <c r="GPR42" s="851"/>
      <c r="GPS42" s="851"/>
      <c r="GPT42" s="851"/>
      <c r="GPU42" s="851"/>
      <c r="GPV42" s="851"/>
      <c r="GPW42" s="851"/>
      <c r="GPX42" s="851"/>
      <c r="GPY42" s="851"/>
      <c r="GPZ42" s="851"/>
      <c r="GQA42" s="851"/>
      <c r="GQB42" s="851"/>
      <c r="GQC42" s="851"/>
      <c r="GQD42" s="851"/>
      <c r="GQE42" s="851"/>
      <c r="GQF42" s="851"/>
      <c r="GQG42" s="851"/>
      <c r="GQH42" s="851"/>
      <c r="GQI42" s="851"/>
      <c r="GQJ42" s="851"/>
      <c r="GQK42" s="851"/>
      <c r="GQL42" s="851"/>
      <c r="GQM42" s="851"/>
      <c r="GQN42" s="851"/>
      <c r="GQO42" s="851"/>
      <c r="GQP42" s="851"/>
      <c r="GQQ42" s="851"/>
      <c r="GQR42" s="851"/>
      <c r="GQS42" s="851"/>
      <c r="GQT42" s="851"/>
      <c r="GQU42" s="851"/>
      <c r="GQV42" s="851"/>
      <c r="GQW42" s="851"/>
      <c r="GQX42" s="851"/>
      <c r="GQY42" s="851"/>
      <c r="GQZ42" s="851"/>
      <c r="GRA42" s="851"/>
      <c r="GRB42" s="851"/>
      <c r="GRC42" s="851"/>
      <c r="GRD42" s="851"/>
      <c r="GRE42" s="851"/>
      <c r="GRF42" s="851"/>
      <c r="GRG42" s="851"/>
      <c r="GRH42" s="851"/>
      <c r="GRI42" s="851"/>
      <c r="GRJ42" s="851"/>
      <c r="GRK42" s="851"/>
      <c r="GRL42" s="851"/>
      <c r="GRM42" s="851"/>
      <c r="GRN42" s="851"/>
      <c r="GRO42" s="851"/>
      <c r="GRP42" s="851"/>
      <c r="GRQ42" s="851"/>
      <c r="GRR42" s="851"/>
      <c r="GRS42" s="851"/>
      <c r="GRT42" s="851"/>
      <c r="GRU42" s="851"/>
      <c r="GRV42" s="851"/>
      <c r="GRW42" s="851"/>
      <c r="GRX42" s="851"/>
      <c r="GRY42" s="851"/>
      <c r="GRZ42" s="851"/>
      <c r="GSA42" s="851"/>
      <c r="GSB42" s="851"/>
      <c r="GSC42" s="851"/>
      <c r="GSD42" s="851"/>
      <c r="GSE42" s="851"/>
      <c r="GSF42" s="851"/>
      <c r="GSG42" s="851"/>
      <c r="GSH42" s="851"/>
      <c r="GSI42" s="851"/>
      <c r="GSJ42" s="851"/>
      <c r="GSK42" s="851"/>
      <c r="GSL42" s="851"/>
      <c r="GSM42" s="851"/>
      <c r="GSN42" s="851"/>
      <c r="GSO42" s="851"/>
      <c r="GSP42" s="851"/>
      <c r="GSQ42" s="851"/>
      <c r="GSR42" s="851"/>
      <c r="GSS42" s="851"/>
      <c r="GST42" s="851"/>
      <c r="GSU42" s="851"/>
      <c r="GSV42" s="851"/>
      <c r="GSW42" s="851"/>
      <c r="GSX42" s="851"/>
      <c r="GSY42" s="851"/>
      <c r="GSZ42" s="851"/>
      <c r="GTA42" s="851"/>
      <c r="GTB42" s="851"/>
      <c r="GTC42" s="851"/>
      <c r="GTD42" s="851"/>
      <c r="GTE42" s="851"/>
      <c r="GTF42" s="851"/>
      <c r="GTG42" s="851"/>
      <c r="GTH42" s="851"/>
      <c r="GTI42" s="851"/>
      <c r="GTJ42" s="851"/>
      <c r="GTK42" s="851"/>
      <c r="GTL42" s="851"/>
      <c r="GTM42" s="851"/>
      <c r="GTN42" s="851"/>
      <c r="GTO42" s="851"/>
      <c r="GTP42" s="851"/>
      <c r="GTQ42" s="851"/>
      <c r="GTR42" s="851"/>
      <c r="GTS42" s="851"/>
      <c r="GTT42" s="851"/>
      <c r="GTU42" s="851"/>
      <c r="GTV42" s="851"/>
      <c r="GTW42" s="851"/>
      <c r="GTX42" s="851"/>
      <c r="GTY42" s="851"/>
      <c r="GTZ42" s="851"/>
      <c r="GUA42" s="851"/>
      <c r="GUB42" s="851"/>
      <c r="GUC42" s="851"/>
      <c r="GUD42" s="851"/>
      <c r="GUE42" s="851"/>
      <c r="GUF42" s="851"/>
      <c r="GUG42" s="851"/>
      <c r="GUH42" s="851"/>
      <c r="GUI42" s="851"/>
      <c r="GUJ42" s="851"/>
      <c r="GUK42" s="851"/>
      <c r="GUL42" s="851"/>
      <c r="GUM42" s="851"/>
      <c r="GUN42" s="851"/>
      <c r="GUO42" s="851"/>
      <c r="GUP42" s="851"/>
      <c r="GUQ42" s="851"/>
      <c r="GUR42" s="851"/>
      <c r="GUS42" s="851"/>
      <c r="GUT42" s="851"/>
      <c r="GUU42" s="851"/>
      <c r="GUV42" s="851"/>
      <c r="GUW42" s="851"/>
      <c r="GUX42" s="851"/>
      <c r="GUY42" s="851"/>
      <c r="GUZ42" s="851"/>
      <c r="GVA42" s="851"/>
      <c r="GVB42" s="851"/>
      <c r="GVC42" s="851"/>
      <c r="GVD42" s="851"/>
      <c r="GVE42" s="851"/>
      <c r="GVF42" s="851"/>
      <c r="GVG42" s="851"/>
      <c r="GVH42" s="851"/>
      <c r="GVI42" s="851"/>
      <c r="GVJ42" s="851"/>
      <c r="GVK42" s="851"/>
      <c r="GVL42" s="851"/>
      <c r="GVM42" s="851"/>
      <c r="GVN42" s="851"/>
      <c r="GVO42" s="851"/>
      <c r="GVP42" s="851"/>
      <c r="GVQ42" s="851"/>
      <c r="GVR42" s="851"/>
      <c r="GVS42" s="851"/>
      <c r="GVT42" s="851"/>
      <c r="GVU42" s="851"/>
      <c r="GVV42" s="851"/>
      <c r="GVW42" s="851"/>
      <c r="GVX42" s="851"/>
      <c r="GVY42" s="851"/>
      <c r="GVZ42" s="851"/>
      <c r="GWA42" s="851"/>
      <c r="GWB42" s="851"/>
      <c r="GWC42" s="851"/>
      <c r="GWD42" s="851"/>
      <c r="GWE42" s="851"/>
      <c r="GWF42" s="851"/>
      <c r="GWG42" s="851"/>
      <c r="GWH42" s="851"/>
      <c r="GWI42" s="851"/>
      <c r="GWJ42" s="851"/>
      <c r="GWK42" s="851"/>
      <c r="GWL42" s="851"/>
      <c r="GWM42" s="851"/>
      <c r="GWN42" s="851"/>
      <c r="GWO42" s="851"/>
      <c r="GWP42" s="851"/>
      <c r="GWQ42" s="851"/>
      <c r="GWR42" s="851"/>
      <c r="GWS42" s="851"/>
      <c r="GWT42" s="851"/>
      <c r="GWU42" s="851"/>
      <c r="GWV42" s="851"/>
      <c r="GWW42" s="851"/>
      <c r="GWX42" s="851"/>
      <c r="GWY42" s="851"/>
      <c r="GWZ42" s="851"/>
      <c r="GXA42" s="851"/>
      <c r="GXB42" s="851"/>
      <c r="GXC42" s="851"/>
      <c r="GXD42" s="851"/>
      <c r="GXE42" s="851"/>
      <c r="GXF42" s="851"/>
      <c r="GXG42" s="851"/>
      <c r="GXH42" s="851"/>
      <c r="GXI42" s="851"/>
      <c r="GXJ42" s="851"/>
      <c r="GXK42" s="851"/>
      <c r="GXL42" s="851"/>
      <c r="GXM42" s="851"/>
      <c r="GXN42" s="851"/>
      <c r="GXO42" s="851"/>
      <c r="GXP42" s="851"/>
      <c r="GXQ42" s="851"/>
      <c r="GXR42" s="851"/>
      <c r="GXS42" s="851"/>
      <c r="GXT42" s="851"/>
      <c r="GXU42" s="851"/>
      <c r="GXV42" s="851"/>
      <c r="GXW42" s="851"/>
      <c r="GXX42" s="851"/>
      <c r="GXY42" s="851"/>
      <c r="GXZ42" s="851"/>
      <c r="GYA42" s="851"/>
      <c r="GYB42" s="851"/>
      <c r="GYC42" s="851"/>
      <c r="GYD42" s="851"/>
      <c r="GYE42" s="851"/>
      <c r="GYF42" s="851"/>
      <c r="GYG42" s="851"/>
      <c r="GYH42" s="851"/>
      <c r="GYI42" s="851"/>
      <c r="GYJ42" s="851"/>
      <c r="GYK42" s="851"/>
      <c r="GYL42" s="851"/>
      <c r="GYM42" s="851"/>
      <c r="GYN42" s="851"/>
      <c r="GYO42" s="851"/>
      <c r="GYP42" s="851"/>
      <c r="GYQ42" s="851"/>
      <c r="GYR42" s="851"/>
      <c r="GYS42" s="851"/>
      <c r="GYT42" s="851"/>
      <c r="GYU42" s="851"/>
      <c r="GYV42" s="851"/>
      <c r="GYW42" s="851"/>
      <c r="GYX42" s="851"/>
      <c r="GYY42" s="851"/>
      <c r="GYZ42" s="851"/>
      <c r="GZA42" s="851"/>
      <c r="GZB42" s="851"/>
      <c r="GZC42" s="851"/>
      <c r="GZD42" s="851"/>
      <c r="GZE42" s="851"/>
      <c r="GZF42" s="851"/>
      <c r="GZG42" s="851"/>
      <c r="GZH42" s="851"/>
      <c r="GZI42" s="851"/>
      <c r="GZJ42" s="851"/>
      <c r="GZK42" s="851"/>
      <c r="GZL42" s="851"/>
      <c r="GZM42" s="851"/>
      <c r="GZN42" s="851"/>
      <c r="GZO42" s="851"/>
      <c r="GZP42" s="851"/>
      <c r="GZQ42" s="851"/>
      <c r="GZR42" s="851"/>
      <c r="GZS42" s="851"/>
      <c r="GZT42" s="851"/>
      <c r="GZU42" s="851"/>
      <c r="GZV42" s="851"/>
      <c r="GZW42" s="851"/>
      <c r="GZX42" s="851"/>
      <c r="GZY42" s="851"/>
      <c r="GZZ42" s="851"/>
      <c r="HAA42" s="851"/>
      <c r="HAB42" s="851"/>
      <c r="HAC42" s="851"/>
      <c r="HAD42" s="851"/>
      <c r="HAE42" s="851"/>
      <c r="HAF42" s="851"/>
      <c r="HAG42" s="851"/>
      <c r="HAH42" s="851"/>
      <c r="HAI42" s="851"/>
      <c r="HAJ42" s="851"/>
      <c r="HAK42" s="851"/>
      <c r="HAL42" s="851"/>
      <c r="HAM42" s="851"/>
      <c r="HAN42" s="851"/>
      <c r="HAO42" s="851"/>
      <c r="HAP42" s="851"/>
      <c r="HAQ42" s="851"/>
      <c r="HAR42" s="851"/>
      <c r="HAS42" s="851"/>
      <c r="HAT42" s="851"/>
      <c r="HAU42" s="851"/>
      <c r="HAV42" s="851"/>
      <c r="HAW42" s="851"/>
      <c r="HAX42" s="851"/>
      <c r="HAY42" s="851"/>
      <c r="HAZ42" s="851"/>
      <c r="HBA42" s="851"/>
      <c r="HBB42" s="851"/>
      <c r="HBC42" s="851"/>
      <c r="HBD42" s="851"/>
      <c r="HBE42" s="851"/>
      <c r="HBF42" s="851"/>
      <c r="HBG42" s="851"/>
      <c r="HBH42" s="851"/>
      <c r="HBI42" s="851"/>
      <c r="HBJ42" s="851"/>
      <c r="HBK42" s="851"/>
      <c r="HBL42" s="851"/>
      <c r="HBM42" s="851"/>
      <c r="HBN42" s="851"/>
      <c r="HBO42" s="851"/>
      <c r="HBP42" s="851"/>
      <c r="HBQ42" s="851"/>
      <c r="HBR42" s="851"/>
      <c r="HBS42" s="851"/>
      <c r="HBT42" s="851"/>
      <c r="HBU42" s="851"/>
      <c r="HBV42" s="851"/>
      <c r="HBW42" s="851"/>
      <c r="HBX42" s="851"/>
      <c r="HBY42" s="851"/>
      <c r="HBZ42" s="851"/>
      <c r="HCA42" s="851"/>
      <c r="HCB42" s="851"/>
      <c r="HCC42" s="851"/>
      <c r="HCD42" s="851"/>
      <c r="HCE42" s="851"/>
      <c r="HCF42" s="851"/>
      <c r="HCG42" s="851"/>
      <c r="HCH42" s="851"/>
      <c r="HCI42" s="851"/>
      <c r="HCJ42" s="851"/>
      <c r="HCK42" s="851"/>
      <c r="HCL42" s="851"/>
      <c r="HCM42" s="851"/>
      <c r="HCN42" s="851"/>
      <c r="HCO42" s="851"/>
      <c r="HCP42" s="851"/>
      <c r="HCQ42" s="851"/>
      <c r="HCR42" s="851"/>
      <c r="HCS42" s="851"/>
      <c r="HCT42" s="851"/>
      <c r="HCU42" s="851"/>
      <c r="HCV42" s="851"/>
      <c r="HCW42" s="851"/>
      <c r="HCX42" s="851"/>
      <c r="HCY42" s="851"/>
      <c r="HCZ42" s="851"/>
      <c r="HDA42" s="851"/>
      <c r="HDB42" s="851"/>
      <c r="HDC42" s="851"/>
      <c r="HDD42" s="851"/>
      <c r="HDE42" s="851"/>
      <c r="HDF42" s="851"/>
      <c r="HDG42" s="851"/>
      <c r="HDH42" s="851"/>
      <c r="HDI42" s="851"/>
      <c r="HDJ42" s="851"/>
      <c r="HDK42" s="851"/>
      <c r="HDL42" s="851"/>
      <c r="HDM42" s="851"/>
      <c r="HDN42" s="851"/>
      <c r="HDO42" s="851"/>
      <c r="HDP42" s="851"/>
      <c r="HDQ42" s="851"/>
      <c r="HDR42" s="851"/>
      <c r="HDS42" s="851"/>
      <c r="HDT42" s="851"/>
      <c r="HDU42" s="851"/>
      <c r="HDV42" s="851"/>
      <c r="HDW42" s="851"/>
      <c r="HDX42" s="851"/>
      <c r="HDY42" s="851"/>
      <c r="HDZ42" s="851"/>
      <c r="HEA42" s="851"/>
      <c r="HEB42" s="851"/>
      <c r="HEC42" s="851"/>
      <c r="HED42" s="851"/>
      <c r="HEE42" s="851"/>
      <c r="HEF42" s="851"/>
      <c r="HEG42" s="851"/>
      <c r="HEH42" s="851"/>
      <c r="HEI42" s="851"/>
      <c r="HEJ42" s="851"/>
      <c r="HEK42" s="851"/>
      <c r="HEL42" s="851"/>
      <c r="HEM42" s="851"/>
      <c r="HEN42" s="851"/>
      <c r="HEO42" s="851"/>
      <c r="HEP42" s="851"/>
      <c r="HEQ42" s="851"/>
      <c r="HER42" s="851"/>
      <c r="HES42" s="851"/>
      <c r="HET42" s="851"/>
      <c r="HEU42" s="851"/>
      <c r="HEV42" s="851"/>
      <c r="HEW42" s="851"/>
      <c r="HEX42" s="851"/>
      <c r="HEY42" s="851"/>
      <c r="HEZ42" s="851"/>
      <c r="HFA42" s="851"/>
      <c r="HFB42" s="851"/>
      <c r="HFC42" s="851"/>
      <c r="HFD42" s="851"/>
      <c r="HFE42" s="851"/>
      <c r="HFF42" s="851"/>
      <c r="HFG42" s="851"/>
      <c r="HFH42" s="851"/>
      <c r="HFI42" s="851"/>
      <c r="HFJ42" s="851"/>
      <c r="HFK42" s="851"/>
      <c r="HFL42" s="851"/>
      <c r="HFM42" s="851"/>
      <c r="HFN42" s="851"/>
      <c r="HFO42" s="851"/>
      <c r="HFP42" s="851"/>
      <c r="HFQ42" s="851"/>
      <c r="HFR42" s="851"/>
      <c r="HFS42" s="851"/>
      <c r="HFT42" s="851"/>
      <c r="HFU42" s="851"/>
      <c r="HFV42" s="851"/>
      <c r="HFW42" s="851"/>
      <c r="HFX42" s="851"/>
      <c r="HFY42" s="851"/>
      <c r="HFZ42" s="851"/>
      <c r="HGA42" s="851"/>
      <c r="HGB42" s="851"/>
      <c r="HGC42" s="851"/>
      <c r="HGD42" s="851"/>
      <c r="HGE42" s="851"/>
      <c r="HGF42" s="851"/>
      <c r="HGG42" s="851"/>
      <c r="HGH42" s="851"/>
      <c r="HGI42" s="851"/>
      <c r="HGJ42" s="851"/>
      <c r="HGK42" s="851"/>
      <c r="HGL42" s="851"/>
      <c r="HGM42" s="851"/>
      <c r="HGN42" s="851"/>
      <c r="HGO42" s="851"/>
      <c r="HGP42" s="851"/>
      <c r="HGQ42" s="851"/>
      <c r="HGR42" s="851"/>
      <c r="HGS42" s="851"/>
      <c r="HGT42" s="851"/>
      <c r="HGU42" s="851"/>
      <c r="HGV42" s="851"/>
      <c r="HGW42" s="851"/>
      <c r="HGX42" s="851"/>
      <c r="HGY42" s="851"/>
      <c r="HGZ42" s="851"/>
      <c r="HHA42" s="851"/>
      <c r="HHB42" s="851"/>
      <c r="HHC42" s="851"/>
      <c r="HHD42" s="851"/>
      <c r="HHE42" s="851"/>
      <c r="HHF42" s="851"/>
      <c r="HHG42" s="851"/>
      <c r="HHH42" s="851"/>
      <c r="HHI42" s="851"/>
      <c r="HHJ42" s="851"/>
      <c r="HHK42" s="851"/>
      <c r="HHL42" s="851"/>
      <c r="HHM42" s="851"/>
      <c r="HHN42" s="851"/>
      <c r="HHO42" s="851"/>
      <c r="HHP42" s="851"/>
      <c r="HHQ42" s="851"/>
      <c r="HHR42" s="851"/>
      <c r="HHS42" s="851"/>
      <c r="HHT42" s="851"/>
      <c r="HHU42" s="851"/>
      <c r="HHV42" s="851"/>
      <c r="HHW42" s="851"/>
      <c r="HHX42" s="851"/>
      <c r="HHY42" s="851"/>
      <c r="HHZ42" s="851"/>
      <c r="HIA42" s="851"/>
      <c r="HIB42" s="851"/>
      <c r="HIC42" s="851"/>
      <c r="HID42" s="851"/>
      <c r="HIE42" s="851"/>
      <c r="HIF42" s="851"/>
      <c r="HIG42" s="851"/>
      <c r="HIH42" s="851"/>
      <c r="HII42" s="851"/>
      <c r="HIJ42" s="851"/>
      <c r="HIK42" s="851"/>
      <c r="HIL42" s="851"/>
      <c r="HIM42" s="851"/>
      <c r="HIN42" s="851"/>
      <c r="HIO42" s="851"/>
      <c r="HIP42" s="851"/>
      <c r="HIQ42" s="851"/>
      <c r="HIR42" s="851"/>
      <c r="HIS42" s="851"/>
      <c r="HIT42" s="851"/>
      <c r="HIU42" s="851"/>
      <c r="HIV42" s="851"/>
      <c r="HIW42" s="851"/>
      <c r="HIX42" s="851"/>
      <c r="HIY42" s="851"/>
      <c r="HIZ42" s="851"/>
      <c r="HJA42" s="851"/>
      <c r="HJB42" s="851"/>
      <c r="HJC42" s="851"/>
      <c r="HJD42" s="851"/>
      <c r="HJE42" s="851"/>
      <c r="HJF42" s="851"/>
      <c r="HJG42" s="851"/>
      <c r="HJH42" s="851"/>
      <c r="HJI42" s="851"/>
      <c r="HJJ42" s="851"/>
      <c r="HJK42" s="851"/>
      <c r="HJL42" s="851"/>
      <c r="HJM42" s="851"/>
      <c r="HJN42" s="851"/>
      <c r="HJO42" s="851"/>
      <c r="HJP42" s="851"/>
      <c r="HJQ42" s="851"/>
      <c r="HJR42" s="851"/>
      <c r="HJS42" s="851"/>
      <c r="HJT42" s="851"/>
      <c r="HJU42" s="851"/>
      <c r="HJV42" s="851"/>
      <c r="HJW42" s="851"/>
      <c r="HJX42" s="851"/>
      <c r="HJY42" s="851"/>
      <c r="HJZ42" s="851"/>
      <c r="HKA42" s="851"/>
      <c r="HKB42" s="851"/>
      <c r="HKC42" s="851"/>
      <c r="HKD42" s="851"/>
      <c r="HKE42" s="851"/>
      <c r="HKF42" s="851"/>
      <c r="HKG42" s="851"/>
      <c r="HKH42" s="851"/>
      <c r="HKI42" s="851"/>
      <c r="HKJ42" s="851"/>
      <c r="HKK42" s="851"/>
      <c r="HKL42" s="851"/>
      <c r="HKM42" s="851"/>
      <c r="HKN42" s="851"/>
      <c r="HKO42" s="851"/>
      <c r="HKP42" s="851"/>
      <c r="HKQ42" s="851"/>
      <c r="HKR42" s="851"/>
      <c r="HKS42" s="851"/>
      <c r="HKT42" s="851"/>
      <c r="HKU42" s="851"/>
      <c r="HKV42" s="851"/>
      <c r="HKW42" s="851"/>
      <c r="HKX42" s="851"/>
      <c r="HKY42" s="851"/>
      <c r="HKZ42" s="851"/>
      <c r="HLA42" s="851"/>
      <c r="HLB42" s="851"/>
      <c r="HLC42" s="851"/>
      <c r="HLD42" s="851"/>
      <c r="HLE42" s="851"/>
      <c r="HLF42" s="851"/>
      <c r="HLG42" s="851"/>
      <c r="HLH42" s="851"/>
      <c r="HLI42" s="851"/>
      <c r="HLJ42" s="851"/>
      <c r="HLK42" s="851"/>
      <c r="HLL42" s="851"/>
      <c r="HLM42" s="851"/>
      <c r="HLN42" s="851"/>
      <c r="HLO42" s="851"/>
      <c r="HLP42" s="851"/>
      <c r="HLQ42" s="851"/>
      <c r="HLR42" s="851"/>
      <c r="HLS42" s="851"/>
      <c r="HLT42" s="851"/>
      <c r="HLU42" s="851"/>
      <c r="HLV42" s="851"/>
      <c r="HLW42" s="851"/>
      <c r="HLX42" s="851"/>
      <c r="HLY42" s="851"/>
      <c r="HLZ42" s="851"/>
      <c r="HMA42" s="851"/>
      <c r="HMB42" s="851"/>
      <c r="HMC42" s="851"/>
      <c r="HMD42" s="851"/>
      <c r="HME42" s="851"/>
      <c r="HMF42" s="851"/>
      <c r="HMG42" s="851"/>
      <c r="HMH42" s="851"/>
      <c r="HMI42" s="851"/>
      <c r="HMJ42" s="851"/>
      <c r="HMK42" s="851"/>
      <c r="HML42" s="851"/>
      <c r="HMM42" s="851"/>
      <c r="HMN42" s="851"/>
      <c r="HMO42" s="851"/>
      <c r="HMP42" s="851"/>
      <c r="HMQ42" s="851"/>
      <c r="HMR42" s="851"/>
      <c r="HMS42" s="851"/>
      <c r="HMT42" s="851"/>
      <c r="HMU42" s="851"/>
      <c r="HMV42" s="851"/>
      <c r="HMW42" s="851"/>
      <c r="HMX42" s="851"/>
      <c r="HMY42" s="851"/>
      <c r="HMZ42" s="851"/>
      <c r="HNA42" s="851"/>
      <c r="HNB42" s="851"/>
      <c r="HNC42" s="851"/>
      <c r="HND42" s="851"/>
      <c r="HNE42" s="851"/>
      <c r="HNF42" s="851"/>
      <c r="HNG42" s="851"/>
      <c r="HNH42" s="851"/>
      <c r="HNI42" s="851"/>
      <c r="HNJ42" s="851"/>
      <c r="HNK42" s="851"/>
      <c r="HNL42" s="851"/>
      <c r="HNM42" s="851"/>
      <c r="HNN42" s="851"/>
      <c r="HNO42" s="851"/>
      <c r="HNP42" s="851"/>
      <c r="HNQ42" s="851"/>
      <c r="HNR42" s="851"/>
      <c r="HNS42" s="851"/>
      <c r="HNT42" s="851"/>
      <c r="HNU42" s="851"/>
      <c r="HNV42" s="851"/>
      <c r="HNW42" s="851"/>
      <c r="HNX42" s="851"/>
      <c r="HNY42" s="851"/>
      <c r="HNZ42" s="851"/>
      <c r="HOA42" s="851"/>
      <c r="HOB42" s="851"/>
      <c r="HOC42" s="851"/>
      <c r="HOD42" s="851"/>
      <c r="HOE42" s="851"/>
      <c r="HOF42" s="851"/>
      <c r="HOG42" s="851"/>
      <c r="HOH42" s="851"/>
      <c r="HOI42" s="851"/>
      <c r="HOJ42" s="851"/>
      <c r="HOK42" s="851"/>
      <c r="HOL42" s="851"/>
      <c r="HOM42" s="851"/>
      <c r="HON42" s="851"/>
      <c r="HOO42" s="851"/>
      <c r="HOP42" s="851"/>
      <c r="HOQ42" s="851"/>
      <c r="HOR42" s="851"/>
      <c r="HOS42" s="851"/>
      <c r="HOT42" s="851"/>
      <c r="HOU42" s="851"/>
      <c r="HOV42" s="851"/>
      <c r="HOW42" s="851"/>
      <c r="HOX42" s="851"/>
      <c r="HOY42" s="851"/>
      <c r="HOZ42" s="851"/>
      <c r="HPA42" s="851"/>
      <c r="HPB42" s="851"/>
      <c r="HPC42" s="851"/>
      <c r="HPD42" s="851"/>
      <c r="HPE42" s="851"/>
      <c r="HPF42" s="851"/>
      <c r="HPG42" s="851"/>
      <c r="HPH42" s="851"/>
      <c r="HPI42" s="851"/>
      <c r="HPJ42" s="851"/>
      <c r="HPK42" s="851"/>
      <c r="HPL42" s="851"/>
      <c r="HPM42" s="851"/>
      <c r="HPN42" s="851"/>
      <c r="HPO42" s="851"/>
      <c r="HPP42" s="851"/>
      <c r="HPQ42" s="851"/>
      <c r="HPR42" s="851"/>
      <c r="HPS42" s="851"/>
      <c r="HPT42" s="851"/>
      <c r="HPU42" s="851"/>
      <c r="HPV42" s="851"/>
      <c r="HPW42" s="851"/>
      <c r="HPX42" s="851"/>
      <c r="HPY42" s="851"/>
      <c r="HPZ42" s="851"/>
      <c r="HQA42" s="851"/>
      <c r="HQB42" s="851"/>
      <c r="HQC42" s="851"/>
      <c r="HQD42" s="851"/>
      <c r="HQE42" s="851"/>
      <c r="HQF42" s="851"/>
      <c r="HQG42" s="851"/>
      <c r="HQH42" s="851"/>
      <c r="HQI42" s="851"/>
      <c r="HQJ42" s="851"/>
      <c r="HQK42" s="851"/>
      <c r="HQL42" s="851"/>
      <c r="HQM42" s="851"/>
      <c r="HQN42" s="851"/>
      <c r="HQO42" s="851"/>
      <c r="HQP42" s="851"/>
      <c r="HQQ42" s="851"/>
      <c r="HQR42" s="851"/>
      <c r="HQS42" s="851"/>
      <c r="HQT42" s="851"/>
      <c r="HQU42" s="851"/>
      <c r="HQV42" s="851"/>
      <c r="HQW42" s="851"/>
      <c r="HQX42" s="851"/>
      <c r="HQY42" s="851"/>
      <c r="HQZ42" s="851"/>
      <c r="HRA42" s="851"/>
      <c r="HRB42" s="851"/>
      <c r="HRC42" s="851"/>
      <c r="HRD42" s="851"/>
      <c r="HRE42" s="851"/>
      <c r="HRF42" s="851"/>
      <c r="HRG42" s="851"/>
      <c r="HRH42" s="851"/>
      <c r="HRI42" s="851"/>
      <c r="HRJ42" s="851"/>
      <c r="HRK42" s="851"/>
      <c r="HRL42" s="851"/>
      <c r="HRM42" s="851"/>
      <c r="HRN42" s="851"/>
      <c r="HRO42" s="851"/>
      <c r="HRP42" s="851"/>
      <c r="HRQ42" s="851"/>
      <c r="HRR42" s="851"/>
      <c r="HRS42" s="851"/>
      <c r="HRT42" s="851"/>
      <c r="HRU42" s="851"/>
      <c r="HRV42" s="851"/>
      <c r="HRW42" s="851"/>
      <c r="HRX42" s="851"/>
      <c r="HRY42" s="851"/>
      <c r="HRZ42" s="851"/>
      <c r="HSA42" s="851"/>
      <c r="HSB42" s="851"/>
      <c r="HSC42" s="851"/>
      <c r="HSD42" s="851"/>
      <c r="HSE42" s="851"/>
      <c r="HSF42" s="851"/>
      <c r="HSG42" s="851"/>
      <c r="HSH42" s="851"/>
      <c r="HSI42" s="851"/>
      <c r="HSJ42" s="851"/>
      <c r="HSK42" s="851"/>
      <c r="HSL42" s="851"/>
      <c r="HSM42" s="851"/>
      <c r="HSN42" s="851"/>
      <c r="HSO42" s="851"/>
      <c r="HSP42" s="851"/>
      <c r="HSQ42" s="851"/>
      <c r="HSR42" s="851"/>
      <c r="HSS42" s="851"/>
      <c r="HST42" s="851"/>
      <c r="HSU42" s="851"/>
      <c r="HSV42" s="851"/>
      <c r="HSW42" s="851"/>
      <c r="HSX42" s="851"/>
      <c r="HSY42" s="851"/>
      <c r="HSZ42" s="851"/>
      <c r="HTA42" s="851"/>
      <c r="HTB42" s="851"/>
      <c r="HTC42" s="851"/>
      <c r="HTD42" s="851"/>
      <c r="HTE42" s="851"/>
      <c r="HTF42" s="851"/>
      <c r="HTG42" s="851"/>
      <c r="HTH42" s="851"/>
      <c r="HTI42" s="851"/>
      <c r="HTJ42" s="851"/>
      <c r="HTK42" s="851"/>
      <c r="HTL42" s="851"/>
      <c r="HTM42" s="851"/>
      <c r="HTN42" s="851"/>
      <c r="HTO42" s="851"/>
      <c r="HTP42" s="851"/>
      <c r="HTQ42" s="851"/>
      <c r="HTR42" s="851"/>
      <c r="HTS42" s="851"/>
      <c r="HTT42" s="851"/>
      <c r="HTU42" s="851"/>
      <c r="HTV42" s="851"/>
      <c r="HTW42" s="851"/>
      <c r="HTX42" s="851"/>
      <c r="HTY42" s="851"/>
      <c r="HTZ42" s="851"/>
      <c r="HUA42" s="851"/>
      <c r="HUB42" s="851"/>
      <c r="HUC42" s="851"/>
      <c r="HUD42" s="851"/>
      <c r="HUE42" s="851"/>
      <c r="HUF42" s="851"/>
      <c r="HUG42" s="851"/>
      <c r="HUH42" s="851"/>
      <c r="HUI42" s="851"/>
      <c r="HUJ42" s="851"/>
      <c r="HUK42" s="851"/>
      <c r="HUL42" s="851"/>
      <c r="HUM42" s="851"/>
      <c r="HUN42" s="851"/>
      <c r="HUO42" s="851"/>
      <c r="HUP42" s="851"/>
      <c r="HUQ42" s="851"/>
      <c r="HUR42" s="851"/>
      <c r="HUS42" s="851"/>
      <c r="HUT42" s="851"/>
      <c r="HUU42" s="851"/>
      <c r="HUV42" s="851"/>
      <c r="HUW42" s="851"/>
      <c r="HUX42" s="851"/>
      <c r="HUY42" s="851"/>
      <c r="HUZ42" s="851"/>
      <c r="HVA42" s="851"/>
      <c r="HVB42" s="851"/>
      <c r="HVC42" s="851"/>
      <c r="HVD42" s="851"/>
      <c r="HVE42" s="851"/>
      <c r="HVF42" s="851"/>
      <c r="HVG42" s="851"/>
      <c r="HVH42" s="851"/>
      <c r="HVI42" s="851"/>
      <c r="HVJ42" s="851"/>
      <c r="HVK42" s="851"/>
      <c r="HVL42" s="851"/>
      <c r="HVM42" s="851"/>
      <c r="HVN42" s="851"/>
      <c r="HVO42" s="851"/>
      <c r="HVP42" s="851"/>
      <c r="HVQ42" s="851"/>
      <c r="HVR42" s="851"/>
      <c r="HVS42" s="851"/>
      <c r="HVT42" s="851"/>
      <c r="HVU42" s="851"/>
      <c r="HVV42" s="851"/>
      <c r="HVW42" s="851"/>
      <c r="HVX42" s="851"/>
      <c r="HVY42" s="851"/>
      <c r="HVZ42" s="851"/>
      <c r="HWA42" s="851"/>
      <c r="HWB42" s="851"/>
      <c r="HWC42" s="851"/>
      <c r="HWD42" s="851"/>
      <c r="HWE42" s="851"/>
      <c r="HWF42" s="851"/>
      <c r="HWG42" s="851"/>
      <c r="HWH42" s="851"/>
      <c r="HWI42" s="851"/>
      <c r="HWJ42" s="851"/>
      <c r="HWK42" s="851"/>
      <c r="HWL42" s="851"/>
      <c r="HWM42" s="851"/>
      <c r="HWN42" s="851"/>
      <c r="HWO42" s="851"/>
      <c r="HWP42" s="851"/>
      <c r="HWQ42" s="851"/>
      <c r="HWR42" s="851"/>
      <c r="HWS42" s="851"/>
      <c r="HWT42" s="851"/>
      <c r="HWU42" s="851"/>
      <c r="HWV42" s="851"/>
      <c r="HWW42" s="851"/>
      <c r="HWX42" s="851"/>
      <c r="HWY42" s="851"/>
      <c r="HWZ42" s="851"/>
      <c r="HXA42" s="851"/>
      <c r="HXB42" s="851"/>
      <c r="HXC42" s="851"/>
      <c r="HXD42" s="851"/>
      <c r="HXE42" s="851"/>
      <c r="HXF42" s="851"/>
      <c r="HXG42" s="851"/>
      <c r="HXH42" s="851"/>
      <c r="HXI42" s="851"/>
      <c r="HXJ42" s="851"/>
      <c r="HXK42" s="851"/>
      <c r="HXL42" s="851"/>
      <c r="HXM42" s="851"/>
      <c r="HXN42" s="851"/>
      <c r="HXO42" s="851"/>
      <c r="HXP42" s="851"/>
      <c r="HXQ42" s="851"/>
      <c r="HXR42" s="851"/>
      <c r="HXS42" s="851"/>
      <c r="HXT42" s="851"/>
      <c r="HXU42" s="851"/>
      <c r="HXV42" s="851"/>
      <c r="HXW42" s="851"/>
      <c r="HXX42" s="851"/>
      <c r="HXY42" s="851"/>
      <c r="HXZ42" s="851"/>
      <c r="HYA42" s="851"/>
      <c r="HYB42" s="851"/>
      <c r="HYC42" s="851"/>
      <c r="HYD42" s="851"/>
      <c r="HYE42" s="851"/>
      <c r="HYF42" s="851"/>
      <c r="HYG42" s="851"/>
      <c r="HYH42" s="851"/>
      <c r="HYI42" s="851"/>
      <c r="HYJ42" s="851"/>
      <c r="HYK42" s="851"/>
      <c r="HYL42" s="851"/>
      <c r="HYM42" s="851"/>
      <c r="HYN42" s="851"/>
      <c r="HYO42" s="851"/>
      <c r="HYP42" s="851"/>
      <c r="HYQ42" s="851"/>
      <c r="HYR42" s="851"/>
      <c r="HYS42" s="851"/>
      <c r="HYT42" s="851"/>
      <c r="HYU42" s="851"/>
      <c r="HYV42" s="851"/>
      <c r="HYW42" s="851"/>
      <c r="HYX42" s="851"/>
      <c r="HYY42" s="851"/>
      <c r="HYZ42" s="851"/>
      <c r="HZA42" s="851"/>
      <c r="HZB42" s="851"/>
      <c r="HZC42" s="851"/>
      <c r="HZD42" s="851"/>
      <c r="HZE42" s="851"/>
      <c r="HZF42" s="851"/>
      <c r="HZG42" s="851"/>
      <c r="HZH42" s="851"/>
      <c r="HZI42" s="851"/>
      <c r="HZJ42" s="851"/>
      <c r="HZK42" s="851"/>
      <c r="HZL42" s="851"/>
      <c r="HZM42" s="851"/>
      <c r="HZN42" s="851"/>
      <c r="HZO42" s="851"/>
      <c r="HZP42" s="851"/>
      <c r="HZQ42" s="851"/>
      <c r="HZR42" s="851"/>
      <c r="HZS42" s="851"/>
      <c r="HZT42" s="851"/>
      <c r="HZU42" s="851"/>
      <c r="HZV42" s="851"/>
      <c r="HZW42" s="851"/>
      <c r="HZX42" s="851"/>
      <c r="HZY42" s="851"/>
      <c r="HZZ42" s="851"/>
      <c r="IAA42" s="851"/>
      <c r="IAB42" s="851"/>
      <c r="IAC42" s="851"/>
      <c r="IAD42" s="851"/>
      <c r="IAE42" s="851"/>
      <c r="IAF42" s="851"/>
      <c r="IAG42" s="851"/>
      <c r="IAH42" s="851"/>
      <c r="IAI42" s="851"/>
      <c r="IAJ42" s="851"/>
      <c r="IAK42" s="851"/>
      <c r="IAL42" s="851"/>
      <c r="IAM42" s="851"/>
      <c r="IAN42" s="851"/>
      <c r="IAO42" s="851"/>
      <c r="IAP42" s="851"/>
      <c r="IAQ42" s="851"/>
      <c r="IAR42" s="851"/>
      <c r="IAS42" s="851"/>
      <c r="IAT42" s="851"/>
      <c r="IAU42" s="851"/>
      <c r="IAV42" s="851"/>
      <c r="IAW42" s="851"/>
      <c r="IAX42" s="851"/>
      <c r="IAY42" s="851"/>
      <c r="IAZ42" s="851"/>
      <c r="IBA42" s="851"/>
      <c r="IBB42" s="851"/>
      <c r="IBC42" s="851"/>
      <c r="IBD42" s="851"/>
      <c r="IBE42" s="851"/>
      <c r="IBF42" s="851"/>
      <c r="IBG42" s="851"/>
      <c r="IBH42" s="851"/>
      <c r="IBI42" s="851"/>
      <c r="IBJ42" s="851"/>
      <c r="IBK42" s="851"/>
      <c r="IBL42" s="851"/>
      <c r="IBM42" s="851"/>
      <c r="IBN42" s="851"/>
      <c r="IBO42" s="851"/>
      <c r="IBP42" s="851"/>
      <c r="IBQ42" s="851"/>
      <c r="IBR42" s="851"/>
      <c r="IBS42" s="851"/>
      <c r="IBT42" s="851"/>
      <c r="IBU42" s="851"/>
      <c r="IBV42" s="851"/>
      <c r="IBW42" s="851"/>
      <c r="IBX42" s="851"/>
      <c r="IBY42" s="851"/>
      <c r="IBZ42" s="851"/>
      <c r="ICA42" s="851"/>
      <c r="ICB42" s="851"/>
      <c r="ICC42" s="851"/>
      <c r="ICD42" s="851"/>
      <c r="ICE42" s="851"/>
      <c r="ICF42" s="851"/>
      <c r="ICG42" s="851"/>
      <c r="ICH42" s="851"/>
      <c r="ICI42" s="851"/>
      <c r="ICJ42" s="851"/>
      <c r="ICK42" s="851"/>
      <c r="ICL42" s="851"/>
      <c r="ICM42" s="851"/>
      <c r="ICN42" s="851"/>
      <c r="ICO42" s="851"/>
      <c r="ICP42" s="851"/>
      <c r="ICQ42" s="851"/>
      <c r="ICR42" s="851"/>
      <c r="ICS42" s="851"/>
      <c r="ICT42" s="851"/>
      <c r="ICU42" s="851"/>
      <c r="ICV42" s="851"/>
      <c r="ICW42" s="851"/>
      <c r="ICX42" s="851"/>
      <c r="ICY42" s="851"/>
      <c r="ICZ42" s="851"/>
      <c r="IDA42" s="851"/>
      <c r="IDB42" s="851"/>
      <c r="IDC42" s="851"/>
      <c r="IDD42" s="851"/>
      <c r="IDE42" s="851"/>
      <c r="IDF42" s="851"/>
      <c r="IDG42" s="851"/>
      <c r="IDH42" s="851"/>
      <c r="IDI42" s="851"/>
      <c r="IDJ42" s="851"/>
      <c r="IDK42" s="851"/>
      <c r="IDL42" s="851"/>
      <c r="IDM42" s="851"/>
      <c r="IDN42" s="851"/>
      <c r="IDO42" s="851"/>
      <c r="IDP42" s="851"/>
      <c r="IDQ42" s="851"/>
      <c r="IDR42" s="851"/>
      <c r="IDS42" s="851"/>
      <c r="IDT42" s="851"/>
      <c r="IDU42" s="851"/>
      <c r="IDV42" s="851"/>
      <c r="IDW42" s="851"/>
      <c r="IDX42" s="851"/>
      <c r="IDY42" s="851"/>
      <c r="IDZ42" s="851"/>
      <c r="IEA42" s="851"/>
      <c r="IEB42" s="851"/>
      <c r="IEC42" s="851"/>
      <c r="IED42" s="851"/>
      <c r="IEE42" s="851"/>
      <c r="IEF42" s="851"/>
      <c r="IEG42" s="851"/>
      <c r="IEH42" s="851"/>
      <c r="IEI42" s="851"/>
      <c r="IEJ42" s="851"/>
      <c r="IEK42" s="851"/>
      <c r="IEL42" s="851"/>
      <c r="IEM42" s="851"/>
      <c r="IEN42" s="851"/>
      <c r="IEO42" s="851"/>
      <c r="IEP42" s="851"/>
      <c r="IEQ42" s="851"/>
      <c r="IER42" s="851"/>
      <c r="IES42" s="851"/>
      <c r="IET42" s="851"/>
      <c r="IEU42" s="851"/>
      <c r="IEV42" s="851"/>
      <c r="IEW42" s="851"/>
      <c r="IEX42" s="851"/>
      <c r="IEY42" s="851"/>
      <c r="IEZ42" s="851"/>
      <c r="IFA42" s="851"/>
      <c r="IFB42" s="851"/>
      <c r="IFC42" s="851"/>
      <c r="IFD42" s="851"/>
      <c r="IFE42" s="851"/>
      <c r="IFF42" s="851"/>
      <c r="IFG42" s="851"/>
      <c r="IFH42" s="851"/>
      <c r="IFI42" s="851"/>
      <c r="IFJ42" s="851"/>
      <c r="IFK42" s="851"/>
      <c r="IFL42" s="851"/>
      <c r="IFM42" s="851"/>
      <c r="IFN42" s="851"/>
      <c r="IFO42" s="851"/>
      <c r="IFP42" s="851"/>
      <c r="IFQ42" s="851"/>
      <c r="IFR42" s="851"/>
      <c r="IFS42" s="851"/>
      <c r="IFT42" s="851"/>
      <c r="IFU42" s="851"/>
      <c r="IFV42" s="851"/>
      <c r="IFW42" s="851"/>
      <c r="IFX42" s="851"/>
      <c r="IFY42" s="851"/>
      <c r="IFZ42" s="851"/>
      <c r="IGA42" s="851"/>
      <c r="IGB42" s="851"/>
      <c r="IGC42" s="851"/>
      <c r="IGD42" s="851"/>
      <c r="IGE42" s="851"/>
      <c r="IGF42" s="851"/>
      <c r="IGG42" s="851"/>
      <c r="IGH42" s="851"/>
      <c r="IGI42" s="851"/>
      <c r="IGJ42" s="851"/>
      <c r="IGK42" s="851"/>
      <c r="IGL42" s="851"/>
      <c r="IGM42" s="851"/>
      <c r="IGN42" s="851"/>
      <c r="IGO42" s="851"/>
      <c r="IGP42" s="851"/>
      <c r="IGQ42" s="851"/>
      <c r="IGR42" s="851"/>
      <c r="IGS42" s="851"/>
      <c r="IGT42" s="851"/>
      <c r="IGU42" s="851"/>
      <c r="IGV42" s="851"/>
      <c r="IGW42" s="851"/>
      <c r="IGX42" s="851"/>
      <c r="IGY42" s="851"/>
      <c r="IGZ42" s="851"/>
      <c r="IHA42" s="851"/>
      <c r="IHB42" s="851"/>
      <c r="IHC42" s="851"/>
      <c r="IHD42" s="851"/>
      <c r="IHE42" s="851"/>
      <c r="IHF42" s="851"/>
      <c r="IHG42" s="851"/>
      <c r="IHH42" s="851"/>
      <c r="IHI42" s="851"/>
      <c r="IHJ42" s="851"/>
      <c r="IHK42" s="851"/>
      <c r="IHL42" s="851"/>
      <c r="IHM42" s="851"/>
      <c r="IHN42" s="851"/>
      <c r="IHO42" s="851"/>
      <c r="IHP42" s="851"/>
      <c r="IHQ42" s="851"/>
      <c r="IHR42" s="851"/>
      <c r="IHS42" s="851"/>
      <c r="IHT42" s="851"/>
      <c r="IHU42" s="851"/>
      <c r="IHV42" s="851"/>
      <c r="IHW42" s="851"/>
      <c r="IHX42" s="851"/>
      <c r="IHY42" s="851"/>
      <c r="IHZ42" s="851"/>
      <c r="IIA42" s="851"/>
      <c r="IIB42" s="851"/>
      <c r="IIC42" s="851"/>
      <c r="IID42" s="851"/>
      <c r="IIE42" s="851"/>
      <c r="IIF42" s="851"/>
      <c r="IIG42" s="851"/>
      <c r="IIH42" s="851"/>
      <c r="III42" s="851"/>
      <c r="IIJ42" s="851"/>
      <c r="IIK42" s="851"/>
      <c r="IIL42" s="851"/>
      <c r="IIM42" s="851"/>
      <c r="IIN42" s="851"/>
      <c r="IIO42" s="851"/>
      <c r="IIP42" s="851"/>
      <c r="IIQ42" s="851"/>
      <c r="IIR42" s="851"/>
      <c r="IIS42" s="851"/>
      <c r="IIT42" s="851"/>
      <c r="IIU42" s="851"/>
      <c r="IIV42" s="851"/>
      <c r="IIW42" s="851"/>
      <c r="IIX42" s="851"/>
      <c r="IIY42" s="851"/>
      <c r="IIZ42" s="851"/>
      <c r="IJA42" s="851"/>
      <c r="IJB42" s="851"/>
      <c r="IJC42" s="851"/>
      <c r="IJD42" s="851"/>
      <c r="IJE42" s="851"/>
      <c r="IJF42" s="851"/>
      <c r="IJG42" s="851"/>
      <c r="IJH42" s="851"/>
      <c r="IJI42" s="851"/>
      <c r="IJJ42" s="851"/>
      <c r="IJK42" s="851"/>
      <c r="IJL42" s="851"/>
      <c r="IJM42" s="851"/>
      <c r="IJN42" s="851"/>
      <c r="IJO42" s="851"/>
      <c r="IJP42" s="851"/>
      <c r="IJQ42" s="851"/>
      <c r="IJR42" s="851"/>
      <c r="IJS42" s="851"/>
      <c r="IJT42" s="851"/>
      <c r="IJU42" s="851"/>
      <c r="IJV42" s="851"/>
      <c r="IJW42" s="851"/>
      <c r="IJX42" s="851"/>
      <c r="IJY42" s="851"/>
      <c r="IJZ42" s="851"/>
      <c r="IKA42" s="851"/>
      <c r="IKB42" s="851"/>
      <c r="IKC42" s="851"/>
      <c r="IKD42" s="851"/>
      <c r="IKE42" s="851"/>
      <c r="IKF42" s="851"/>
      <c r="IKG42" s="851"/>
      <c r="IKH42" s="851"/>
      <c r="IKI42" s="851"/>
      <c r="IKJ42" s="851"/>
      <c r="IKK42" s="851"/>
      <c r="IKL42" s="851"/>
      <c r="IKM42" s="851"/>
      <c r="IKN42" s="851"/>
      <c r="IKO42" s="851"/>
      <c r="IKP42" s="851"/>
      <c r="IKQ42" s="851"/>
      <c r="IKR42" s="851"/>
      <c r="IKS42" s="851"/>
      <c r="IKT42" s="851"/>
      <c r="IKU42" s="851"/>
      <c r="IKV42" s="851"/>
      <c r="IKW42" s="851"/>
      <c r="IKX42" s="851"/>
      <c r="IKY42" s="851"/>
      <c r="IKZ42" s="851"/>
      <c r="ILA42" s="851"/>
      <c r="ILB42" s="851"/>
      <c r="ILC42" s="851"/>
      <c r="ILD42" s="851"/>
      <c r="ILE42" s="851"/>
      <c r="ILF42" s="851"/>
      <c r="ILG42" s="851"/>
      <c r="ILH42" s="851"/>
      <c r="ILI42" s="851"/>
      <c r="ILJ42" s="851"/>
      <c r="ILK42" s="851"/>
      <c r="ILL42" s="851"/>
      <c r="ILM42" s="851"/>
      <c r="ILN42" s="851"/>
      <c r="ILO42" s="851"/>
      <c r="ILP42" s="851"/>
      <c r="ILQ42" s="851"/>
      <c r="ILR42" s="851"/>
      <c r="ILS42" s="851"/>
      <c r="ILT42" s="851"/>
      <c r="ILU42" s="851"/>
      <c r="ILV42" s="851"/>
      <c r="ILW42" s="851"/>
      <c r="ILX42" s="851"/>
      <c r="ILY42" s="851"/>
      <c r="ILZ42" s="851"/>
      <c r="IMA42" s="851"/>
      <c r="IMB42" s="851"/>
      <c r="IMC42" s="851"/>
      <c r="IMD42" s="851"/>
      <c r="IME42" s="851"/>
      <c r="IMF42" s="851"/>
      <c r="IMG42" s="851"/>
      <c r="IMH42" s="851"/>
      <c r="IMI42" s="851"/>
      <c r="IMJ42" s="851"/>
      <c r="IMK42" s="851"/>
      <c r="IML42" s="851"/>
      <c r="IMM42" s="851"/>
      <c r="IMN42" s="851"/>
      <c r="IMO42" s="851"/>
      <c r="IMP42" s="851"/>
      <c r="IMQ42" s="851"/>
      <c r="IMR42" s="851"/>
      <c r="IMS42" s="851"/>
      <c r="IMT42" s="851"/>
      <c r="IMU42" s="851"/>
      <c r="IMV42" s="851"/>
      <c r="IMW42" s="851"/>
      <c r="IMX42" s="851"/>
      <c r="IMY42" s="851"/>
      <c r="IMZ42" s="851"/>
      <c r="INA42" s="851"/>
      <c r="INB42" s="851"/>
      <c r="INC42" s="851"/>
      <c r="IND42" s="851"/>
      <c r="INE42" s="851"/>
      <c r="INF42" s="851"/>
      <c r="ING42" s="851"/>
      <c r="INH42" s="851"/>
      <c r="INI42" s="851"/>
      <c r="INJ42" s="851"/>
      <c r="INK42" s="851"/>
      <c r="INL42" s="851"/>
      <c r="INM42" s="851"/>
      <c r="INN42" s="851"/>
      <c r="INO42" s="851"/>
      <c r="INP42" s="851"/>
      <c r="INQ42" s="851"/>
      <c r="INR42" s="851"/>
      <c r="INS42" s="851"/>
      <c r="INT42" s="851"/>
      <c r="INU42" s="851"/>
      <c r="INV42" s="851"/>
      <c r="INW42" s="851"/>
      <c r="INX42" s="851"/>
      <c r="INY42" s="851"/>
      <c r="INZ42" s="851"/>
      <c r="IOA42" s="851"/>
      <c r="IOB42" s="851"/>
      <c r="IOC42" s="851"/>
      <c r="IOD42" s="851"/>
      <c r="IOE42" s="851"/>
      <c r="IOF42" s="851"/>
      <c r="IOG42" s="851"/>
      <c r="IOH42" s="851"/>
      <c r="IOI42" s="851"/>
      <c r="IOJ42" s="851"/>
      <c r="IOK42" s="851"/>
      <c r="IOL42" s="851"/>
      <c r="IOM42" s="851"/>
      <c r="ION42" s="851"/>
      <c r="IOO42" s="851"/>
      <c r="IOP42" s="851"/>
      <c r="IOQ42" s="851"/>
      <c r="IOR42" s="851"/>
      <c r="IOS42" s="851"/>
      <c r="IOT42" s="851"/>
      <c r="IOU42" s="851"/>
      <c r="IOV42" s="851"/>
      <c r="IOW42" s="851"/>
      <c r="IOX42" s="851"/>
      <c r="IOY42" s="851"/>
      <c r="IOZ42" s="851"/>
      <c r="IPA42" s="851"/>
      <c r="IPB42" s="851"/>
      <c r="IPC42" s="851"/>
      <c r="IPD42" s="851"/>
      <c r="IPE42" s="851"/>
      <c r="IPF42" s="851"/>
      <c r="IPG42" s="851"/>
      <c r="IPH42" s="851"/>
      <c r="IPI42" s="851"/>
      <c r="IPJ42" s="851"/>
      <c r="IPK42" s="851"/>
      <c r="IPL42" s="851"/>
      <c r="IPM42" s="851"/>
      <c r="IPN42" s="851"/>
      <c r="IPO42" s="851"/>
      <c r="IPP42" s="851"/>
      <c r="IPQ42" s="851"/>
      <c r="IPR42" s="851"/>
      <c r="IPS42" s="851"/>
      <c r="IPT42" s="851"/>
      <c r="IPU42" s="851"/>
      <c r="IPV42" s="851"/>
      <c r="IPW42" s="851"/>
      <c r="IPX42" s="851"/>
      <c r="IPY42" s="851"/>
      <c r="IPZ42" s="851"/>
      <c r="IQA42" s="851"/>
      <c r="IQB42" s="851"/>
      <c r="IQC42" s="851"/>
      <c r="IQD42" s="851"/>
      <c r="IQE42" s="851"/>
      <c r="IQF42" s="851"/>
      <c r="IQG42" s="851"/>
      <c r="IQH42" s="851"/>
      <c r="IQI42" s="851"/>
      <c r="IQJ42" s="851"/>
      <c r="IQK42" s="851"/>
      <c r="IQL42" s="851"/>
      <c r="IQM42" s="851"/>
      <c r="IQN42" s="851"/>
      <c r="IQO42" s="851"/>
      <c r="IQP42" s="851"/>
      <c r="IQQ42" s="851"/>
      <c r="IQR42" s="851"/>
      <c r="IQS42" s="851"/>
      <c r="IQT42" s="851"/>
      <c r="IQU42" s="851"/>
      <c r="IQV42" s="851"/>
      <c r="IQW42" s="851"/>
      <c r="IQX42" s="851"/>
      <c r="IQY42" s="851"/>
      <c r="IQZ42" s="851"/>
      <c r="IRA42" s="851"/>
      <c r="IRB42" s="851"/>
      <c r="IRC42" s="851"/>
      <c r="IRD42" s="851"/>
      <c r="IRE42" s="851"/>
      <c r="IRF42" s="851"/>
      <c r="IRG42" s="851"/>
      <c r="IRH42" s="851"/>
      <c r="IRI42" s="851"/>
      <c r="IRJ42" s="851"/>
      <c r="IRK42" s="851"/>
      <c r="IRL42" s="851"/>
      <c r="IRM42" s="851"/>
      <c r="IRN42" s="851"/>
      <c r="IRO42" s="851"/>
      <c r="IRP42" s="851"/>
      <c r="IRQ42" s="851"/>
      <c r="IRR42" s="851"/>
      <c r="IRS42" s="851"/>
      <c r="IRT42" s="851"/>
      <c r="IRU42" s="851"/>
      <c r="IRV42" s="851"/>
      <c r="IRW42" s="851"/>
      <c r="IRX42" s="851"/>
      <c r="IRY42" s="851"/>
      <c r="IRZ42" s="851"/>
      <c r="ISA42" s="851"/>
      <c r="ISB42" s="851"/>
      <c r="ISC42" s="851"/>
      <c r="ISD42" s="851"/>
      <c r="ISE42" s="851"/>
      <c r="ISF42" s="851"/>
      <c r="ISG42" s="851"/>
      <c r="ISH42" s="851"/>
      <c r="ISI42" s="851"/>
      <c r="ISJ42" s="851"/>
      <c r="ISK42" s="851"/>
      <c r="ISL42" s="851"/>
      <c r="ISM42" s="851"/>
      <c r="ISN42" s="851"/>
      <c r="ISO42" s="851"/>
      <c r="ISP42" s="851"/>
      <c r="ISQ42" s="851"/>
      <c r="ISR42" s="851"/>
      <c r="ISS42" s="851"/>
      <c r="IST42" s="851"/>
      <c r="ISU42" s="851"/>
      <c r="ISV42" s="851"/>
      <c r="ISW42" s="851"/>
      <c r="ISX42" s="851"/>
      <c r="ISY42" s="851"/>
      <c r="ISZ42" s="851"/>
      <c r="ITA42" s="851"/>
      <c r="ITB42" s="851"/>
      <c r="ITC42" s="851"/>
      <c r="ITD42" s="851"/>
      <c r="ITE42" s="851"/>
      <c r="ITF42" s="851"/>
      <c r="ITG42" s="851"/>
      <c r="ITH42" s="851"/>
      <c r="ITI42" s="851"/>
      <c r="ITJ42" s="851"/>
      <c r="ITK42" s="851"/>
      <c r="ITL42" s="851"/>
      <c r="ITM42" s="851"/>
      <c r="ITN42" s="851"/>
      <c r="ITO42" s="851"/>
      <c r="ITP42" s="851"/>
      <c r="ITQ42" s="851"/>
      <c r="ITR42" s="851"/>
      <c r="ITS42" s="851"/>
      <c r="ITT42" s="851"/>
      <c r="ITU42" s="851"/>
      <c r="ITV42" s="851"/>
      <c r="ITW42" s="851"/>
      <c r="ITX42" s="851"/>
      <c r="ITY42" s="851"/>
      <c r="ITZ42" s="851"/>
      <c r="IUA42" s="851"/>
      <c r="IUB42" s="851"/>
      <c r="IUC42" s="851"/>
      <c r="IUD42" s="851"/>
      <c r="IUE42" s="851"/>
      <c r="IUF42" s="851"/>
      <c r="IUG42" s="851"/>
      <c r="IUH42" s="851"/>
      <c r="IUI42" s="851"/>
      <c r="IUJ42" s="851"/>
      <c r="IUK42" s="851"/>
      <c r="IUL42" s="851"/>
      <c r="IUM42" s="851"/>
      <c r="IUN42" s="851"/>
      <c r="IUO42" s="851"/>
      <c r="IUP42" s="851"/>
      <c r="IUQ42" s="851"/>
      <c r="IUR42" s="851"/>
      <c r="IUS42" s="851"/>
      <c r="IUT42" s="851"/>
      <c r="IUU42" s="851"/>
      <c r="IUV42" s="851"/>
      <c r="IUW42" s="851"/>
      <c r="IUX42" s="851"/>
      <c r="IUY42" s="851"/>
      <c r="IUZ42" s="851"/>
      <c r="IVA42" s="851"/>
      <c r="IVB42" s="851"/>
      <c r="IVC42" s="851"/>
      <c r="IVD42" s="851"/>
      <c r="IVE42" s="851"/>
      <c r="IVF42" s="851"/>
      <c r="IVG42" s="851"/>
      <c r="IVH42" s="851"/>
      <c r="IVI42" s="851"/>
      <c r="IVJ42" s="851"/>
      <c r="IVK42" s="851"/>
      <c r="IVL42" s="851"/>
      <c r="IVM42" s="851"/>
      <c r="IVN42" s="851"/>
      <c r="IVO42" s="851"/>
      <c r="IVP42" s="851"/>
      <c r="IVQ42" s="851"/>
      <c r="IVR42" s="851"/>
      <c r="IVS42" s="851"/>
      <c r="IVT42" s="851"/>
      <c r="IVU42" s="851"/>
      <c r="IVV42" s="851"/>
      <c r="IVW42" s="851"/>
      <c r="IVX42" s="851"/>
      <c r="IVY42" s="851"/>
      <c r="IVZ42" s="851"/>
      <c r="IWA42" s="851"/>
      <c r="IWB42" s="851"/>
      <c r="IWC42" s="851"/>
      <c r="IWD42" s="851"/>
      <c r="IWE42" s="851"/>
      <c r="IWF42" s="851"/>
      <c r="IWG42" s="851"/>
      <c r="IWH42" s="851"/>
      <c r="IWI42" s="851"/>
      <c r="IWJ42" s="851"/>
      <c r="IWK42" s="851"/>
      <c r="IWL42" s="851"/>
      <c r="IWM42" s="851"/>
      <c r="IWN42" s="851"/>
      <c r="IWO42" s="851"/>
      <c r="IWP42" s="851"/>
      <c r="IWQ42" s="851"/>
      <c r="IWR42" s="851"/>
      <c r="IWS42" s="851"/>
      <c r="IWT42" s="851"/>
      <c r="IWU42" s="851"/>
      <c r="IWV42" s="851"/>
      <c r="IWW42" s="851"/>
      <c r="IWX42" s="851"/>
      <c r="IWY42" s="851"/>
      <c r="IWZ42" s="851"/>
      <c r="IXA42" s="851"/>
      <c r="IXB42" s="851"/>
      <c r="IXC42" s="851"/>
      <c r="IXD42" s="851"/>
      <c r="IXE42" s="851"/>
      <c r="IXF42" s="851"/>
      <c r="IXG42" s="851"/>
      <c r="IXH42" s="851"/>
      <c r="IXI42" s="851"/>
      <c r="IXJ42" s="851"/>
      <c r="IXK42" s="851"/>
      <c r="IXL42" s="851"/>
      <c r="IXM42" s="851"/>
      <c r="IXN42" s="851"/>
      <c r="IXO42" s="851"/>
      <c r="IXP42" s="851"/>
      <c r="IXQ42" s="851"/>
      <c r="IXR42" s="851"/>
      <c r="IXS42" s="851"/>
      <c r="IXT42" s="851"/>
      <c r="IXU42" s="851"/>
      <c r="IXV42" s="851"/>
      <c r="IXW42" s="851"/>
      <c r="IXX42" s="851"/>
      <c r="IXY42" s="851"/>
      <c r="IXZ42" s="851"/>
      <c r="IYA42" s="851"/>
      <c r="IYB42" s="851"/>
      <c r="IYC42" s="851"/>
      <c r="IYD42" s="851"/>
      <c r="IYE42" s="851"/>
      <c r="IYF42" s="851"/>
      <c r="IYG42" s="851"/>
      <c r="IYH42" s="851"/>
      <c r="IYI42" s="851"/>
      <c r="IYJ42" s="851"/>
      <c r="IYK42" s="851"/>
      <c r="IYL42" s="851"/>
      <c r="IYM42" s="851"/>
      <c r="IYN42" s="851"/>
      <c r="IYO42" s="851"/>
      <c r="IYP42" s="851"/>
      <c r="IYQ42" s="851"/>
      <c r="IYR42" s="851"/>
      <c r="IYS42" s="851"/>
      <c r="IYT42" s="851"/>
      <c r="IYU42" s="851"/>
      <c r="IYV42" s="851"/>
      <c r="IYW42" s="851"/>
      <c r="IYX42" s="851"/>
      <c r="IYY42" s="851"/>
      <c r="IYZ42" s="851"/>
      <c r="IZA42" s="851"/>
      <c r="IZB42" s="851"/>
      <c r="IZC42" s="851"/>
      <c r="IZD42" s="851"/>
      <c r="IZE42" s="851"/>
      <c r="IZF42" s="851"/>
      <c r="IZG42" s="851"/>
      <c r="IZH42" s="851"/>
      <c r="IZI42" s="851"/>
      <c r="IZJ42" s="851"/>
      <c r="IZK42" s="851"/>
      <c r="IZL42" s="851"/>
      <c r="IZM42" s="851"/>
      <c r="IZN42" s="851"/>
      <c r="IZO42" s="851"/>
      <c r="IZP42" s="851"/>
      <c r="IZQ42" s="851"/>
      <c r="IZR42" s="851"/>
      <c r="IZS42" s="851"/>
      <c r="IZT42" s="851"/>
      <c r="IZU42" s="851"/>
      <c r="IZV42" s="851"/>
      <c r="IZW42" s="851"/>
      <c r="IZX42" s="851"/>
      <c r="IZY42" s="851"/>
      <c r="IZZ42" s="851"/>
      <c r="JAA42" s="851"/>
      <c r="JAB42" s="851"/>
      <c r="JAC42" s="851"/>
      <c r="JAD42" s="851"/>
      <c r="JAE42" s="851"/>
      <c r="JAF42" s="851"/>
      <c r="JAG42" s="851"/>
      <c r="JAH42" s="851"/>
      <c r="JAI42" s="851"/>
      <c r="JAJ42" s="851"/>
      <c r="JAK42" s="851"/>
      <c r="JAL42" s="851"/>
      <c r="JAM42" s="851"/>
      <c r="JAN42" s="851"/>
      <c r="JAO42" s="851"/>
      <c r="JAP42" s="851"/>
      <c r="JAQ42" s="851"/>
      <c r="JAR42" s="851"/>
      <c r="JAS42" s="851"/>
      <c r="JAT42" s="851"/>
      <c r="JAU42" s="851"/>
      <c r="JAV42" s="851"/>
      <c r="JAW42" s="851"/>
      <c r="JAX42" s="851"/>
      <c r="JAY42" s="851"/>
      <c r="JAZ42" s="851"/>
      <c r="JBA42" s="851"/>
      <c r="JBB42" s="851"/>
      <c r="JBC42" s="851"/>
      <c r="JBD42" s="851"/>
      <c r="JBE42" s="851"/>
      <c r="JBF42" s="851"/>
      <c r="JBG42" s="851"/>
      <c r="JBH42" s="851"/>
      <c r="JBI42" s="851"/>
      <c r="JBJ42" s="851"/>
      <c r="JBK42" s="851"/>
      <c r="JBL42" s="851"/>
      <c r="JBM42" s="851"/>
      <c r="JBN42" s="851"/>
      <c r="JBO42" s="851"/>
      <c r="JBP42" s="851"/>
      <c r="JBQ42" s="851"/>
      <c r="JBR42" s="851"/>
      <c r="JBS42" s="851"/>
      <c r="JBT42" s="851"/>
      <c r="JBU42" s="851"/>
      <c r="JBV42" s="851"/>
      <c r="JBW42" s="851"/>
      <c r="JBX42" s="851"/>
      <c r="JBY42" s="851"/>
      <c r="JBZ42" s="851"/>
      <c r="JCA42" s="851"/>
      <c r="JCB42" s="851"/>
      <c r="JCC42" s="851"/>
      <c r="JCD42" s="851"/>
      <c r="JCE42" s="851"/>
      <c r="JCF42" s="851"/>
      <c r="JCG42" s="851"/>
      <c r="JCH42" s="851"/>
      <c r="JCI42" s="851"/>
      <c r="JCJ42" s="851"/>
      <c r="JCK42" s="851"/>
      <c r="JCL42" s="851"/>
      <c r="JCM42" s="851"/>
      <c r="JCN42" s="851"/>
      <c r="JCO42" s="851"/>
      <c r="JCP42" s="851"/>
      <c r="JCQ42" s="851"/>
      <c r="JCR42" s="851"/>
      <c r="JCS42" s="851"/>
      <c r="JCT42" s="851"/>
      <c r="JCU42" s="851"/>
      <c r="JCV42" s="851"/>
      <c r="JCW42" s="851"/>
      <c r="JCX42" s="851"/>
      <c r="JCY42" s="851"/>
      <c r="JCZ42" s="851"/>
      <c r="JDA42" s="851"/>
      <c r="JDB42" s="851"/>
      <c r="JDC42" s="851"/>
      <c r="JDD42" s="851"/>
      <c r="JDE42" s="851"/>
      <c r="JDF42" s="851"/>
      <c r="JDG42" s="851"/>
      <c r="JDH42" s="851"/>
      <c r="JDI42" s="851"/>
      <c r="JDJ42" s="851"/>
      <c r="JDK42" s="851"/>
      <c r="JDL42" s="851"/>
      <c r="JDM42" s="851"/>
      <c r="JDN42" s="851"/>
      <c r="JDO42" s="851"/>
      <c r="JDP42" s="851"/>
      <c r="JDQ42" s="851"/>
      <c r="JDR42" s="851"/>
      <c r="JDS42" s="851"/>
      <c r="JDT42" s="851"/>
      <c r="JDU42" s="851"/>
      <c r="JDV42" s="851"/>
      <c r="JDW42" s="851"/>
      <c r="JDX42" s="851"/>
      <c r="JDY42" s="851"/>
      <c r="JDZ42" s="851"/>
      <c r="JEA42" s="851"/>
      <c r="JEB42" s="851"/>
      <c r="JEC42" s="851"/>
      <c r="JED42" s="851"/>
      <c r="JEE42" s="851"/>
      <c r="JEF42" s="851"/>
      <c r="JEG42" s="851"/>
      <c r="JEH42" s="851"/>
      <c r="JEI42" s="851"/>
      <c r="JEJ42" s="851"/>
      <c r="JEK42" s="851"/>
      <c r="JEL42" s="851"/>
      <c r="JEM42" s="851"/>
      <c r="JEN42" s="851"/>
      <c r="JEO42" s="851"/>
      <c r="JEP42" s="851"/>
      <c r="JEQ42" s="851"/>
      <c r="JER42" s="851"/>
      <c r="JES42" s="851"/>
      <c r="JET42" s="851"/>
      <c r="JEU42" s="851"/>
      <c r="JEV42" s="851"/>
      <c r="JEW42" s="851"/>
      <c r="JEX42" s="851"/>
      <c r="JEY42" s="851"/>
      <c r="JEZ42" s="851"/>
      <c r="JFA42" s="851"/>
      <c r="JFB42" s="851"/>
      <c r="JFC42" s="851"/>
      <c r="JFD42" s="851"/>
      <c r="JFE42" s="851"/>
      <c r="JFF42" s="851"/>
      <c r="JFG42" s="851"/>
      <c r="JFH42" s="851"/>
      <c r="JFI42" s="851"/>
      <c r="JFJ42" s="851"/>
      <c r="JFK42" s="851"/>
      <c r="JFL42" s="851"/>
      <c r="JFM42" s="851"/>
      <c r="JFN42" s="851"/>
      <c r="JFO42" s="851"/>
      <c r="JFP42" s="851"/>
      <c r="JFQ42" s="851"/>
      <c r="JFR42" s="851"/>
      <c r="JFS42" s="851"/>
      <c r="JFT42" s="851"/>
      <c r="JFU42" s="851"/>
      <c r="JFV42" s="851"/>
      <c r="JFW42" s="851"/>
      <c r="JFX42" s="851"/>
      <c r="JFY42" s="851"/>
      <c r="JFZ42" s="851"/>
      <c r="JGA42" s="851"/>
      <c r="JGB42" s="851"/>
      <c r="JGC42" s="851"/>
      <c r="JGD42" s="851"/>
      <c r="JGE42" s="851"/>
      <c r="JGF42" s="851"/>
      <c r="JGG42" s="851"/>
      <c r="JGH42" s="851"/>
      <c r="JGI42" s="851"/>
      <c r="JGJ42" s="851"/>
      <c r="JGK42" s="851"/>
      <c r="JGL42" s="851"/>
      <c r="JGM42" s="851"/>
      <c r="JGN42" s="851"/>
      <c r="JGO42" s="851"/>
      <c r="JGP42" s="851"/>
      <c r="JGQ42" s="851"/>
      <c r="JGR42" s="851"/>
      <c r="JGS42" s="851"/>
      <c r="JGT42" s="851"/>
      <c r="JGU42" s="851"/>
      <c r="JGV42" s="851"/>
      <c r="JGW42" s="851"/>
      <c r="JGX42" s="851"/>
      <c r="JGY42" s="851"/>
      <c r="JGZ42" s="851"/>
      <c r="JHA42" s="851"/>
      <c r="JHB42" s="851"/>
      <c r="JHC42" s="851"/>
      <c r="JHD42" s="851"/>
      <c r="JHE42" s="851"/>
      <c r="JHF42" s="851"/>
      <c r="JHG42" s="851"/>
      <c r="JHH42" s="851"/>
      <c r="JHI42" s="851"/>
      <c r="JHJ42" s="851"/>
      <c r="JHK42" s="851"/>
      <c r="JHL42" s="851"/>
      <c r="JHM42" s="851"/>
      <c r="JHN42" s="851"/>
      <c r="JHO42" s="851"/>
      <c r="JHP42" s="851"/>
      <c r="JHQ42" s="851"/>
      <c r="JHR42" s="851"/>
      <c r="JHS42" s="851"/>
      <c r="JHT42" s="851"/>
      <c r="JHU42" s="851"/>
      <c r="JHV42" s="851"/>
      <c r="JHW42" s="851"/>
      <c r="JHX42" s="851"/>
      <c r="JHY42" s="851"/>
      <c r="JHZ42" s="851"/>
      <c r="JIA42" s="851"/>
      <c r="JIB42" s="851"/>
      <c r="JIC42" s="851"/>
      <c r="JID42" s="851"/>
      <c r="JIE42" s="851"/>
      <c r="JIF42" s="851"/>
      <c r="JIG42" s="851"/>
      <c r="JIH42" s="851"/>
      <c r="JII42" s="851"/>
      <c r="JIJ42" s="851"/>
      <c r="JIK42" s="851"/>
      <c r="JIL42" s="851"/>
      <c r="JIM42" s="851"/>
      <c r="JIN42" s="851"/>
      <c r="JIO42" s="851"/>
      <c r="JIP42" s="851"/>
      <c r="JIQ42" s="851"/>
      <c r="JIR42" s="851"/>
      <c r="JIS42" s="851"/>
      <c r="JIT42" s="851"/>
      <c r="JIU42" s="851"/>
      <c r="JIV42" s="851"/>
      <c r="JIW42" s="851"/>
      <c r="JIX42" s="851"/>
      <c r="JIY42" s="851"/>
      <c r="JIZ42" s="851"/>
      <c r="JJA42" s="851"/>
      <c r="JJB42" s="851"/>
      <c r="JJC42" s="851"/>
      <c r="JJD42" s="851"/>
      <c r="JJE42" s="851"/>
      <c r="JJF42" s="851"/>
      <c r="JJG42" s="851"/>
      <c r="JJH42" s="851"/>
      <c r="JJI42" s="851"/>
      <c r="JJJ42" s="851"/>
      <c r="JJK42" s="851"/>
      <c r="JJL42" s="851"/>
      <c r="JJM42" s="851"/>
      <c r="JJN42" s="851"/>
      <c r="JJO42" s="851"/>
      <c r="JJP42" s="851"/>
      <c r="JJQ42" s="851"/>
      <c r="JJR42" s="851"/>
      <c r="JJS42" s="851"/>
      <c r="JJT42" s="851"/>
      <c r="JJU42" s="851"/>
      <c r="JJV42" s="851"/>
      <c r="JJW42" s="851"/>
      <c r="JJX42" s="851"/>
      <c r="JJY42" s="851"/>
      <c r="JJZ42" s="851"/>
      <c r="JKA42" s="851"/>
      <c r="JKB42" s="851"/>
      <c r="JKC42" s="851"/>
      <c r="JKD42" s="851"/>
      <c r="JKE42" s="851"/>
      <c r="JKF42" s="851"/>
      <c r="JKG42" s="851"/>
      <c r="JKH42" s="851"/>
      <c r="JKI42" s="851"/>
      <c r="JKJ42" s="851"/>
      <c r="JKK42" s="851"/>
      <c r="JKL42" s="851"/>
      <c r="JKM42" s="851"/>
      <c r="JKN42" s="851"/>
      <c r="JKO42" s="851"/>
      <c r="JKP42" s="851"/>
      <c r="JKQ42" s="851"/>
      <c r="JKR42" s="851"/>
      <c r="JKS42" s="851"/>
      <c r="JKT42" s="851"/>
      <c r="JKU42" s="851"/>
      <c r="JKV42" s="851"/>
      <c r="JKW42" s="851"/>
      <c r="JKX42" s="851"/>
      <c r="JKY42" s="851"/>
      <c r="JKZ42" s="851"/>
      <c r="JLA42" s="851"/>
      <c r="JLB42" s="851"/>
      <c r="JLC42" s="851"/>
      <c r="JLD42" s="851"/>
      <c r="JLE42" s="851"/>
      <c r="JLF42" s="851"/>
      <c r="JLG42" s="851"/>
      <c r="JLH42" s="851"/>
      <c r="JLI42" s="851"/>
      <c r="JLJ42" s="851"/>
      <c r="JLK42" s="851"/>
      <c r="JLL42" s="851"/>
      <c r="JLM42" s="851"/>
      <c r="JLN42" s="851"/>
      <c r="JLO42" s="851"/>
      <c r="JLP42" s="851"/>
      <c r="JLQ42" s="851"/>
      <c r="JLR42" s="851"/>
      <c r="JLS42" s="851"/>
      <c r="JLT42" s="851"/>
      <c r="JLU42" s="851"/>
      <c r="JLV42" s="851"/>
      <c r="JLW42" s="851"/>
      <c r="JLX42" s="851"/>
      <c r="JLY42" s="851"/>
      <c r="JLZ42" s="851"/>
      <c r="JMA42" s="851"/>
      <c r="JMB42" s="851"/>
      <c r="JMC42" s="851"/>
      <c r="JMD42" s="851"/>
      <c r="JME42" s="851"/>
      <c r="JMF42" s="851"/>
      <c r="JMG42" s="851"/>
      <c r="JMH42" s="851"/>
      <c r="JMI42" s="851"/>
      <c r="JMJ42" s="851"/>
      <c r="JMK42" s="851"/>
      <c r="JML42" s="851"/>
      <c r="JMM42" s="851"/>
      <c r="JMN42" s="851"/>
      <c r="JMO42" s="851"/>
      <c r="JMP42" s="851"/>
      <c r="JMQ42" s="851"/>
      <c r="JMR42" s="851"/>
      <c r="JMS42" s="851"/>
      <c r="JMT42" s="851"/>
      <c r="JMU42" s="851"/>
      <c r="JMV42" s="851"/>
      <c r="JMW42" s="851"/>
      <c r="JMX42" s="851"/>
      <c r="JMY42" s="851"/>
      <c r="JMZ42" s="851"/>
      <c r="JNA42" s="851"/>
      <c r="JNB42" s="851"/>
      <c r="JNC42" s="851"/>
      <c r="JND42" s="851"/>
      <c r="JNE42" s="851"/>
      <c r="JNF42" s="851"/>
      <c r="JNG42" s="851"/>
      <c r="JNH42" s="851"/>
      <c r="JNI42" s="851"/>
      <c r="JNJ42" s="851"/>
      <c r="JNK42" s="851"/>
      <c r="JNL42" s="851"/>
      <c r="JNM42" s="851"/>
      <c r="JNN42" s="851"/>
      <c r="JNO42" s="851"/>
      <c r="JNP42" s="851"/>
      <c r="JNQ42" s="851"/>
      <c r="JNR42" s="851"/>
      <c r="JNS42" s="851"/>
      <c r="JNT42" s="851"/>
      <c r="JNU42" s="851"/>
      <c r="JNV42" s="851"/>
      <c r="JNW42" s="851"/>
      <c r="JNX42" s="851"/>
      <c r="JNY42" s="851"/>
      <c r="JNZ42" s="851"/>
      <c r="JOA42" s="851"/>
      <c r="JOB42" s="851"/>
      <c r="JOC42" s="851"/>
      <c r="JOD42" s="851"/>
      <c r="JOE42" s="851"/>
      <c r="JOF42" s="851"/>
      <c r="JOG42" s="851"/>
      <c r="JOH42" s="851"/>
      <c r="JOI42" s="851"/>
      <c r="JOJ42" s="851"/>
      <c r="JOK42" s="851"/>
      <c r="JOL42" s="851"/>
      <c r="JOM42" s="851"/>
      <c r="JON42" s="851"/>
      <c r="JOO42" s="851"/>
      <c r="JOP42" s="851"/>
      <c r="JOQ42" s="851"/>
      <c r="JOR42" s="851"/>
      <c r="JOS42" s="851"/>
      <c r="JOT42" s="851"/>
      <c r="JOU42" s="851"/>
      <c r="JOV42" s="851"/>
      <c r="JOW42" s="851"/>
      <c r="JOX42" s="851"/>
      <c r="JOY42" s="851"/>
      <c r="JOZ42" s="851"/>
      <c r="JPA42" s="851"/>
      <c r="JPB42" s="851"/>
      <c r="JPC42" s="851"/>
      <c r="JPD42" s="851"/>
      <c r="JPE42" s="851"/>
      <c r="JPF42" s="851"/>
      <c r="JPG42" s="851"/>
      <c r="JPH42" s="851"/>
      <c r="JPI42" s="851"/>
      <c r="JPJ42" s="851"/>
      <c r="JPK42" s="851"/>
      <c r="JPL42" s="851"/>
      <c r="JPM42" s="851"/>
      <c r="JPN42" s="851"/>
      <c r="JPO42" s="851"/>
      <c r="JPP42" s="851"/>
      <c r="JPQ42" s="851"/>
      <c r="JPR42" s="851"/>
      <c r="JPS42" s="851"/>
      <c r="JPT42" s="851"/>
      <c r="JPU42" s="851"/>
      <c r="JPV42" s="851"/>
      <c r="JPW42" s="851"/>
      <c r="JPX42" s="851"/>
      <c r="JPY42" s="851"/>
      <c r="JPZ42" s="851"/>
      <c r="JQA42" s="851"/>
      <c r="JQB42" s="851"/>
      <c r="JQC42" s="851"/>
      <c r="JQD42" s="851"/>
      <c r="JQE42" s="851"/>
      <c r="JQF42" s="851"/>
      <c r="JQG42" s="851"/>
      <c r="JQH42" s="851"/>
      <c r="JQI42" s="851"/>
      <c r="JQJ42" s="851"/>
      <c r="JQK42" s="851"/>
      <c r="JQL42" s="851"/>
      <c r="JQM42" s="851"/>
      <c r="JQN42" s="851"/>
      <c r="JQO42" s="851"/>
      <c r="JQP42" s="851"/>
      <c r="JQQ42" s="851"/>
      <c r="JQR42" s="851"/>
      <c r="JQS42" s="851"/>
      <c r="JQT42" s="851"/>
      <c r="JQU42" s="851"/>
      <c r="JQV42" s="851"/>
      <c r="JQW42" s="851"/>
      <c r="JQX42" s="851"/>
      <c r="JQY42" s="851"/>
      <c r="JQZ42" s="851"/>
      <c r="JRA42" s="851"/>
      <c r="JRB42" s="851"/>
      <c r="JRC42" s="851"/>
      <c r="JRD42" s="851"/>
      <c r="JRE42" s="851"/>
      <c r="JRF42" s="851"/>
      <c r="JRG42" s="851"/>
      <c r="JRH42" s="851"/>
      <c r="JRI42" s="851"/>
      <c r="JRJ42" s="851"/>
      <c r="JRK42" s="851"/>
      <c r="JRL42" s="851"/>
      <c r="JRM42" s="851"/>
      <c r="JRN42" s="851"/>
      <c r="JRO42" s="851"/>
      <c r="JRP42" s="851"/>
      <c r="JRQ42" s="851"/>
      <c r="JRR42" s="851"/>
      <c r="JRS42" s="851"/>
      <c r="JRT42" s="851"/>
      <c r="JRU42" s="851"/>
      <c r="JRV42" s="851"/>
      <c r="JRW42" s="851"/>
      <c r="JRX42" s="851"/>
      <c r="JRY42" s="851"/>
      <c r="JRZ42" s="851"/>
      <c r="JSA42" s="851"/>
      <c r="JSB42" s="851"/>
      <c r="JSC42" s="851"/>
      <c r="JSD42" s="851"/>
      <c r="JSE42" s="851"/>
      <c r="JSF42" s="851"/>
      <c r="JSG42" s="851"/>
      <c r="JSH42" s="851"/>
      <c r="JSI42" s="851"/>
      <c r="JSJ42" s="851"/>
      <c r="JSK42" s="851"/>
      <c r="JSL42" s="851"/>
      <c r="JSM42" s="851"/>
      <c r="JSN42" s="851"/>
      <c r="JSO42" s="851"/>
      <c r="JSP42" s="851"/>
      <c r="JSQ42" s="851"/>
      <c r="JSR42" s="851"/>
      <c r="JSS42" s="851"/>
      <c r="JST42" s="851"/>
      <c r="JSU42" s="851"/>
      <c r="JSV42" s="851"/>
      <c r="JSW42" s="851"/>
      <c r="JSX42" s="851"/>
      <c r="JSY42" s="851"/>
      <c r="JSZ42" s="851"/>
      <c r="JTA42" s="851"/>
      <c r="JTB42" s="851"/>
      <c r="JTC42" s="851"/>
      <c r="JTD42" s="851"/>
      <c r="JTE42" s="851"/>
      <c r="JTF42" s="851"/>
      <c r="JTG42" s="851"/>
      <c r="JTH42" s="851"/>
      <c r="JTI42" s="851"/>
      <c r="JTJ42" s="851"/>
      <c r="JTK42" s="851"/>
      <c r="JTL42" s="851"/>
      <c r="JTM42" s="851"/>
      <c r="JTN42" s="851"/>
      <c r="JTO42" s="851"/>
      <c r="JTP42" s="851"/>
      <c r="JTQ42" s="851"/>
      <c r="JTR42" s="851"/>
      <c r="JTS42" s="851"/>
      <c r="JTT42" s="851"/>
      <c r="JTU42" s="851"/>
      <c r="JTV42" s="851"/>
      <c r="JTW42" s="851"/>
      <c r="JTX42" s="851"/>
      <c r="JTY42" s="851"/>
      <c r="JTZ42" s="851"/>
      <c r="JUA42" s="851"/>
      <c r="JUB42" s="851"/>
      <c r="JUC42" s="851"/>
      <c r="JUD42" s="851"/>
      <c r="JUE42" s="851"/>
      <c r="JUF42" s="851"/>
      <c r="JUG42" s="851"/>
      <c r="JUH42" s="851"/>
      <c r="JUI42" s="851"/>
      <c r="JUJ42" s="851"/>
      <c r="JUK42" s="851"/>
      <c r="JUL42" s="851"/>
      <c r="JUM42" s="851"/>
      <c r="JUN42" s="851"/>
      <c r="JUO42" s="851"/>
      <c r="JUP42" s="851"/>
      <c r="JUQ42" s="851"/>
      <c r="JUR42" s="851"/>
      <c r="JUS42" s="851"/>
      <c r="JUT42" s="851"/>
      <c r="JUU42" s="851"/>
      <c r="JUV42" s="851"/>
      <c r="JUW42" s="851"/>
      <c r="JUX42" s="851"/>
      <c r="JUY42" s="851"/>
      <c r="JUZ42" s="851"/>
      <c r="JVA42" s="851"/>
      <c r="JVB42" s="851"/>
      <c r="JVC42" s="851"/>
      <c r="JVD42" s="851"/>
      <c r="JVE42" s="851"/>
      <c r="JVF42" s="851"/>
      <c r="JVG42" s="851"/>
      <c r="JVH42" s="851"/>
      <c r="JVI42" s="851"/>
      <c r="JVJ42" s="851"/>
      <c r="JVK42" s="851"/>
      <c r="JVL42" s="851"/>
      <c r="JVM42" s="851"/>
      <c r="JVN42" s="851"/>
      <c r="JVO42" s="851"/>
      <c r="JVP42" s="851"/>
      <c r="JVQ42" s="851"/>
      <c r="JVR42" s="851"/>
      <c r="JVS42" s="851"/>
      <c r="JVT42" s="851"/>
      <c r="JVU42" s="851"/>
      <c r="JVV42" s="851"/>
      <c r="JVW42" s="851"/>
      <c r="JVX42" s="851"/>
      <c r="JVY42" s="851"/>
      <c r="JVZ42" s="851"/>
      <c r="JWA42" s="851"/>
      <c r="JWB42" s="851"/>
      <c r="JWC42" s="851"/>
      <c r="JWD42" s="851"/>
      <c r="JWE42" s="851"/>
      <c r="JWF42" s="851"/>
      <c r="JWG42" s="851"/>
      <c r="JWH42" s="851"/>
      <c r="JWI42" s="851"/>
      <c r="JWJ42" s="851"/>
      <c r="JWK42" s="851"/>
      <c r="JWL42" s="851"/>
      <c r="JWM42" s="851"/>
      <c r="JWN42" s="851"/>
      <c r="JWO42" s="851"/>
      <c r="JWP42" s="851"/>
      <c r="JWQ42" s="851"/>
      <c r="JWR42" s="851"/>
      <c r="JWS42" s="851"/>
      <c r="JWT42" s="851"/>
      <c r="JWU42" s="851"/>
      <c r="JWV42" s="851"/>
      <c r="JWW42" s="851"/>
      <c r="JWX42" s="851"/>
      <c r="JWY42" s="851"/>
      <c r="JWZ42" s="851"/>
      <c r="JXA42" s="851"/>
      <c r="JXB42" s="851"/>
      <c r="JXC42" s="851"/>
      <c r="JXD42" s="851"/>
      <c r="JXE42" s="851"/>
      <c r="JXF42" s="851"/>
      <c r="JXG42" s="851"/>
      <c r="JXH42" s="851"/>
      <c r="JXI42" s="851"/>
      <c r="JXJ42" s="851"/>
      <c r="JXK42" s="851"/>
      <c r="JXL42" s="851"/>
      <c r="JXM42" s="851"/>
      <c r="JXN42" s="851"/>
      <c r="JXO42" s="851"/>
      <c r="JXP42" s="851"/>
      <c r="JXQ42" s="851"/>
      <c r="JXR42" s="851"/>
      <c r="JXS42" s="851"/>
      <c r="JXT42" s="851"/>
      <c r="JXU42" s="851"/>
      <c r="JXV42" s="851"/>
      <c r="JXW42" s="851"/>
      <c r="JXX42" s="851"/>
      <c r="JXY42" s="851"/>
      <c r="JXZ42" s="851"/>
      <c r="JYA42" s="851"/>
      <c r="JYB42" s="851"/>
      <c r="JYC42" s="851"/>
      <c r="JYD42" s="851"/>
      <c r="JYE42" s="851"/>
      <c r="JYF42" s="851"/>
      <c r="JYG42" s="851"/>
      <c r="JYH42" s="851"/>
      <c r="JYI42" s="851"/>
      <c r="JYJ42" s="851"/>
      <c r="JYK42" s="851"/>
      <c r="JYL42" s="851"/>
      <c r="JYM42" s="851"/>
      <c r="JYN42" s="851"/>
      <c r="JYO42" s="851"/>
      <c r="JYP42" s="851"/>
      <c r="JYQ42" s="851"/>
      <c r="JYR42" s="851"/>
      <c r="JYS42" s="851"/>
      <c r="JYT42" s="851"/>
      <c r="JYU42" s="851"/>
      <c r="JYV42" s="851"/>
      <c r="JYW42" s="851"/>
      <c r="JYX42" s="851"/>
      <c r="JYY42" s="851"/>
      <c r="JYZ42" s="851"/>
      <c r="JZA42" s="851"/>
      <c r="JZB42" s="851"/>
      <c r="JZC42" s="851"/>
      <c r="JZD42" s="851"/>
      <c r="JZE42" s="851"/>
      <c r="JZF42" s="851"/>
      <c r="JZG42" s="851"/>
      <c r="JZH42" s="851"/>
      <c r="JZI42" s="851"/>
      <c r="JZJ42" s="851"/>
      <c r="JZK42" s="851"/>
      <c r="JZL42" s="851"/>
      <c r="JZM42" s="851"/>
      <c r="JZN42" s="851"/>
      <c r="JZO42" s="851"/>
      <c r="JZP42" s="851"/>
      <c r="JZQ42" s="851"/>
      <c r="JZR42" s="851"/>
      <c r="JZS42" s="851"/>
      <c r="JZT42" s="851"/>
      <c r="JZU42" s="851"/>
      <c r="JZV42" s="851"/>
      <c r="JZW42" s="851"/>
      <c r="JZX42" s="851"/>
      <c r="JZY42" s="851"/>
      <c r="JZZ42" s="851"/>
      <c r="KAA42" s="851"/>
      <c r="KAB42" s="851"/>
      <c r="KAC42" s="851"/>
      <c r="KAD42" s="851"/>
      <c r="KAE42" s="851"/>
      <c r="KAF42" s="851"/>
      <c r="KAG42" s="851"/>
      <c r="KAH42" s="851"/>
      <c r="KAI42" s="851"/>
      <c r="KAJ42" s="851"/>
      <c r="KAK42" s="851"/>
      <c r="KAL42" s="851"/>
      <c r="KAM42" s="851"/>
      <c r="KAN42" s="851"/>
      <c r="KAO42" s="851"/>
      <c r="KAP42" s="851"/>
      <c r="KAQ42" s="851"/>
      <c r="KAR42" s="851"/>
      <c r="KAS42" s="851"/>
      <c r="KAT42" s="851"/>
      <c r="KAU42" s="851"/>
      <c r="KAV42" s="851"/>
      <c r="KAW42" s="851"/>
      <c r="KAX42" s="851"/>
      <c r="KAY42" s="851"/>
      <c r="KAZ42" s="851"/>
      <c r="KBA42" s="851"/>
      <c r="KBB42" s="851"/>
      <c r="KBC42" s="851"/>
      <c r="KBD42" s="851"/>
      <c r="KBE42" s="851"/>
      <c r="KBF42" s="851"/>
      <c r="KBG42" s="851"/>
      <c r="KBH42" s="851"/>
      <c r="KBI42" s="851"/>
      <c r="KBJ42" s="851"/>
      <c r="KBK42" s="851"/>
      <c r="KBL42" s="851"/>
      <c r="KBM42" s="851"/>
      <c r="KBN42" s="851"/>
      <c r="KBO42" s="851"/>
      <c r="KBP42" s="851"/>
      <c r="KBQ42" s="851"/>
      <c r="KBR42" s="851"/>
      <c r="KBS42" s="851"/>
      <c r="KBT42" s="851"/>
      <c r="KBU42" s="851"/>
      <c r="KBV42" s="851"/>
      <c r="KBW42" s="851"/>
      <c r="KBX42" s="851"/>
      <c r="KBY42" s="851"/>
      <c r="KBZ42" s="851"/>
      <c r="KCA42" s="851"/>
      <c r="KCB42" s="851"/>
      <c r="KCC42" s="851"/>
      <c r="KCD42" s="851"/>
      <c r="KCE42" s="851"/>
      <c r="KCF42" s="851"/>
      <c r="KCG42" s="851"/>
      <c r="KCH42" s="851"/>
      <c r="KCI42" s="851"/>
      <c r="KCJ42" s="851"/>
      <c r="KCK42" s="851"/>
      <c r="KCL42" s="851"/>
      <c r="KCM42" s="851"/>
      <c r="KCN42" s="851"/>
      <c r="KCO42" s="851"/>
      <c r="KCP42" s="851"/>
      <c r="KCQ42" s="851"/>
      <c r="KCR42" s="851"/>
      <c r="KCS42" s="851"/>
      <c r="KCT42" s="851"/>
      <c r="KCU42" s="851"/>
      <c r="KCV42" s="851"/>
      <c r="KCW42" s="851"/>
      <c r="KCX42" s="851"/>
      <c r="KCY42" s="851"/>
      <c r="KCZ42" s="851"/>
      <c r="KDA42" s="851"/>
      <c r="KDB42" s="851"/>
      <c r="KDC42" s="851"/>
      <c r="KDD42" s="851"/>
      <c r="KDE42" s="851"/>
      <c r="KDF42" s="851"/>
      <c r="KDG42" s="851"/>
      <c r="KDH42" s="851"/>
      <c r="KDI42" s="851"/>
      <c r="KDJ42" s="851"/>
      <c r="KDK42" s="851"/>
      <c r="KDL42" s="851"/>
      <c r="KDM42" s="851"/>
      <c r="KDN42" s="851"/>
      <c r="KDO42" s="851"/>
      <c r="KDP42" s="851"/>
      <c r="KDQ42" s="851"/>
      <c r="KDR42" s="851"/>
      <c r="KDS42" s="851"/>
      <c r="KDT42" s="851"/>
      <c r="KDU42" s="851"/>
      <c r="KDV42" s="851"/>
      <c r="KDW42" s="851"/>
      <c r="KDX42" s="851"/>
      <c r="KDY42" s="851"/>
      <c r="KDZ42" s="851"/>
      <c r="KEA42" s="851"/>
      <c r="KEB42" s="851"/>
      <c r="KEC42" s="851"/>
      <c r="KED42" s="851"/>
      <c r="KEE42" s="851"/>
      <c r="KEF42" s="851"/>
      <c r="KEG42" s="851"/>
      <c r="KEH42" s="851"/>
      <c r="KEI42" s="851"/>
      <c r="KEJ42" s="851"/>
      <c r="KEK42" s="851"/>
      <c r="KEL42" s="851"/>
      <c r="KEM42" s="851"/>
      <c r="KEN42" s="851"/>
      <c r="KEO42" s="851"/>
      <c r="KEP42" s="851"/>
      <c r="KEQ42" s="851"/>
      <c r="KER42" s="851"/>
      <c r="KES42" s="851"/>
      <c r="KET42" s="851"/>
      <c r="KEU42" s="851"/>
      <c r="KEV42" s="851"/>
      <c r="KEW42" s="851"/>
      <c r="KEX42" s="851"/>
      <c r="KEY42" s="851"/>
      <c r="KEZ42" s="851"/>
      <c r="KFA42" s="851"/>
      <c r="KFB42" s="851"/>
      <c r="KFC42" s="851"/>
      <c r="KFD42" s="851"/>
      <c r="KFE42" s="851"/>
      <c r="KFF42" s="851"/>
      <c r="KFG42" s="851"/>
      <c r="KFH42" s="851"/>
      <c r="KFI42" s="851"/>
      <c r="KFJ42" s="851"/>
      <c r="KFK42" s="851"/>
      <c r="KFL42" s="851"/>
      <c r="KFM42" s="851"/>
      <c r="KFN42" s="851"/>
      <c r="KFO42" s="851"/>
      <c r="KFP42" s="851"/>
      <c r="KFQ42" s="851"/>
      <c r="KFR42" s="851"/>
      <c r="KFS42" s="851"/>
      <c r="KFT42" s="851"/>
      <c r="KFU42" s="851"/>
      <c r="KFV42" s="851"/>
      <c r="KFW42" s="851"/>
      <c r="KFX42" s="851"/>
      <c r="KFY42" s="851"/>
      <c r="KFZ42" s="851"/>
      <c r="KGA42" s="851"/>
      <c r="KGB42" s="851"/>
      <c r="KGC42" s="851"/>
      <c r="KGD42" s="851"/>
      <c r="KGE42" s="851"/>
      <c r="KGF42" s="851"/>
      <c r="KGG42" s="851"/>
      <c r="KGH42" s="851"/>
      <c r="KGI42" s="851"/>
      <c r="KGJ42" s="851"/>
      <c r="KGK42" s="851"/>
      <c r="KGL42" s="851"/>
      <c r="KGM42" s="851"/>
      <c r="KGN42" s="851"/>
      <c r="KGO42" s="851"/>
      <c r="KGP42" s="851"/>
      <c r="KGQ42" s="851"/>
      <c r="KGR42" s="851"/>
      <c r="KGS42" s="851"/>
      <c r="KGT42" s="851"/>
      <c r="KGU42" s="851"/>
      <c r="KGV42" s="851"/>
      <c r="KGW42" s="851"/>
      <c r="KGX42" s="851"/>
      <c r="KGY42" s="851"/>
      <c r="KGZ42" s="851"/>
      <c r="KHA42" s="851"/>
      <c r="KHB42" s="851"/>
      <c r="KHC42" s="851"/>
      <c r="KHD42" s="851"/>
      <c r="KHE42" s="851"/>
      <c r="KHF42" s="851"/>
      <c r="KHG42" s="851"/>
      <c r="KHH42" s="851"/>
      <c r="KHI42" s="851"/>
      <c r="KHJ42" s="851"/>
      <c r="KHK42" s="851"/>
      <c r="KHL42" s="851"/>
      <c r="KHM42" s="851"/>
      <c r="KHN42" s="851"/>
      <c r="KHO42" s="851"/>
      <c r="KHP42" s="851"/>
      <c r="KHQ42" s="851"/>
      <c r="KHR42" s="851"/>
      <c r="KHS42" s="851"/>
      <c r="KHT42" s="851"/>
      <c r="KHU42" s="851"/>
      <c r="KHV42" s="851"/>
      <c r="KHW42" s="851"/>
      <c r="KHX42" s="851"/>
      <c r="KHY42" s="851"/>
      <c r="KHZ42" s="851"/>
      <c r="KIA42" s="851"/>
      <c r="KIB42" s="851"/>
      <c r="KIC42" s="851"/>
      <c r="KID42" s="851"/>
      <c r="KIE42" s="851"/>
      <c r="KIF42" s="851"/>
      <c r="KIG42" s="851"/>
      <c r="KIH42" s="851"/>
      <c r="KII42" s="851"/>
      <c r="KIJ42" s="851"/>
      <c r="KIK42" s="851"/>
      <c r="KIL42" s="851"/>
      <c r="KIM42" s="851"/>
      <c r="KIN42" s="851"/>
      <c r="KIO42" s="851"/>
      <c r="KIP42" s="851"/>
      <c r="KIQ42" s="851"/>
      <c r="KIR42" s="851"/>
      <c r="KIS42" s="851"/>
      <c r="KIT42" s="851"/>
      <c r="KIU42" s="851"/>
      <c r="KIV42" s="851"/>
      <c r="KIW42" s="851"/>
      <c r="KIX42" s="851"/>
      <c r="KIY42" s="851"/>
      <c r="KIZ42" s="851"/>
      <c r="KJA42" s="851"/>
      <c r="KJB42" s="851"/>
      <c r="KJC42" s="851"/>
      <c r="KJD42" s="851"/>
      <c r="KJE42" s="851"/>
      <c r="KJF42" s="851"/>
      <c r="KJG42" s="851"/>
      <c r="KJH42" s="851"/>
      <c r="KJI42" s="851"/>
      <c r="KJJ42" s="851"/>
      <c r="KJK42" s="851"/>
      <c r="KJL42" s="851"/>
      <c r="KJM42" s="851"/>
      <c r="KJN42" s="851"/>
      <c r="KJO42" s="851"/>
      <c r="KJP42" s="851"/>
      <c r="KJQ42" s="851"/>
      <c r="KJR42" s="851"/>
      <c r="KJS42" s="851"/>
      <c r="KJT42" s="851"/>
      <c r="KJU42" s="851"/>
      <c r="KJV42" s="851"/>
      <c r="KJW42" s="851"/>
      <c r="KJX42" s="851"/>
      <c r="KJY42" s="851"/>
      <c r="KJZ42" s="851"/>
      <c r="KKA42" s="851"/>
      <c r="KKB42" s="851"/>
      <c r="KKC42" s="851"/>
      <c r="KKD42" s="851"/>
      <c r="KKE42" s="851"/>
      <c r="KKF42" s="851"/>
      <c r="KKG42" s="851"/>
      <c r="KKH42" s="851"/>
      <c r="KKI42" s="851"/>
      <c r="KKJ42" s="851"/>
      <c r="KKK42" s="851"/>
      <c r="KKL42" s="851"/>
      <c r="KKM42" s="851"/>
      <c r="KKN42" s="851"/>
      <c r="KKO42" s="851"/>
      <c r="KKP42" s="851"/>
      <c r="KKQ42" s="851"/>
      <c r="KKR42" s="851"/>
      <c r="KKS42" s="851"/>
      <c r="KKT42" s="851"/>
      <c r="KKU42" s="851"/>
      <c r="KKV42" s="851"/>
      <c r="KKW42" s="851"/>
      <c r="KKX42" s="851"/>
      <c r="KKY42" s="851"/>
      <c r="KKZ42" s="851"/>
      <c r="KLA42" s="851"/>
      <c r="KLB42" s="851"/>
      <c r="KLC42" s="851"/>
      <c r="KLD42" s="851"/>
      <c r="KLE42" s="851"/>
      <c r="KLF42" s="851"/>
      <c r="KLG42" s="851"/>
      <c r="KLH42" s="851"/>
      <c r="KLI42" s="851"/>
      <c r="KLJ42" s="851"/>
      <c r="KLK42" s="851"/>
      <c r="KLL42" s="851"/>
      <c r="KLM42" s="851"/>
      <c r="KLN42" s="851"/>
      <c r="KLO42" s="851"/>
      <c r="KLP42" s="851"/>
      <c r="KLQ42" s="851"/>
      <c r="KLR42" s="851"/>
      <c r="KLS42" s="851"/>
      <c r="KLT42" s="851"/>
      <c r="KLU42" s="851"/>
      <c r="KLV42" s="851"/>
      <c r="KLW42" s="851"/>
      <c r="KLX42" s="851"/>
      <c r="KLY42" s="851"/>
      <c r="KLZ42" s="851"/>
      <c r="KMA42" s="851"/>
      <c r="KMB42" s="851"/>
      <c r="KMC42" s="851"/>
      <c r="KMD42" s="851"/>
      <c r="KME42" s="851"/>
      <c r="KMF42" s="851"/>
      <c r="KMG42" s="851"/>
      <c r="KMH42" s="851"/>
      <c r="KMI42" s="851"/>
      <c r="KMJ42" s="851"/>
      <c r="KMK42" s="851"/>
      <c r="KML42" s="851"/>
      <c r="KMM42" s="851"/>
      <c r="KMN42" s="851"/>
      <c r="KMO42" s="851"/>
      <c r="KMP42" s="851"/>
      <c r="KMQ42" s="851"/>
      <c r="KMR42" s="851"/>
      <c r="KMS42" s="851"/>
      <c r="KMT42" s="851"/>
      <c r="KMU42" s="851"/>
      <c r="KMV42" s="851"/>
      <c r="KMW42" s="851"/>
      <c r="KMX42" s="851"/>
      <c r="KMY42" s="851"/>
      <c r="KMZ42" s="851"/>
      <c r="KNA42" s="851"/>
      <c r="KNB42" s="851"/>
      <c r="KNC42" s="851"/>
      <c r="KND42" s="851"/>
      <c r="KNE42" s="851"/>
      <c r="KNF42" s="851"/>
      <c r="KNG42" s="851"/>
      <c r="KNH42" s="851"/>
      <c r="KNI42" s="851"/>
      <c r="KNJ42" s="851"/>
      <c r="KNK42" s="851"/>
      <c r="KNL42" s="851"/>
      <c r="KNM42" s="851"/>
      <c r="KNN42" s="851"/>
      <c r="KNO42" s="851"/>
      <c r="KNP42" s="851"/>
      <c r="KNQ42" s="851"/>
      <c r="KNR42" s="851"/>
      <c r="KNS42" s="851"/>
      <c r="KNT42" s="851"/>
      <c r="KNU42" s="851"/>
      <c r="KNV42" s="851"/>
      <c r="KNW42" s="851"/>
      <c r="KNX42" s="851"/>
      <c r="KNY42" s="851"/>
      <c r="KNZ42" s="851"/>
      <c r="KOA42" s="851"/>
      <c r="KOB42" s="851"/>
      <c r="KOC42" s="851"/>
      <c r="KOD42" s="851"/>
      <c r="KOE42" s="851"/>
      <c r="KOF42" s="851"/>
      <c r="KOG42" s="851"/>
      <c r="KOH42" s="851"/>
      <c r="KOI42" s="851"/>
      <c r="KOJ42" s="851"/>
      <c r="KOK42" s="851"/>
      <c r="KOL42" s="851"/>
      <c r="KOM42" s="851"/>
      <c r="KON42" s="851"/>
      <c r="KOO42" s="851"/>
      <c r="KOP42" s="851"/>
      <c r="KOQ42" s="851"/>
      <c r="KOR42" s="851"/>
      <c r="KOS42" s="851"/>
      <c r="KOT42" s="851"/>
      <c r="KOU42" s="851"/>
      <c r="KOV42" s="851"/>
      <c r="KOW42" s="851"/>
      <c r="KOX42" s="851"/>
      <c r="KOY42" s="851"/>
      <c r="KOZ42" s="851"/>
      <c r="KPA42" s="851"/>
      <c r="KPB42" s="851"/>
      <c r="KPC42" s="851"/>
      <c r="KPD42" s="851"/>
      <c r="KPE42" s="851"/>
      <c r="KPF42" s="851"/>
      <c r="KPG42" s="851"/>
      <c r="KPH42" s="851"/>
      <c r="KPI42" s="851"/>
      <c r="KPJ42" s="851"/>
      <c r="KPK42" s="851"/>
      <c r="KPL42" s="851"/>
      <c r="KPM42" s="851"/>
      <c r="KPN42" s="851"/>
      <c r="KPO42" s="851"/>
      <c r="KPP42" s="851"/>
      <c r="KPQ42" s="851"/>
      <c r="KPR42" s="851"/>
      <c r="KPS42" s="851"/>
      <c r="KPT42" s="851"/>
      <c r="KPU42" s="851"/>
      <c r="KPV42" s="851"/>
      <c r="KPW42" s="851"/>
      <c r="KPX42" s="851"/>
      <c r="KPY42" s="851"/>
      <c r="KPZ42" s="851"/>
      <c r="KQA42" s="851"/>
      <c r="KQB42" s="851"/>
      <c r="KQC42" s="851"/>
      <c r="KQD42" s="851"/>
      <c r="KQE42" s="851"/>
      <c r="KQF42" s="851"/>
      <c r="KQG42" s="851"/>
      <c r="KQH42" s="851"/>
      <c r="KQI42" s="851"/>
      <c r="KQJ42" s="851"/>
      <c r="KQK42" s="851"/>
      <c r="KQL42" s="851"/>
      <c r="KQM42" s="851"/>
      <c r="KQN42" s="851"/>
      <c r="KQO42" s="851"/>
      <c r="KQP42" s="851"/>
      <c r="KQQ42" s="851"/>
      <c r="KQR42" s="851"/>
      <c r="KQS42" s="851"/>
      <c r="KQT42" s="851"/>
      <c r="KQU42" s="851"/>
      <c r="KQV42" s="851"/>
      <c r="KQW42" s="851"/>
      <c r="KQX42" s="851"/>
      <c r="KQY42" s="851"/>
      <c r="KQZ42" s="851"/>
      <c r="KRA42" s="851"/>
      <c r="KRB42" s="851"/>
      <c r="KRC42" s="851"/>
      <c r="KRD42" s="851"/>
      <c r="KRE42" s="851"/>
      <c r="KRF42" s="851"/>
      <c r="KRG42" s="851"/>
      <c r="KRH42" s="851"/>
      <c r="KRI42" s="851"/>
      <c r="KRJ42" s="851"/>
      <c r="KRK42" s="851"/>
      <c r="KRL42" s="851"/>
      <c r="KRM42" s="851"/>
      <c r="KRN42" s="851"/>
      <c r="KRO42" s="851"/>
      <c r="KRP42" s="851"/>
      <c r="KRQ42" s="851"/>
      <c r="KRR42" s="851"/>
      <c r="KRS42" s="851"/>
      <c r="KRT42" s="851"/>
      <c r="KRU42" s="851"/>
      <c r="KRV42" s="851"/>
      <c r="KRW42" s="851"/>
      <c r="KRX42" s="851"/>
      <c r="KRY42" s="851"/>
      <c r="KRZ42" s="851"/>
      <c r="KSA42" s="851"/>
      <c r="KSB42" s="851"/>
      <c r="KSC42" s="851"/>
      <c r="KSD42" s="851"/>
      <c r="KSE42" s="851"/>
      <c r="KSF42" s="851"/>
      <c r="KSG42" s="851"/>
      <c r="KSH42" s="851"/>
      <c r="KSI42" s="851"/>
      <c r="KSJ42" s="851"/>
      <c r="KSK42" s="851"/>
      <c r="KSL42" s="851"/>
      <c r="KSM42" s="851"/>
      <c r="KSN42" s="851"/>
      <c r="KSO42" s="851"/>
      <c r="KSP42" s="851"/>
      <c r="KSQ42" s="851"/>
      <c r="KSR42" s="851"/>
      <c r="KSS42" s="851"/>
      <c r="KST42" s="851"/>
      <c r="KSU42" s="851"/>
      <c r="KSV42" s="851"/>
      <c r="KSW42" s="851"/>
      <c r="KSX42" s="851"/>
      <c r="KSY42" s="851"/>
      <c r="KSZ42" s="851"/>
      <c r="KTA42" s="851"/>
      <c r="KTB42" s="851"/>
      <c r="KTC42" s="851"/>
      <c r="KTD42" s="851"/>
      <c r="KTE42" s="851"/>
      <c r="KTF42" s="851"/>
      <c r="KTG42" s="851"/>
      <c r="KTH42" s="851"/>
      <c r="KTI42" s="851"/>
      <c r="KTJ42" s="851"/>
      <c r="KTK42" s="851"/>
      <c r="KTL42" s="851"/>
      <c r="KTM42" s="851"/>
      <c r="KTN42" s="851"/>
      <c r="KTO42" s="851"/>
      <c r="KTP42" s="851"/>
      <c r="KTQ42" s="851"/>
      <c r="KTR42" s="851"/>
      <c r="KTS42" s="851"/>
      <c r="KTT42" s="851"/>
      <c r="KTU42" s="851"/>
      <c r="KTV42" s="851"/>
      <c r="KTW42" s="851"/>
      <c r="KTX42" s="851"/>
      <c r="KTY42" s="851"/>
      <c r="KTZ42" s="851"/>
      <c r="KUA42" s="851"/>
      <c r="KUB42" s="851"/>
      <c r="KUC42" s="851"/>
      <c r="KUD42" s="851"/>
      <c r="KUE42" s="851"/>
      <c r="KUF42" s="851"/>
      <c r="KUG42" s="851"/>
      <c r="KUH42" s="851"/>
      <c r="KUI42" s="851"/>
      <c r="KUJ42" s="851"/>
      <c r="KUK42" s="851"/>
      <c r="KUL42" s="851"/>
      <c r="KUM42" s="851"/>
      <c r="KUN42" s="851"/>
      <c r="KUO42" s="851"/>
      <c r="KUP42" s="851"/>
      <c r="KUQ42" s="851"/>
      <c r="KUR42" s="851"/>
      <c r="KUS42" s="851"/>
      <c r="KUT42" s="851"/>
      <c r="KUU42" s="851"/>
      <c r="KUV42" s="851"/>
      <c r="KUW42" s="851"/>
      <c r="KUX42" s="851"/>
      <c r="KUY42" s="851"/>
      <c r="KUZ42" s="851"/>
      <c r="KVA42" s="851"/>
      <c r="KVB42" s="851"/>
      <c r="KVC42" s="851"/>
      <c r="KVD42" s="851"/>
      <c r="KVE42" s="851"/>
      <c r="KVF42" s="851"/>
      <c r="KVG42" s="851"/>
      <c r="KVH42" s="851"/>
      <c r="KVI42" s="851"/>
      <c r="KVJ42" s="851"/>
      <c r="KVK42" s="851"/>
      <c r="KVL42" s="851"/>
      <c r="KVM42" s="851"/>
      <c r="KVN42" s="851"/>
      <c r="KVO42" s="851"/>
      <c r="KVP42" s="851"/>
      <c r="KVQ42" s="851"/>
      <c r="KVR42" s="851"/>
      <c r="KVS42" s="851"/>
      <c r="KVT42" s="851"/>
      <c r="KVU42" s="851"/>
      <c r="KVV42" s="851"/>
      <c r="KVW42" s="851"/>
      <c r="KVX42" s="851"/>
      <c r="KVY42" s="851"/>
      <c r="KVZ42" s="851"/>
      <c r="KWA42" s="851"/>
      <c r="KWB42" s="851"/>
      <c r="KWC42" s="851"/>
      <c r="KWD42" s="851"/>
      <c r="KWE42" s="851"/>
      <c r="KWF42" s="851"/>
      <c r="KWG42" s="851"/>
      <c r="KWH42" s="851"/>
      <c r="KWI42" s="851"/>
      <c r="KWJ42" s="851"/>
      <c r="KWK42" s="851"/>
      <c r="KWL42" s="851"/>
      <c r="KWM42" s="851"/>
      <c r="KWN42" s="851"/>
      <c r="KWO42" s="851"/>
      <c r="KWP42" s="851"/>
      <c r="KWQ42" s="851"/>
      <c r="KWR42" s="851"/>
      <c r="KWS42" s="851"/>
      <c r="KWT42" s="851"/>
      <c r="KWU42" s="851"/>
      <c r="KWV42" s="851"/>
      <c r="KWW42" s="851"/>
      <c r="KWX42" s="851"/>
      <c r="KWY42" s="851"/>
      <c r="KWZ42" s="851"/>
      <c r="KXA42" s="851"/>
      <c r="KXB42" s="851"/>
      <c r="KXC42" s="851"/>
      <c r="KXD42" s="851"/>
      <c r="KXE42" s="851"/>
      <c r="KXF42" s="851"/>
      <c r="KXG42" s="851"/>
      <c r="KXH42" s="851"/>
      <c r="KXI42" s="851"/>
      <c r="KXJ42" s="851"/>
      <c r="KXK42" s="851"/>
      <c r="KXL42" s="851"/>
      <c r="KXM42" s="851"/>
      <c r="KXN42" s="851"/>
      <c r="KXO42" s="851"/>
      <c r="KXP42" s="851"/>
      <c r="KXQ42" s="851"/>
      <c r="KXR42" s="851"/>
      <c r="KXS42" s="851"/>
      <c r="KXT42" s="851"/>
      <c r="KXU42" s="851"/>
      <c r="KXV42" s="851"/>
      <c r="KXW42" s="851"/>
      <c r="KXX42" s="851"/>
      <c r="KXY42" s="851"/>
      <c r="KXZ42" s="851"/>
      <c r="KYA42" s="851"/>
      <c r="KYB42" s="851"/>
      <c r="KYC42" s="851"/>
      <c r="KYD42" s="851"/>
      <c r="KYE42" s="851"/>
      <c r="KYF42" s="851"/>
      <c r="KYG42" s="851"/>
      <c r="KYH42" s="851"/>
      <c r="KYI42" s="851"/>
      <c r="KYJ42" s="851"/>
      <c r="KYK42" s="851"/>
      <c r="KYL42" s="851"/>
      <c r="KYM42" s="851"/>
      <c r="KYN42" s="851"/>
      <c r="KYO42" s="851"/>
      <c r="KYP42" s="851"/>
      <c r="KYQ42" s="851"/>
      <c r="KYR42" s="851"/>
      <c r="KYS42" s="851"/>
      <c r="KYT42" s="851"/>
      <c r="KYU42" s="851"/>
      <c r="KYV42" s="851"/>
      <c r="KYW42" s="851"/>
      <c r="KYX42" s="851"/>
      <c r="KYY42" s="851"/>
      <c r="KYZ42" s="851"/>
      <c r="KZA42" s="851"/>
      <c r="KZB42" s="851"/>
      <c r="KZC42" s="851"/>
      <c r="KZD42" s="851"/>
      <c r="KZE42" s="851"/>
      <c r="KZF42" s="851"/>
      <c r="KZG42" s="851"/>
      <c r="KZH42" s="851"/>
      <c r="KZI42" s="851"/>
      <c r="KZJ42" s="851"/>
      <c r="KZK42" s="851"/>
      <c r="KZL42" s="851"/>
      <c r="KZM42" s="851"/>
      <c r="KZN42" s="851"/>
      <c r="KZO42" s="851"/>
      <c r="KZP42" s="851"/>
      <c r="KZQ42" s="851"/>
      <c r="KZR42" s="851"/>
      <c r="KZS42" s="851"/>
      <c r="KZT42" s="851"/>
      <c r="KZU42" s="851"/>
      <c r="KZV42" s="851"/>
      <c r="KZW42" s="851"/>
      <c r="KZX42" s="851"/>
      <c r="KZY42" s="851"/>
      <c r="KZZ42" s="851"/>
      <c r="LAA42" s="851"/>
      <c r="LAB42" s="851"/>
      <c r="LAC42" s="851"/>
      <c r="LAD42" s="851"/>
      <c r="LAE42" s="851"/>
      <c r="LAF42" s="851"/>
      <c r="LAG42" s="851"/>
      <c r="LAH42" s="851"/>
      <c r="LAI42" s="851"/>
      <c r="LAJ42" s="851"/>
      <c r="LAK42" s="851"/>
      <c r="LAL42" s="851"/>
      <c r="LAM42" s="851"/>
      <c r="LAN42" s="851"/>
      <c r="LAO42" s="851"/>
      <c r="LAP42" s="851"/>
      <c r="LAQ42" s="851"/>
      <c r="LAR42" s="851"/>
      <c r="LAS42" s="851"/>
      <c r="LAT42" s="851"/>
      <c r="LAU42" s="851"/>
      <c r="LAV42" s="851"/>
      <c r="LAW42" s="851"/>
      <c r="LAX42" s="851"/>
      <c r="LAY42" s="851"/>
      <c r="LAZ42" s="851"/>
      <c r="LBA42" s="851"/>
      <c r="LBB42" s="851"/>
      <c r="LBC42" s="851"/>
      <c r="LBD42" s="851"/>
      <c r="LBE42" s="851"/>
      <c r="LBF42" s="851"/>
      <c r="LBG42" s="851"/>
      <c r="LBH42" s="851"/>
      <c r="LBI42" s="851"/>
      <c r="LBJ42" s="851"/>
      <c r="LBK42" s="851"/>
      <c r="LBL42" s="851"/>
      <c r="LBM42" s="851"/>
      <c r="LBN42" s="851"/>
      <c r="LBO42" s="851"/>
      <c r="LBP42" s="851"/>
      <c r="LBQ42" s="851"/>
      <c r="LBR42" s="851"/>
      <c r="LBS42" s="851"/>
      <c r="LBT42" s="851"/>
      <c r="LBU42" s="851"/>
      <c r="LBV42" s="851"/>
      <c r="LBW42" s="851"/>
      <c r="LBX42" s="851"/>
      <c r="LBY42" s="851"/>
      <c r="LBZ42" s="851"/>
      <c r="LCA42" s="851"/>
      <c r="LCB42" s="851"/>
      <c r="LCC42" s="851"/>
      <c r="LCD42" s="851"/>
      <c r="LCE42" s="851"/>
      <c r="LCF42" s="851"/>
      <c r="LCG42" s="851"/>
      <c r="LCH42" s="851"/>
      <c r="LCI42" s="851"/>
      <c r="LCJ42" s="851"/>
      <c r="LCK42" s="851"/>
      <c r="LCL42" s="851"/>
      <c r="LCM42" s="851"/>
      <c r="LCN42" s="851"/>
      <c r="LCO42" s="851"/>
      <c r="LCP42" s="851"/>
      <c r="LCQ42" s="851"/>
      <c r="LCR42" s="851"/>
      <c r="LCS42" s="851"/>
      <c r="LCT42" s="851"/>
      <c r="LCU42" s="851"/>
      <c r="LCV42" s="851"/>
      <c r="LCW42" s="851"/>
      <c r="LCX42" s="851"/>
      <c r="LCY42" s="851"/>
      <c r="LCZ42" s="851"/>
      <c r="LDA42" s="851"/>
      <c r="LDB42" s="851"/>
      <c r="LDC42" s="851"/>
      <c r="LDD42" s="851"/>
      <c r="LDE42" s="851"/>
      <c r="LDF42" s="851"/>
      <c r="LDG42" s="851"/>
      <c r="LDH42" s="851"/>
      <c r="LDI42" s="851"/>
      <c r="LDJ42" s="851"/>
      <c r="LDK42" s="851"/>
      <c r="LDL42" s="851"/>
      <c r="LDM42" s="851"/>
      <c r="LDN42" s="851"/>
      <c r="LDO42" s="851"/>
      <c r="LDP42" s="851"/>
      <c r="LDQ42" s="851"/>
      <c r="LDR42" s="851"/>
      <c r="LDS42" s="851"/>
      <c r="LDT42" s="851"/>
      <c r="LDU42" s="851"/>
      <c r="LDV42" s="851"/>
      <c r="LDW42" s="851"/>
      <c r="LDX42" s="851"/>
      <c r="LDY42" s="851"/>
      <c r="LDZ42" s="851"/>
      <c r="LEA42" s="851"/>
      <c r="LEB42" s="851"/>
      <c r="LEC42" s="851"/>
      <c r="LED42" s="851"/>
      <c r="LEE42" s="851"/>
      <c r="LEF42" s="851"/>
      <c r="LEG42" s="851"/>
      <c r="LEH42" s="851"/>
      <c r="LEI42" s="851"/>
      <c r="LEJ42" s="851"/>
      <c r="LEK42" s="851"/>
      <c r="LEL42" s="851"/>
      <c r="LEM42" s="851"/>
      <c r="LEN42" s="851"/>
      <c r="LEO42" s="851"/>
      <c r="LEP42" s="851"/>
      <c r="LEQ42" s="851"/>
      <c r="LER42" s="851"/>
      <c r="LES42" s="851"/>
      <c r="LET42" s="851"/>
      <c r="LEU42" s="851"/>
      <c r="LEV42" s="851"/>
      <c r="LEW42" s="851"/>
      <c r="LEX42" s="851"/>
      <c r="LEY42" s="851"/>
      <c r="LEZ42" s="851"/>
      <c r="LFA42" s="851"/>
      <c r="LFB42" s="851"/>
      <c r="LFC42" s="851"/>
      <c r="LFD42" s="851"/>
      <c r="LFE42" s="851"/>
      <c r="LFF42" s="851"/>
      <c r="LFG42" s="851"/>
      <c r="LFH42" s="851"/>
      <c r="LFI42" s="851"/>
      <c r="LFJ42" s="851"/>
      <c r="LFK42" s="851"/>
      <c r="LFL42" s="851"/>
      <c r="LFM42" s="851"/>
      <c r="LFN42" s="851"/>
      <c r="LFO42" s="851"/>
      <c r="LFP42" s="851"/>
      <c r="LFQ42" s="851"/>
      <c r="LFR42" s="851"/>
      <c r="LFS42" s="851"/>
      <c r="LFT42" s="851"/>
      <c r="LFU42" s="851"/>
      <c r="LFV42" s="851"/>
      <c r="LFW42" s="851"/>
      <c r="LFX42" s="851"/>
      <c r="LFY42" s="851"/>
      <c r="LFZ42" s="851"/>
      <c r="LGA42" s="851"/>
      <c r="LGB42" s="851"/>
      <c r="LGC42" s="851"/>
      <c r="LGD42" s="851"/>
      <c r="LGE42" s="851"/>
      <c r="LGF42" s="851"/>
      <c r="LGG42" s="851"/>
      <c r="LGH42" s="851"/>
      <c r="LGI42" s="851"/>
      <c r="LGJ42" s="851"/>
      <c r="LGK42" s="851"/>
      <c r="LGL42" s="851"/>
      <c r="LGM42" s="851"/>
      <c r="LGN42" s="851"/>
      <c r="LGO42" s="851"/>
      <c r="LGP42" s="851"/>
      <c r="LGQ42" s="851"/>
      <c r="LGR42" s="851"/>
      <c r="LGS42" s="851"/>
      <c r="LGT42" s="851"/>
      <c r="LGU42" s="851"/>
      <c r="LGV42" s="851"/>
      <c r="LGW42" s="851"/>
      <c r="LGX42" s="851"/>
      <c r="LGY42" s="851"/>
      <c r="LGZ42" s="851"/>
      <c r="LHA42" s="851"/>
      <c r="LHB42" s="851"/>
      <c r="LHC42" s="851"/>
      <c r="LHD42" s="851"/>
      <c r="LHE42" s="851"/>
      <c r="LHF42" s="851"/>
      <c r="LHG42" s="851"/>
      <c r="LHH42" s="851"/>
      <c r="LHI42" s="851"/>
      <c r="LHJ42" s="851"/>
      <c r="LHK42" s="851"/>
      <c r="LHL42" s="851"/>
      <c r="LHM42" s="851"/>
      <c r="LHN42" s="851"/>
      <c r="LHO42" s="851"/>
      <c r="LHP42" s="851"/>
      <c r="LHQ42" s="851"/>
      <c r="LHR42" s="851"/>
      <c r="LHS42" s="851"/>
      <c r="LHT42" s="851"/>
      <c r="LHU42" s="851"/>
      <c r="LHV42" s="851"/>
      <c r="LHW42" s="851"/>
      <c r="LHX42" s="851"/>
      <c r="LHY42" s="851"/>
      <c r="LHZ42" s="851"/>
      <c r="LIA42" s="851"/>
      <c r="LIB42" s="851"/>
      <c r="LIC42" s="851"/>
      <c r="LID42" s="851"/>
      <c r="LIE42" s="851"/>
      <c r="LIF42" s="851"/>
      <c r="LIG42" s="851"/>
      <c r="LIH42" s="851"/>
      <c r="LII42" s="851"/>
      <c r="LIJ42" s="851"/>
      <c r="LIK42" s="851"/>
      <c r="LIL42" s="851"/>
      <c r="LIM42" s="851"/>
      <c r="LIN42" s="851"/>
      <c r="LIO42" s="851"/>
      <c r="LIP42" s="851"/>
      <c r="LIQ42" s="851"/>
      <c r="LIR42" s="851"/>
      <c r="LIS42" s="851"/>
      <c r="LIT42" s="851"/>
      <c r="LIU42" s="851"/>
      <c r="LIV42" s="851"/>
      <c r="LIW42" s="851"/>
      <c r="LIX42" s="851"/>
      <c r="LIY42" s="851"/>
      <c r="LIZ42" s="851"/>
      <c r="LJA42" s="851"/>
      <c r="LJB42" s="851"/>
      <c r="LJC42" s="851"/>
      <c r="LJD42" s="851"/>
      <c r="LJE42" s="851"/>
      <c r="LJF42" s="851"/>
      <c r="LJG42" s="851"/>
      <c r="LJH42" s="851"/>
      <c r="LJI42" s="851"/>
      <c r="LJJ42" s="851"/>
      <c r="LJK42" s="851"/>
      <c r="LJL42" s="851"/>
      <c r="LJM42" s="851"/>
      <c r="LJN42" s="851"/>
      <c r="LJO42" s="851"/>
      <c r="LJP42" s="851"/>
      <c r="LJQ42" s="851"/>
      <c r="LJR42" s="851"/>
      <c r="LJS42" s="851"/>
      <c r="LJT42" s="851"/>
      <c r="LJU42" s="851"/>
      <c r="LJV42" s="851"/>
      <c r="LJW42" s="851"/>
      <c r="LJX42" s="851"/>
      <c r="LJY42" s="851"/>
      <c r="LJZ42" s="851"/>
      <c r="LKA42" s="851"/>
      <c r="LKB42" s="851"/>
      <c r="LKC42" s="851"/>
      <c r="LKD42" s="851"/>
      <c r="LKE42" s="851"/>
      <c r="LKF42" s="851"/>
      <c r="LKG42" s="851"/>
      <c r="LKH42" s="851"/>
      <c r="LKI42" s="851"/>
      <c r="LKJ42" s="851"/>
      <c r="LKK42" s="851"/>
      <c r="LKL42" s="851"/>
      <c r="LKM42" s="851"/>
      <c r="LKN42" s="851"/>
      <c r="LKO42" s="851"/>
      <c r="LKP42" s="851"/>
      <c r="LKQ42" s="851"/>
      <c r="LKR42" s="851"/>
      <c r="LKS42" s="851"/>
      <c r="LKT42" s="851"/>
      <c r="LKU42" s="851"/>
      <c r="LKV42" s="851"/>
      <c r="LKW42" s="851"/>
      <c r="LKX42" s="851"/>
      <c r="LKY42" s="851"/>
      <c r="LKZ42" s="851"/>
      <c r="LLA42" s="851"/>
      <c r="LLB42" s="851"/>
      <c r="LLC42" s="851"/>
      <c r="LLD42" s="851"/>
      <c r="LLE42" s="851"/>
      <c r="LLF42" s="851"/>
      <c r="LLG42" s="851"/>
      <c r="LLH42" s="851"/>
      <c r="LLI42" s="851"/>
      <c r="LLJ42" s="851"/>
      <c r="LLK42" s="851"/>
      <c r="LLL42" s="851"/>
      <c r="LLM42" s="851"/>
      <c r="LLN42" s="851"/>
      <c r="LLO42" s="851"/>
      <c r="LLP42" s="851"/>
      <c r="LLQ42" s="851"/>
      <c r="LLR42" s="851"/>
      <c r="LLS42" s="851"/>
      <c r="LLT42" s="851"/>
      <c r="LLU42" s="851"/>
      <c r="LLV42" s="851"/>
      <c r="LLW42" s="851"/>
      <c r="LLX42" s="851"/>
      <c r="LLY42" s="851"/>
      <c r="LLZ42" s="851"/>
      <c r="LMA42" s="851"/>
      <c r="LMB42" s="851"/>
      <c r="LMC42" s="851"/>
      <c r="LMD42" s="851"/>
      <c r="LME42" s="851"/>
      <c r="LMF42" s="851"/>
      <c r="LMG42" s="851"/>
      <c r="LMH42" s="851"/>
      <c r="LMI42" s="851"/>
      <c r="LMJ42" s="851"/>
      <c r="LMK42" s="851"/>
      <c r="LML42" s="851"/>
      <c r="LMM42" s="851"/>
      <c r="LMN42" s="851"/>
      <c r="LMO42" s="851"/>
      <c r="LMP42" s="851"/>
      <c r="LMQ42" s="851"/>
      <c r="LMR42" s="851"/>
      <c r="LMS42" s="851"/>
      <c r="LMT42" s="851"/>
      <c r="LMU42" s="851"/>
      <c r="LMV42" s="851"/>
      <c r="LMW42" s="851"/>
      <c r="LMX42" s="851"/>
      <c r="LMY42" s="851"/>
      <c r="LMZ42" s="851"/>
      <c r="LNA42" s="851"/>
      <c r="LNB42" s="851"/>
      <c r="LNC42" s="851"/>
      <c r="LND42" s="851"/>
      <c r="LNE42" s="851"/>
      <c r="LNF42" s="851"/>
      <c r="LNG42" s="851"/>
      <c r="LNH42" s="851"/>
      <c r="LNI42" s="851"/>
      <c r="LNJ42" s="851"/>
      <c r="LNK42" s="851"/>
      <c r="LNL42" s="851"/>
      <c r="LNM42" s="851"/>
      <c r="LNN42" s="851"/>
      <c r="LNO42" s="851"/>
      <c r="LNP42" s="851"/>
      <c r="LNQ42" s="851"/>
      <c r="LNR42" s="851"/>
      <c r="LNS42" s="851"/>
      <c r="LNT42" s="851"/>
      <c r="LNU42" s="851"/>
      <c r="LNV42" s="851"/>
      <c r="LNW42" s="851"/>
      <c r="LNX42" s="851"/>
      <c r="LNY42" s="851"/>
      <c r="LNZ42" s="851"/>
      <c r="LOA42" s="851"/>
      <c r="LOB42" s="851"/>
      <c r="LOC42" s="851"/>
      <c r="LOD42" s="851"/>
      <c r="LOE42" s="851"/>
      <c r="LOF42" s="851"/>
      <c r="LOG42" s="851"/>
      <c r="LOH42" s="851"/>
      <c r="LOI42" s="851"/>
      <c r="LOJ42" s="851"/>
      <c r="LOK42" s="851"/>
      <c r="LOL42" s="851"/>
      <c r="LOM42" s="851"/>
      <c r="LON42" s="851"/>
      <c r="LOO42" s="851"/>
      <c r="LOP42" s="851"/>
      <c r="LOQ42" s="851"/>
      <c r="LOR42" s="851"/>
      <c r="LOS42" s="851"/>
      <c r="LOT42" s="851"/>
      <c r="LOU42" s="851"/>
      <c r="LOV42" s="851"/>
      <c r="LOW42" s="851"/>
      <c r="LOX42" s="851"/>
      <c r="LOY42" s="851"/>
      <c r="LOZ42" s="851"/>
      <c r="LPA42" s="851"/>
      <c r="LPB42" s="851"/>
      <c r="LPC42" s="851"/>
      <c r="LPD42" s="851"/>
      <c r="LPE42" s="851"/>
      <c r="LPF42" s="851"/>
      <c r="LPG42" s="851"/>
      <c r="LPH42" s="851"/>
      <c r="LPI42" s="851"/>
      <c r="LPJ42" s="851"/>
      <c r="LPK42" s="851"/>
      <c r="LPL42" s="851"/>
      <c r="LPM42" s="851"/>
      <c r="LPN42" s="851"/>
      <c r="LPO42" s="851"/>
      <c r="LPP42" s="851"/>
      <c r="LPQ42" s="851"/>
      <c r="LPR42" s="851"/>
      <c r="LPS42" s="851"/>
      <c r="LPT42" s="851"/>
      <c r="LPU42" s="851"/>
      <c r="LPV42" s="851"/>
      <c r="LPW42" s="851"/>
      <c r="LPX42" s="851"/>
      <c r="LPY42" s="851"/>
      <c r="LPZ42" s="851"/>
      <c r="LQA42" s="851"/>
      <c r="LQB42" s="851"/>
      <c r="LQC42" s="851"/>
      <c r="LQD42" s="851"/>
      <c r="LQE42" s="851"/>
      <c r="LQF42" s="851"/>
      <c r="LQG42" s="851"/>
      <c r="LQH42" s="851"/>
      <c r="LQI42" s="851"/>
      <c r="LQJ42" s="851"/>
      <c r="LQK42" s="851"/>
      <c r="LQL42" s="851"/>
      <c r="LQM42" s="851"/>
      <c r="LQN42" s="851"/>
      <c r="LQO42" s="851"/>
      <c r="LQP42" s="851"/>
      <c r="LQQ42" s="851"/>
      <c r="LQR42" s="851"/>
      <c r="LQS42" s="851"/>
      <c r="LQT42" s="851"/>
      <c r="LQU42" s="851"/>
      <c r="LQV42" s="851"/>
      <c r="LQW42" s="851"/>
      <c r="LQX42" s="851"/>
      <c r="LQY42" s="851"/>
      <c r="LQZ42" s="851"/>
      <c r="LRA42" s="851"/>
      <c r="LRB42" s="851"/>
      <c r="LRC42" s="851"/>
      <c r="LRD42" s="851"/>
      <c r="LRE42" s="851"/>
      <c r="LRF42" s="851"/>
      <c r="LRG42" s="851"/>
      <c r="LRH42" s="851"/>
      <c r="LRI42" s="851"/>
      <c r="LRJ42" s="851"/>
      <c r="LRK42" s="851"/>
      <c r="LRL42" s="851"/>
      <c r="LRM42" s="851"/>
      <c r="LRN42" s="851"/>
      <c r="LRO42" s="851"/>
      <c r="LRP42" s="851"/>
      <c r="LRQ42" s="851"/>
      <c r="LRR42" s="851"/>
      <c r="LRS42" s="851"/>
      <c r="LRT42" s="851"/>
      <c r="LRU42" s="851"/>
      <c r="LRV42" s="851"/>
      <c r="LRW42" s="851"/>
      <c r="LRX42" s="851"/>
      <c r="LRY42" s="851"/>
      <c r="LRZ42" s="851"/>
      <c r="LSA42" s="851"/>
      <c r="LSB42" s="851"/>
      <c r="LSC42" s="851"/>
      <c r="LSD42" s="851"/>
      <c r="LSE42" s="851"/>
      <c r="LSF42" s="851"/>
      <c r="LSG42" s="851"/>
      <c r="LSH42" s="851"/>
      <c r="LSI42" s="851"/>
      <c r="LSJ42" s="851"/>
      <c r="LSK42" s="851"/>
      <c r="LSL42" s="851"/>
      <c r="LSM42" s="851"/>
      <c r="LSN42" s="851"/>
      <c r="LSO42" s="851"/>
      <c r="LSP42" s="851"/>
      <c r="LSQ42" s="851"/>
      <c r="LSR42" s="851"/>
      <c r="LSS42" s="851"/>
      <c r="LST42" s="851"/>
      <c r="LSU42" s="851"/>
      <c r="LSV42" s="851"/>
      <c r="LSW42" s="851"/>
      <c r="LSX42" s="851"/>
      <c r="LSY42" s="851"/>
      <c r="LSZ42" s="851"/>
      <c r="LTA42" s="851"/>
      <c r="LTB42" s="851"/>
      <c r="LTC42" s="851"/>
      <c r="LTD42" s="851"/>
      <c r="LTE42" s="851"/>
      <c r="LTF42" s="851"/>
      <c r="LTG42" s="851"/>
      <c r="LTH42" s="851"/>
      <c r="LTI42" s="851"/>
      <c r="LTJ42" s="851"/>
      <c r="LTK42" s="851"/>
      <c r="LTL42" s="851"/>
      <c r="LTM42" s="851"/>
      <c r="LTN42" s="851"/>
      <c r="LTO42" s="851"/>
      <c r="LTP42" s="851"/>
      <c r="LTQ42" s="851"/>
      <c r="LTR42" s="851"/>
      <c r="LTS42" s="851"/>
      <c r="LTT42" s="851"/>
      <c r="LTU42" s="851"/>
      <c r="LTV42" s="851"/>
      <c r="LTW42" s="851"/>
      <c r="LTX42" s="851"/>
      <c r="LTY42" s="851"/>
      <c r="LTZ42" s="851"/>
      <c r="LUA42" s="851"/>
      <c r="LUB42" s="851"/>
      <c r="LUC42" s="851"/>
      <c r="LUD42" s="851"/>
      <c r="LUE42" s="851"/>
      <c r="LUF42" s="851"/>
      <c r="LUG42" s="851"/>
      <c r="LUH42" s="851"/>
      <c r="LUI42" s="851"/>
      <c r="LUJ42" s="851"/>
      <c r="LUK42" s="851"/>
      <c r="LUL42" s="851"/>
      <c r="LUM42" s="851"/>
      <c r="LUN42" s="851"/>
      <c r="LUO42" s="851"/>
      <c r="LUP42" s="851"/>
      <c r="LUQ42" s="851"/>
      <c r="LUR42" s="851"/>
      <c r="LUS42" s="851"/>
      <c r="LUT42" s="851"/>
      <c r="LUU42" s="851"/>
      <c r="LUV42" s="851"/>
      <c r="LUW42" s="851"/>
      <c r="LUX42" s="851"/>
      <c r="LUY42" s="851"/>
      <c r="LUZ42" s="851"/>
      <c r="LVA42" s="851"/>
      <c r="LVB42" s="851"/>
      <c r="LVC42" s="851"/>
      <c r="LVD42" s="851"/>
      <c r="LVE42" s="851"/>
      <c r="LVF42" s="851"/>
      <c r="LVG42" s="851"/>
      <c r="LVH42" s="851"/>
      <c r="LVI42" s="851"/>
      <c r="LVJ42" s="851"/>
      <c r="LVK42" s="851"/>
      <c r="LVL42" s="851"/>
      <c r="LVM42" s="851"/>
      <c r="LVN42" s="851"/>
      <c r="LVO42" s="851"/>
      <c r="LVP42" s="851"/>
      <c r="LVQ42" s="851"/>
      <c r="LVR42" s="851"/>
      <c r="LVS42" s="851"/>
      <c r="LVT42" s="851"/>
      <c r="LVU42" s="851"/>
      <c r="LVV42" s="851"/>
      <c r="LVW42" s="851"/>
      <c r="LVX42" s="851"/>
      <c r="LVY42" s="851"/>
      <c r="LVZ42" s="851"/>
      <c r="LWA42" s="851"/>
      <c r="LWB42" s="851"/>
      <c r="LWC42" s="851"/>
      <c r="LWD42" s="851"/>
      <c r="LWE42" s="851"/>
      <c r="LWF42" s="851"/>
      <c r="LWG42" s="851"/>
      <c r="LWH42" s="851"/>
      <c r="LWI42" s="851"/>
      <c r="LWJ42" s="851"/>
      <c r="LWK42" s="851"/>
      <c r="LWL42" s="851"/>
      <c r="LWM42" s="851"/>
      <c r="LWN42" s="851"/>
      <c r="LWO42" s="851"/>
      <c r="LWP42" s="851"/>
      <c r="LWQ42" s="851"/>
      <c r="LWR42" s="851"/>
      <c r="LWS42" s="851"/>
      <c r="LWT42" s="851"/>
      <c r="LWU42" s="851"/>
      <c r="LWV42" s="851"/>
      <c r="LWW42" s="851"/>
      <c r="LWX42" s="851"/>
      <c r="LWY42" s="851"/>
      <c r="LWZ42" s="851"/>
      <c r="LXA42" s="851"/>
      <c r="LXB42" s="851"/>
      <c r="LXC42" s="851"/>
      <c r="LXD42" s="851"/>
      <c r="LXE42" s="851"/>
      <c r="LXF42" s="851"/>
      <c r="LXG42" s="851"/>
      <c r="LXH42" s="851"/>
      <c r="LXI42" s="851"/>
      <c r="LXJ42" s="851"/>
      <c r="LXK42" s="851"/>
      <c r="LXL42" s="851"/>
      <c r="LXM42" s="851"/>
      <c r="LXN42" s="851"/>
      <c r="LXO42" s="851"/>
      <c r="LXP42" s="851"/>
      <c r="LXQ42" s="851"/>
      <c r="LXR42" s="851"/>
      <c r="LXS42" s="851"/>
      <c r="LXT42" s="851"/>
      <c r="LXU42" s="851"/>
      <c r="LXV42" s="851"/>
      <c r="LXW42" s="851"/>
      <c r="LXX42" s="851"/>
      <c r="LXY42" s="851"/>
      <c r="LXZ42" s="851"/>
      <c r="LYA42" s="851"/>
      <c r="LYB42" s="851"/>
      <c r="LYC42" s="851"/>
      <c r="LYD42" s="851"/>
      <c r="LYE42" s="851"/>
      <c r="LYF42" s="851"/>
      <c r="LYG42" s="851"/>
      <c r="LYH42" s="851"/>
      <c r="LYI42" s="851"/>
      <c r="LYJ42" s="851"/>
      <c r="LYK42" s="851"/>
      <c r="LYL42" s="851"/>
      <c r="LYM42" s="851"/>
      <c r="LYN42" s="851"/>
      <c r="LYO42" s="851"/>
      <c r="LYP42" s="851"/>
      <c r="LYQ42" s="851"/>
      <c r="LYR42" s="851"/>
      <c r="LYS42" s="851"/>
      <c r="LYT42" s="851"/>
      <c r="LYU42" s="851"/>
      <c r="LYV42" s="851"/>
      <c r="LYW42" s="851"/>
      <c r="LYX42" s="851"/>
      <c r="LYY42" s="851"/>
      <c r="LYZ42" s="851"/>
      <c r="LZA42" s="851"/>
      <c r="LZB42" s="851"/>
      <c r="LZC42" s="851"/>
      <c r="LZD42" s="851"/>
      <c r="LZE42" s="851"/>
      <c r="LZF42" s="851"/>
      <c r="LZG42" s="851"/>
      <c r="LZH42" s="851"/>
      <c r="LZI42" s="851"/>
      <c r="LZJ42" s="851"/>
      <c r="LZK42" s="851"/>
      <c r="LZL42" s="851"/>
      <c r="LZM42" s="851"/>
      <c r="LZN42" s="851"/>
      <c r="LZO42" s="851"/>
      <c r="LZP42" s="851"/>
      <c r="LZQ42" s="851"/>
      <c r="LZR42" s="851"/>
      <c r="LZS42" s="851"/>
      <c r="LZT42" s="851"/>
      <c r="LZU42" s="851"/>
      <c r="LZV42" s="851"/>
      <c r="LZW42" s="851"/>
      <c r="LZX42" s="851"/>
      <c r="LZY42" s="851"/>
      <c r="LZZ42" s="851"/>
      <c r="MAA42" s="851"/>
      <c r="MAB42" s="851"/>
      <c r="MAC42" s="851"/>
      <c r="MAD42" s="851"/>
      <c r="MAE42" s="851"/>
      <c r="MAF42" s="851"/>
      <c r="MAG42" s="851"/>
      <c r="MAH42" s="851"/>
      <c r="MAI42" s="851"/>
      <c r="MAJ42" s="851"/>
      <c r="MAK42" s="851"/>
      <c r="MAL42" s="851"/>
      <c r="MAM42" s="851"/>
      <c r="MAN42" s="851"/>
      <c r="MAO42" s="851"/>
      <c r="MAP42" s="851"/>
      <c r="MAQ42" s="851"/>
      <c r="MAR42" s="851"/>
      <c r="MAS42" s="851"/>
      <c r="MAT42" s="851"/>
      <c r="MAU42" s="851"/>
      <c r="MAV42" s="851"/>
      <c r="MAW42" s="851"/>
      <c r="MAX42" s="851"/>
      <c r="MAY42" s="851"/>
      <c r="MAZ42" s="851"/>
      <c r="MBA42" s="851"/>
      <c r="MBB42" s="851"/>
      <c r="MBC42" s="851"/>
      <c r="MBD42" s="851"/>
      <c r="MBE42" s="851"/>
      <c r="MBF42" s="851"/>
      <c r="MBG42" s="851"/>
      <c r="MBH42" s="851"/>
      <c r="MBI42" s="851"/>
      <c r="MBJ42" s="851"/>
      <c r="MBK42" s="851"/>
      <c r="MBL42" s="851"/>
      <c r="MBM42" s="851"/>
      <c r="MBN42" s="851"/>
      <c r="MBO42" s="851"/>
      <c r="MBP42" s="851"/>
      <c r="MBQ42" s="851"/>
      <c r="MBR42" s="851"/>
      <c r="MBS42" s="851"/>
      <c r="MBT42" s="851"/>
      <c r="MBU42" s="851"/>
      <c r="MBV42" s="851"/>
      <c r="MBW42" s="851"/>
      <c r="MBX42" s="851"/>
      <c r="MBY42" s="851"/>
      <c r="MBZ42" s="851"/>
      <c r="MCA42" s="851"/>
      <c r="MCB42" s="851"/>
      <c r="MCC42" s="851"/>
      <c r="MCD42" s="851"/>
      <c r="MCE42" s="851"/>
      <c r="MCF42" s="851"/>
      <c r="MCG42" s="851"/>
      <c r="MCH42" s="851"/>
      <c r="MCI42" s="851"/>
      <c r="MCJ42" s="851"/>
      <c r="MCK42" s="851"/>
      <c r="MCL42" s="851"/>
      <c r="MCM42" s="851"/>
      <c r="MCN42" s="851"/>
      <c r="MCO42" s="851"/>
      <c r="MCP42" s="851"/>
      <c r="MCQ42" s="851"/>
      <c r="MCR42" s="851"/>
      <c r="MCS42" s="851"/>
      <c r="MCT42" s="851"/>
      <c r="MCU42" s="851"/>
      <c r="MCV42" s="851"/>
      <c r="MCW42" s="851"/>
      <c r="MCX42" s="851"/>
      <c r="MCY42" s="851"/>
      <c r="MCZ42" s="851"/>
      <c r="MDA42" s="851"/>
      <c r="MDB42" s="851"/>
      <c r="MDC42" s="851"/>
      <c r="MDD42" s="851"/>
      <c r="MDE42" s="851"/>
      <c r="MDF42" s="851"/>
      <c r="MDG42" s="851"/>
      <c r="MDH42" s="851"/>
      <c r="MDI42" s="851"/>
      <c r="MDJ42" s="851"/>
      <c r="MDK42" s="851"/>
      <c r="MDL42" s="851"/>
      <c r="MDM42" s="851"/>
      <c r="MDN42" s="851"/>
      <c r="MDO42" s="851"/>
      <c r="MDP42" s="851"/>
      <c r="MDQ42" s="851"/>
      <c r="MDR42" s="851"/>
      <c r="MDS42" s="851"/>
      <c r="MDT42" s="851"/>
      <c r="MDU42" s="851"/>
      <c r="MDV42" s="851"/>
      <c r="MDW42" s="851"/>
      <c r="MDX42" s="851"/>
      <c r="MDY42" s="851"/>
      <c r="MDZ42" s="851"/>
      <c r="MEA42" s="851"/>
      <c r="MEB42" s="851"/>
      <c r="MEC42" s="851"/>
      <c r="MED42" s="851"/>
      <c r="MEE42" s="851"/>
      <c r="MEF42" s="851"/>
      <c r="MEG42" s="851"/>
      <c r="MEH42" s="851"/>
      <c r="MEI42" s="851"/>
      <c r="MEJ42" s="851"/>
      <c r="MEK42" s="851"/>
      <c r="MEL42" s="851"/>
      <c r="MEM42" s="851"/>
      <c r="MEN42" s="851"/>
      <c r="MEO42" s="851"/>
      <c r="MEP42" s="851"/>
      <c r="MEQ42" s="851"/>
      <c r="MER42" s="851"/>
      <c r="MES42" s="851"/>
      <c r="MET42" s="851"/>
      <c r="MEU42" s="851"/>
      <c r="MEV42" s="851"/>
      <c r="MEW42" s="851"/>
      <c r="MEX42" s="851"/>
      <c r="MEY42" s="851"/>
      <c r="MEZ42" s="851"/>
      <c r="MFA42" s="851"/>
      <c r="MFB42" s="851"/>
      <c r="MFC42" s="851"/>
      <c r="MFD42" s="851"/>
      <c r="MFE42" s="851"/>
      <c r="MFF42" s="851"/>
      <c r="MFG42" s="851"/>
      <c r="MFH42" s="851"/>
      <c r="MFI42" s="851"/>
      <c r="MFJ42" s="851"/>
      <c r="MFK42" s="851"/>
      <c r="MFL42" s="851"/>
      <c r="MFM42" s="851"/>
      <c r="MFN42" s="851"/>
      <c r="MFO42" s="851"/>
      <c r="MFP42" s="851"/>
      <c r="MFQ42" s="851"/>
      <c r="MFR42" s="851"/>
      <c r="MFS42" s="851"/>
      <c r="MFT42" s="851"/>
      <c r="MFU42" s="851"/>
      <c r="MFV42" s="851"/>
      <c r="MFW42" s="851"/>
      <c r="MFX42" s="851"/>
      <c r="MFY42" s="851"/>
      <c r="MFZ42" s="851"/>
      <c r="MGA42" s="851"/>
      <c r="MGB42" s="851"/>
      <c r="MGC42" s="851"/>
      <c r="MGD42" s="851"/>
      <c r="MGE42" s="851"/>
      <c r="MGF42" s="851"/>
      <c r="MGG42" s="851"/>
      <c r="MGH42" s="851"/>
      <c r="MGI42" s="851"/>
      <c r="MGJ42" s="851"/>
      <c r="MGK42" s="851"/>
      <c r="MGL42" s="851"/>
      <c r="MGM42" s="851"/>
      <c r="MGN42" s="851"/>
      <c r="MGO42" s="851"/>
      <c r="MGP42" s="851"/>
      <c r="MGQ42" s="851"/>
      <c r="MGR42" s="851"/>
      <c r="MGS42" s="851"/>
      <c r="MGT42" s="851"/>
      <c r="MGU42" s="851"/>
      <c r="MGV42" s="851"/>
      <c r="MGW42" s="851"/>
      <c r="MGX42" s="851"/>
      <c r="MGY42" s="851"/>
      <c r="MGZ42" s="851"/>
      <c r="MHA42" s="851"/>
      <c r="MHB42" s="851"/>
      <c r="MHC42" s="851"/>
      <c r="MHD42" s="851"/>
      <c r="MHE42" s="851"/>
      <c r="MHF42" s="851"/>
      <c r="MHG42" s="851"/>
      <c r="MHH42" s="851"/>
      <c r="MHI42" s="851"/>
      <c r="MHJ42" s="851"/>
      <c r="MHK42" s="851"/>
      <c r="MHL42" s="851"/>
      <c r="MHM42" s="851"/>
      <c r="MHN42" s="851"/>
      <c r="MHO42" s="851"/>
      <c r="MHP42" s="851"/>
      <c r="MHQ42" s="851"/>
      <c r="MHR42" s="851"/>
      <c r="MHS42" s="851"/>
      <c r="MHT42" s="851"/>
      <c r="MHU42" s="851"/>
      <c r="MHV42" s="851"/>
      <c r="MHW42" s="851"/>
      <c r="MHX42" s="851"/>
      <c r="MHY42" s="851"/>
      <c r="MHZ42" s="851"/>
      <c r="MIA42" s="851"/>
      <c r="MIB42" s="851"/>
      <c r="MIC42" s="851"/>
      <c r="MID42" s="851"/>
      <c r="MIE42" s="851"/>
      <c r="MIF42" s="851"/>
      <c r="MIG42" s="851"/>
      <c r="MIH42" s="851"/>
      <c r="MII42" s="851"/>
      <c r="MIJ42" s="851"/>
      <c r="MIK42" s="851"/>
      <c r="MIL42" s="851"/>
      <c r="MIM42" s="851"/>
      <c r="MIN42" s="851"/>
      <c r="MIO42" s="851"/>
      <c r="MIP42" s="851"/>
      <c r="MIQ42" s="851"/>
      <c r="MIR42" s="851"/>
      <c r="MIS42" s="851"/>
      <c r="MIT42" s="851"/>
      <c r="MIU42" s="851"/>
      <c r="MIV42" s="851"/>
      <c r="MIW42" s="851"/>
      <c r="MIX42" s="851"/>
      <c r="MIY42" s="851"/>
      <c r="MIZ42" s="851"/>
      <c r="MJA42" s="851"/>
      <c r="MJB42" s="851"/>
      <c r="MJC42" s="851"/>
      <c r="MJD42" s="851"/>
      <c r="MJE42" s="851"/>
      <c r="MJF42" s="851"/>
      <c r="MJG42" s="851"/>
      <c r="MJH42" s="851"/>
      <c r="MJI42" s="851"/>
      <c r="MJJ42" s="851"/>
      <c r="MJK42" s="851"/>
      <c r="MJL42" s="851"/>
      <c r="MJM42" s="851"/>
      <c r="MJN42" s="851"/>
      <c r="MJO42" s="851"/>
      <c r="MJP42" s="851"/>
      <c r="MJQ42" s="851"/>
      <c r="MJR42" s="851"/>
      <c r="MJS42" s="851"/>
      <c r="MJT42" s="851"/>
      <c r="MJU42" s="851"/>
      <c r="MJV42" s="851"/>
      <c r="MJW42" s="851"/>
      <c r="MJX42" s="851"/>
      <c r="MJY42" s="851"/>
      <c r="MJZ42" s="851"/>
      <c r="MKA42" s="851"/>
      <c r="MKB42" s="851"/>
      <c r="MKC42" s="851"/>
      <c r="MKD42" s="851"/>
      <c r="MKE42" s="851"/>
      <c r="MKF42" s="851"/>
      <c r="MKG42" s="851"/>
      <c r="MKH42" s="851"/>
      <c r="MKI42" s="851"/>
      <c r="MKJ42" s="851"/>
      <c r="MKK42" s="851"/>
      <c r="MKL42" s="851"/>
      <c r="MKM42" s="851"/>
      <c r="MKN42" s="851"/>
      <c r="MKO42" s="851"/>
      <c r="MKP42" s="851"/>
      <c r="MKQ42" s="851"/>
      <c r="MKR42" s="851"/>
      <c r="MKS42" s="851"/>
      <c r="MKT42" s="851"/>
      <c r="MKU42" s="851"/>
      <c r="MKV42" s="851"/>
      <c r="MKW42" s="851"/>
      <c r="MKX42" s="851"/>
      <c r="MKY42" s="851"/>
      <c r="MKZ42" s="851"/>
      <c r="MLA42" s="851"/>
      <c r="MLB42" s="851"/>
      <c r="MLC42" s="851"/>
      <c r="MLD42" s="851"/>
      <c r="MLE42" s="851"/>
      <c r="MLF42" s="851"/>
      <c r="MLG42" s="851"/>
      <c r="MLH42" s="851"/>
      <c r="MLI42" s="851"/>
      <c r="MLJ42" s="851"/>
      <c r="MLK42" s="851"/>
      <c r="MLL42" s="851"/>
      <c r="MLM42" s="851"/>
      <c r="MLN42" s="851"/>
      <c r="MLO42" s="851"/>
      <c r="MLP42" s="851"/>
      <c r="MLQ42" s="851"/>
      <c r="MLR42" s="851"/>
      <c r="MLS42" s="851"/>
      <c r="MLT42" s="851"/>
      <c r="MLU42" s="851"/>
      <c r="MLV42" s="851"/>
      <c r="MLW42" s="851"/>
      <c r="MLX42" s="851"/>
      <c r="MLY42" s="851"/>
      <c r="MLZ42" s="851"/>
      <c r="MMA42" s="851"/>
      <c r="MMB42" s="851"/>
      <c r="MMC42" s="851"/>
      <c r="MMD42" s="851"/>
      <c r="MME42" s="851"/>
      <c r="MMF42" s="851"/>
      <c r="MMG42" s="851"/>
      <c r="MMH42" s="851"/>
      <c r="MMI42" s="851"/>
      <c r="MMJ42" s="851"/>
      <c r="MMK42" s="851"/>
      <c r="MML42" s="851"/>
      <c r="MMM42" s="851"/>
      <c r="MMN42" s="851"/>
      <c r="MMO42" s="851"/>
      <c r="MMP42" s="851"/>
      <c r="MMQ42" s="851"/>
      <c r="MMR42" s="851"/>
      <c r="MMS42" s="851"/>
      <c r="MMT42" s="851"/>
      <c r="MMU42" s="851"/>
      <c r="MMV42" s="851"/>
      <c r="MMW42" s="851"/>
      <c r="MMX42" s="851"/>
      <c r="MMY42" s="851"/>
      <c r="MMZ42" s="851"/>
      <c r="MNA42" s="851"/>
      <c r="MNB42" s="851"/>
      <c r="MNC42" s="851"/>
      <c r="MND42" s="851"/>
      <c r="MNE42" s="851"/>
      <c r="MNF42" s="851"/>
      <c r="MNG42" s="851"/>
      <c r="MNH42" s="851"/>
      <c r="MNI42" s="851"/>
      <c r="MNJ42" s="851"/>
      <c r="MNK42" s="851"/>
      <c r="MNL42" s="851"/>
      <c r="MNM42" s="851"/>
      <c r="MNN42" s="851"/>
      <c r="MNO42" s="851"/>
      <c r="MNP42" s="851"/>
      <c r="MNQ42" s="851"/>
      <c r="MNR42" s="851"/>
      <c r="MNS42" s="851"/>
      <c r="MNT42" s="851"/>
      <c r="MNU42" s="851"/>
      <c r="MNV42" s="851"/>
      <c r="MNW42" s="851"/>
      <c r="MNX42" s="851"/>
      <c r="MNY42" s="851"/>
      <c r="MNZ42" s="851"/>
      <c r="MOA42" s="851"/>
      <c r="MOB42" s="851"/>
      <c r="MOC42" s="851"/>
      <c r="MOD42" s="851"/>
      <c r="MOE42" s="851"/>
      <c r="MOF42" s="851"/>
      <c r="MOG42" s="851"/>
      <c r="MOH42" s="851"/>
      <c r="MOI42" s="851"/>
      <c r="MOJ42" s="851"/>
      <c r="MOK42" s="851"/>
      <c r="MOL42" s="851"/>
      <c r="MOM42" s="851"/>
      <c r="MON42" s="851"/>
      <c r="MOO42" s="851"/>
      <c r="MOP42" s="851"/>
      <c r="MOQ42" s="851"/>
      <c r="MOR42" s="851"/>
      <c r="MOS42" s="851"/>
      <c r="MOT42" s="851"/>
      <c r="MOU42" s="851"/>
      <c r="MOV42" s="851"/>
      <c r="MOW42" s="851"/>
      <c r="MOX42" s="851"/>
      <c r="MOY42" s="851"/>
      <c r="MOZ42" s="851"/>
      <c r="MPA42" s="851"/>
      <c r="MPB42" s="851"/>
      <c r="MPC42" s="851"/>
      <c r="MPD42" s="851"/>
      <c r="MPE42" s="851"/>
      <c r="MPF42" s="851"/>
      <c r="MPG42" s="851"/>
      <c r="MPH42" s="851"/>
      <c r="MPI42" s="851"/>
      <c r="MPJ42" s="851"/>
      <c r="MPK42" s="851"/>
      <c r="MPL42" s="851"/>
      <c r="MPM42" s="851"/>
      <c r="MPN42" s="851"/>
      <c r="MPO42" s="851"/>
      <c r="MPP42" s="851"/>
      <c r="MPQ42" s="851"/>
      <c r="MPR42" s="851"/>
      <c r="MPS42" s="851"/>
      <c r="MPT42" s="851"/>
      <c r="MPU42" s="851"/>
      <c r="MPV42" s="851"/>
      <c r="MPW42" s="851"/>
      <c r="MPX42" s="851"/>
      <c r="MPY42" s="851"/>
      <c r="MPZ42" s="851"/>
      <c r="MQA42" s="851"/>
      <c r="MQB42" s="851"/>
      <c r="MQC42" s="851"/>
      <c r="MQD42" s="851"/>
      <c r="MQE42" s="851"/>
      <c r="MQF42" s="851"/>
      <c r="MQG42" s="851"/>
      <c r="MQH42" s="851"/>
      <c r="MQI42" s="851"/>
      <c r="MQJ42" s="851"/>
      <c r="MQK42" s="851"/>
      <c r="MQL42" s="851"/>
      <c r="MQM42" s="851"/>
      <c r="MQN42" s="851"/>
      <c r="MQO42" s="851"/>
      <c r="MQP42" s="851"/>
      <c r="MQQ42" s="851"/>
      <c r="MQR42" s="851"/>
      <c r="MQS42" s="851"/>
      <c r="MQT42" s="851"/>
      <c r="MQU42" s="851"/>
      <c r="MQV42" s="851"/>
      <c r="MQW42" s="851"/>
      <c r="MQX42" s="851"/>
      <c r="MQY42" s="851"/>
      <c r="MQZ42" s="851"/>
      <c r="MRA42" s="851"/>
      <c r="MRB42" s="851"/>
      <c r="MRC42" s="851"/>
      <c r="MRD42" s="851"/>
      <c r="MRE42" s="851"/>
      <c r="MRF42" s="851"/>
      <c r="MRG42" s="851"/>
      <c r="MRH42" s="851"/>
      <c r="MRI42" s="851"/>
      <c r="MRJ42" s="851"/>
      <c r="MRK42" s="851"/>
      <c r="MRL42" s="851"/>
      <c r="MRM42" s="851"/>
      <c r="MRN42" s="851"/>
      <c r="MRO42" s="851"/>
      <c r="MRP42" s="851"/>
      <c r="MRQ42" s="851"/>
      <c r="MRR42" s="851"/>
      <c r="MRS42" s="851"/>
      <c r="MRT42" s="851"/>
      <c r="MRU42" s="851"/>
      <c r="MRV42" s="851"/>
      <c r="MRW42" s="851"/>
      <c r="MRX42" s="851"/>
      <c r="MRY42" s="851"/>
      <c r="MRZ42" s="851"/>
      <c r="MSA42" s="851"/>
      <c r="MSB42" s="851"/>
      <c r="MSC42" s="851"/>
      <c r="MSD42" s="851"/>
      <c r="MSE42" s="851"/>
      <c r="MSF42" s="851"/>
      <c r="MSG42" s="851"/>
      <c r="MSH42" s="851"/>
      <c r="MSI42" s="851"/>
      <c r="MSJ42" s="851"/>
      <c r="MSK42" s="851"/>
      <c r="MSL42" s="851"/>
      <c r="MSM42" s="851"/>
      <c r="MSN42" s="851"/>
      <c r="MSO42" s="851"/>
      <c r="MSP42" s="851"/>
      <c r="MSQ42" s="851"/>
      <c r="MSR42" s="851"/>
      <c r="MSS42" s="851"/>
      <c r="MST42" s="851"/>
      <c r="MSU42" s="851"/>
      <c r="MSV42" s="851"/>
      <c r="MSW42" s="851"/>
      <c r="MSX42" s="851"/>
      <c r="MSY42" s="851"/>
      <c r="MSZ42" s="851"/>
      <c r="MTA42" s="851"/>
      <c r="MTB42" s="851"/>
      <c r="MTC42" s="851"/>
      <c r="MTD42" s="851"/>
      <c r="MTE42" s="851"/>
      <c r="MTF42" s="851"/>
      <c r="MTG42" s="851"/>
      <c r="MTH42" s="851"/>
      <c r="MTI42" s="851"/>
      <c r="MTJ42" s="851"/>
      <c r="MTK42" s="851"/>
      <c r="MTL42" s="851"/>
      <c r="MTM42" s="851"/>
      <c r="MTN42" s="851"/>
      <c r="MTO42" s="851"/>
      <c r="MTP42" s="851"/>
      <c r="MTQ42" s="851"/>
      <c r="MTR42" s="851"/>
      <c r="MTS42" s="851"/>
      <c r="MTT42" s="851"/>
      <c r="MTU42" s="851"/>
      <c r="MTV42" s="851"/>
      <c r="MTW42" s="851"/>
      <c r="MTX42" s="851"/>
      <c r="MTY42" s="851"/>
      <c r="MTZ42" s="851"/>
      <c r="MUA42" s="851"/>
      <c r="MUB42" s="851"/>
      <c r="MUC42" s="851"/>
      <c r="MUD42" s="851"/>
      <c r="MUE42" s="851"/>
      <c r="MUF42" s="851"/>
      <c r="MUG42" s="851"/>
      <c r="MUH42" s="851"/>
      <c r="MUI42" s="851"/>
      <c r="MUJ42" s="851"/>
      <c r="MUK42" s="851"/>
      <c r="MUL42" s="851"/>
      <c r="MUM42" s="851"/>
      <c r="MUN42" s="851"/>
      <c r="MUO42" s="851"/>
      <c r="MUP42" s="851"/>
      <c r="MUQ42" s="851"/>
      <c r="MUR42" s="851"/>
      <c r="MUS42" s="851"/>
      <c r="MUT42" s="851"/>
      <c r="MUU42" s="851"/>
      <c r="MUV42" s="851"/>
      <c r="MUW42" s="851"/>
      <c r="MUX42" s="851"/>
      <c r="MUY42" s="851"/>
      <c r="MUZ42" s="851"/>
      <c r="MVA42" s="851"/>
      <c r="MVB42" s="851"/>
      <c r="MVC42" s="851"/>
      <c r="MVD42" s="851"/>
      <c r="MVE42" s="851"/>
      <c r="MVF42" s="851"/>
      <c r="MVG42" s="851"/>
      <c r="MVH42" s="851"/>
      <c r="MVI42" s="851"/>
      <c r="MVJ42" s="851"/>
      <c r="MVK42" s="851"/>
      <c r="MVL42" s="851"/>
      <c r="MVM42" s="851"/>
      <c r="MVN42" s="851"/>
      <c r="MVO42" s="851"/>
      <c r="MVP42" s="851"/>
      <c r="MVQ42" s="851"/>
      <c r="MVR42" s="851"/>
      <c r="MVS42" s="851"/>
      <c r="MVT42" s="851"/>
      <c r="MVU42" s="851"/>
      <c r="MVV42" s="851"/>
      <c r="MVW42" s="851"/>
      <c r="MVX42" s="851"/>
      <c r="MVY42" s="851"/>
      <c r="MVZ42" s="851"/>
      <c r="MWA42" s="851"/>
      <c r="MWB42" s="851"/>
      <c r="MWC42" s="851"/>
      <c r="MWD42" s="851"/>
      <c r="MWE42" s="851"/>
      <c r="MWF42" s="851"/>
      <c r="MWG42" s="851"/>
      <c r="MWH42" s="851"/>
      <c r="MWI42" s="851"/>
      <c r="MWJ42" s="851"/>
      <c r="MWK42" s="851"/>
      <c r="MWL42" s="851"/>
      <c r="MWM42" s="851"/>
      <c r="MWN42" s="851"/>
      <c r="MWO42" s="851"/>
      <c r="MWP42" s="851"/>
      <c r="MWQ42" s="851"/>
      <c r="MWR42" s="851"/>
      <c r="MWS42" s="851"/>
      <c r="MWT42" s="851"/>
      <c r="MWU42" s="851"/>
      <c r="MWV42" s="851"/>
      <c r="MWW42" s="851"/>
      <c r="MWX42" s="851"/>
      <c r="MWY42" s="851"/>
      <c r="MWZ42" s="851"/>
      <c r="MXA42" s="851"/>
      <c r="MXB42" s="851"/>
      <c r="MXC42" s="851"/>
      <c r="MXD42" s="851"/>
      <c r="MXE42" s="851"/>
      <c r="MXF42" s="851"/>
      <c r="MXG42" s="851"/>
      <c r="MXH42" s="851"/>
      <c r="MXI42" s="851"/>
      <c r="MXJ42" s="851"/>
      <c r="MXK42" s="851"/>
      <c r="MXL42" s="851"/>
      <c r="MXM42" s="851"/>
      <c r="MXN42" s="851"/>
      <c r="MXO42" s="851"/>
      <c r="MXP42" s="851"/>
      <c r="MXQ42" s="851"/>
      <c r="MXR42" s="851"/>
      <c r="MXS42" s="851"/>
      <c r="MXT42" s="851"/>
      <c r="MXU42" s="851"/>
      <c r="MXV42" s="851"/>
      <c r="MXW42" s="851"/>
      <c r="MXX42" s="851"/>
      <c r="MXY42" s="851"/>
      <c r="MXZ42" s="851"/>
      <c r="MYA42" s="851"/>
      <c r="MYB42" s="851"/>
      <c r="MYC42" s="851"/>
      <c r="MYD42" s="851"/>
      <c r="MYE42" s="851"/>
      <c r="MYF42" s="851"/>
      <c r="MYG42" s="851"/>
      <c r="MYH42" s="851"/>
      <c r="MYI42" s="851"/>
      <c r="MYJ42" s="851"/>
      <c r="MYK42" s="851"/>
      <c r="MYL42" s="851"/>
      <c r="MYM42" s="851"/>
      <c r="MYN42" s="851"/>
      <c r="MYO42" s="851"/>
      <c r="MYP42" s="851"/>
      <c r="MYQ42" s="851"/>
      <c r="MYR42" s="851"/>
      <c r="MYS42" s="851"/>
      <c r="MYT42" s="851"/>
      <c r="MYU42" s="851"/>
      <c r="MYV42" s="851"/>
      <c r="MYW42" s="851"/>
      <c r="MYX42" s="851"/>
      <c r="MYY42" s="851"/>
      <c r="MYZ42" s="851"/>
      <c r="MZA42" s="851"/>
      <c r="MZB42" s="851"/>
      <c r="MZC42" s="851"/>
      <c r="MZD42" s="851"/>
      <c r="MZE42" s="851"/>
      <c r="MZF42" s="851"/>
      <c r="MZG42" s="851"/>
      <c r="MZH42" s="851"/>
      <c r="MZI42" s="851"/>
      <c r="MZJ42" s="851"/>
      <c r="MZK42" s="851"/>
      <c r="MZL42" s="851"/>
      <c r="MZM42" s="851"/>
      <c r="MZN42" s="851"/>
      <c r="MZO42" s="851"/>
      <c r="MZP42" s="851"/>
      <c r="MZQ42" s="851"/>
      <c r="MZR42" s="851"/>
      <c r="MZS42" s="851"/>
      <c r="MZT42" s="851"/>
      <c r="MZU42" s="851"/>
      <c r="MZV42" s="851"/>
      <c r="MZW42" s="851"/>
      <c r="MZX42" s="851"/>
      <c r="MZY42" s="851"/>
      <c r="MZZ42" s="851"/>
      <c r="NAA42" s="851"/>
      <c r="NAB42" s="851"/>
      <c r="NAC42" s="851"/>
      <c r="NAD42" s="851"/>
      <c r="NAE42" s="851"/>
      <c r="NAF42" s="851"/>
      <c r="NAG42" s="851"/>
      <c r="NAH42" s="851"/>
      <c r="NAI42" s="851"/>
      <c r="NAJ42" s="851"/>
      <c r="NAK42" s="851"/>
      <c r="NAL42" s="851"/>
      <c r="NAM42" s="851"/>
      <c r="NAN42" s="851"/>
      <c r="NAO42" s="851"/>
      <c r="NAP42" s="851"/>
      <c r="NAQ42" s="851"/>
      <c r="NAR42" s="851"/>
      <c r="NAS42" s="851"/>
      <c r="NAT42" s="851"/>
      <c r="NAU42" s="851"/>
      <c r="NAV42" s="851"/>
      <c r="NAW42" s="851"/>
      <c r="NAX42" s="851"/>
      <c r="NAY42" s="851"/>
      <c r="NAZ42" s="851"/>
      <c r="NBA42" s="851"/>
      <c r="NBB42" s="851"/>
      <c r="NBC42" s="851"/>
      <c r="NBD42" s="851"/>
      <c r="NBE42" s="851"/>
      <c r="NBF42" s="851"/>
      <c r="NBG42" s="851"/>
      <c r="NBH42" s="851"/>
      <c r="NBI42" s="851"/>
      <c r="NBJ42" s="851"/>
      <c r="NBK42" s="851"/>
      <c r="NBL42" s="851"/>
      <c r="NBM42" s="851"/>
      <c r="NBN42" s="851"/>
      <c r="NBO42" s="851"/>
      <c r="NBP42" s="851"/>
      <c r="NBQ42" s="851"/>
      <c r="NBR42" s="851"/>
      <c r="NBS42" s="851"/>
      <c r="NBT42" s="851"/>
      <c r="NBU42" s="851"/>
      <c r="NBV42" s="851"/>
      <c r="NBW42" s="851"/>
      <c r="NBX42" s="851"/>
      <c r="NBY42" s="851"/>
      <c r="NBZ42" s="851"/>
      <c r="NCA42" s="851"/>
      <c r="NCB42" s="851"/>
      <c r="NCC42" s="851"/>
      <c r="NCD42" s="851"/>
      <c r="NCE42" s="851"/>
      <c r="NCF42" s="851"/>
      <c r="NCG42" s="851"/>
      <c r="NCH42" s="851"/>
      <c r="NCI42" s="851"/>
      <c r="NCJ42" s="851"/>
      <c r="NCK42" s="851"/>
      <c r="NCL42" s="851"/>
      <c r="NCM42" s="851"/>
      <c r="NCN42" s="851"/>
      <c r="NCO42" s="851"/>
      <c r="NCP42" s="851"/>
      <c r="NCQ42" s="851"/>
      <c r="NCR42" s="851"/>
      <c r="NCS42" s="851"/>
      <c r="NCT42" s="851"/>
      <c r="NCU42" s="851"/>
      <c r="NCV42" s="851"/>
      <c r="NCW42" s="851"/>
      <c r="NCX42" s="851"/>
      <c r="NCY42" s="851"/>
      <c r="NCZ42" s="851"/>
      <c r="NDA42" s="851"/>
      <c r="NDB42" s="851"/>
      <c r="NDC42" s="851"/>
      <c r="NDD42" s="851"/>
      <c r="NDE42" s="851"/>
      <c r="NDF42" s="851"/>
      <c r="NDG42" s="851"/>
      <c r="NDH42" s="851"/>
      <c r="NDI42" s="851"/>
      <c r="NDJ42" s="851"/>
      <c r="NDK42" s="851"/>
      <c r="NDL42" s="851"/>
      <c r="NDM42" s="851"/>
      <c r="NDN42" s="851"/>
      <c r="NDO42" s="851"/>
      <c r="NDP42" s="851"/>
      <c r="NDQ42" s="851"/>
      <c r="NDR42" s="851"/>
      <c r="NDS42" s="851"/>
      <c r="NDT42" s="851"/>
      <c r="NDU42" s="851"/>
      <c r="NDV42" s="851"/>
      <c r="NDW42" s="851"/>
      <c r="NDX42" s="851"/>
      <c r="NDY42" s="851"/>
      <c r="NDZ42" s="851"/>
      <c r="NEA42" s="851"/>
      <c r="NEB42" s="851"/>
      <c r="NEC42" s="851"/>
      <c r="NED42" s="851"/>
      <c r="NEE42" s="851"/>
      <c r="NEF42" s="851"/>
      <c r="NEG42" s="851"/>
      <c r="NEH42" s="851"/>
      <c r="NEI42" s="851"/>
      <c r="NEJ42" s="851"/>
      <c r="NEK42" s="851"/>
      <c r="NEL42" s="851"/>
      <c r="NEM42" s="851"/>
      <c r="NEN42" s="851"/>
      <c r="NEO42" s="851"/>
      <c r="NEP42" s="851"/>
      <c r="NEQ42" s="851"/>
      <c r="NER42" s="851"/>
      <c r="NES42" s="851"/>
      <c r="NET42" s="851"/>
      <c r="NEU42" s="851"/>
      <c r="NEV42" s="851"/>
      <c r="NEW42" s="851"/>
      <c r="NEX42" s="851"/>
      <c r="NEY42" s="851"/>
      <c r="NEZ42" s="851"/>
      <c r="NFA42" s="851"/>
      <c r="NFB42" s="851"/>
      <c r="NFC42" s="851"/>
      <c r="NFD42" s="851"/>
      <c r="NFE42" s="851"/>
      <c r="NFF42" s="851"/>
      <c r="NFG42" s="851"/>
      <c r="NFH42" s="851"/>
      <c r="NFI42" s="851"/>
      <c r="NFJ42" s="851"/>
      <c r="NFK42" s="851"/>
      <c r="NFL42" s="851"/>
      <c r="NFM42" s="851"/>
      <c r="NFN42" s="851"/>
      <c r="NFO42" s="851"/>
      <c r="NFP42" s="851"/>
      <c r="NFQ42" s="851"/>
      <c r="NFR42" s="851"/>
      <c r="NFS42" s="851"/>
      <c r="NFT42" s="851"/>
      <c r="NFU42" s="851"/>
      <c r="NFV42" s="851"/>
      <c r="NFW42" s="851"/>
      <c r="NFX42" s="851"/>
      <c r="NFY42" s="851"/>
      <c r="NFZ42" s="851"/>
      <c r="NGA42" s="851"/>
      <c r="NGB42" s="851"/>
      <c r="NGC42" s="851"/>
      <c r="NGD42" s="851"/>
      <c r="NGE42" s="851"/>
      <c r="NGF42" s="851"/>
      <c r="NGG42" s="851"/>
      <c r="NGH42" s="851"/>
      <c r="NGI42" s="851"/>
      <c r="NGJ42" s="851"/>
      <c r="NGK42" s="851"/>
      <c r="NGL42" s="851"/>
      <c r="NGM42" s="851"/>
      <c r="NGN42" s="851"/>
      <c r="NGO42" s="851"/>
      <c r="NGP42" s="851"/>
      <c r="NGQ42" s="851"/>
      <c r="NGR42" s="851"/>
      <c r="NGS42" s="851"/>
      <c r="NGT42" s="851"/>
      <c r="NGU42" s="851"/>
      <c r="NGV42" s="851"/>
      <c r="NGW42" s="851"/>
      <c r="NGX42" s="851"/>
      <c r="NGY42" s="851"/>
      <c r="NGZ42" s="851"/>
      <c r="NHA42" s="851"/>
      <c r="NHB42" s="851"/>
      <c r="NHC42" s="851"/>
      <c r="NHD42" s="851"/>
      <c r="NHE42" s="851"/>
      <c r="NHF42" s="851"/>
      <c r="NHG42" s="851"/>
      <c r="NHH42" s="851"/>
      <c r="NHI42" s="851"/>
      <c r="NHJ42" s="851"/>
      <c r="NHK42" s="851"/>
      <c r="NHL42" s="851"/>
      <c r="NHM42" s="851"/>
      <c r="NHN42" s="851"/>
      <c r="NHO42" s="851"/>
      <c r="NHP42" s="851"/>
      <c r="NHQ42" s="851"/>
      <c r="NHR42" s="851"/>
      <c r="NHS42" s="851"/>
      <c r="NHT42" s="851"/>
      <c r="NHU42" s="851"/>
      <c r="NHV42" s="851"/>
      <c r="NHW42" s="851"/>
      <c r="NHX42" s="851"/>
      <c r="NHY42" s="851"/>
      <c r="NHZ42" s="851"/>
      <c r="NIA42" s="851"/>
      <c r="NIB42" s="851"/>
      <c r="NIC42" s="851"/>
      <c r="NID42" s="851"/>
      <c r="NIE42" s="851"/>
      <c r="NIF42" s="851"/>
      <c r="NIG42" s="851"/>
      <c r="NIH42" s="851"/>
      <c r="NII42" s="851"/>
      <c r="NIJ42" s="851"/>
      <c r="NIK42" s="851"/>
      <c r="NIL42" s="851"/>
      <c r="NIM42" s="851"/>
      <c r="NIN42" s="851"/>
      <c r="NIO42" s="851"/>
      <c r="NIP42" s="851"/>
      <c r="NIQ42" s="851"/>
      <c r="NIR42" s="851"/>
      <c r="NIS42" s="851"/>
      <c r="NIT42" s="851"/>
      <c r="NIU42" s="851"/>
      <c r="NIV42" s="851"/>
      <c r="NIW42" s="851"/>
      <c r="NIX42" s="851"/>
      <c r="NIY42" s="851"/>
      <c r="NIZ42" s="851"/>
      <c r="NJA42" s="851"/>
      <c r="NJB42" s="851"/>
      <c r="NJC42" s="851"/>
      <c r="NJD42" s="851"/>
      <c r="NJE42" s="851"/>
      <c r="NJF42" s="851"/>
      <c r="NJG42" s="851"/>
      <c r="NJH42" s="851"/>
      <c r="NJI42" s="851"/>
      <c r="NJJ42" s="851"/>
      <c r="NJK42" s="851"/>
      <c r="NJL42" s="851"/>
      <c r="NJM42" s="851"/>
      <c r="NJN42" s="851"/>
      <c r="NJO42" s="851"/>
      <c r="NJP42" s="851"/>
      <c r="NJQ42" s="851"/>
      <c r="NJR42" s="851"/>
      <c r="NJS42" s="851"/>
      <c r="NJT42" s="851"/>
      <c r="NJU42" s="851"/>
      <c r="NJV42" s="851"/>
      <c r="NJW42" s="851"/>
      <c r="NJX42" s="851"/>
      <c r="NJY42" s="851"/>
      <c r="NJZ42" s="851"/>
      <c r="NKA42" s="851"/>
      <c r="NKB42" s="851"/>
      <c r="NKC42" s="851"/>
      <c r="NKD42" s="851"/>
      <c r="NKE42" s="851"/>
      <c r="NKF42" s="851"/>
      <c r="NKG42" s="851"/>
      <c r="NKH42" s="851"/>
      <c r="NKI42" s="851"/>
      <c r="NKJ42" s="851"/>
      <c r="NKK42" s="851"/>
      <c r="NKL42" s="851"/>
      <c r="NKM42" s="851"/>
      <c r="NKN42" s="851"/>
      <c r="NKO42" s="851"/>
      <c r="NKP42" s="851"/>
      <c r="NKQ42" s="851"/>
      <c r="NKR42" s="851"/>
      <c r="NKS42" s="851"/>
      <c r="NKT42" s="851"/>
      <c r="NKU42" s="851"/>
      <c r="NKV42" s="851"/>
      <c r="NKW42" s="851"/>
      <c r="NKX42" s="851"/>
      <c r="NKY42" s="851"/>
      <c r="NKZ42" s="851"/>
      <c r="NLA42" s="851"/>
      <c r="NLB42" s="851"/>
      <c r="NLC42" s="851"/>
      <c r="NLD42" s="851"/>
      <c r="NLE42" s="851"/>
      <c r="NLF42" s="851"/>
      <c r="NLG42" s="851"/>
      <c r="NLH42" s="851"/>
      <c r="NLI42" s="851"/>
      <c r="NLJ42" s="851"/>
      <c r="NLK42" s="851"/>
      <c r="NLL42" s="851"/>
      <c r="NLM42" s="851"/>
      <c r="NLN42" s="851"/>
      <c r="NLO42" s="851"/>
      <c r="NLP42" s="851"/>
      <c r="NLQ42" s="851"/>
      <c r="NLR42" s="851"/>
      <c r="NLS42" s="851"/>
      <c r="NLT42" s="851"/>
      <c r="NLU42" s="851"/>
      <c r="NLV42" s="851"/>
      <c r="NLW42" s="851"/>
      <c r="NLX42" s="851"/>
      <c r="NLY42" s="851"/>
      <c r="NLZ42" s="851"/>
      <c r="NMA42" s="851"/>
      <c r="NMB42" s="851"/>
      <c r="NMC42" s="851"/>
      <c r="NMD42" s="851"/>
      <c r="NME42" s="851"/>
      <c r="NMF42" s="851"/>
      <c r="NMG42" s="851"/>
      <c r="NMH42" s="851"/>
      <c r="NMI42" s="851"/>
      <c r="NMJ42" s="851"/>
      <c r="NMK42" s="851"/>
      <c r="NML42" s="851"/>
      <c r="NMM42" s="851"/>
      <c r="NMN42" s="851"/>
      <c r="NMO42" s="851"/>
      <c r="NMP42" s="851"/>
      <c r="NMQ42" s="851"/>
      <c r="NMR42" s="851"/>
      <c r="NMS42" s="851"/>
      <c r="NMT42" s="851"/>
      <c r="NMU42" s="851"/>
      <c r="NMV42" s="851"/>
      <c r="NMW42" s="851"/>
      <c r="NMX42" s="851"/>
      <c r="NMY42" s="851"/>
      <c r="NMZ42" s="851"/>
      <c r="NNA42" s="851"/>
      <c r="NNB42" s="851"/>
      <c r="NNC42" s="851"/>
      <c r="NND42" s="851"/>
      <c r="NNE42" s="851"/>
      <c r="NNF42" s="851"/>
      <c r="NNG42" s="851"/>
      <c r="NNH42" s="851"/>
      <c r="NNI42" s="851"/>
      <c r="NNJ42" s="851"/>
      <c r="NNK42" s="851"/>
      <c r="NNL42" s="851"/>
      <c r="NNM42" s="851"/>
      <c r="NNN42" s="851"/>
      <c r="NNO42" s="851"/>
      <c r="NNP42" s="851"/>
      <c r="NNQ42" s="851"/>
      <c r="NNR42" s="851"/>
      <c r="NNS42" s="851"/>
      <c r="NNT42" s="851"/>
      <c r="NNU42" s="851"/>
      <c r="NNV42" s="851"/>
      <c r="NNW42" s="851"/>
      <c r="NNX42" s="851"/>
      <c r="NNY42" s="851"/>
      <c r="NNZ42" s="851"/>
      <c r="NOA42" s="851"/>
      <c r="NOB42" s="851"/>
      <c r="NOC42" s="851"/>
      <c r="NOD42" s="851"/>
      <c r="NOE42" s="851"/>
      <c r="NOF42" s="851"/>
      <c r="NOG42" s="851"/>
      <c r="NOH42" s="851"/>
      <c r="NOI42" s="851"/>
      <c r="NOJ42" s="851"/>
      <c r="NOK42" s="851"/>
      <c r="NOL42" s="851"/>
      <c r="NOM42" s="851"/>
      <c r="NON42" s="851"/>
      <c r="NOO42" s="851"/>
      <c r="NOP42" s="851"/>
      <c r="NOQ42" s="851"/>
      <c r="NOR42" s="851"/>
      <c r="NOS42" s="851"/>
      <c r="NOT42" s="851"/>
      <c r="NOU42" s="851"/>
      <c r="NOV42" s="851"/>
      <c r="NOW42" s="851"/>
      <c r="NOX42" s="851"/>
      <c r="NOY42" s="851"/>
      <c r="NOZ42" s="851"/>
      <c r="NPA42" s="851"/>
      <c r="NPB42" s="851"/>
      <c r="NPC42" s="851"/>
      <c r="NPD42" s="851"/>
      <c r="NPE42" s="851"/>
      <c r="NPF42" s="851"/>
      <c r="NPG42" s="851"/>
      <c r="NPH42" s="851"/>
      <c r="NPI42" s="851"/>
      <c r="NPJ42" s="851"/>
      <c r="NPK42" s="851"/>
      <c r="NPL42" s="851"/>
      <c r="NPM42" s="851"/>
      <c r="NPN42" s="851"/>
      <c r="NPO42" s="851"/>
      <c r="NPP42" s="851"/>
      <c r="NPQ42" s="851"/>
      <c r="NPR42" s="851"/>
      <c r="NPS42" s="851"/>
      <c r="NPT42" s="851"/>
      <c r="NPU42" s="851"/>
      <c r="NPV42" s="851"/>
      <c r="NPW42" s="851"/>
      <c r="NPX42" s="851"/>
      <c r="NPY42" s="851"/>
      <c r="NPZ42" s="851"/>
      <c r="NQA42" s="851"/>
      <c r="NQB42" s="851"/>
      <c r="NQC42" s="851"/>
      <c r="NQD42" s="851"/>
      <c r="NQE42" s="851"/>
      <c r="NQF42" s="851"/>
      <c r="NQG42" s="851"/>
      <c r="NQH42" s="851"/>
      <c r="NQI42" s="851"/>
      <c r="NQJ42" s="851"/>
      <c r="NQK42" s="851"/>
      <c r="NQL42" s="851"/>
      <c r="NQM42" s="851"/>
      <c r="NQN42" s="851"/>
      <c r="NQO42" s="851"/>
      <c r="NQP42" s="851"/>
      <c r="NQQ42" s="851"/>
      <c r="NQR42" s="851"/>
      <c r="NQS42" s="851"/>
      <c r="NQT42" s="851"/>
      <c r="NQU42" s="851"/>
      <c r="NQV42" s="851"/>
      <c r="NQW42" s="851"/>
      <c r="NQX42" s="851"/>
      <c r="NQY42" s="851"/>
      <c r="NQZ42" s="851"/>
      <c r="NRA42" s="851"/>
      <c r="NRB42" s="851"/>
      <c r="NRC42" s="851"/>
      <c r="NRD42" s="851"/>
      <c r="NRE42" s="851"/>
      <c r="NRF42" s="851"/>
      <c r="NRG42" s="851"/>
      <c r="NRH42" s="851"/>
      <c r="NRI42" s="851"/>
      <c r="NRJ42" s="851"/>
      <c r="NRK42" s="851"/>
      <c r="NRL42" s="851"/>
      <c r="NRM42" s="851"/>
      <c r="NRN42" s="851"/>
      <c r="NRO42" s="851"/>
      <c r="NRP42" s="851"/>
      <c r="NRQ42" s="851"/>
      <c r="NRR42" s="851"/>
      <c r="NRS42" s="851"/>
      <c r="NRT42" s="851"/>
      <c r="NRU42" s="851"/>
      <c r="NRV42" s="851"/>
      <c r="NRW42" s="851"/>
      <c r="NRX42" s="851"/>
      <c r="NRY42" s="851"/>
      <c r="NRZ42" s="851"/>
      <c r="NSA42" s="851"/>
      <c r="NSB42" s="851"/>
      <c r="NSC42" s="851"/>
      <c r="NSD42" s="851"/>
      <c r="NSE42" s="851"/>
      <c r="NSF42" s="851"/>
      <c r="NSG42" s="851"/>
      <c r="NSH42" s="851"/>
      <c r="NSI42" s="851"/>
      <c r="NSJ42" s="851"/>
      <c r="NSK42" s="851"/>
      <c r="NSL42" s="851"/>
      <c r="NSM42" s="851"/>
      <c r="NSN42" s="851"/>
      <c r="NSO42" s="851"/>
      <c r="NSP42" s="851"/>
      <c r="NSQ42" s="851"/>
      <c r="NSR42" s="851"/>
      <c r="NSS42" s="851"/>
      <c r="NST42" s="851"/>
      <c r="NSU42" s="851"/>
      <c r="NSV42" s="851"/>
      <c r="NSW42" s="851"/>
      <c r="NSX42" s="851"/>
      <c r="NSY42" s="851"/>
      <c r="NSZ42" s="851"/>
      <c r="NTA42" s="851"/>
      <c r="NTB42" s="851"/>
      <c r="NTC42" s="851"/>
      <c r="NTD42" s="851"/>
      <c r="NTE42" s="851"/>
      <c r="NTF42" s="851"/>
      <c r="NTG42" s="851"/>
      <c r="NTH42" s="851"/>
      <c r="NTI42" s="851"/>
      <c r="NTJ42" s="851"/>
      <c r="NTK42" s="851"/>
      <c r="NTL42" s="851"/>
      <c r="NTM42" s="851"/>
      <c r="NTN42" s="851"/>
      <c r="NTO42" s="851"/>
      <c r="NTP42" s="851"/>
      <c r="NTQ42" s="851"/>
      <c r="NTR42" s="851"/>
      <c r="NTS42" s="851"/>
      <c r="NTT42" s="851"/>
      <c r="NTU42" s="851"/>
      <c r="NTV42" s="851"/>
      <c r="NTW42" s="851"/>
      <c r="NTX42" s="851"/>
      <c r="NTY42" s="851"/>
      <c r="NTZ42" s="851"/>
      <c r="NUA42" s="851"/>
      <c r="NUB42" s="851"/>
      <c r="NUC42" s="851"/>
      <c r="NUD42" s="851"/>
      <c r="NUE42" s="851"/>
      <c r="NUF42" s="851"/>
      <c r="NUG42" s="851"/>
      <c r="NUH42" s="851"/>
      <c r="NUI42" s="851"/>
      <c r="NUJ42" s="851"/>
      <c r="NUK42" s="851"/>
      <c r="NUL42" s="851"/>
      <c r="NUM42" s="851"/>
      <c r="NUN42" s="851"/>
      <c r="NUO42" s="851"/>
      <c r="NUP42" s="851"/>
      <c r="NUQ42" s="851"/>
      <c r="NUR42" s="851"/>
      <c r="NUS42" s="851"/>
      <c r="NUT42" s="851"/>
      <c r="NUU42" s="851"/>
      <c r="NUV42" s="851"/>
      <c r="NUW42" s="851"/>
      <c r="NUX42" s="851"/>
      <c r="NUY42" s="851"/>
      <c r="NUZ42" s="851"/>
      <c r="NVA42" s="851"/>
      <c r="NVB42" s="851"/>
      <c r="NVC42" s="851"/>
      <c r="NVD42" s="851"/>
      <c r="NVE42" s="851"/>
      <c r="NVF42" s="851"/>
      <c r="NVG42" s="851"/>
      <c r="NVH42" s="851"/>
      <c r="NVI42" s="851"/>
      <c r="NVJ42" s="851"/>
      <c r="NVK42" s="851"/>
      <c r="NVL42" s="851"/>
      <c r="NVM42" s="851"/>
      <c r="NVN42" s="851"/>
      <c r="NVO42" s="851"/>
      <c r="NVP42" s="851"/>
      <c r="NVQ42" s="851"/>
      <c r="NVR42" s="851"/>
      <c r="NVS42" s="851"/>
      <c r="NVT42" s="851"/>
      <c r="NVU42" s="851"/>
      <c r="NVV42" s="851"/>
      <c r="NVW42" s="851"/>
      <c r="NVX42" s="851"/>
      <c r="NVY42" s="851"/>
      <c r="NVZ42" s="851"/>
      <c r="NWA42" s="851"/>
      <c r="NWB42" s="851"/>
      <c r="NWC42" s="851"/>
      <c r="NWD42" s="851"/>
      <c r="NWE42" s="851"/>
      <c r="NWF42" s="851"/>
      <c r="NWG42" s="851"/>
      <c r="NWH42" s="851"/>
      <c r="NWI42" s="851"/>
      <c r="NWJ42" s="851"/>
      <c r="NWK42" s="851"/>
      <c r="NWL42" s="851"/>
      <c r="NWM42" s="851"/>
      <c r="NWN42" s="851"/>
      <c r="NWO42" s="851"/>
      <c r="NWP42" s="851"/>
      <c r="NWQ42" s="851"/>
      <c r="NWR42" s="851"/>
      <c r="NWS42" s="851"/>
      <c r="NWT42" s="851"/>
      <c r="NWU42" s="851"/>
      <c r="NWV42" s="851"/>
      <c r="NWW42" s="851"/>
      <c r="NWX42" s="851"/>
      <c r="NWY42" s="851"/>
      <c r="NWZ42" s="851"/>
      <c r="NXA42" s="851"/>
      <c r="NXB42" s="851"/>
      <c r="NXC42" s="851"/>
      <c r="NXD42" s="851"/>
      <c r="NXE42" s="851"/>
      <c r="NXF42" s="851"/>
      <c r="NXG42" s="851"/>
      <c r="NXH42" s="851"/>
      <c r="NXI42" s="851"/>
      <c r="NXJ42" s="851"/>
      <c r="NXK42" s="851"/>
      <c r="NXL42" s="851"/>
      <c r="NXM42" s="851"/>
      <c r="NXN42" s="851"/>
      <c r="NXO42" s="851"/>
      <c r="NXP42" s="851"/>
      <c r="NXQ42" s="851"/>
      <c r="NXR42" s="851"/>
      <c r="NXS42" s="851"/>
      <c r="NXT42" s="851"/>
      <c r="NXU42" s="851"/>
      <c r="NXV42" s="851"/>
      <c r="NXW42" s="851"/>
      <c r="NXX42" s="851"/>
      <c r="NXY42" s="851"/>
      <c r="NXZ42" s="851"/>
      <c r="NYA42" s="851"/>
      <c r="NYB42" s="851"/>
      <c r="NYC42" s="851"/>
      <c r="NYD42" s="851"/>
      <c r="NYE42" s="851"/>
      <c r="NYF42" s="851"/>
      <c r="NYG42" s="851"/>
      <c r="NYH42" s="851"/>
      <c r="NYI42" s="851"/>
      <c r="NYJ42" s="851"/>
      <c r="NYK42" s="851"/>
      <c r="NYL42" s="851"/>
      <c r="NYM42" s="851"/>
      <c r="NYN42" s="851"/>
      <c r="NYO42" s="851"/>
      <c r="NYP42" s="851"/>
      <c r="NYQ42" s="851"/>
      <c r="NYR42" s="851"/>
      <c r="NYS42" s="851"/>
      <c r="NYT42" s="851"/>
      <c r="NYU42" s="851"/>
      <c r="NYV42" s="851"/>
      <c r="NYW42" s="851"/>
      <c r="NYX42" s="851"/>
      <c r="NYY42" s="851"/>
      <c r="NYZ42" s="851"/>
      <c r="NZA42" s="851"/>
      <c r="NZB42" s="851"/>
      <c r="NZC42" s="851"/>
      <c r="NZD42" s="851"/>
      <c r="NZE42" s="851"/>
      <c r="NZF42" s="851"/>
      <c r="NZG42" s="851"/>
      <c r="NZH42" s="851"/>
      <c r="NZI42" s="851"/>
      <c r="NZJ42" s="851"/>
      <c r="NZK42" s="851"/>
      <c r="NZL42" s="851"/>
      <c r="NZM42" s="851"/>
      <c r="NZN42" s="851"/>
      <c r="NZO42" s="851"/>
      <c r="NZP42" s="851"/>
      <c r="NZQ42" s="851"/>
      <c r="NZR42" s="851"/>
      <c r="NZS42" s="851"/>
      <c r="NZT42" s="851"/>
      <c r="NZU42" s="851"/>
      <c r="NZV42" s="851"/>
      <c r="NZW42" s="851"/>
      <c r="NZX42" s="851"/>
      <c r="NZY42" s="851"/>
      <c r="NZZ42" s="851"/>
      <c r="OAA42" s="851"/>
      <c r="OAB42" s="851"/>
      <c r="OAC42" s="851"/>
      <c r="OAD42" s="851"/>
      <c r="OAE42" s="851"/>
      <c r="OAF42" s="851"/>
      <c r="OAG42" s="851"/>
      <c r="OAH42" s="851"/>
      <c r="OAI42" s="851"/>
      <c r="OAJ42" s="851"/>
      <c r="OAK42" s="851"/>
      <c r="OAL42" s="851"/>
      <c r="OAM42" s="851"/>
      <c r="OAN42" s="851"/>
      <c r="OAO42" s="851"/>
      <c r="OAP42" s="851"/>
      <c r="OAQ42" s="851"/>
      <c r="OAR42" s="851"/>
      <c r="OAS42" s="851"/>
      <c r="OAT42" s="851"/>
      <c r="OAU42" s="851"/>
      <c r="OAV42" s="851"/>
      <c r="OAW42" s="851"/>
      <c r="OAX42" s="851"/>
      <c r="OAY42" s="851"/>
      <c r="OAZ42" s="851"/>
      <c r="OBA42" s="851"/>
      <c r="OBB42" s="851"/>
      <c r="OBC42" s="851"/>
      <c r="OBD42" s="851"/>
      <c r="OBE42" s="851"/>
      <c r="OBF42" s="851"/>
      <c r="OBG42" s="851"/>
      <c r="OBH42" s="851"/>
      <c r="OBI42" s="851"/>
      <c r="OBJ42" s="851"/>
      <c r="OBK42" s="851"/>
      <c r="OBL42" s="851"/>
      <c r="OBM42" s="851"/>
      <c r="OBN42" s="851"/>
      <c r="OBO42" s="851"/>
      <c r="OBP42" s="851"/>
      <c r="OBQ42" s="851"/>
      <c r="OBR42" s="851"/>
      <c r="OBS42" s="851"/>
      <c r="OBT42" s="851"/>
      <c r="OBU42" s="851"/>
      <c r="OBV42" s="851"/>
      <c r="OBW42" s="851"/>
      <c r="OBX42" s="851"/>
      <c r="OBY42" s="851"/>
      <c r="OBZ42" s="851"/>
      <c r="OCA42" s="851"/>
      <c r="OCB42" s="851"/>
      <c r="OCC42" s="851"/>
      <c r="OCD42" s="851"/>
      <c r="OCE42" s="851"/>
      <c r="OCF42" s="851"/>
      <c r="OCG42" s="851"/>
      <c r="OCH42" s="851"/>
      <c r="OCI42" s="851"/>
      <c r="OCJ42" s="851"/>
      <c r="OCK42" s="851"/>
      <c r="OCL42" s="851"/>
      <c r="OCM42" s="851"/>
      <c r="OCN42" s="851"/>
      <c r="OCO42" s="851"/>
      <c r="OCP42" s="851"/>
      <c r="OCQ42" s="851"/>
      <c r="OCR42" s="851"/>
      <c r="OCS42" s="851"/>
      <c r="OCT42" s="851"/>
      <c r="OCU42" s="851"/>
      <c r="OCV42" s="851"/>
      <c r="OCW42" s="851"/>
      <c r="OCX42" s="851"/>
      <c r="OCY42" s="851"/>
      <c r="OCZ42" s="851"/>
      <c r="ODA42" s="851"/>
      <c r="ODB42" s="851"/>
      <c r="ODC42" s="851"/>
      <c r="ODD42" s="851"/>
      <c r="ODE42" s="851"/>
      <c r="ODF42" s="851"/>
      <c r="ODG42" s="851"/>
      <c r="ODH42" s="851"/>
      <c r="ODI42" s="851"/>
      <c r="ODJ42" s="851"/>
      <c r="ODK42" s="851"/>
      <c r="ODL42" s="851"/>
      <c r="ODM42" s="851"/>
      <c r="ODN42" s="851"/>
      <c r="ODO42" s="851"/>
      <c r="ODP42" s="851"/>
      <c r="ODQ42" s="851"/>
      <c r="ODR42" s="851"/>
      <c r="ODS42" s="851"/>
      <c r="ODT42" s="851"/>
      <c r="ODU42" s="851"/>
      <c r="ODV42" s="851"/>
      <c r="ODW42" s="851"/>
      <c r="ODX42" s="851"/>
      <c r="ODY42" s="851"/>
      <c r="ODZ42" s="851"/>
      <c r="OEA42" s="851"/>
      <c r="OEB42" s="851"/>
      <c r="OEC42" s="851"/>
      <c r="OED42" s="851"/>
      <c r="OEE42" s="851"/>
      <c r="OEF42" s="851"/>
      <c r="OEG42" s="851"/>
      <c r="OEH42" s="851"/>
      <c r="OEI42" s="851"/>
      <c r="OEJ42" s="851"/>
      <c r="OEK42" s="851"/>
      <c r="OEL42" s="851"/>
      <c r="OEM42" s="851"/>
      <c r="OEN42" s="851"/>
      <c r="OEO42" s="851"/>
      <c r="OEP42" s="851"/>
      <c r="OEQ42" s="851"/>
      <c r="OER42" s="851"/>
      <c r="OES42" s="851"/>
      <c r="OET42" s="851"/>
      <c r="OEU42" s="851"/>
      <c r="OEV42" s="851"/>
      <c r="OEW42" s="851"/>
      <c r="OEX42" s="851"/>
      <c r="OEY42" s="851"/>
      <c r="OEZ42" s="851"/>
      <c r="OFA42" s="851"/>
      <c r="OFB42" s="851"/>
      <c r="OFC42" s="851"/>
      <c r="OFD42" s="851"/>
      <c r="OFE42" s="851"/>
      <c r="OFF42" s="851"/>
      <c r="OFG42" s="851"/>
      <c r="OFH42" s="851"/>
      <c r="OFI42" s="851"/>
      <c r="OFJ42" s="851"/>
      <c r="OFK42" s="851"/>
      <c r="OFL42" s="851"/>
      <c r="OFM42" s="851"/>
      <c r="OFN42" s="851"/>
      <c r="OFO42" s="851"/>
      <c r="OFP42" s="851"/>
      <c r="OFQ42" s="851"/>
      <c r="OFR42" s="851"/>
      <c r="OFS42" s="851"/>
      <c r="OFT42" s="851"/>
      <c r="OFU42" s="851"/>
      <c r="OFV42" s="851"/>
      <c r="OFW42" s="851"/>
      <c r="OFX42" s="851"/>
      <c r="OFY42" s="851"/>
      <c r="OFZ42" s="851"/>
      <c r="OGA42" s="851"/>
      <c r="OGB42" s="851"/>
      <c r="OGC42" s="851"/>
      <c r="OGD42" s="851"/>
      <c r="OGE42" s="851"/>
      <c r="OGF42" s="851"/>
      <c r="OGG42" s="851"/>
      <c r="OGH42" s="851"/>
      <c r="OGI42" s="851"/>
      <c r="OGJ42" s="851"/>
      <c r="OGK42" s="851"/>
      <c r="OGL42" s="851"/>
      <c r="OGM42" s="851"/>
      <c r="OGN42" s="851"/>
      <c r="OGO42" s="851"/>
      <c r="OGP42" s="851"/>
      <c r="OGQ42" s="851"/>
      <c r="OGR42" s="851"/>
      <c r="OGS42" s="851"/>
      <c r="OGT42" s="851"/>
      <c r="OGU42" s="851"/>
      <c r="OGV42" s="851"/>
      <c r="OGW42" s="851"/>
      <c r="OGX42" s="851"/>
      <c r="OGY42" s="851"/>
      <c r="OGZ42" s="851"/>
      <c r="OHA42" s="851"/>
      <c r="OHB42" s="851"/>
      <c r="OHC42" s="851"/>
      <c r="OHD42" s="851"/>
      <c r="OHE42" s="851"/>
      <c r="OHF42" s="851"/>
      <c r="OHG42" s="851"/>
      <c r="OHH42" s="851"/>
      <c r="OHI42" s="851"/>
      <c r="OHJ42" s="851"/>
      <c r="OHK42" s="851"/>
      <c r="OHL42" s="851"/>
      <c r="OHM42" s="851"/>
      <c r="OHN42" s="851"/>
      <c r="OHO42" s="851"/>
      <c r="OHP42" s="851"/>
      <c r="OHQ42" s="851"/>
      <c r="OHR42" s="851"/>
      <c r="OHS42" s="851"/>
      <c r="OHT42" s="851"/>
      <c r="OHU42" s="851"/>
      <c r="OHV42" s="851"/>
      <c r="OHW42" s="851"/>
      <c r="OHX42" s="851"/>
      <c r="OHY42" s="851"/>
      <c r="OHZ42" s="851"/>
      <c r="OIA42" s="851"/>
      <c r="OIB42" s="851"/>
      <c r="OIC42" s="851"/>
      <c r="OID42" s="851"/>
      <c r="OIE42" s="851"/>
      <c r="OIF42" s="851"/>
      <c r="OIG42" s="851"/>
      <c r="OIH42" s="851"/>
      <c r="OII42" s="851"/>
      <c r="OIJ42" s="851"/>
      <c r="OIK42" s="851"/>
      <c r="OIL42" s="851"/>
      <c r="OIM42" s="851"/>
      <c r="OIN42" s="851"/>
      <c r="OIO42" s="851"/>
      <c r="OIP42" s="851"/>
      <c r="OIQ42" s="851"/>
      <c r="OIR42" s="851"/>
      <c r="OIS42" s="851"/>
      <c r="OIT42" s="851"/>
      <c r="OIU42" s="851"/>
      <c r="OIV42" s="851"/>
      <c r="OIW42" s="851"/>
      <c r="OIX42" s="851"/>
      <c r="OIY42" s="851"/>
      <c r="OIZ42" s="851"/>
      <c r="OJA42" s="851"/>
      <c r="OJB42" s="851"/>
      <c r="OJC42" s="851"/>
      <c r="OJD42" s="851"/>
      <c r="OJE42" s="851"/>
      <c r="OJF42" s="851"/>
      <c r="OJG42" s="851"/>
      <c r="OJH42" s="851"/>
      <c r="OJI42" s="851"/>
      <c r="OJJ42" s="851"/>
      <c r="OJK42" s="851"/>
      <c r="OJL42" s="851"/>
      <c r="OJM42" s="851"/>
      <c r="OJN42" s="851"/>
      <c r="OJO42" s="851"/>
      <c r="OJP42" s="851"/>
      <c r="OJQ42" s="851"/>
      <c r="OJR42" s="851"/>
      <c r="OJS42" s="851"/>
      <c r="OJT42" s="851"/>
      <c r="OJU42" s="851"/>
      <c r="OJV42" s="851"/>
      <c r="OJW42" s="851"/>
      <c r="OJX42" s="851"/>
      <c r="OJY42" s="851"/>
      <c r="OJZ42" s="851"/>
      <c r="OKA42" s="851"/>
      <c r="OKB42" s="851"/>
      <c r="OKC42" s="851"/>
      <c r="OKD42" s="851"/>
      <c r="OKE42" s="851"/>
      <c r="OKF42" s="851"/>
      <c r="OKG42" s="851"/>
      <c r="OKH42" s="851"/>
      <c r="OKI42" s="851"/>
      <c r="OKJ42" s="851"/>
      <c r="OKK42" s="851"/>
      <c r="OKL42" s="851"/>
      <c r="OKM42" s="851"/>
      <c r="OKN42" s="851"/>
      <c r="OKO42" s="851"/>
      <c r="OKP42" s="851"/>
      <c r="OKQ42" s="851"/>
      <c r="OKR42" s="851"/>
      <c r="OKS42" s="851"/>
      <c r="OKT42" s="851"/>
      <c r="OKU42" s="851"/>
      <c r="OKV42" s="851"/>
      <c r="OKW42" s="851"/>
      <c r="OKX42" s="851"/>
      <c r="OKY42" s="851"/>
      <c r="OKZ42" s="851"/>
      <c r="OLA42" s="851"/>
      <c r="OLB42" s="851"/>
      <c r="OLC42" s="851"/>
      <c r="OLD42" s="851"/>
      <c r="OLE42" s="851"/>
      <c r="OLF42" s="851"/>
      <c r="OLG42" s="851"/>
      <c r="OLH42" s="851"/>
      <c r="OLI42" s="851"/>
      <c r="OLJ42" s="851"/>
      <c r="OLK42" s="851"/>
      <c r="OLL42" s="851"/>
      <c r="OLM42" s="851"/>
      <c r="OLN42" s="851"/>
      <c r="OLO42" s="851"/>
      <c r="OLP42" s="851"/>
      <c r="OLQ42" s="851"/>
      <c r="OLR42" s="851"/>
      <c r="OLS42" s="851"/>
      <c r="OLT42" s="851"/>
      <c r="OLU42" s="851"/>
      <c r="OLV42" s="851"/>
      <c r="OLW42" s="851"/>
      <c r="OLX42" s="851"/>
      <c r="OLY42" s="851"/>
      <c r="OLZ42" s="851"/>
      <c r="OMA42" s="851"/>
      <c r="OMB42" s="851"/>
      <c r="OMC42" s="851"/>
      <c r="OMD42" s="851"/>
      <c r="OME42" s="851"/>
      <c r="OMF42" s="851"/>
      <c r="OMG42" s="851"/>
      <c r="OMH42" s="851"/>
      <c r="OMI42" s="851"/>
      <c r="OMJ42" s="851"/>
      <c r="OMK42" s="851"/>
      <c r="OML42" s="851"/>
      <c r="OMM42" s="851"/>
      <c r="OMN42" s="851"/>
      <c r="OMO42" s="851"/>
      <c r="OMP42" s="851"/>
      <c r="OMQ42" s="851"/>
      <c r="OMR42" s="851"/>
      <c r="OMS42" s="851"/>
      <c r="OMT42" s="851"/>
      <c r="OMU42" s="851"/>
      <c r="OMV42" s="851"/>
      <c r="OMW42" s="851"/>
      <c r="OMX42" s="851"/>
      <c r="OMY42" s="851"/>
      <c r="OMZ42" s="851"/>
      <c r="ONA42" s="851"/>
      <c r="ONB42" s="851"/>
      <c r="ONC42" s="851"/>
      <c r="OND42" s="851"/>
      <c r="ONE42" s="851"/>
      <c r="ONF42" s="851"/>
      <c r="ONG42" s="851"/>
      <c r="ONH42" s="851"/>
      <c r="ONI42" s="851"/>
      <c r="ONJ42" s="851"/>
      <c r="ONK42" s="851"/>
      <c r="ONL42" s="851"/>
      <c r="ONM42" s="851"/>
      <c r="ONN42" s="851"/>
      <c r="ONO42" s="851"/>
      <c r="ONP42" s="851"/>
      <c r="ONQ42" s="851"/>
      <c r="ONR42" s="851"/>
      <c r="ONS42" s="851"/>
      <c r="ONT42" s="851"/>
      <c r="ONU42" s="851"/>
      <c r="ONV42" s="851"/>
      <c r="ONW42" s="851"/>
      <c r="ONX42" s="851"/>
      <c r="ONY42" s="851"/>
      <c r="ONZ42" s="851"/>
      <c r="OOA42" s="851"/>
      <c r="OOB42" s="851"/>
      <c r="OOC42" s="851"/>
      <c r="OOD42" s="851"/>
      <c r="OOE42" s="851"/>
      <c r="OOF42" s="851"/>
      <c r="OOG42" s="851"/>
      <c r="OOH42" s="851"/>
      <c r="OOI42" s="851"/>
      <c r="OOJ42" s="851"/>
      <c r="OOK42" s="851"/>
      <c r="OOL42" s="851"/>
      <c r="OOM42" s="851"/>
      <c r="OON42" s="851"/>
      <c r="OOO42" s="851"/>
      <c r="OOP42" s="851"/>
      <c r="OOQ42" s="851"/>
      <c r="OOR42" s="851"/>
      <c r="OOS42" s="851"/>
      <c r="OOT42" s="851"/>
      <c r="OOU42" s="851"/>
      <c r="OOV42" s="851"/>
      <c r="OOW42" s="851"/>
      <c r="OOX42" s="851"/>
      <c r="OOY42" s="851"/>
      <c r="OOZ42" s="851"/>
      <c r="OPA42" s="851"/>
      <c r="OPB42" s="851"/>
      <c r="OPC42" s="851"/>
      <c r="OPD42" s="851"/>
      <c r="OPE42" s="851"/>
      <c r="OPF42" s="851"/>
      <c r="OPG42" s="851"/>
      <c r="OPH42" s="851"/>
      <c r="OPI42" s="851"/>
      <c r="OPJ42" s="851"/>
      <c r="OPK42" s="851"/>
      <c r="OPL42" s="851"/>
      <c r="OPM42" s="851"/>
      <c r="OPN42" s="851"/>
      <c r="OPO42" s="851"/>
      <c r="OPP42" s="851"/>
      <c r="OPQ42" s="851"/>
      <c r="OPR42" s="851"/>
      <c r="OPS42" s="851"/>
      <c r="OPT42" s="851"/>
      <c r="OPU42" s="851"/>
      <c r="OPV42" s="851"/>
      <c r="OPW42" s="851"/>
      <c r="OPX42" s="851"/>
      <c r="OPY42" s="851"/>
      <c r="OPZ42" s="851"/>
      <c r="OQA42" s="851"/>
      <c r="OQB42" s="851"/>
      <c r="OQC42" s="851"/>
      <c r="OQD42" s="851"/>
      <c r="OQE42" s="851"/>
      <c r="OQF42" s="851"/>
      <c r="OQG42" s="851"/>
      <c r="OQH42" s="851"/>
      <c r="OQI42" s="851"/>
      <c r="OQJ42" s="851"/>
      <c r="OQK42" s="851"/>
      <c r="OQL42" s="851"/>
      <c r="OQM42" s="851"/>
      <c r="OQN42" s="851"/>
      <c r="OQO42" s="851"/>
      <c r="OQP42" s="851"/>
      <c r="OQQ42" s="851"/>
      <c r="OQR42" s="851"/>
      <c r="OQS42" s="851"/>
      <c r="OQT42" s="851"/>
      <c r="OQU42" s="851"/>
      <c r="OQV42" s="851"/>
      <c r="OQW42" s="851"/>
      <c r="OQX42" s="851"/>
      <c r="OQY42" s="851"/>
      <c r="OQZ42" s="851"/>
      <c r="ORA42" s="851"/>
      <c r="ORB42" s="851"/>
      <c r="ORC42" s="851"/>
      <c r="ORD42" s="851"/>
      <c r="ORE42" s="851"/>
      <c r="ORF42" s="851"/>
      <c r="ORG42" s="851"/>
      <c r="ORH42" s="851"/>
      <c r="ORI42" s="851"/>
      <c r="ORJ42" s="851"/>
      <c r="ORK42" s="851"/>
      <c r="ORL42" s="851"/>
      <c r="ORM42" s="851"/>
      <c r="ORN42" s="851"/>
      <c r="ORO42" s="851"/>
      <c r="ORP42" s="851"/>
      <c r="ORQ42" s="851"/>
      <c r="ORR42" s="851"/>
      <c r="ORS42" s="851"/>
      <c r="ORT42" s="851"/>
      <c r="ORU42" s="851"/>
      <c r="ORV42" s="851"/>
      <c r="ORW42" s="851"/>
      <c r="ORX42" s="851"/>
      <c r="ORY42" s="851"/>
      <c r="ORZ42" s="851"/>
      <c r="OSA42" s="851"/>
      <c r="OSB42" s="851"/>
      <c r="OSC42" s="851"/>
      <c r="OSD42" s="851"/>
      <c r="OSE42" s="851"/>
      <c r="OSF42" s="851"/>
      <c r="OSG42" s="851"/>
      <c r="OSH42" s="851"/>
      <c r="OSI42" s="851"/>
      <c r="OSJ42" s="851"/>
      <c r="OSK42" s="851"/>
      <c r="OSL42" s="851"/>
      <c r="OSM42" s="851"/>
      <c r="OSN42" s="851"/>
      <c r="OSO42" s="851"/>
      <c r="OSP42" s="851"/>
      <c r="OSQ42" s="851"/>
      <c r="OSR42" s="851"/>
      <c r="OSS42" s="851"/>
      <c r="OST42" s="851"/>
      <c r="OSU42" s="851"/>
      <c r="OSV42" s="851"/>
      <c r="OSW42" s="851"/>
      <c r="OSX42" s="851"/>
      <c r="OSY42" s="851"/>
      <c r="OSZ42" s="851"/>
      <c r="OTA42" s="851"/>
      <c r="OTB42" s="851"/>
      <c r="OTC42" s="851"/>
      <c r="OTD42" s="851"/>
      <c r="OTE42" s="851"/>
      <c r="OTF42" s="851"/>
      <c r="OTG42" s="851"/>
      <c r="OTH42" s="851"/>
      <c r="OTI42" s="851"/>
      <c r="OTJ42" s="851"/>
      <c r="OTK42" s="851"/>
      <c r="OTL42" s="851"/>
      <c r="OTM42" s="851"/>
      <c r="OTN42" s="851"/>
      <c r="OTO42" s="851"/>
      <c r="OTP42" s="851"/>
      <c r="OTQ42" s="851"/>
      <c r="OTR42" s="851"/>
      <c r="OTS42" s="851"/>
      <c r="OTT42" s="851"/>
      <c r="OTU42" s="851"/>
      <c r="OTV42" s="851"/>
      <c r="OTW42" s="851"/>
      <c r="OTX42" s="851"/>
      <c r="OTY42" s="851"/>
      <c r="OTZ42" s="851"/>
      <c r="OUA42" s="851"/>
      <c r="OUB42" s="851"/>
      <c r="OUC42" s="851"/>
      <c r="OUD42" s="851"/>
      <c r="OUE42" s="851"/>
      <c r="OUF42" s="851"/>
      <c r="OUG42" s="851"/>
      <c r="OUH42" s="851"/>
      <c r="OUI42" s="851"/>
      <c r="OUJ42" s="851"/>
      <c r="OUK42" s="851"/>
      <c r="OUL42" s="851"/>
      <c r="OUM42" s="851"/>
      <c r="OUN42" s="851"/>
      <c r="OUO42" s="851"/>
      <c r="OUP42" s="851"/>
      <c r="OUQ42" s="851"/>
      <c r="OUR42" s="851"/>
      <c r="OUS42" s="851"/>
      <c r="OUT42" s="851"/>
      <c r="OUU42" s="851"/>
      <c r="OUV42" s="851"/>
      <c r="OUW42" s="851"/>
      <c r="OUX42" s="851"/>
      <c r="OUY42" s="851"/>
      <c r="OUZ42" s="851"/>
      <c r="OVA42" s="851"/>
      <c r="OVB42" s="851"/>
      <c r="OVC42" s="851"/>
      <c r="OVD42" s="851"/>
      <c r="OVE42" s="851"/>
      <c r="OVF42" s="851"/>
      <c r="OVG42" s="851"/>
      <c r="OVH42" s="851"/>
      <c r="OVI42" s="851"/>
      <c r="OVJ42" s="851"/>
      <c r="OVK42" s="851"/>
      <c r="OVL42" s="851"/>
      <c r="OVM42" s="851"/>
      <c r="OVN42" s="851"/>
      <c r="OVO42" s="851"/>
      <c r="OVP42" s="851"/>
      <c r="OVQ42" s="851"/>
      <c r="OVR42" s="851"/>
      <c r="OVS42" s="851"/>
      <c r="OVT42" s="851"/>
      <c r="OVU42" s="851"/>
      <c r="OVV42" s="851"/>
      <c r="OVW42" s="851"/>
      <c r="OVX42" s="851"/>
      <c r="OVY42" s="851"/>
      <c r="OVZ42" s="851"/>
      <c r="OWA42" s="851"/>
      <c r="OWB42" s="851"/>
      <c r="OWC42" s="851"/>
      <c r="OWD42" s="851"/>
      <c r="OWE42" s="851"/>
      <c r="OWF42" s="851"/>
      <c r="OWG42" s="851"/>
      <c r="OWH42" s="851"/>
      <c r="OWI42" s="851"/>
      <c r="OWJ42" s="851"/>
      <c r="OWK42" s="851"/>
      <c r="OWL42" s="851"/>
      <c r="OWM42" s="851"/>
      <c r="OWN42" s="851"/>
      <c r="OWO42" s="851"/>
      <c r="OWP42" s="851"/>
      <c r="OWQ42" s="851"/>
      <c r="OWR42" s="851"/>
      <c r="OWS42" s="851"/>
      <c r="OWT42" s="851"/>
      <c r="OWU42" s="851"/>
      <c r="OWV42" s="851"/>
      <c r="OWW42" s="851"/>
      <c r="OWX42" s="851"/>
      <c r="OWY42" s="851"/>
      <c r="OWZ42" s="851"/>
      <c r="OXA42" s="851"/>
      <c r="OXB42" s="851"/>
      <c r="OXC42" s="851"/>
      <c r="OXD42" s="851"/>
      <c r="OXE42" s="851"/>
      <c r="OXF42" s="851"/>
      <c r="OXG42" s="851"/>
      <c r="OXH42" s="851"/>
      <c r="OXI42" s="851"/>
      <c r="OXJ42" s="851"/>
      <c r="OXK42" s="851"/>
      <c r="OXL42" s="851"/>
      <c r="OXM42" s="851"/>
      <c r="OXN42" s="851"/>
      <c r="OXO42" s="851"/>
      <c r="OXP42" s="851"/>
      <c r="OXQ42" s="851"/>
      <c r="OXR42" s="851"/>
      <c r="OXS42" s="851"/>
      <c r="OXT42" s="851"/>
      <c r="OXU42" s="851"/>
      <c r="OXV42" s="851"/>
      <c r="OXW42" s="851"/>
      <c r="OXX42" s="851"/>
      <c r="OXY42" s="851"/>
      <c r="OXZ42" s="851"/>
      <c r="OYA42" s="851"/>
      <c r="OYB42" s="851"/>
      <c r="OYC42" s="851"/>
      <c r="OYD42" s="851"/>
      <c r="OYE42" s="851"/>
      <c r="OYF42" s="851"/>
      <c r="OYG42" s="851"/>
      <c r="OYH42" s="851"/>
      <c r="OYI42" s="851"/>
      <c r="OYJ42" s="851"/>
      <c r="OYK42" s="851"/>
      <c r="OYL42" s="851"/>
      <c r="OYM42" s="851"/>
      <c r="OYN42" s="851"/>
      <c r="OYO42" s="851"/>
      <c r="OYP42" s="851"/>
      <c r="OYQ42" s="851"/>
      <c r="OYR42" s="851"/>
      <c r="OYS42" s="851"/>
      <c r="OYT42" s="851"/>
      <c r="OYU42" s="851"/>
      <c r="OYV42" s="851"/>
      <c r="OYW42" s="851"/>
      <c r="OYX42" s="851"/>
      <c r="OYY42" s="851"/>
      <c r="OYZ42" s="851"/>
      <c r="OZA42" s="851"/>
      <c r="OZB42" s="851"/>
      <c r="OZC42" s="851"/>
      <c r="OZD42" s="851"/>
      <c r="OZE42" s="851"/>
      <c r="OZF42" s="851"/>
      <c r="OZG42" s="851"/>
      <c r="OZH42" s="851"/>
      <c r="OZI42" s="851"/>
      <c r="OZJ42" s="851"/>
      <c r="OZK42" s="851"/>
      <c r="OZL42" s="851"/>
      <c r="OZM42" s="851"/>
      <c r="OZN42" s="851"/>
      <c r="OZO42" s="851"/>
      <c r="OZP42" s="851"/>
      <c r="OZQ42" s="851"/>
      <c r="OZR42" s="851"/>
      <c r="OZS42" s="851"/>
      <c r="OZT42" s="851"/>
      <c r="OZU42" s="851"/>
      <c r="OZV42" s="851"/>
      <c r="OZW42" s="851"/>
      <c r="OZX42" s="851"/>
      <c r="OZY42" s="851"/>
      <c r="OZZ42" s="851"/>
      <c r="PAA42" s="851"/>
      <c r="PAB42" s="851"/>
      <c r="PAC42" s="851"/>
      <c r="PAD42" s="851"/>
      <c r="PAE42" s="851"/>
      <c r="PAF42" s="851"/>
      <c r="PAG42" s="851"/>
      <c r="PAH42" s="851"/>
      <c r="PAI42" s="851"/>
      <c r="PAJ42" s="851"/>
      <c r="PAK42" s="851"/>
      <c r="PAL42" s="851"/>
      <c r="PAM42" s="851"/>
      <c r="PAN42" s="851"/>
      <c r="PAO42" s="851"/>
      <c r="PAP42" s="851"/>
      <c r="PAQ42" s="851"/>
      <c r="PAR42" s="851"/>
      <c r="PAS42" s="851"/>
      <c r="PAT42" s="851"/>
      <c r="PAU42" s="851"/>
      <c r="PAV42" s="851"/>
      <c r="PAW42" s="851"/>
      <c r="PAX42" s="851"/>
      <c r="PAY42" s="851"/>
      <c r="PAZ42" s="851"/>
      <c r="PBA42" s="851"/>
      <c r="PBB42" s="851"/>
      <c r="PBC42" s="851"/>
      <c r="PBD42" s="851"/>
      <c r="PBE42" s="851"/>
      <c r="PBF42" s="851"/>
      <c r="PBG42" s="851"/>
      <c r="PBH42" s="851"/>
      <c r="PBI42" s="851"/>
      <c r="PBJ42" s="851"/>
      <c r="PBK42" s="851"/>
      <c r="PBL42" s="851"/>
      <c r="PBM42" s="851"/>
      <c r="PBN42" s="851"/>
      <c r="PBO42" s="851"/>
      <c r="PBP42" s="851"/>
      <c r="PBQ42" s="851"/>
      <c r="PBR42" s="851"/>
      <c r="PBS42" s="851"/>
      <c r="PBT42" s="851"/>
      <c r="PBU42" s="851"/>
      <c r="PBV42" s="851"/>
      <c r="PBW42" s="851"/>
      <c r="PBX42" s="851"/>
      <c r="PBY42" s="851"/>
      <c r="PBZ42" s="851"/>
      <c r="PCA42" s="851"/>
      <c r="PCB42" s="851"/>
      <c r="PCC42" s="851"/>
      <c r="PCD42" s="851"/>
      <c r="PCE42" s="851"/>
      <c r="PCF42" s="851"/>
      <c r="PCG42" s="851"/>
      <c r="PCH42" s="851"/>
      <c r="PCI42" s="851"/>
      <c r="PCJ42" s="851"/>
      <c r="PCK42" s="851"/>
      <c r="PCL42" s="851"/>
      <c r="PCM42" s="851"/>
      <c r="PCN42" s="851"/>
      <c r="PCO42" s="851"/>
      <c r="PCP42" s="851"/>
      <c r="PCQ42" s="851"/>
      <c r="PCR42" s="851"/>
      <c r="PCS42" s="851"/>
      <c r="PCT42" s="851"/>
      <c r="PCU42" s="851"/>
      <c r="PCV42" s="851"/>
      <c r="PCW42" s="851"/>
      <c r="PCX42" s="851"/>
      <c r="PCY42" s="851"/>
      <c r="PCZ42" s="851"/>
      <c r="PDA42" s="851"/>
      <c r="PDB42" s="851"/>
      <c r="PDC42" s="851"/>
      <c r="PDD42" s="851"/>
      <c r="PDE42" s="851"/>
      <c r="PDF42" s="851"/>
      <c r="PDG42" s="851"/>
      <c r="PDH42" s="851"/>
      <c r="PDI42" s="851"/>
      <c r="PDJ42" s="851"/>
      <c r="PDK42" s="851"/>
      <c r="PDL42" s="851"/>
      <c r="PDM42" s="851"/>
      <c r="PDN42" s="851"/>
      <c r="PDO42" s="851"/>
      <c r="PDP42" s="851"/>
      <c r="PDQ42" s="851"/>
      <c r="PDR42" s="851"/>
      <c r="PDS42" s="851"/>
      <c r="PDT42" s="851"/>
      <c r="PDU42" s="851"/>
      <c r="PDV42" s="851"/>
      <c r="PDW42" s="851"/>
      <c r="PDX42" s="851"/>
      <c r="PDY42" s="851"/>
      <c r="PDZ42" s="851"/>
      <c r="PEA42" s="851"/>
      <c r="PEB42" s="851"/>
      <c r="PEC42" s="851"/>
      <c r="PED42" s="851"/>
      <c r="PEE42" s="851"/>
      <c r="PEF42" s="851"/>
      <c r="PEG42" s="851"/>
      <c r="PEH42" s="851"/>
      <c r="PEI42" s="851"/>
      <c r="PEJ42" s="851"/>
      <c r="PEK42" s="851"/>
      <c r="PEL42" s="851"/>
      <c r="PEM42" s="851"/>
      <c r="PEN42" s="851"/>
      <c r="PEO42" s="851"/>
      <c r="PEP42" s="851"/>
      <c r="PEQ42" s="851"/>
      <c r="PER42" s="851"/>
      <c r="PES42" s="851"/>
      <c r="PET42" s="851"/>
      <c r="PEU42" s="851"/>
      <c r="PEV42" s="851"/>
      <c r="PEW42" s="851"/>
      <c r="PEX42" s="851"/>
      <c r="PEY42" s="851"/>
      <c r="PEZ42" s="851"/>
      <c r="PFA42" s="851"/>
      <c r="PFB42" s="851"/>
      <c r="PFC42" s="851"/>
      <c r="PFD42" s="851"/>
      <c r="PFE42" s="851"/>
      <c r="PFF42" s="851"/>
      <c r="PFG42" s="851"/>
      <c r="PFH42" s="851"/>
      <c r="PFI42" s="851"/>
      <c r="PFJ42" s="851"/>
      <c r="PFK42" s="851"/>
      <c r="PFL42" s="851"/>
      <c r="PFM42" s="851"/>
      <c r="PFN42" s="851"/>
      <c r="PFO42" s="851"/>
      <c r="PFP42" s="851"/>
      <c r="PFQ42" s="851"/>
      <c r="PFR42" s="851"/>
      <c r="PFS42" s="851"/>
      <c r="PFT42" s="851"/>
      <c r="PFU42" s="851"/>
      <c r="PFV42" s="851"/>
      <c r="PFW42" s="851"/>
      <c r="PFX42" s="851"/>
      <c r="PFY42" s="851"/>
      <c r="PFZ42" s="851"/>
      <c r="PGA42" s="851"/>
      <c r="PGB42" s="851"/>
      <c r="PGC42" s="851"/>
      <c r="PGD42" s="851"/>
      <c r="PGE42" s="851"/>
      <c r="PGF42" s="851"/>
      <c r="PGG42" s="851"/>
      <c r="PGH42" s="851"/>
      <c r="PGI42" s="851"/>
      <c r="PGJ42" s="851"/>
      <c r="PGK42" s="851"/>
      <c r="PGL42" s="851"/>
      <c r="PGM42" s="851"/>
      <c r="PGN42" s="851"/>
      <c r="PGO42" s="851"/>
      <c r="PGP42" s="851"/>
      <c r="PGQ42" s="851"/>
      <c r="PGR42" s="851"/>
      <c r="PGS42" s="851"/>
      <c r="PGT42" s="851"/>
      <c r="PGU42" s="851"/>
      <c r="PGV42" s="851"/>
      <c r="PGW42" s="851"/>
      <c r="PGX42" s="851"/>
      <c r="PGY42" s="851"/>
      <c r="PGZ42" s="851"/>
      <c r="PHA42" s="851"/>
      <c r="PHB42" s="851"/>
      <c r="PHC42" s="851"/>
      <c r="PHD42" s="851"/>
      <c r="PHE42" s="851"/>
      <c r="PHF42" s="851"/>
      <c r="PHG42" s="851"/>
      <c r="PHH42" s="851"/>
      <c r="PHI42" s="851"/>
      <c r="PHJ42" s="851"/>
      <c r="PHK42" s="851"/>
      <c r="PHL42" s="851"/>
      <c r="PHM42" s="851"/>
      <c r="PHN42" s="851"/>
      <c r="PHO42" s="851"/>
      <c r="PHP42" s="851"/>
      <c r="PHQ42" s="851"/>
      <c r="PHR42" s="851"/>
      <c r="PHS42" s="851"/>
      <c r="PHT42" s="851"/>
      <c r="PHU42" s="851"/>
      <c r="PHV42" s="851"/>
      <c r="PHW42" s="851"/>
      <c r="PHX42" s="851"/>
      <c r="PHY42" s="851"/>
      <c r="PHZ42" s="851"/>
      <c r="PIA42" s="851"/>
      <c r="PIB42" s="851"/>
      <c r="PIC42" s="851"/>
      <c r="PID42" s="851"/>
      <c r="PIE42" s="851"/>
      <c r="PIF42" s="851"/>
      <c r="PIG42" s="851"/>
      <c r="PIH42" s="851"/>
      <c r="PII42" s="851"/>
      <c r="PIJ42" s="851"/>
      <c r="PIK42" s="851"/>
      <c r="PIL42" s="851"/>
      <c r="PIM42" s="851"/>
      <c r="PIN42" s="851"/>
      <c r="PIO42" s="851"/>
      <c r="PIP42" s="851"/>
      <c r="PIQ42" s="851"/>
      <c r="PIR42" s="851"/>
      <c r="PIS42" s="851"/>
      <c r="PIT42" s="851"/>
      <c r="PIU42" s="851"/>
      <c r="PIV42" s="851"/>
      <c r="PIW42" s="851"/>
      <c r="PIX42" s="851"/>
      <c r="PIY42" s="851"/>
      <c r="PIZ42" s="851"/>
      <c r="PJA42" s="851"/>
      <c r="PJB42" s="851"/>
      <c r="PJC42" s="851"/>
      <c r="PJD42" s="851"/>
      <c r="PJE42" s="851"/>
      <c r="PJF42" s="851"/>
      <c r="PJG42" s="851"/>
      <c r="PJH42" s="851"/>
      <c r="PJI42" s="851"/>
      <c r="PJJ42" s="851"/>
      <c r="PJK42" s="851"/>
      <c r="PJL42" s="851"/>
      <c r="PJM42" s="851"/>
      <c r="PJN42" s="851"/>
      <c r="PJO42" s="851"/>
      <c r="PJP42" s="851"/>
      <c r="PJQ42" s="851"/>
      <c r="PJR42" s="851"/>
      <c r="PJS42" s="851"/>
      <c r="PJT42" s="851"/>
      <c r="PJU42" s="851"/>
      <c r="PJV42" s="851"/>
      <c r="PJW42" s="851"/>
      <c r="PJX42" s="851"/>
      <c r="PJY42" s="851"/>
      <c r="PJZ42" s="851"/>
      <c r="PKA42" s="851"/>
      <c r="PKB42" s="851"/>
      <c r="PKC42" s="851"/>
      <c r="PKD42" s="851"/>
      <c r="PKE42" s="851"/>
      <c r="PKF42" s="851"/>
      <c r="PKG42" s="851"/>
      <c r="PKH42" s="851"/>
      <c r="PKI42" s="851"/>
      <c r="PKJ42" s="851"/>
      <c r="PKK42" s="851"/>
      <c r="PKL42" s="851"/>
      <c r="PKM42" s="851"/>
      <c r="PKN42" s="851"/>
      <c r="PKO42" s="851"/>
      <c r="PKP42" s="851"/>
      <c r="PKQ42" s="851"/>
      <c r="PKR42" s="851"/>
      <c r="PKS42" s="851"/>
      <c r="PKT42" s="851"/>
      <c r="PKU42" s="851"/>
      <c r="PKV42" s="851"/>
      <c r="PKW42" s="851"/>
      <c r="PKX42" s="851"/>
      <c r="PKY42" s="851"/>
      <c r="PKZ42" s="851"/>
      <c r="PLA42" s="851"/>
      <c r="PLB42" s="851"/>
      <c r="PLC42" s="851"/>
      <c r="PLD42" s="851"/>
      <c r="PLE42" s="851"/>
      <c r="PLF42" s="851"/>
      <c r="PLG42" s="851"/>
      <c r="PLH42" s="851"/>
      <c r="PLI42" s="851"/>
      <c r="PLJ42" s="851"/>
      <c r="PLK42" s="851"/>
      <c r="PLL42" s="851"/>
      <c r="PLM42" s="851"/>
      <c r="PLN42" s="851"/>
      <c r="PLO42" s="851"/>
      <c r="PLP42" s="851"/>
      <c r="PLQ42" s="851"/>
      <c r="PLR42" s="851"/>
      <c r="PLS42" s="851"/>
      <c r="PLT42" s="851"/>
      <c r="PLU42" s="851"/>
      <c r="PLV42" s="851"/>
      <c r="PLW42" s="851"/>
      <c r="PLX42" s="851"/>
      <c r="PLY42" s="851"/>
      <c r="PLZ42" s="851"/>
      <c r="PMA42" s="851"/>
      <c r="PMB42" s="851"/>
      <c r="PMC42" s="851"/>
      <c r="PMD42" s="851"/>
      <c r="PME42" s="851"/>
      <c r="PMF42" s="851"/>
      <c r="PMG42" s="851"/>
      <c r="PMH42" s="851"/>
      <c r="PMI42" s="851"/>
      <c r="PMJ42" s="851"/>
      <c r="PMK42" s="851"/>
      <c r="PML42" s="851"/>
      <c r="PMM42" s="851"/>
      <c r="PMN42" s="851"/>
      <c r="PMO42" s="851"/>
      <c r="PMP42" s="851"/>
      <c r="PMQ42" s="851"/>
      <c r="PMR42" s="851"/>
      <c r="PMS42" s="851"/>
      <c r="PMT42" s="851"/>
      <c r="PMU42" s="851"/>
      <c r="PMV42" s="851"/>
      <c r="PMW42" s="851"/>
      <c r="PMX42" s="851"/>
      <c r="PMY42" s="851"/>
      <c r="PMZ42" s="851"/>
      <c r="PNA42" s="851"/>
      <c r="PNB42" s="851"/>
      <c r="PNC42" s="851"/>
      <c r="PND42" s="851"/>
      <c r="PNE42" s="851"/>
      <c r="PNF42" s="851"/>
      <c r="PNG42" s="851"/>
      <c r="PNH42" s="851"/>
      <c r="PNI42" s="851"/>
      <c r="PNJ42" s="851"/>
      <c r="PNK42" s="851"/>
      <c r="PNL42" s="851"/>
      <c r="PNM42" s="851"/>
      <c r="PNN42" s="851"/>
      <c r="PNO42" s="851"/>
      <c r="PNP42" s="851"/>
      <c r="PNQ42" s="851"/>
      <c r="PNR42" s="851"/>
      <c r="PNS42" s="851"/>
      <c r="PNT42" s="851"/>
      <c r="PNU42" s="851"/>
      <c r="PNV42" s="851"/>
      <c r="PNW42" s="851"/>
      <c r="PNX42" s="851"/>
      <c r="PNY42" s="851"/>
      <c r="PNZ42" s="851"/>
      <c r="POA42" s="851"/>
      <c r="POB42" s="851"/>
      <c r="POC42" s="851"/>
      <c r="POD42" s="851"/>
      <c r="POE42" s="851"/>
      <c r="POF42" s="851"/>
      <c r="POG42" s="851"/>
      <c r="POH42" s="851"/>
      <c r="POI42" s="851"/>
      <c r="POJ42" s="851"/>
      <c r="POK42" s="851"/>
      <c r="POL42" s="851"/>
      <c r="POM42" s="851"/>
      <c r="PON42" s="851"/>
      <c r="POO42" s="851"/>
      <c r="POP42" s="851"/>
      <c r="POQ42" s="851"/>
      <c r="POR42" s="851"/>
      <c r="POS42" s="851"/>
      <c r="POT42" s="851"/>
      <c r="POU42" s="851"/>
      <c r="POV42" s="851"/>
      <c r="POW42" s="851"/>
      <c r="POX42" s="851"/>
      <c r="POY42" s="851"/>
      <c r="POZ42" s="851"/>
      <c r="PPA42" s="851"/>
      <c r="PPB42" s="851"/>
      <c r="PPC42" s="851"/>
      <c r="PPD42" s="851"/>
      <c r="PPE42" s="851"/>
      <c r="PPF42" s="851"/>
      <c r="PPG42" s="851"/>
      <c r="PPH42" s="851"/>
      <c r="PPI42" s="851"/>
      <c r="PPJ42" s="851"/>
      <c r="PPK42" s="851"/>
      <c r="PPL42" s="851"/>
      <c r="PPM42" s="851"/>
      <c r="PPN42" s="851"/>
      <c r="PPO42" s="851"/>
      <c r="PPP42" s="851"/>
      <c r="PPQ42" s="851"/>
      <c r="PPR42" s="851"/>
      <c r="PPS42" s="851"/>
      <c r="PPT42" s="851"/>
      <c r="PPU42" s="851"/>
      <c r="PPV42" s="851"/>
      <c r="PPW42" s="851"/>
      <c r="PPX42" s="851"/>
      <c r="PPY42" s="851"/>
      <c r="PPZ42" s="851"/>
      <c r="PQA42" s="851"/>
      <c r="PQB42" s="851"/>
      <c r="PQC42" s="851"/>
      <c r="PQD42" s="851"/>
      <c r="PQE42" s="851"/>
      <c r="PQF42" s="851"/>
      <c r="PQG42" s="851"/>
      <c r="PQH42" s="851"/>
      <c r="PQI42" s="851"/>
      <c r="PQJ42" s="851"/>
      <c r="PQK42" s="851"/>
      <c r="PQL42" s="851"/>
      <c r="PQM42" s="851"/>
      <c r="PQN42" s="851"/>
      <c r="PQO42" s="851"/>
      <c r="PQP42" s="851"/>
      <c r="PQQ42" s="851"/>
      <c r="PQR42" s="851"/>
      <c r="PQS42" s="851"/>
      <c r="PQT42" s="851"/>
      <c r="PQU42" s="851"/>
      <c r="PQV42" s="851"/>
      <c r="PQW42" s="851"/>
      <c r="PQX42" s="851"/>
      <c r="PQY42" s="851"/>
      <c r="PQZ42" s="851"/>
      <c r="PRA42" s="851"/>
      <c r="PRB42" s="851"/>
      <c r="PRC42" s="851"/>
      <c r="PRD42" s="851"/>
      <c r="PRE42" s="851"/>
      <c r="PRF42" s="851"/>
      <c r="PRG42" s="851"/>
      <c r="PRH42" s="851"/>
      <c r="PRI42" s="851"/>
      <c r="PRJ42" s="851"/>
      <c r="PRK42" s="851"/>
      <c r="PRL42" s="851"/>
      <c r="PRM42" s="851"/>
      <c r="PRN42" s="851"/>
      <c r="PRO42" s="851"/>
      <c r="PRP42" s="851"/>
      <c r="PRQ42" s="851"/>
      <c r="PRR42" s="851"/>
      <c r="PRS42" s="851"/>
      <c r="PRT42" s="851"/>
      <c r="PRU42" s="851"/>
      <c r="PRV42" s="851"/>
      <c r="PRW42" s="851"/>
      <c r="PRX42" s="851"/>
      <c r="PRY42" s="851"/>
      <c r="PRZ42" s="851"/>
      <c r="PSA42" s="851"/>
      <c r="PSB42" s="851"/>
      <c r="PSC42" s="851"/>
      <c r="PSD42" s="851"/>
      <c r="PSE42" s="851"/>
      <c r="PSF42" s="851"/>
      <c r="PSG42" s="851"/>
      <c r="PSH42" s="851"/>
      <c r="PSI42" s="851"/>
      <c r="PSJ42" s="851"/>
      <c r="PSK42" s="851"/>
      <c r="PSL42" s="851"/>
      <c r="PSM42" s="851"/>
      <c r="PSN42" s="851"/>
      <c r="PSO42" s="851"/>
      <c r="PSP42" s="851"/>
      <c r="PSQ42" s="851"/>
      <c r="PSR42" s="851"/>
      <c r="PSS42" s="851"/>
      <c r="PST42" s="851"/>
      <c r="PSU42" s="851"/>
      <c r="PSV42" s="851"/>
      <c r="PSW42" s="851"/>
      <c r="PSX42" s="851"/>
      <c r="PSY42" s="851"/>
      <c r="PSZ42" s="851"/>
      <c r="PTA42" s="851"/>
      <c r="PTB42" s="851"/>
      <c r="PTC42" s="851"/>
      <c r="PTD42" s="851"/>
      <c r="PTE42" s="851"/>
      <c r="PTF42" s="851"/>
      <c r="PTG42" s="851"/>
      <c r="PTH42" s="851"/>
      <c r="PTI42" s="851"/>
      <c r="PTJ42" s="851"/>
      <c r="PTK42" s="851"/>
      <c r="PTL42" s="851"/>
      <c r="PTM42" s="851"/>
      <c r="PTN42" s="851"/>
      <c r="PTO42" s="851"/>
      <c r="PTP42" s="851"/>
      <c r="PTQ42" s="851"/>
      <c r="PTR42" s="851"/>
      <c r="PTS42" s="851"/>
      <c r="PTT42" s="851"/>
      <c r="PTU42" s="851"/>
      <c r="PTV42" s="851"/>
      <c r="PTW42" s="851"/>
      <c r="PTX42" s="851"/>
      <c r="PTY42" s="851"/>
      <c r="PTZ42" s="851"/>
      <c r="PUA42" s="851"/>
      <c r="PUB42" s="851"/>
      <c r="PUC42" s="851"/>
      <c r="PUD42" s="851"/>
      <c r="PUE42" s="851"/>
      <c r="PUF42" s="851"/>
      <c r="PUG42" s="851"/>
      <c r="PUH42" s="851"/>
      <c r="PUI42" s="851"/>
      <c r="PUJ42" s="851"/>
      <c r="PUK42" s="851"/>
      <c r="PUL42" s="851"/>
      <c r="PUM42" s="851"/>
      <c r="PUN42" s="851"/>
      <c r="PUO42" s="851"/>
      <c r="PUP42" s="851"/>
      <c r="PUQ42" s="851"/>
      <c r="PUR42" s="851"/>
      <c r="PUS42" s="851"/>
      <c r="PUT42" s="851"/>
      <c r="PUU42" s="851"/>
      <c r="PUV42" s="851"/>
      <c r="PUW42" s="851"/>
      <c r="PUX42" s="851"/>
      <c r="PUY42" s="851"/>
      <c r="PUZ42" s="851"/>
      <c r="PVA42" s="851"/>
      <c r="PVB42" s="851"/>
      <c r="PVC42" s="851"/>
      <c r="PVD42" s="851"/>
      <c r="PVE42" s="851"/>
      <c r="PVF42" s="851"/>
      <c r="PVG42" s="851"/>
      <c r="PVH42" s="851"/>
      <c r="PVI42" s="851"/>
      <c r="PVJ42" s="851"/>
      <c r="PVK42" s="851"/>
      <c r="PVL42" s="851"/>
      <c r="PVM42" s="851"/>
      <c r="PVN42" s="851"/>
      <c r="PVO42" s="851"/>
      <c r="PVP42" s="851"/>
      <c r="PVQ42" s="851"/>
      <c r="PVR42" s="851"/>
      <c r="PVS42" s="851"/>
      <c r="PVT42" s="851"/>
      <c r="PVU42" s="851"/>
      <c r="PVV42" s="851"/>
      <c r="PVW42" s="851"/>
      <c r="PVX42" s="851"/>
      <c r="PVY42" s="851"/>
      <c r="PVZ42" s="851"/>
      <c r="PWA42" s="851"/>
      <c r="PWB42" s="851"/>
      <c r="PWC42" s="851"/>
      <c r="PWD42" s="851"/>
      <c r="PWE42" s="851"/>
      <c r="PWF42" s="851"/>
      <c r="PWG42" s="851"/>
      <c r="PWH42" s="851"/>
      <c r="PWI42" s="851"/>
      <c r="PWJ42" s="851"/>
      <c r="PWK42" s="851"/>
      <c r="PWL42" s="851"/>
      <c r="PWM42" s="851"/>
      <c r="PWN42" s="851"/>
      <c r="PWO42" s="851"/>
      <c r="PWP42" s="851"/>
      <c r="PWQ42" s="851"/>
      <c r="PWR42" s="851"/>
      <c r="PWS42" s="851"/>
      <c r="PWT42" s="851"/>
      <c r="PWU42" s="851"/>
      <c r="PWV42" s="851"/>
      <c r="PWW42" s="851"/>
      <c r="PWX42" s="851"/>
      <c r="PWY42" s="851"/>
      <c r="PWZ42" s="851"/>
      <c r="PXA42" s="851"/>
      <c r="PXB42" s="851"/>
      <c r="PXC42" s="851"/>
      <c r="PXD42" s="851"/>
      <c r="PXE42" s="851"/>
      <c r="PXF42" s="851"/>
      <c r="PXG42" s="851"/>
      <c r="PXH42" s="851"/>
      <c r="PXI42" s="851"/>
      <c r="PXJ42" s="851"/>
      <c r="PXK42" s="851"/>
      <c r="PXL42" s="851"/>
      <c r="PXM42" s="851"/>
      <c r="PXN42" s="851"/>
      <c r="PXO42" s="851"/>
      <c r="PXP42" s="851"/>
      <c r="PXQ42" s="851"/>
      <c r="PXR42" s="851"/>
      <c r="PXS42" s="851"/>
      <c r="PXT42" s="851"/>
      <c r="PXU42" s="851"/>
      <c r="PXV42" s="851"/>
      <c r="PXW42" s="851"/>
      <c r="PXX42" s="851"/>
      <c r="PXY42" s="851"/>
      <c r="PXZ42" s="851"/>
      <c r="PYA42" s="851"/>
      <c r="PYB42" s="851"/>
      <c r="PYC42" s="851"/>
      <c r="PYD42" s="851"/>
      <c r="PYE42" s="851"/>
      <c r="PYF42" s="851"/>
      <c r="PYG42" s="851"/>
      <c r="PYH42" s="851"/>
      <c r="PYI42" s="851"/>
      <c r="PYJ42" s="851"/>
      <c r="PYK42" s="851"/>
      <c r="PYL42" s="851"/>
      <c r="PYM42" s="851"/>
      <c r="PYN42" s="851"/>
      <c r="PYO42" s="851"/>
      <c r="PYP42" s="851"/>
      <c r="PYQ42" s="851"/>
      <c r="PYR42" s="851"/>
      <c r="PYS42" s="851"/>
      <c r="PYT42" s="851"/>
      <c r="PYU42" s="851"/>
      <c r="PYV42" s="851"/>
      <c r="PYW42" s="851"/>
      <c r="PYX42" s="851"/>
      <c r="PYY42" s="851"/>
      <c r="PYZ42" s="851"/>
      <c r="PZA42" s="851"/>
      <c r="PZB42" s="851"/>
      <c r="PZC42" s="851"/>
      <c r="PZD42" s="851"/>
      <c r="PZE42" s="851"/>
      <c r="PZF42" s="851"/>
      <c r="PZG42" s="851"/>
      <c r="PZH42" s="851"/>
      <c r="PZI42" s="851"/>
      <c r="PZJ42" s="851"/>
      <c r="PZK42" s="851"/>
      <c r="PZL42" s="851"/>
      <c r="PZM42" s="851"/>
      <c r="PZN42" s="851"/>
      <c r="PZO42" s="851"/>
      <c r="PZP42" s="851"/>
      <c r="PZQ42" s="851"/>
      <c r="PZR42" s="851"/>
      <c r="PZS42" s="851"/>
      <c r="PZT42" s="851"/>
      <c r="PZU42" s="851"/>
      <c r="PZV42" s="851"/>
      <c r="PZW42" s="851"/>
      <c r="PZX42" s="851"/>
      <c r="PZY42" s="851"/>
      <c r="PZZ42" s="851"/>
      <c r="QAA42" s="851"/>
      <c r="QAB42" s="851"/>
      <c r="QAC42" s="851"/>
      <c r="QAD42" s="851"/>
      <c r="QAE42" s="851"/>
      <c r="QAF42" s="851"/>
      <c r="QAG42" s="851"/>
      <c r="QAH42" s="851"/>
      <c r="QAI42" s="851"/>
      <c r="QAJ42" s="851"/>
      <c r="QAK42" s="851"/>
      <c r="QAL42" s="851"/>
      <c r="QAM42" s="851"/>
      <c r="QAN42" s="851"/>
      <c r="QAO42" s="851"/>
      <c r="QAP42" s="851"/>
      <c r="QAQ42" s="851"/>
      <c r="QAR42" s="851"/>
      <c r="QAS42" s="851"/>
      <c r="QAT42" s="851"/>
      <c r="QAU42" s="851"/>
      <c r="QAV42" s="851"/>
      <c r="QAW42" s="851"/>
      <c r="QAX42" s="851"/>
      <c r="QAY42" s="851"/>
      <c r="QAZ42" s="851"/>
      <c r="QBA42" s="851"/>
      <c r="QBB42" s="851"/>
      <c r="QBC42" s="851"/>
      <c r="QBD42" s="851"/>
      <c r="QBE42" s="851"/>
      <c r="QBF42" s="851"/>
      <c r="QBG42" s="851"/>
      <c r="QBH42" s="851"/>
      <c r="QBI42" s="851"/>
      <c r="QBJ42" s="851"/>
      <c r="QBK42" s="851"/>
      <c r="QBL42" s="851"/>
      <c r="QBM42" s="851"/>
      <c r="QBN42" s="851"/>
      <c r="QBO42" s="851"/>
      <c r="QBP42" s="851"/>
      <c r="QBQ42" s="851"/>
      <c r="QBR42" s="851"/>
      <c r="QBS42" s="851"/>
      <c r="QBT42" s="851"/>
      <c r="QBU42" s="851"/>
      <c r="QBV42" s="851"/>
      <c r="QBW42" s="851"/>
      <c r="QBX42" s="851"/>
      <c r="QBY42" s="851"/>
      <c r="QBZ42" s="851"/>
      <c r="QCA42" s="851"/>
      <c r="QCB42" s="851"/>
      <c r="QCC42" s="851"/>
      <c r="QCD42" s="851"/>
      <c r="QCE42" s="851"/>
      <c r="QCF42" s="851"/>
      <c r="QCG42" s="851"/>
      <c r="QCH42" s="851"/>
      <c r="QCI42" s="851"/>
      <c r="QCJ42" s="851"/>
      <c r="QCK42" s="851"/>
      <c r="QCL42" s="851"/>
      <c r="QCM42" s="851"/>
      <c r="QCN42" s="851"/>
      <c r="QCO42" s="851"/>
      <c r="QCP42" s="851"/>
      <c r="QCQ42" s="851"/>
      <c r="QCR42" s="851"/>
      <c r="QCS42" s="851"/>
      <c r="QCT42" s="851"/>
      <c r="QCU42" s="851"/>
      <c r="QCV42" s="851"/>
      <c r="QCW42" s="851"/>
      <c r="QCX42" s="851"/>
      <c r="QCY42" s="851"/>
      <c r="QCZ42" s="851"/>
      <c r="QDA42" s="851"/>
      <c r="QDB42" s="851"/>
      <c r="QDC42" s="851"/>
      <c r="QDD42" s="851"/>
      <c r="QDE42" s="851"/>
      <c r="QDF42" s="851"/>
      <c r="QDG42" s="851"/>
      <c r="QDH42" s="851"/>
      <c r="QDI42" s="851"/>
      <c r="QDJ42" s="851"/>
      <c r="QDK42" s="851"/>
      <c r="QDL42" s="851"/>
      <c r="QDM42" s="851"/>
      <c r="QDN42" s="851"/>
      <c r="QDO42" s="851"/>
      <c r="QDP42" s="851"/>
      <c r="QDQ42" s="851"/>
      <c r="QDR42" s="851"/>
      <c r="QDS42" s="851"/>
      <c r="QDT42" s="851"/>
      <c r="QDU42" s="851"/>
      <c r="QDV42" s="851"/>
      <c r="QDW42" s="851"/>
      <c r="QDX42" s="851"/>
      <c r="QDY42" s="851"/>
      <c r="QDZ42" s="851"/>
      <c r="QEA42" s="851"/>
      <c r="QEB42" s="851"/>
      <c r="QEC42" s="851"/>
      <c r="QED42" s="851"/>
      <c r="QEE42" s="851"/>
      <c r="QEF42" s="851"/>
      <c r="QEG42" s="851"/>
      <c r="QEH42" s="851"/>
      <c r="QEI42" s="851"/>
      <c r="QEJ42" s="851"/>
      <c r="QEK42" s="851"/>
      <c r="QEL42" s="851"/>
      <c r="QEM42" s="851"/>
      <c r="QEN42" s="851"/>
      <c r="QEO42" s="851"/>
      <c r="QEP42" s="851"/>
      <c r="QEQ42" s="851"/>
      <c r="QER42" s="851"/>
      <c r="QES42" s="851"/>
      <c r="QET42" s="851"/>
      <c r="QEU42" s="851"/>
      <c r="QEV42" s="851"/>
      <c r="QEW42" s="851"/>
      <c r="QEX42" s="851"/>
      <c r="QEY42" s="851"/>
      <c r="QEZ42" s="851"/>
      <c r="QFA42" s="851"/>
      <c r="QFB42" s="851"/>
      <c r="QFC42" s="851"/>
      <c r="QFD42" s="851"/>
      <c r="QFE42" s="851"/>
      <c r="QFF42" s="851"/>
      <c r="QFG42" s="851"/>
      <c r="QFH42" s="851"/>
      <c r="QFI42" s="851"/>
      <c r="QFJ42" s="851"/>
      <c r="QFK42" s="851"/>
      <c r="QFL42" s="851"/>
      <c r="QFM42" s="851"/>
      <c r="QFN42" s="851"/>
      <c r="QFO42" s="851"/>
      <c r="QFP42" s="851"/>
      <c r="QFQ42" s="851"/>
      <c r="QFR42" s="851"/>
      <c r="QFS42" s="851"/>
      <c r="QFT42" s="851"/>
      <c r="QFU42" s="851"/>
      <c r="QFV42" s="851"/>
      <c r="QFW42" s="851"/>
      <c r="QFX42" s="851"/>
      <c r="QFY42" s="851"/>
      <c r="QFZ42" s="851"/>
      <c r="QGA42" s="851"/>
      <c r="QGB42" s="851"/>
      <c r="QGC42" s="851"/>
      <c r="QGD42" s="851"/>
      <c r="QGE42" s="851"/>
      <c r="QGF42" s="851"/>
      <c r="QGG42" s="851"/>
      <c r="QGH42" s="851"/>
      <c r="QGI42" s="851"/>
      <c r="QGJ42" s="851"/>
      <c r="QGK42" s="851"/>
      <c r="QGL42" s="851"/>
      <c r="QGM42" s="851"/>
      <c r="QGN42" s="851"/>
      <c r="QGO42" s="851"/>
      <c r="QGP42" s="851"/>
      <c r="QGQ42" s="851"/>
      <c r="QGR42" s="851"/>
      <c r="QGS42" s="851"/>
      <c r="QGT42" s="851"/>
      <c r="QGU42" s="851"/>
      <c r="QGV42" s="851"/>
      <c r="QGW42" s="851"/>
      <c r="QGX42" s="851"/>
      <c r="QGY42" s="851"/>
      <c r="QGZ42" s="851"/>
      <c r="QHA42" s="851"/>
      <c r="QHB42" s="851"/>
      <c r="QHC42" s="851"/>
      <c r="QHD42" s="851"/>
      <c r="QHE42" s="851"/>
      <c r="QHF42" s="851"/>
      <c r="QHG42" s="851"/>
      <c r="QHH42" s="851"/>
      <c r="QHI42" s="851"/>
      <c r="QHJ42" s="851"/>
      <c r="QHK42" s="851"/>
      <c r="QHL42" s="851"/>
      <c r="QHM42" s="851"/>
      <c r="QHN42" s="851"/>
      <c r="QHO42" s="851"/>
      <c r="QHP42" s="851"/>
      <c r="QHQ42" s="851"/>
      <c r="QHR42" s="851"/>
      <c r="QHS42" s="851"/>
      <c r="QHT42" s="851"/>
      <c r="QHU42" s="851"/>
      <c r="QHV42" s="851"/>
      <c r="QHW42" s="851"/>
      <c r="QHX42" s="851"/>
      <c r="QHY42" s="851"/>
      <c r="QHZ42" s="851"/>
      <c r="QIA42" s="851"/>
      <c r="QIB42" s="851"/>
      <c r="QIC42" s="851"/>
      <c r="QID42" s="851"/>
      <c r="QIE42" s="851"/>
      <c r="QIF42" s="851"/>
      <c r="QIG42" s="851"/>
      <c r="QIH42" s="851"/>
      <c r="QII42" s="851"/>
      <c r="QIJ42" s="851"/>
      <c r="QIK42" s="851"/>
      <c r="QIL42" s="851"/>
      <c r="QIM42" s="851"/>
      <c r="QIN42" s="851"/>
      <c r="QIO42" s="851"/>
      <c r="QIP42" s="851"/>
      <c r="QIQ42" s="851"/>
      <c r="QIR42" s="851"/>
      <c r="QIS42" s="851"/>
      <c r="QIT42" s="851"/>
      <c r="QIU42" s="851"/>
      <c r="QIV42" s="851"/>
      <c r="QIW42" s="851"/>
      <c r="QIX42" s="851"/>
      <c r="QIY42" s="851"/>
      <c r="QIZ42" s="851"/>
      <c r="QJA42" s="851"/>
      <c r="QJB42" s="851"/>
      <c r="QJC42" s="851"/>
      <c r="QJD42" s="851"/>
      <c r="QJE42" s="851"/>
      <c r="QJF42" s="851"/>
      <c r="QJG42" s="851"/>
      <c r="QJH42" s="851"/>
      <c r="QJI42" s="851"/>
      <c r="QJJ42" s="851"/>
      <c r="QJK42" s="851"/>
      <c r="QJL42" s="851"/>
      <c r="QJM42" s="851"/>
      <c r="QJN42" s="851"/>
      <c r="QJO42" s="851"/>
      <c r="QJP42" s="851"/>
      <c r="QJQ42" s="851"/>
      <c r="QJR42" s="851"/>
      <c r="QJS42" s="851"/>
      <c r="QJT42" s="851"/>
      <c r="QJU42" s="851"/>
      <c r="QJV42" s="851"/>
      <c r="QJW42" s="851"/>
      <c r="QJX42" s="851"/>
      <c r="QJY42" s="851"/>
      <c r="QJZ42" s="851"/>
      <c r="QKA42" s="851"/>
      <c r="QKB42" s="851"/>
      <c r="QKC42" s="851"/>
      <c r="QKD42" s="851"/>
      <c r="QKE42" s="851"/>
      <c r="QKF42" s="851"/>
      <c r="QKG42" s="851"/>
      <c r="QKH42" s="851"/>
      <c r="QKI42" s="851"/>
      <c r="QKJ42" s="851"/>
      <c r="QKK42" s="851"/>
      <c r="QKL42" s="851"/>
      <c r="QKM42" s="851"/>
      <c r="QKN42" s="851"/>
      <c r="QKO42" s="851"/>
      <c r="QKP42" s="851"/>
      <c r="QKQ42" s="851"/>
      <c r="QKR42" s="851"/>
      <c r="QKS42" s="851"/>
      <c r="QKT42" s="851"/>
      <c r="QKU42" s="851"/>
      <c r="QKV42" s="851"/>
      <c r="QKW42" s="851"/>
      <c r="QKX42" s="851"/>
      <c r="QKY42" s="851"/>
      <c r="QKZ42" s="851"/>
      <c r="QLA42" s="851"/>
      <c r="QLB42" s="851"/>
      <c r="QLC42" s="851"/>
      <c r="QLD42" s="851"/>
      <c r="QLE42" s="851"/>
      <c r="QLF42" s="851"/>
      <c r="QLG42" s="851"/>
      <c r="QLH42" s="851"/>
      <c r="QLI42" s="851"/>
      <c r="QLJ42" s="851"/>
      <c r="QLK42" s="851"/>
      <c r="QLL42" s="851"/>
      <c r="QLM42" s="851"/>
      <c r="QLN42" s="851"/>
      <c r="QLO42" s="851"/>
      <c r="QLP42" s="851"/>
      <c r="QLQ42" s="851"/>
      <c r="QLR42" s="851"/>
      <c r="QLS42" s="851"/>
      <c r="QLT42" s="851"/>
      <c r="QLU42" s="851"/>
      <c r="QLV42" s="851"/>
      <c r="QLW42" s="851"/>
      <c r="QLX42" s="851"/>
      <c r="QLY42" s="851"/>
      <c r="QLZ42" s="851"/>
      <c r="QMA42" s="851"/>
      <c r="QMB42" s="851"/>
      <c r="QMC42" s="851"/>
      <c r="QMD42" s="851"/>
      <c r="QME42" s="851"/>
      <c r="QMF42" s="851"/>
      <c r="QMG42" s="851"/>
      <c r="QMH42" s="851"/>
      <c r="QMI42" s="851"/>
      <c r="QMJ42" s="851"/>
      <c r="QMK42" s="851"/>
      <c r="QML42" s="851"/>
      <c r="QMM42" s="851"/>
      <c r="QMN42" s="851"/>
      <c r="QMO42" s="851"/>
      <c r="QMP42" s="851"/>
      <c r="QMQ42" s="851"/>
      <c r="QMR42" s="851"/>
      <c r="QMS42" s="851"/>
      <c r="QMT42" s="851"/>
      <c r="QMU42" s="851"/>
      <c r="QMV42" s="851"/>
      <c r="QMW42" s="851"/>
      <c r="QMX42" s="851"/>
      <c r="QMY42" s="851"/>
      <c r="QMZ42" s="851"/>
      <c r="QNA42" s="851"/>
      <c r="QNB42" s="851"/>
      <c r="QNC42" s="851"/>
      <c r="QND42" s="851"/>
      <c r="QNE42" s="851"/>
      <c r="QNF42" s="851"/>
      <c r="QNG42" s="851"/>
      <c r="QNH42" s="851"/>
      <c r="QNI42" s="851"/>
      <c r="QNJ42" s="851"/>
      <c r="QNK42" s="851"/>
      <c r="QNL42" s="851"/>
      <c r="QNM42" s="851"/>
      <c r="QNN42" s="851"/>
      <c r="QNO42" s="851"/>
      <c r="QNP42" s="851"/>
      <c r="QNQ42" s="851"/>
      <c r="QNR42" s="851"/>
      <c r="QNS42" s="851"/>
      <c r="QNT42" s="851"/>
      <c r="QNU42" s="851"/>
      <c r="QNV42" s="851"/>
      <c r="QNW42" s="851"/>
      <c r="QNX42" s="851"/>
      <c r="QNY42" s="851"/>
      <c r="QNZ42" s="851"/>
      <c r="QOA42" s="851"/>
      <c r="QOB42" s="851"/>
      <c r="QOC42" s="851"/>
      <c r="QOD42" s="851"/>
      <c r="QOE42" s="851"/>
      <c r="QOF42" s="851"/>
      <c r="QOG42" s="851"/>
      <c r="QOH42" s="851"/>
      <c r="QOI42" s="851"/>
      <c r="QOJ42" s="851"/>
      <c r="QOK42" s="851"/>
      <c r="QOL42" s="851"/>
      <c r="QOM42" s="851"/>
      <c r="QON42" s="851"/>
      <c r="QOO42" s="851"/>
      <c r="QOP42" s="851"/>
      <c r="QOQ42" s="851"/>
      <c r="QOR42" s="851"/>
      <c r="QOS42" s="851"/>
      <c r="QOT42" s="851"/>
      <c r="QOU42" s="851"/>
      <c r="QOV42" s="851"/>
      <c r="QOW42" s="851"/>
      <c r="QOX42" s="851"/>
      <c r="QOY42" s="851"/>
      <c r="QOZ42" s="851"/>
      <c r="QPA42" s="851"/>
      <c r="QPB42" s="851"/>
      <c r="QPC42" s="851"/>
      <c r="QPD42" s="851"/>
      <c r="QPE42" s="851"/>
      <c r="QPF42" s="851"/>
      <c r="QPG42" s="851"/>
      <c r="QPH42" s="851"/>
      <c r="QPI42" s="851"/>
      <c r="QPJ42" s="851"/>
      <c r="QPK42" s="851"/>
      <c r="QPL42" s="851"/>
      <c r="QPM42" s="851"/>
      <c r="QPN42" s="851"/>
      <c r="QPO42" s="851"/>
      <c r="QPP42" s="851"/>
      <c r="QPQ42" s="851"/>
      <c r="QPR42" s="851"/>
      <c r="QPS42" s="851"/>
      <c r="QPT42" s="851"/>
      <c r="QPU42" s="851"/>
      <c r="QPV42" s="851"/>
      <c r="QPW42" s="851"/>
      <c r="QPX42" s="851"/>
      <c r="QPY42" s="851"/>
      <c r="QPZ42" s="851"/>
      <c r="QQA42" s="851"/>
      <c r="QQB42" s="851"/>
      <c r="QQC42" s="851"/>
      <c r="QQD42" s="851"/>
      <c r="QQE42" s="851"/>
      <c r="QQF42" s="851"/>
      <c r="QQG42" s="851"/>
      <c r="QQH42" s="851"/>
      <c r="QQI42" s="851"/>
      <c r="QQJ42" s="851"/>
      <c r="QQK42" s="851"/>
      <c r="QQL42" s="851"/>
      <c r="QQM42" s="851"/>
      <c r="QQN42" s="851"/>
      <c r="QQO42" s="851"/>
      <c r="QQP42" s="851"/>
      <c r="QQQ42" s="851"/>
      <c r="QQR42" s="851"/>
      <c r="QQS42" s="851"/>
      <c r="QQT42" s="851"/>
      <c r="QQU42" s="851"/>
      <c r="QQV42" s="851"/>
      <c r="QQW42" s="851"/>
      <c r="QQX42" s="851"/>
      <c r="QQY42" s="851"/>
      <c r="QQZ42" s="851"/>
      <c r="QRA42" s="851"/>
      <c r="QRB42" s="851"/>
      <c r="QRC42" s="851"/>
      <c r="QRD42" s="851"/>
      <c r="QRE42" s="851"/>
      <c r="QRF42" s="851"/>
      <c r="QRG42" s="851"/>
      <c r="QRH42" s="851"/>
      <c r="QRI42" s="851"/>
      <c r="QRJ42" s="851"/>
      <c r="QRK42" s="851"/>
      <c r="QRL42" s="851"/>
      <c r="QRM42" s="851"/>
      <c r="QRN42" s="851"/>
      <c r="QRO42" s="851"/>
      <c r="QRP42" s="851"/>
      <c r="QRQ42" s="851"/>
      <c r="QRR42" s="851"/>
      <c r="QRS42" s="851"/>
      <c r="QRT42" s="851"/>
      <c r="QRU42" s="851"/>
      <c r="QRV42" s="851"/>
      <c r="QRW42" s="851"/>
      <c r="QRX42" s="851"/>
      <c r="QRY42" s="851"/>
      <c r="QRZ42" s="851"/>
      <c r="QSA42" s="851"/>
      <c r="QSB42" s="851"/>
      <c r="QSC42" s="851"/>
      <c r="QSD42" s="851"/>
      <c r="QSE42" s="851"/>
      <c r="QSF42" s="851"/>
      <c r="QSG42" s="851"/>
      <c r="QSH42" s="851"/>
      <c r="QSI42" s="851"/>
      <c r="QSJ42" s="851"/>
      <c r="QSK42" s="851"/>
      <c r="QSL42" s="851"/>
      <c r="QSM42" s="851"/>
      <c r="QSN42" s="851"/>
      <c r="QSO42" s="851"/>
      <c r="QSP42" s="851"/>
      <c r="QSQ42" s="851"/>
      <c r="QSR42" s="851"/>
      <c r="QSS42" s="851"/>
      <c r="QST42" s="851"/>
      <c r="QSU42" s="851"/>
      <c r="QSV42" s="851"/>
      <c r="QSW42" s="851"/>
      <c r="QSX42" s="851"/>
      <c r="QSY42" s="851"/>
      <c r="QSZ42" s="851"/>
      <c r="QTA42" s="851"/>
      <c r="QTB42" s="851"/>
      <c r="QTC42" s="851"/>
      <c r="QTD42" s="851"/>
      <c r="QTE42" s="851"/>
      <c r="QTF42" s="851"/>
      <c r="QTG42" s="851"/>
      <c r="QTH42" s="851"/>
      <c r="QTI42" s="851"/>
      <c r="QTJ42" s="851"/>
      <c r="QTK42" s="851"/>
      <c r="QTL42" s="851"/>
      <c r="QTM42" s="851"/>
      <c r="QTN42" s="851"/>
      <c r="QTO42" s="851"/>
      <c r="QTP42" s="851"/>
      <c r="QTQ42" s="851"/>
      <c r="QTR42" s="851"/>
      <c r="QTS42" s="851"/>
      <c r="QTT42" s="851"/>
      <c r="QTU42" s="851"/>
      <c r="QTV42" s="851"/>
      <c r="QTW42" s="851"/>
      <c r="QTX42" s="851"/>
      <c r="QTY42" s="851"/>
      <c r="QTZ42" s="851"/>
      <c r="QUA42" s="851"/>
      <c r="QUB42" s="851"/>
      <c r="QUC42" s="851"/>
      <c r="QUD42" s="851"/>
      <c r="QUE42" s="851"/>
      <c r="QUF42" s="851"/>
      <c r="QUG42" s="851"/>
      <c r="QUH42" s="851"/>
      <c r="QUI42" s="851"/>
      <c r="QUJ42" s="851"/>
      <c r="QUK42" s="851"/>
      <c r="QUL42" s="851"/>
      <c r="QUM42" s="851"/>
      <c r="QUN42" s="851"/>
      <c r="QUO42" s="851"/>
      <c r="QUP42" s="851"/>
      <c r="QUQ42" s="851"/>
      <c r="QUR42" s="851"/>
      <c r="QUS42" s="851"/>
      <c r="QUT42" s="851"/>
      <c r="QUU42" s="851"/>
      <c r="QUV42" s="851"/>
      <c r="QUW42" s="851"/>
      <c r="QUX42" s="851"/>
      <c r="QUY42" s="851"/>
      <c r="QUZ42" s="851"/>
      <c r="QVA42" s="851"/>
      <c r="QVB42" s="851"/>
      <c r="QVC42" s="851"/>
      <c r="QVD42" s="851"/>
      <c r="QVE42" s="851"/>
      <c r="QVF42" s="851"/>
      <c r="QVG42" s="851"/>
      <c r="QVH42" s="851"/>
      <c r="QVI42" s="851"/>
      <c r="QVJ42" s="851"/>
      <c r="QVK42" s="851"/>
      <c r="QVL42" s="851"/>
      <c r="QVM42" s="851"/>
      <c r="QVN42" s="851"/>
      <c r="QVO42" s="851"/>
      <c r="QVP42" s="851"/>
      <c r="QVQ42" s="851"/>
      <c r="QVR42" s="851"/>
      <c r="QVS42" s="851"/>
      <c r="QVT42" s="851"/>
      <c r="QVU42" s="851"/>
      <c r="QVV42" s="851"/>
      <c r="QVW42" s="851"/>
      <c r="QVX42" s="851"/>
      <c r="QVY42" s="851"/>
      <c r="QVZ42" s="851"/>
      <c r="QWA42" s="851"/>
      <c r="QWB42" s="851"/>
      <c r="QWC42" s="851"/>
      <c r="QWD42" s="851"/>
      <c r="QWE42" s="851"/>
      <c r="QWF42" s="851"/>
      <c r="QWG42" s="851"/>
      <c r="QWH42" s="851"/>
      <c r="QWI42" s="851"/>
      <c r="QWJ42" s="851"/>
      <c r="QWK42" s="851"/>
      <c r="QWL42" s="851"/>
      <c r="QWM42" s="851"/>
      <c r="QWN42" s="851"/>
      <c r="QWO42" s="851"/>
      <c r="QWP42" s="851"/>
      <c r="QWQ42" s="851"/>
      <c r="QWR42" s="851"/>
      <c r="QWS42" s="851"/>
      <c r="QWT42" s="851"/>
      <c r="QWU42" s="851"/>
      <c r="QWV42" s="851"/>
      <c r="QWW42" s="851"/>
      <c r="QWX42" s="851"/>
      <c r="QWY42" s="851"/>
      <c r="QWZ42" s="851"/>
      <c r="QXA42" s="851"/>
      <c r="QXB42" s="851"/>
      <c r="QXC42" s="851"/>
      <c r="QXD42" s="851"/>
      <c r="QXE42" s="851"/>
      <c r="QXF42" s="851"/>
      <c r="QXG42" s="851"/>
      <c r="QXH42" s="851"/>
      <c r="QXI42" s="851"/>
      <c r="QXJ42" s="851"/>
      <c r="QXK42" s="851"/>
      <c r="QXL42" s="851"/>
      <c r="QXM42" s="851"/>
      <c r="QXN42" s="851"/>
      <c r="QXO42" s="851"/>
      <c r="QXP42" s="851"/>
      <c r="QXQ42" s="851"/>
      <c r="QXR42" s="851"/>
      <c r="QXS42" s="851"/>
      <c r="QXT42" s="851"/>
      <c r="QXU42" s="851"/>
      <c r="QXV42" s="851"/>
      <c r="QXW42" s="851"/>
      <c r="QXX42" s="851"/>
      <c r="QXY42" s="851"/>
      <c r="QXZ42" s="851"/>
      <c r="QYA42" s="851"/>
      <c r="QYB42" s="851"/>
      <c r="QYC42" s="851"/>
      <c r="QYD42" s="851"/>
      <c r="QYE42" s="851"/>
      <c r="QYF42" s="851"/>
      <c r="QYG42" s="851"/>
      <c r="QYH42" s="851"/>
      <c r="QYI42" s="851"/>
      <c r="QYJ42" s="851"/>
      <c r="QYK42" s="851"/>
      <c r="QYL42" s="851"/>
      <c r="QYM42" s="851"/>
      <c r="QYN42" s="851"/>
      <c r="QYO42" s="851"/>
      <c r="QYP42" s="851"/>
      <c r="QYQ42" s="851"/>
      <c r="QYR42" s="851"/>
      <c r="QYS42" s="851"/>
      <c r="QYT42" s="851"/>
      <c r="QYU42" s="851"/>
      <c r="QYV42" s="851"/>
      <c r="QYW42" s="851"/>
      <c r="QYX42" s="851"/>
      <c r="QYY42" s="851"/>
      <c r="QYZ42" s="851"/>
      <c r="QZA42" s="851"/>
      <c r="QZB42" s="851"/>
      <c r="QZC42" s="851"/>
      <c r="QZD42" s="851"/>
      <c r="QZE42" s="851"/>
      <c r="QZF42" s="851"/>
      <c r="QZG42" s="851"/>
      <c r="QZH42" s="851"/>
      <c r="QZI42" s="851"/>
      <c r="QZJ42" s="851"/>
      <c r="QZK42" s="851"/>
      <c r="QZL42" s="851"/>
      <c r="QZM42" s="851"/>
      <c r="QZN42" s="851"/>
      <c r="QZO42" s="851"/>
      <c r="QZP42" s="851"/>
      <c r="QZQ42" s="851"/>
      <c r="QZR42" s="851"/>
      <c r="QZS42" s="851"/>
      <c r="QZT42" s="851"/>
      <c r="QZU42" s="851"/>
      <c r="QZV42" s="851"/>
      <c r="QZW42" s="851"/>
      <c r="QZX42" s="851"/>
      <c r="QZY42" s="851"/>
      <c r="QZZ42" s="851"/>
      <c r="RAA42" s="851"/>
      <c r="RAB42" s="851"/>
      <c r="RAC42" s="851"/>
      <c r="RAD42" s="851"/>
      <c r="RAE42" s="851"/>
      <c r="RAF42" s="851"/>
      <c r="RAG42" s="851"/>
      <c r="RAH42" s="851"/>
      <c r="RAI42" s="851"/>
      <c r="RAJ42" s="851"/>
      <c r="RAK42" s="851"/>
      <c r="RAL42" s="851"/>
      <c r="RAM42" s="851"/>
      <c r="RAN42" s="851"/>
      <c r="RAO42" s="851"/>
      <c r="RAP42" s="851"/>
      <c r="RAQ42" s="851"/>
      <c r="RAR42" s="851"/>
      <c r="RAS42" s="851"/>
      <c r="RAT42" s="851"/>
      <c r="RAU42" s="851"/>
      <c r="RAV42" s="851"/>
      <c r="RAW42" s="851"/>
      <c r="RAX42" s="851"/>
      <c r="RAY42" s="851"/>
      <c r="RAZ42" s="851"/>
      <c r="RBA42" s="851"/>
      <c r="RBB42" s="851"/>
      <c r="RBC42" s="851"/>
      <c r="RBD42" s="851"/>
      <c r="RBE42" s="851"/>
      <c r="RBF42" s="851"/>
      <c r="RBG42" s="851"/>
      <c r="RBH42" s="851"/>
      <c r="RBI42" s="851"/>
      <c r="RBJ42" s="851"/>
      <c r="RBK42" s="851"/>
      <c r="RBL42" s="851"/>
      <c r="RBM42" s="851"/>
      <c r="RBN42" s="851"/>
      <c r="RBO42" s="851"/>
      <c r="RBP42" s="851"/>
      <c r="RBQ42" s="851"/>
      <c r="RBR42" s="851"/>
      <c r="RBS42" s="851"/>
      <c r="RBT42" s="851"/>
      <c r="RBU42" s="851"/>
      <c r="RBV42" s="851"/>
      <c r="RBW42" s="851"/>
      <c r="RBX42" s="851"/>
      <c r="RBY42" s="851"/>
      <c r="RBZ42" s="851"/>
      <c r="RCA42" s="851"/>
      <c r="RCB42" s="851"/>
      <c r="RCC42" s="851"/>
      <c r="RCD42" s="851"/>
      <c r="RCE42" s="851"/>
      <c r="RCF42" s="851"/>
      <c r="RCG42" s="851"/>
      <c r="RCH42" s="851"/>
      <c r="RCI42" s="851"/>
      <c r="RCJ42" s="851"/>
      <c r="RCK42" s="851"/>
      <c r="RCL42" s="851"/>
      <c r="RCM42" s="851"/>
      <c r="RCN42" s="851"/>
      <c r="RCO42" s="851"/>
      <c r="RCP42" s="851"/>
      <c r="RCQ42" s="851"/>
      <c r="RCR42" s="851"/>
      <c r="RCS42" s="851"/>
      <c r="RCT42" s="851"/>
      <c r="RCU42" s="851"/>
      <c r="RCV42" s="851"/>
      <c r="RCW42" s="851"/>
      <c r="RCX42" s="851"/>
      <c r="RCY42" s="851"/>
      <c r="RCZ42" s="851"/>
      <c r="RDA42" s="851"/>
      <c r="RDB42" s="851"/>
      <c r="RDC42" s="851"/>
      <c r="RDD42" s="851"/>
      <c r="RDE42" s="851"/>
      <c r="RDF42" s="851"/>
      <c r="RDG42" s="851"/>
      <c r="RDH42" s="851"/>
      <c r="RDI42" s="851"/>
      <c r="RDJ42" s="851"/>
      <c r="RDK42" s="851"/>
      <c r="RDL42" s="851"/>
      <c r="RDM42" s="851"/>
      <c r="RDN42" s="851"/>
      <c r="RDO42" s="851"/>
      <c r="RDP42" s="851"/>
      <c r="RDQ42" s="851"/>
      <c r="RDR42" s="851"/>
      <c r="RDS42" s="851"/>
      <c r="RDT42" s="851"/>
      <c r="RDU42" s="851"/>
      <c r="RDV42" s="851"/>
      <c r="RDW42" s="851"/>
      <c r="RDX42" s="851"/>
      <c r="RDY42" s="851"/>
      <c r="RDZ42" s="851"/>
      <c r="REA42" s="851"/>
      <c r="REB42" s="851"/>
      <c r="REC42" s="851"/>
      <c r="RED42" s="851"/>
      <c r="REE42" s="851"/>
      <c r="REF42" s="851"/>
      <c r="REG42" s="851"/>
      <c r="REH42" s="851"/>
      <c r="REI42" s="851"/>
      <c r="REJ42" s="851"/>
      <c r="REK42" s="851"/>
      <c r="REL42" s="851"/>
      <c r="REM42" s="851"/>
      <c r="REN42" s="851"/>
      <c r="REO42" s="851"/>
      <c r="REP42" s="851"/>
      <c r="REQ42" s="851"/>
      <c r="RER42" s="851"/>
      <c r="RES42" s="851"/>
      <c r="RET42" s="851"/>
      <c r="REU42" s="851"/>
      <c r="REV42" s="851"/>
      <c r="REW42" s="851"/>
      <c r="REX42" s="851"/>
      <c r="REY42" s="851"/>
      <c r="REZ42" s="851"/>
      <c r="RFA42" s="851"/>
      <c r="RFB42" s="851"/>
      <c r="RFC42" s="851"/>
      <c r="RFD42" s="851"/>
      <c r="RFE42" s="851"/>
      <c r="RFF42" s="851"/>
      <c r="RFG42" s="851"/>
      <c r="RFH42" s="851"/>
      <c r="RFI42" s="851"/>
      <c r="RFJ42" s="851"/>
      <c r="RFK42" s="851"/>
      <c r="RFL42" s="851"/>
      <c r="RFM42" s="851"/>
      <c r="RFN42" s="851"/>
      <c r="RFO42" s="851"/>
      <c r="RFP42" s="851"/>
      <c r="RFQ42" s="851"/>
      <c r="RFR42" s="851"/>
      <c r="RFS42" s="851"/>
      <c r="RFT42" s="851"/>
      <c r="RFU42" s="851"/>
      <c r="RFV42" s="851"/>
      <c r="RFW42" s="851"/>
      <c r="RFX42" s="851"/>
      <c r="RFY42" s="851"/>
      <c r="RFZ42" s="851"/>
      <c r="RGA42" s="851"/>
      <c r="RGB42" s="851"/>
      <c r="RGC42" s="851"/>
      <c r="RGD42" s="851"/>
      <c r="RGE42" s="851"/>
      <c r="RGF42" s="851"/>
      <c r="RGG42" s="851"/>
      <c r="RGH42" s="851"/>
      <c r="RGI42" s="851"/>
      <c r="RGJ42" s="851"/>
      <c r="RGK42" s="851"/>
      <c r="RGL42" s="851"/>
      <c r="RGM42" s="851"/>
      <c r="RGN42" s="851"/>
      <c r="RGO42" s="851"/>
      <c r="RGP42" s="851"/>
      <c r="RGQ42" s="851"/>
      <c r="RGR42" s="851"/>
      <c r="RGS42" s="851"/>
      <c r="RGT42" s="851"/>
      <c r="RGU42" s="851"/>
      <c r="RGV42" s="851"/>
      <c r="RGW42" s="851"/>
      <c r="RGX42" s="851"/>
      <c r="RGY42" s="851"/>
      <c r="RGZ42" s="851"/>
      <c r="RHA42" s="851"/>
      <c r="RHB42" s="851"/>
      <c r="RHC42" s="851"/>
      <c r="RHD42" s="851"/>
      <c r="RHE42" s="851"/>
      <c r="RHF42" s="851"/>
      <c r="RHG42" s="851"/>
      <c r="RHH42" s="851"/>
      <c r="RHI42" s="851"/>
      <c r="RHJ42" s="851"/>
      <c r="RHK42" s="851"/>
      <c r="RHL42" s="851"/>
      <c r="RHM42" s="851"/>
      <c r="RHN42" s="851"/>
      <c r="RHO42" s="851"/>
      <c r="RHP42" s="851"/>
      <c r="RHQ42" s="851"/>
      <c r="RHR42" s="851"/>
      <c r="RHS42" s="851"/>
      <c r="RHT42" s="851"/>
      <c r="RHU42" s="851"/>
      <c r="RHV42" s="851"/>
      <c r="RHW42" s="851"/>
      <c r="RHX42" s="851"/>
      <c r="RHY42" s="851"/>
      <c r="RHZ42" s="851"/>
      <c r="RIA42" s="851"/>
      <c r="RIB42" s="851"/>
      <c r="RIC42" s="851"/>
      <c r="RID42" s="851"/>
      <c r="RIE42" s="851"/>
      <c r="RIF42" s="851"/>
      <c r="RIG42" s="851"/>
      <c r="RIH42" s="851"/>
      <c r="RII42" s="851"/>
      <c r="RIJ42" s="851"/>
      <c r="RIK42" s="851"/>
      <c r="RIL42" s="851"/>
      <c r="RIM42" s="851"/>
      <c r="RIN42" s="851"/>
      <c r="RIO42" s="851"/>
      <c r="RIP42" s="851"/>
      <c r="RIQ42" s="851"/>
      <c r="RIR42" s="851"/>
      <c r="RIS42" s="851"/>
      <c r="RIT42" s="851"/>
      <c r="RIU42" s="851"/>
      <c r="RIV42" s="851"/>
      <c r="RIW42" s="851"/>
      <c r="RIX42" s="851"/>
      <c r="RIY42" s="851"/>
      <c r="RIZ42" s="851"/>
      <c r="RJA42" s="851"/>
      <c r="RJB42" s="851"/>
      <c r="RJC42" s="851"/>
      <c r="RJD42" s="851"/>
      <c r="RJE42" s="851"/>
      <c r="RJF42" s="851"/>
      <c r="RJG42" s="851"/>
      <c r="RJH42" s="851"/>
      <c r="RJI42" s="851"/>
      <c r="RJJ42" s="851"/>
      <c r="RJK42" s="851"/>
      <c r="RJL42" s="851"/>
      <c r="RJM42" s="851"/>
      <c r="RJN42" s="851"/>
      <c r="RJO42" s="851"/>
      <c r="RJP42" s="851"/>
      <c r="RJQ42" s="851"/>
      <c r="RJR42" s="851"/>
      <c r="RJS42" s="851"/>
      <c r="RJT42" s="851"/>
      <c r="RJU42" s="851"/>
      <c r="RJV42" s="851"/>
      <c r="RJW42" s="851"/>
      <c r="RJX42" s="851"/>
      <c r="RJY42" s="851"/>
      <c r="RJZ42" s="851"/>
      <c r="RKA42" s="851"/>
      <c r="RKB42" s="851"/>
      <c r="RKC42" s="851"/>
      <c r="RKD42" s="851"/>
      <c r="RKE42" s="851"/>
      <c r="RKF42" s="851"/>
      <c r="RKG42" s="851"/>
      <c r="RKH42" s="851"/>
      <c r="RKI42" s="851"/>
      <c r="RKJ42" s="851"/>
      <c r="RKK42" s="851"/>
      <c r="RKL42" s="851"/>
      <c r="RKM42" s="851"/>
      <c r="RKN42" s="851"/>
      <c r="RKO42" s="851"/>
      <c r="RKP42" s="851"/>
      <c r="RKQ42" s="851"/>
      <c r="RKR42" s="851"/>
      <c r="RKS42" s="851"/>
      <c r="RKT42" s="851"/>
      <c r="RKU42" s="851"/>
      <c r="RKV42" s="851"/>
      <c r="RKW42" s="851"/>
      <c r="RKX42" s="851"/>
      <c r="RKY42" s="851"/>
      <c r="RKZ42" s="851"/>
      <c r="RLA42" s="851"/>
      <c r="RLB42" s="851"/>
      <c r="RLC42" s="851"/>
      <c r="RLD42" s="851"/>
      <c r="RLE42" s="851"/>
      <c r="RLF42" s="851"/>
      <c r="RLG42" s="851"/>
      <c r="RLH42" s="851"/>
      <c r="RLI42" s="851"/>
      <c r="RLJ42" s="851"/>
      <c r="RLK42" s="851"/>
      <c r="RLL42" s="851"/>
      <c r="RLM42" s="851"/>
      <c r="RLN42" s="851"/>
      <c r="RLO42" s="851"/>
      <c r="RLP42" s="851"/>
      <c r="RLQ42" s="851"/>
      <c r="RLR42" s="851"/>
      <c r="RLS42" s="851"/>
      <c r="RLT42" s="851"/>
      <c r="RLU42" s="851"/>
      <c r="RLV42" s="851"/>
      <c r="RLW42" s="851"/>
      <c r="RLX42" s="851"/>
      <c r="RLY42" s="851"/>
      <c r="RLZ42" s="851"/>
      <c r="RMA42" s="851"/>
      <c r="RMB42" s="851"/>
      <c r="RMC42" s="851"/>
      <c r="RMD42" s="851"/>
      <c r="RME42" s="851"/>
      <c r="RMF42" s="851"/>
      <c r="RMG42" s="851"/>
      <c r="RMH42" s="851"/>
      <c r="RMI42" s="851"/>
      <c r="RMJ42" s="851"/>
      <c r="RMK42" s="851"/>
      <c r="RML42" s="851"/>
      <c r="RMM42" s="851"/>
      <c r="RMN42" s="851"/>
      <c r="RMO42" s="851"/>
      <c r="RMP42" s="851"/>
      <c r="RMQ42" s="851"/>
      <c r="RMR42" s="851"/>
      <c r="RMS42" s="851"/>
      <c r="RMT42" s="851"/>
      <c r="RMU42" s="851"/>
      <c r="RMV42" s="851"/>
      <c r="RMW42" s="851"/>
      <c r="RMX42" s="851"/>
      <c r="RMY42" s="851"/>
      <c r="RMZ42" s="851"/>
      <c r="RNA42" s="851"/>
      <c r="RNB42" s="851"/>
      <c r="RNC42" s="851"/>
      <c r="RND42" s="851"/>
      <c r="RNE42" s="851"/>
      <c r="RNF42" s="851"/>
      <c r="RNG42" s="851"/>
      <c r="RNH42" s="851"/>
      <c r="RNI42" s="851"/>
      <c r="RNJ42" s="851"/>
      <c r="RNK42" s="851"/>
      <c r="RNL42" s="851"/>
      <c r="RNM42" s="851"/>
      <c r="RNN42" s="851"/>
      <c r="RNO42" s="851"/>
      <c r="RNP42" s="851"/>
      <c r="RNQ42" s="851"/>
      <c r="RNR42" s="851"/>
      <c r="RNS42" s="851"/>
      <c r="RNT42" s="851"/>
      <c r="RNU42" s="851"/>
      <c r="RNV42" s="851"/>
      <c r="RNW42" s="851"/>
      <c r="RNX42" s="851"/>
      <c r="RNY42" s="851"/>
      <c r="RNZ42" s="851"/>
      <c r="ROA42" s="851"/>
      <c r="ROB42" s="851"/>
      <c r="ROC42" s="851"/>
      <c r="ROD42" s="851"/>
      <c r="ROE42" s="851"/>
      <c r="ROF42" s="851"/>
      <c r="ROG42" s="851"/>
      <c r="ROH42" s="851"/>
      <c r="ROI42" s="851"/>
      <c r="ROJ42" s="851"/>
      <c r="ROK42" s="851"/>
      <c r="ROL42" s="851"/>
      <c r="ROM42" s="851"/>
      <c r="RON42" s="851"/>
      <c r="ROO42" s="851"/>
      <c r="ROP42" s="851"/>
      <c r="ROQ42" s="851"/>
      <c r="ROR42" s="851"/>
      <c r="ROS42" s="851"/>
      <c r="ROT42" s="851"/>
      <c r="ROU42" s="851"/>
      <c r="ROV42" s="851"/>
      <c r="ROW42" s="851"/>
      <c r="ROX42" s="851"/>
      <c r="ROY42" s="851"/>
      <c r="ROZ42" s="851"/>
      <c r="RPA42" s="851"/>
      <c r="RPB42" s="851"/>
      <c r="RPC42" s="851"/>
      <c r="RPD42" s="851"/>
      <c r="RPE42" s="851"/>
      <c r="RPF42" s="851"/>
      <c r="RPG42" s="851"/>
      <c r="RPH42" s="851"/>
      <c r="RPI42" s="851"/>
      <c r="RPJ42" s="851"/>
      <c r="RPK42" s="851"/>
      <c r="RPL42" s="851"/>
      <c r="RPM42" s="851"/>
      <c r="RPN42" s="851"/>
      <c r="RPO42" s="851"/>
      <c r="RPP42" s="851"/>
      <c r="RPQ42" s="851"/>
      <c r="RPR42" s="851"/>
      <c r="RPS42" s="851"/>
      <c r="RPT42" s="851"/>
      <c r="RPU42" s="851"/>
      <c r="RPV42" s="851"/>
      <c r="RPW42" s="851"/>
      <c r="RPX42" s="851"/>
      <c r="RPY42" s="851"/>
      <c r="RPZ42" s="851"/>
      <c r="RQA42" s="851"/>
      <c r="RQB42" s="851"/>
      <c r="RQC42" s="851"/>
      <c r="RQD42" s="851"/>
      <c r="RQE42" s="851"/>
      <c r="RQF42" s="851"/>
      <c r="RQG42" s="851"/>
      <c r="RQH42" s="851"/>
      <c r="RQI42" s="851"/>
      <c r="RQJ42" s="851"/>
      <c r="RQK42" s="851"/>
      <c r="RQL42" s="851"/>
      <c r="RQM42" s="851"/>
      <c r="RQN42" s="851"/>
      <c r="RQO42" s="851"/>
      <c r="RQP42" s="851"/>
      <c r="RQQ42" s="851"/>
      <c r="RQR42" s="851"/>
      <c r="RQS42" s="851"/>
      <c r="RQT42" s="851"/>
      <c r="RQU42" s="851"/>
      <c r="RQV42" s="851"/>
      <c r="RQW42" s="851"/>
      <c r="RQX42" s="851"/>
      <c r="RQY42" s="851"/>
      <c r="RQZ42" s="851"/>
      <c r="RRA42" s="851"/>
      <c r="RRB42" s="851"/>
      <c r="RRC42" s="851"/>
      <c r="RRD42" s="851"/>
      <c r="RRE42" s="851"/>
      <c r="RRF42" s="851"/>
      <c r="RRG42" s="851"/>
      <c r="RRH42" s="851"/>
      <c r="RRI42" s="851"/>
      <c r="RRJ42" s="851"/>
      <c r="RRK42" s="851"/>
      <c r="RRL42" s="851"/>
      <c r="RRM42" s="851"/>
      <c r="RRN42" s="851"/>
      <c r="RRO42" s="851"/>
      <c r="RRP42" s="851"/>
      <c r="RRQ42" s="851"/>
      <c r="RRR42" s="851"/>
      <c r="RRS42" s="851"/>
      <c r="RRT42" s="851"/>
      <c r="RRU42" s="851"/>
      <c r="RRV42" s="851"/>
      <c r="RRW42" s="851"/>
      <c r="RRX42" s="851"/>
      <c r="RRY42" s="851"/>
      <c r="RRZ42" s="851"/>
      <c r="RSA42" s="851"/>
      <c r="RSB42" s="851"/>
      <c r="RSC42" s="851"/>
      <c r="RSD42" s="851"/>
      <c r="RSE42" s="851"/>
      <c r="RSF42" s="851"/>
      <c r="RSG42" s="851"/>
      <c r="RSH42" s="851"/>
      <c r="RSI42" s="851"/>
      <c r="RSJ42" s="851"/>
      <c r="RSK42" s="851"/>
      <c r="RSL42" s="851"/>
      <c r="RSM42" s="851"/>
      <c r="RSN42" s="851"/>
      <c r="RSO42" s="851"/>
      <c r="RSP42" s="851"/>
      <c r="RSQ42" s="851"/>
      <c r="RSR42" s="851"/>
      <c r="RSS42" s="851"/>
      <c r="RST42" s="851"/>
      <c r="RSU42" s="851"/>
      <c r="RSV42" s="851"/>
      <c r="RSW42" s="851"/>
      <c r="RSX42" s="851"/>
      <c r="RSY42" s="851"/>
      <c r="RSZ42" s="851"/>
      <c r="RTA42" s="851"/>
      <c r="RTB42" s="851"/>
      <c r="RTC42" s="851"/>
      <c r="RTD42" s="851"/>
      <c r="RTE42" s="851"/>
      <c r="RTF42" s="851"/>
      <c r="RTG42" s="851"/>
      <c r="RTH42" s="851"/>
      <c r="RTI42" s="851"/>
      <c r="RTJ42" s="851"/>
      <c r="RTK42" s="851"/>
      <c r="RTL42" s="851"/>
      <c r="RTM42" s="851"/>
      <c r="RTN42" s="851"/>
      <c r="RTO42" s="851"/>
      <c r="RTP42" s="851"/>
      <c r="RTQ42" s="851"/>
      <c r="RTR42" s="851"/>
      <c r="RTS42" s="851"/>
      <c r="RTT42" s="851"/>
      <c r="RTU42" s="851"/>
      <c r="RTV42" s="851"/>
      <c r="RTW42" s="851"/>
      <c r="RTX42" s="851"/>
      <c r="RTY42" s="851"/>
      <c r="RTZ42" s="851"/>
      <c r="RUA42" s="851"/>
      <c r="RUB42" s="851"/>
      <c r="RUC42" s="851"/>
      <c r="RUD42" s="851"/>
      <c r="RUE42" s="851"/>
      <c r="RUF42" s="851"/>
      <c r="RUG42" s="851"/>
      <c r="RUH42" s="851"/>
      <c r="RUI42" s="851"/>
      <c r="RUJ42" s="851"/>
      <c r="RUK42" s="851"/>
      <c r="RUL42" s="851"/>
      <c r="RUM42" s="851"/>
      <c r="RUN42" s="851"/>
      <c r="RUO42" s="851"/>
      <c r="RUP42" s="851"/>
      <c r="RUQ42" s="851"/>
      <c r="RUR42" s="851"/>
      <c r="RUS42" s="851"/>
      <c r="RUT42" s="851"/>
      <c r="RUU42" s="851"/>
      <c r="RUV42" s="851"/>
      <c r="RUW42" s="851"/>
      <c r="RUX42" s="851"/>
      <c r="RUY42" s="851"/>
      <c r="RUZ42" s="851"/>
      <c r="RVA42" s="851"/>
      <c r="RVB42" s="851"/>
      <c r="RVC42" s="851"/>
      <c r="RVD42" s="851"/>
      <c r="RVE42" s="851"/>
      <c r="RVF42" s="851"/>
      <c r="RVG42" s="851"/>
      <c r="RVH42" s="851"/>
      <c r="RVI42" s="851"/>
      <c r="RVJ42" s="851"/>
      <c r="RVK42" s="851"/>
      <c r="RVL42" s="851"/>
      <c r="RVM42" s="851"/>
      <c r="RVN42" s="851"/>
      <c r="RVO42" s="851"/>
      <c r="RVP42" s="851"/>
      <c r="RVQ42" s="851"/>
      <c r="RVR42" s="851"/>
      <c r="RVS42" s="851"/>
      <c r="RVT42" s="851"/>
      <c r="RVU42" s="851"/>
      <c r="RVV42" s="851"/>
      <c r="RVW42" s="851"/>
      <c r="RVX42" s="851"/>
      <c r="RVY42" s="851"/>
      <c r="RVZ42" s="851"/>
      <c r="RWA42" s="851"/>
      <c r="RWB42" s="851"/>
      <c r="RWC42" s="851"/>
      <c r="RWD42" s="851"/>
      <c r="RWE42" s="851"/>
      <c r="RWF42" s="851"/>
      <c r="RWG42" s="851"/>
      <c r="RWH42" s="851"/>
      <c r="RWI42" s="851"/>
      <c r="RWJ42" s="851"/>
      <c r="RWK42" s="851"/>
      <c r="RWL42" s="851"/>
      <c r="RWM42" s="851"/>
      <c r="RWN42" s="851"/>
      <c r="RWO42" s="851"/>
      <c r="RWP42" s="851"/>
      <c r="RWQ42" s="851"/>
      <c r="RWR42" s="851"/>
      <c r="RWS42" s="851"/>
      <c r="RWT42" s="851"/>
      <c r="RWU42" s="851"/>
      <c r="RWV42" s="851"/>
      <c r="RWW42" s="851"/>
      <c r="RWX42" s="851"/>
      <c r="RWY42" s="851"/>
      <c r="RWZ42" s="851"/>
      <c r="RXA42" s="851"/>
      <c r="RXB42" s="851"/>
      <c r="RXC42" s="851"/>
      <c r="RXD42" s="851"/>
      <c r="RXE42" s="851"/>
      <c r="RXF42" s="851"/>
      <c r="RXG42" s="851"/>
      <c r="RXH42" s="851"/>
      <c r="RXI42" s="851"/>
      <c r="RXJ42" s="851"/>
      <c r="RXK42" s="851"/>
      <c r="RXL42" s="851"/>
      <c r="RXM42" s="851"/>
      <c r="RXN42" s="851"/>
      <c r="RXO42" s="851"/>
      <c r="RXP42" s="851"/>
      <c r="RXQ42" s="851"/>
      <c r="RXR42" s="851"/>
      <c r="RXS42" s="851"/>
      <c r="RXT42" s="851"/>
      <c r="RXU42" s="851"/>
      <c r="RXV42" s="851"/>
      <c r="RXW42" s="851"/>
      <c r="RXX42" s="851"/>
      <c r="RXY42" s="851"/>
      <c r="RXZ42" s="851"/>
      <c r="RYA42" s="851"/>
      <c r="RYB42" s="851"/>
      <c r="RYC42" s="851"/>
      <c r="RYD42" s="851"/>
      <c r="RYE42" s="851"/>
      <c r="RYF42" s="851"/>
      <c r="RYG42" s="851"/>
      <c r="RYH42" s="851"/>
      <c r="RYI42" s="851"/>
      <c r="RYJ42" s="851"/>
      <c r="RYK42" s="851"/>
      <c r="RYL42" s="851"/>
      <c r="RYM42" s="851"/>
      <c r="RYN42" s="851"/>
      <c r="RYO42" s="851"/>
      <c r="RYP42" s="851"/>
      <c r="RYQ42" s="851"/>
      <c r="RYR42" s="851"/>
      <c r="RYS42" s="851"/>
      <c r="RYT42" s="851"/>
      <c r="RYU42" s="851"/>
      <c r="RYV42" s="851"/>
      <c r="RYW42" s="851"/>
      <c r="RYX42" s="851"/>
      <c r="RYY42" s="851"/>
      <c r="RYZ42" s="851"/>
      <c r="RZA42" s="851"/>
      <c r="RZB42" s="851"/>
      <c r="RZC42" s="851"/>
      <c r="RZD42" s="851"/>
      <c r="RZE42" s="851"/>
      <c r="RZF42" s="851"/>
      <c r="RZG42" s="851"/>
      <c r="RZH42" s="851"/>
      <c r="RZI42" s="851"/>
      <c r="RZJ42" s="851"/>
      <c r="RZK42" s="851"/>
      <c r="RZL42" s="851"/>
      <c r="RZM42" s="851"/>
      <c r="RZN42" s="851"/>
      <c r="RZO42" s="851"/>
      <c r="RZP42" s="851"/>
      <c r="RZQ42" s="851"/>
      <c r="RZR42" s="851"/>
      <c r="RZS42" s="851"/>
      <c r="RZT42" s="851"/>
      <c r="RZU42" s="851"/>
      <c r="RZV42" s="851"/>
      <c r="RZW42" s="851"/>
      <c r="RZX42" s="851"/>
      <c r="RZY42" s="851"/>
      <c r="RZZ42" s="851"/>
      <c r="SAA42" s="851"/>
      <c r="SAB42" s="851"/>
      <c r="SAC42" s="851"/>
      <c r="SAD42" s="851"/>
      <c r="SAE42" s="851"/>
      <c r="SAF42" s="851"/>
      <c r="SAG42" s="851"/>
      <c r="SAH42" s="851"/>
      <c r="SAI42" s="851"/>
      <c r="SAJ42" s="851"/>
      <c r="SAK42" s="851"/>
      <c r="SAL42" s="851"/>
      <c r="SAM42" s="851"/>
      <c r="SAN42" s="851"/>
      <c r="SAO42" s="851"/>
      <c r="SAP42" s="851"/>
      <c r="SAQ42" s="851"/>
      <c r="SAR42" s="851"/>
      <c r="SAS42" s="851"/>
      <c r="SAT42" s="851"/>
      <c r="SAU42" s="851"/>
      <c r="SAV42" s="851"/>
      <c r="SAW42" s="851"/>
      <c r="SAX42" s="851"/>
      <c r="SAY42" s="851"/>
      <c r="SAZ42" s="851"/>
      <c r="SBA42" s="851"/>
      <c r="SBB42" s="851"/>
      <c r="SBC42" s="851"/>
      <c r="SBD42" s="851"/>
      <c r="SBE42" s="851"/>
      <c r="SBF42" s="851"/>
      <c r="SBG42" s="851"/>
      <c r="SBH42" s="851"/>
      <c r="SBI42" s="851"/>
      <c r="SBJ42" s="851"/>
      <c r="SBK42" s="851"/>
      <c r="SBL42" s="851"/>
      <c r="SBM42" s="851"/>
      <c r="SBN42" s="851"/>
      <c r="SBO42" s="851"/>
      <c r="SBP42" s="851"/>
      <c r="SBQ42" s="851"/>
      <c r="SBR42" s="851"/>
      <c r="SBS42" s="851"/>
      <c r="SBT42" s="851"/>
      <c r="SBU42" s="851"/>
      <c r="SBV42" s="851"/>
      <c r="SBW42" s="851"/>
      <c r="SBX42" s="851"/>
      <c r="SBY42" s="851"/>
      <c r="SBZ42" s="851"/>
      <c r="SCA42" s="851"/>
      <c r="SCB42" s="851"/>
      <c r="SCC42" s="851"/>
      <c r="SCD42" s="851"/>
      <c r="SCE42" s="851"/>
      <c r="SCF42" s="851"/>
      <c r="SCG42" s="851"/>
      <c r="SCH42" s="851"/>
      <c r="SCI42" s="851"/>
      <c r="SCJ42" s="851"/>
      <c r="SCK42" s="851"/>
      <c r="SCL42" s="851"/>
      <c r="SCM42" s="851"/>
      <c r="SCN42" s="851"/>
      <c r="SCO42" s="851"/>
      <c r="SCP42" s="851"/>
      <c r="SCQ42" s="851"/>
      <c r="SCR42" s="851"/>
      <c r="SCS42" s="851"/>
      <c r="SCT42" s="851"/>
      <c r="SCU42" s="851"/>
      <c r="SCV42" s="851"/>
      <c r="SCW42" s="851"/>
      <c r="SCX42" s="851"/>
      <c r="SCY42" s="851"/>
      <c r="SCZ42" s="851"/>
      <c r="SDA42" s="851"/>
      <c r="SDB42" s="851"/>
      <c r="SDC42" s="851"/>
      <c r="SDD42" s="851"/>
      <c r="SDE42" s="851"/>
      <c r="SDF42" s="851"/>
      <c r="SDG42" s="851"/>
      <c r="SDH42" s="851"/>
      <c r="SDI42" s="851"/>
      <c r="SDJ42" s="851"/>
      <c r="SDK42" s="851"/>
      <c r="SDL42" s="851"/>
      <c r="SDM42" s="851"/>
      <c r="SDN42" s="851"/>
      <c r="SDO42" s="851"/>
      <c r="SDP42" s="851"/>
      <c r="SDQ42" s="851"/>
      <c r="SDR42" s="851"/>
      <c r="SDS42" s="851"/>
      <c r="SDT42" s="851"/>
      <c r="SDU42" s="851"/>
      <c r="SDV42" s="851"/>
      <c r="SDW42" s="851"/>
      <c r="SDX42" s="851"/>
      <c r="SDY42" s="851"/>
      <c r="SDZ42" s="851"/>
      <c r="SEA42" s="851"/>
      <c r="SEB42" s="851"/>
      <c r="SEC42" s="851"/>
      <c r="SED42" s="851"/>
      <c r="SEE42" s="851"/>
      <c r="SEF42" s="851"/>
      <c r="SEG42" s="851"/>
      <c r="SEH42" s="851"/>
      <c r="SEI42" s="851"/>
      <c r="SEJ42" s="851"/>
      <c r="SEK42" s="851"/>
      <c r="SEL42" s="851"/>
      <c r="SEM42" s="851"/>
      <c r="SEN42" s="851"/>
      <c r="SEO42" s="851"/>
      <c r="SEP42" s="851"/>
      <c r="SEQ42" s="851"/>
      <c r="SER42" s="851"/>
      <c r="SES42" s="851"/>
      <c r="SET42" s="851"/>
      <c r="SEU42" s="851"/>
      <c r="SEV42" s="851"/>
      <c r="SEW42" s="851"/>
      <c r="SEX42" s="851"/>
      <c r="SEY42" s="851"/>
      <c r="SEZ42" s="851"/>
      <c r="SFA42" s="851"/>
      <c r="SFB42" s="851"/>
      <c r="SFC42" s="851"/>
      <c r="SFD42" s="851"/>
      <c r="SFE42" s="851"/>
      <c r="SFF42" s="851"/>
      <c r="SFG42" s="851"/>
      <c r="SFH42" s="851"/>
      <c r="SFI42" s="851"/>
      <c r="SFJ42" s="851"/>
      <c r="SFK42" s="851"/>
      <c r="SFL42" s="851"/>
      <c r="SFM42" s="851"/>
      <c r="SFN42" s="851"/>
      <c r="SFO42" s="851"/>
      <c r="SFP42" s="851"/>
      <c r="SFQ42" s="851"/>
      <c r="SFR42" s="851"/>
      <c r="SFS42" s="851"/>
      <c r="SFT42" s="851"/>
      <c r="SFU42" s="851"/>
      <c r="SFV42" s="851"/>
      <c r="SFW42" s="851"/>
      <c r="SFX42" s="851"/>
      <c r="SFY42" s="851"/>
      <c r="SFZ42" s="851"/>
      <c r="SGA42" s="851"/>
      <c r="SGB42" s="851"/>
      <c r="SGC42" s="851"/>
      <c r="SGD42" s="851"/>
      <c r="SGE42" s="851"/>
      <c r="SGF42" s="851"/>
      <c r="SGG42" s="851"/>
      <c r="SGH42" s="851"/>
      <c r="SGI42" s="851"/>
      <c r="SGJ42" s="851"/>
      <c r="SGK42" s="851"/>
      <c r="SGL42" s="851"/>
      <c r="SGM42" s="851"/>
      <c r="SGN42" s="851"/>
      <c r="SGO42" s="851"/>
      <c r="SGP42" s="851"/>
      <c r="SGQ42" s="851"/>
      <c r="SGR42" s="851"/>
      <c r="SGS42" s="851"/>
      <c r="SGT42" s="851"/>
      <c r="SGU42" s="851"/>
      <c r="SGV42" s="851"/>
      <c r="SGW42" s="851"/>
      <c r="SGX42" s="851"/>
      <c r="SGY42" s="851"/>
      <c r="SGZ42" s="851"/>
      <c r="SHA42" s="851"/>
      <c r="SHB42" s="851"/>
      <c r="SHC42" s="851"/>
      <c r="SHD42" s="851"/>
      <c r="SHE42" s="851"/>
      <c r="SHF42" s="851"/>
      <c r="SHG42" s="851"/>
      <c r="SHH42" s="851"/>
      <c r="SHI42" s="851"/>
      <c r="SHJ42" s="851"/>
      <c r="SHK42" s="851"/>
      <c r="SHL42" s="851"/>
      <c r="SHM42" s="851"/>
      <c r="SHN42" s="851"/>
      <c r="SHO42" s="851"/>
      <c r="SHP42" s="851"/>
      <c r="SHQ42" s="851"/>
      <c r="SHR42" s="851"/>
      <c r="SHS42" s="851"/>
      <c r="SHT42" s="851"/>
      <c r="SHU42" s="851"/>
      <c r="SHV42" s="851"/>
      <c r="SHW42" s="851"/>
      <c r="SHX42" s="851"/>
      <c r="SHY42" s="851"/>
      <c r="SHZ42" s="851"/>
      <c r="SIA42" s="851"/>
      <c r="SIB42" s="851"/>
      <c r="SIC42" s="851"/>
      <c r="SID42" s="851"/>
      <c r="SIE42" s="851"/>
      <c r="SIF42" s="851"/>
      <c r="SIG42" s="851"/>
      <c r="SIH42" s="851"/>
      <c r="SII42" s="851"/>
      <c r="SIJ42" s="851"/>
      <c r="SIK42" s="851"/>
      <c r="SIL42" s="851"/>
      <c r="SIM42" s="851"/>
      <c r="SIN42" s="851"/>
      <c r="SIO42" s="851"/>
      <c r="SIP42" s="851"/>
      <c r="SIQ42" s="851"/>
      <c r="SIR42" s="851"/>
      <c r="SIS42" s="851"/>
      <c r="SIT42" s="851"/>
      <c r="SIU42" s="851"/>
      <c r="SIV42" s="851"/>
      <c r="SIW42" s="851"/>
      <c r="SIX42" s="851"/>
      <c r="SIY42" s="851"/>
      <c r="SIZ42" s="851"/>
      <c r="SJA42" s="851"/>
      <c r="SJB42" s="851"/>
      <c r="SJC42" s="851"/>
      <c r="SJD42" s="851"/>
      <c r="SJE42" s="851"/>
      <c r="SJF42" s="851"/>
      <c r="SJG42" s="851"/>
      <c r="SJH42" s="851"/>
      <c r="SJI42" s="851"/>
      <c r="SJJ42" s="851"/>
      <c r="SJK42" s="851"/>
      <c r="SJL42" s="851"/>
      <c r="SJM42" s="851"/>
      <c r="SJN42" s="851"/>
      <c r="SJO42" s="851"/>
      <c r="SJP42" s="851"/>
      <c r="SJQ42" s="851"/>
      <c r="SJR42" s="851"/>
      <c r="SJS42" s="851"/>
      <c r="SJT42" s="851"/>
      <c r="SJU42" s="851"/>
      <c r="SJV42" s="851"/>
      <c r="SJW42" s="851"/>
      <c r="SJX42" s="851"/>
      <c r="SJY42" s="851"/>
      <c r="SJZ42" s="851"/>
      <c r="SKA42" s="851"/>
      <c r="SKB42" s="851"/>
      <c r="SKC42" s="851"/>
      <c r="SKD42" s="851"/>
      <c r="SKE42" s="851"/>
      <c r="SKF42" s="851"/>
      <c r="SKG42" s="851"/>
      <c r="SKH42" s="851"/>
      <c r="SKI42" s="851"/>
      <c r="SKJ42" s="851"/>
      <c r="SKK42" s="851"/>
      <c r="SKL42" s="851"/>
      <c r="SKM42" s="851"/>
      <c r="SKN42" s="851"/>
      <c r="SKO42" s="851"/>
      <c r="SKP42" s="851"/>
      <c r="SKQ42" s="851"/>
      <c r="SKR42" s="851"/>
      <c r="SKS42" s="851"/>
      <c r="SKT42" s="851"/>
      <c r="SKU42" s="851"/>
      <c r="SKV42" s="851"/>
      <c r="SKW42" s="851"/>
      <c r="SKX42" s="851"/>
      <c r="SKY42" s="851"/>
      <c r="SKZ42" s="851"/>
      <c r="SLA42" s="851"/>
      <c r="SLB42" s="851"/>
      <c r="SLC42" s="851"/>
      <c r="SLD42" s="851"/>
      <c r="SLE42" s="851"/>
      <c r="SLF42" s="851"/>
      <c r="SLG42" s="851"/>
      <c r="SLH42" s="851"/>
      <c r="SLI42" s="851"/>
      <c r="SLJ42" s="851"/>
      <c r="SLK42" s="851"/>
      <c r="SLL42" s="851"/>
      <c r="SLM42" s="851"/>
      <c r="SLN42" s="851"/>
      <c r="SLO42" s="851"/>
      <c r="SLP42" s="851"/>
      <c r="SLQ42" s="851"/>
      <c r="SLR42" s="851"/>
      <c r="SLS42" s="851"/>
      <c r="SLT42" s="851"/>
      <c r="SLU42" s="851"/>
      <c r="SLV42" s="851"/>
      <c r="SLW42" s="851"/>
      <c r="SLX42" s="851"/>
      <c r="SLY42" s="851"/>
      <c r="SLZ42" s="851"/>
      <c r="SMA42" s="851"/>
      <c r="SMB42" s="851"/>
      <c r="SMC42" s="851"/>
      <c r="SMD42" s="851"/>
      <c r="SME42" s="851"/>
      <c r="SMF42" s="851"/>
      <c r="SMG42" s="851"/>
      <c r="SMH42" s="851"/>
      <c r="SMI42" s="851"/>
      <c r="SMJ42" s="851"/>
      <c r="SMK42" s="851"/>
      <c r="SML42" s="851"/>
      <c r="SMM42" s="851"/>
      <c r="SMN42" s="851"/>
      <c r="SMO42" s="851"/>
      <c r="SMP42" s="851"/>
      <c r="SMQ42" s="851"/>
      <c r="SMR42" s="851"/>
      <c r="SMS42" s="851"/>
      <c r="SMT42" s="851"/>
      <c r="SMU42" s="851"/>
      <c r="SMV42" s="851"/>
      <c r="SMW42" s="851"/>
      <c r="SMX42" s="851"/>
      <c r="SMY42" s="851"/>
      <c r="SMZ42" s="851"/>
      <c r="SNA42" s="851"/>
      <c r="SNB42" s="851"/>
      <c r="SNC42" s="851"/>
      <c r="SND42" s="851"/>
      <c r="SNE42" s="851"/>
      <c r="SNF42" s="851"/>
      <c r="SNG42" s="851"/>
      <c r="SNH42" s="851"/>
      <c r="SNI42" s="851"/>
      <c r="SNJ42" s="851"/>
      <c r="SNK42" s="851"/>
      <c r="SNL42" s="851"/>
      <c r="SNM42" s="851"/>
      <c r="SNN42" s="851"/>
      <c r="SNO42" s="851"/>
      <c r="SNP42" s="851"/>
      <c r="SNQ42" s="851"/>
      <c r="SNR42" s="851"/>
      <c r="SNS42" s="851"/>
      <c r="SNT42" s="851"/>
      <c r="SNU42" s="851"/>
      <c r="SNV42" s="851"/>
      <c r="SNW42" s="851"/>
      <c r="SNX42" s="851"/>
      <c r="SNY42" s="851"/>
      <c r="SNZ42" s="851"/>
      <c r="SOA42" s="851"/>
      <c r="SOB42" s="851"/>
      <c r="SOC42" s="851"/>
      <c r="SOD42" s="851"/>
      <c r="SOE42" s="851"/>
      <c r="SOF42" s="851"/>
      <c r="SOG42" s="851"/>
      <c r="SOH42" s="851"/>
      <c r="SOI42" s="851"/>
      <c r="SOJ42" s="851"/>
      <c r="SOK42" s="851"/>
      <c r="SOL42" s="851"/>
      <c r="SOM42" s="851"/>
      <c r="SON42" s="851"/>
      <c r="SOO42" s="851"/>
      <c r="SOP42" s="851"/>
      <c r="SOQ42" s="851"/>
      <c r="SOR42" s="851"/>
      <c r="SOS42" s="851"/>
      <c r="SOT42" s="851"/>
      <c r="SOU42" s="851"/>
      <c r="SOV42" s="851"/>
      <c r="SOW42" s="851"/>
      <c r="SOX42" s="851"/>
      <c r="SOY42" s="851"/>
      <c r="SOZ42" s="851"/>
      <c r="SPA42" s="851"/>
      <c r="SPB42" s="851"/>
      <c r="SPC42" s="851"/>
      <c r="SPD42" s="851"/>
      <c r="SPE42" s="851"/>
      <c r="SPF42" s="851"/>
      <c r="SPG42" s="851"/>
      <c r="SPH42" s="851"/>
      <c r="SPI42" s="851"/>
      <c r="SPJ42" s="851"/>
      <c r="SPK42" s="851"/>
      <c r="SPL42" s="851"/>
      <c r="SPM42" s="851"/>
      <c r="SPN42" s="851"/>
      <c r="SPO42" s="851"/>
      <c r="SPP42" s="851"/>
      <c r="SPQ42" s="851"/>
      <c r="SPR42" s="851"/>
      <c r="SPS42" s="851"/>
      <c r="SPT42" s="851"/>
      <c r="SPU42" s="851"/>
      <c r="SPV42" s="851"/>
      <c r="SPW42" s="851"/>
      <c r="SPX42" s="851"/>
      <c r="SPY42" s="851"/>
      <c r="SPZ42" s="851"/>
      <c r="SQA42" s="851"/>
      <c r="SQB42" s="851"/>
      <c r="SQC42" s="851"/>
      <c r="SQD42" s="851"/>
      <c r="SQE42" s="851"/>
      <c r="SQF42" s="851"/>
      <c r="SQG42" s="851"/>
      <c r="SQH42" s="851"/>
      <c r="SQI42" s="851"/>
      <c r="SQJ42" s="851"/>
      <c r="SQK42" s="851"/>
      <c r="SQL42" s="851"/>
      <c r="SQM42" s="851"/>
      <c r="SQN42" s="851"/>
      <c r="SQO42" s="851"/>
      <c r="SQP42" s="851"/>
      <c r="SQQ42" s="851"/>
      <c r="SQR42" s="851"/>
      <c r="SQS42" s="851"/>
      <c r="SQT42" s="851"/>
      <c r="SQU42" s="851"/>
      <c r="SQV42" s="851"/>
      <c r="SQW42" s="851"/>
      <c r="SQX42" s="851"/>
      <c r="SQY42" s="851"/>
      <c r="SQZ42" s="851"/>
      <c r="SRA42" s="851"/>
      <c r="SRB42" s="851"/>
      <c r="SRC42" s="851"/>
      <c r="SRD42" s="851"/>
      <c r="SRE42" s="851"/>
      <c r="SRF42" s="851"/>
      <c r="SRG42" s="851"/>
      <c r="SRH42" s="851"/>
      <c r="SRI42" s="851"/>
      <c r="SRJ42" s="851"/>
      <c r="SRK42" s="851"/>
      <c r="SRL42" s="851"/>
      <c r="SRM42" s="851"/>
      <c r="SRN42" s="851"/>
      <c r="SRO42" s="851"/>
      <c r="SRP42" s="851"/>
      <c r="SRQ42" s="851"/>
      <c r="SRR42" s="851"/>
      <c r="SRS42" s="851"/>
      <c r="SRT42" s="851"/>
      <c r="SRU42" s="851"/>
      <c r="SRV42" s="851"/>
      <c r="SRW42" s="851"/>
      <c r="SRX42" s="851"/>
      <c r="SRY42" s="851"/>
      <c r="SRZ42" s="851"/>
      <c r="SSA42" s="851"/>
      <c r="SSB42" s="851"/>
      <c r="SSC42" s="851"/>
      <c r="SSD42" s="851"/>
      <c r="SSE42" s="851"/>
      <c r="SSF42" s="851"/>
      <c r="SSG42" s="851"/>
      <c r="SSH42" s="851"/>
      <c r="SSI42" s="851"/>
      <c r="SSJ42" s="851"/>
      <c r="SSK42" s="851"/>
      <c r="SSL42" s="851"/>
      <c r="SSM42" s="851"/>
      <c r="SSN42" s="851"/>
      <c r="SSO42" s="851"/>
      <c r="SSP42" s="851"/>
      <c r="SSQ42" s="851"/>
      <c r="SSR42" s="851"/>
      <c r="SSS42" s="851"/>
      <c r="SST42" s="851"/>
      <c r="SSU42" s="851"/>
      <c r="SSV42" s="851"/>
      <c r="SSW42" s="851"/>
      <c r="SSX42" s="851"/>
      <c r="SSY42" s="851"/>
      <c r="SSZ42" s="851"/>
      <c r="STA42" s="851"/>
      <c r="STB42" s="851"/>
      <c r="STC42" s="851"/>
      <c r="STD42" s="851"/>
      <c r="STE42" s="851"/>
      <c r="STF42" s="851"/>
      <c r="STG42" s="851"/>
      <c r="STH42" s="851"/>
      <c r="STI42" s="851"/>
      <c r="STJ42" s="851"/>
      <c r="STK42" s="851"/>
      <c r="STL42" s="851"/>
      <c r="STM42" s="851"/>
      <c r="STN42" s="851"/>
      <c r="STO42" s="851"/>
      <c r="STP42" s="851"/>
      <c r="STQ42" s="851"/>
      <c r="STR42" s="851"/>
      <c r="STS42" s="851"/>
      <c r="STT42" s="851"/>
      <c r="STU42" s="851"/>
      <c r="STV42" s="851"/>
      <c r="STW42" s="851"/>
      <c r="STX42" s="851"/>
      <c r="STY42" s="851"/>
      <c r="STZ42" s="851"/>
      <c r="SUA42" s="851"/>
      <c r="SUB42" s="851"/>
      <c r="SUC42" s="851"/>
      <c r="SUD42" s="851"/>
      <c r="SUE42" s="851"/>
      <c r="SUF42" s="851"/>
      <c r="SUG42" s="851"/>
      <c r="SUH42" s="851"/>
      <c r="SUI42" s="851"/>
      <c r="SUJ42" s="851"/>
      <c r="SUK42" s="851"/>
      <c r="SUL42" s="851"/>
      <c r="SUM42" s="851"/>
      <c r="SUN42" s="851"/>
      <c r="SUO42" s="851"/>
      <c r="SUP42" s="851"/>
      <c r="SUQ42" s="851"/>
      <c r="SUR42" s="851"/>
      <c r="SUS42" s="851"/>
      <c r="SUT42" s="851"/>
      <c r="SUU42" s="851"/>
      <c r="SUV42" s="851"/>
      <c r="SUW42" s="851"/>
      <c r="SUX42" s="851"/>
      <c r="SUY42" s="851"/>
      <c r="SUZ42" s="851"/>
      <c r="SVA42" s="851"/>
      <c r="SVB42" s="851"/>
      <c r="SVC42" s="851"/>
      <c r="SVD42" s="851"/>
      <c r="SVE42" s="851"/>
      <c r="SVF42" s="851"/>
      <c r="SVG42" s="851"/>
      <c r="SVH42" s="851"/>
      <c r="SVI42" s="851"/>
      <c r="SVJ42" s="851"/>
      <c r="SVK42" s="851"/>
      <c r="SVL42" s="851"/>
      <c r="SVM42" s="851"/>
      <c r="SVN42" s="851"/>
      <c r="SVO42" s="851"/>
      <c r="SVP42" s="851"/>
      <c r="SVQ42" s="851"/>
      <c r="SVR42" s="851"/>
      <c r="SVS42" s="851"/>
      <c r="SVT42" s="851"/>
      <c r="SVU42" s="851"/>
      <c r="SVV42" s="851"/>
      <c r="SVW42" s="851"/>
      <c r="SVX42" s="851"/>
      <c r="SVY42" s="851"/>
      <c r="SVZ42" s="851"/>
      <c r="SWA42" s="851"/>
      <c r="SWB42" s="851"/>
      <c r="SWC42" s="851"/>
      <c r="SWD42" s="851"/>
      <c r="SWE42" s="851"/>
      <c r="SWF42" s="851"/>
      <c r="SWG42" s="851"/>
      <c r="SWH42" s="851"/>
      <c r="SWI42" s="851"/>
      <c r="SWJ42" s="851"/>
      <c r="SWK42" s="851"/>
      <c r="SWL42" s="851"/>
      <c r="SWM42" s="851"/>
      <c r="SWN42" s="851"/>
      <c r="SWO42" s="851"/>
      <c r="SWP42" s="851"/>
      <c r="SWQ42" s="851"/>
      <c r="SWR42" s="851"/>
      <c r="SWS42" s="851"/>
      <c r="SWT42" s="851"/>
      <c r="SWU42" s="851"/>
      <c r="SWV42" s="851"/>
      <c r="SWW42" s="851"/>
      <c r="SWX42" s="851"/>
      <c r="SWY42" s="851"/>
      <c r="SWZ42" s="851"/>
      <c r="SXA42" s="851"/>
      <c r="SXB42" s="851"/>
      <c r="SXC42" s="851"/>
      <c r="SXD42" s="851"/>
      <c r="SXE42" s="851"/>
      <c r="SXF42" s="851"/>
      <c r="SXG42" s="851"/>
      <c r="SXH42" s="851"/>
      <c r="SXI42" s="851"/>
      <c r="SXJ42" s="851"/>
      <c r="SXK42" s="851"/>
      <c r="SXL42" s="851"/>
      <c r="SXM42" s="851"/>
      <c r="SXN42" s="851"/>
      <c r="SXO42" s="851"/>
      <c r="SXP42" s="851"/>
      <c r="SXQ42" s="851"/>
      <c r="SXR42" s="851"/>
      <c r="SXS42" s="851"/>
      <c r="SXT42" s="851"/>
      <c r="SXU42" s="851"/>
      <c r="SXV42" s="851"/>
      <c r="SXW42" s="851"/>
      <c r="SXX42" s="851"/>
      <c r="SXY42" s="851"/>
      <c r="SXZ42" s="851"/>
      <c r="SYA42" s="851"/>
      <c r="SYB42" s="851"/>
      <c r="SYC42" s="851"/>
      <c r="SYD42" s="851"/>
      <c r="SYE42" s="851"/>
      <c r="SYF42" s="851"/>
      <c r="SYG42" s="851"/>
      <c r="SYH42" s="851"/>
      <c r="SYI42" s="851"/>
      <c r="SYJ42" s="851"/>
      <c r="SYK42" s="851"/>
      <c r="SYL42" s="851"/>
      <c r="SYM42" s="851"/>
      <c r="SYN42" s="851"/>
      <c r="SYO42" s="851"/>
      <c r="SYP42" s="851"/>
      <c r="SYQ42" s="851"/>
      <c r="SYR42" s="851"/>
      <c r="SYS42" s="851"/>
      <c r="SYT42" s="851"/>
      <c r="SYU42" s="851"/>
      <c r="SYV42" s="851"/>
      <c r="SYW42" s="851"/>
      <c r="SYX42" s="851"/>
      <c r="SYY42" s="851"/>
      <c r="SYZ42" s="851"/>
      <c r="SZA42" s="851"/>
      <c r="SZB42" s="851"/>
      <c r="SZC42" s="851"/>
      <c r="SZD42" s="851"/>
      <c r="SZE42" s="851"/>
      <c r="SZF42" s="851"/>
      <c r="SZG42" s="851"/>
      <c r="SZH42" s="851"/>
      <c r="SZI42" s="851"/>
      <c r="SZJ42" s="851"/>
      <c r="SZK42" s="851"/>
      <c r="SZL42" s="851"/>
      <c r="SZM42" s="851"/>
      <c r="SZN42" s="851"/>
      <c r="SZO42" s="851"/>
      <c r="SZP42" s="851"/>
      <c r="SZQ42" s="851"/>
      <c r="SZR42" s="851"/>
      <c r="SZS42" s="851"/>
      <c r="SZT42" s="851"/>
      <c r="SZU42" s="851"/>
      <c r="SZV42" s="851"/>
      <c r="SZW42" s="851"/>
      <c r="SZX42" s="851"/>
      <c r="SZY42" s="851"/>
      <c r="SZZ42" s="851"/>
      <c r="TAA42" s="851"/>
      <c r="TAB42" s="851"/>
      <c r="TAC42" s="851"/>
      <c r="TAD42" s="851"/>
      <c r="TAE42" s="851"/>
      <c r="TAF42" s="851"/>
      <c r="TAG42" s="851"/>
      <c r="TAH42" s="851"/>
      <c r="TAI42" s="851"/>
      <c r="TAJ42" s="851"/>
      <c r="TAK42" s="851"/>
      <c r="TAL42" s="851"/>
      <c r="TAM42" s="851"/>
      <c r="TAN42" s="851"/>
      <c r="TAO42" s="851"/>
      <c r="TAP42" s="851"/>
      <c r="TAQ42" s="851"/>
      <c r="TAR42" s="851"/>
      <c r="TAS42" s="851"/>
      <c r="TAT42" s="851"/>
      <c r="TAU42" s="851"/>
      <c r="TAV42" s="851"/>
      <c r="TAW42" s="851"/>
      <c r="TAX42" s="851"/>
      <c r="TAY42" s="851"/>
      <c r="TAZ42" s="851"/>
      <c r="TBA42" s="851"/>
      <c r="TBB42" s="851"/>
      <c r="TBC42" s="851"/>
      <c r="TBD42" s="851"/>
      <c r="TBE42" s="851"/>
      <c r="TBF42" s="851"/>
      <c r="TBG42" s="851"/>
      <c r="TBH42" s="851"/>
      <c r="TBI42" s="851"/>
      <c r="TBJ42" s="851"/>
      <c r="TBK42" s="851"/>
      <c r="TBL42" s="851"/>
      <c r="TBM42" s="851"/>
      <c r="TBN42" s="851"/>
      <c r="TBO42" s="851"/>
      <c r="TBP42" s="851"/>
      <c r="TBQ42" s="851"/>
      <c r="TBR42" s="851"/>
      <c r="TBS42" s="851"/>
      <c r="TBT42" s="851"/>
      <c r="TBU42" s="851"/>
      <c r="TBV42" s="851"/>
      <c r="TBW42" s="851"/>
      <c r="TBX42" s="851"/>
      <c r="TBY42" s="851"/>
      <c r="TBZ42" s="851"/>
      <c r="TCA42" s="851"/>
      <c r="TCB42" s="851"/>
      <c r="TCC42" s="851"/>
      <c r="TCD42" s="851"/>
      <c r="TCE42" s="851"/>
      <c r="TCF42" s="851"/>
      <c r="TCG42" s="851"/>
      <c r="TCH42" s="851"/>
      <c r="TCI42" s="851"/>
      <c r="TCJ42" s="851"/>
      <c r="TCK42" s="851"/>
      <c r="TCL42" s="851"/>
      <c r="TCM42" s="851"/>
      <c r="TCN42" s="851"/>
      <c r="TCO42" s="851"/>
      <c r="TCP42" s="851"/>
      <c r="TCQ42" s="851"/>
      <c r="TCR42" s="851"/>
      <c r="TCS42" s="851"/>
      <c r="TCT42" s="851"/>
      <c r="TCU42" s="851"/>
      <c r="TCV42" s="851"/>
      <c r="TCW42" s="851"/>
      <c r="TCX42" s="851"/>
      <c r="TCY42" s="851"/>
      <c r="TCZ42" s="851"/>
      <c r="TDA42" s="851"/>
      <c r="TDB42" s="851"/>
      <c r="TDC42" s="851"/>
      <c r="TDD42" s="851"/>
      <c r="TDE42" s="851"/>
      <c r="TDF42" s="851"/>
      <c r="TDG42" s="851"/>
      <c r="TDH42" s="851"/>
      <c r="TDI42" s="851"/>
      <c r="TDJ42" s="851"/>
      <c r="TDK42" s="851"/>
      <c r="TDL42" s="851"/>
      <c r="TDM42" s="851"/>
      <c r="TDN42" s="851"/>
      <c r="TDO42" s="851"/>
      <c r="TDP42" s="851"/>
      <c r="TDQ42" s="851"/>
      <c r="TDR42" s="851"/>
      <c r="TDS42" s="851"/>
      <c r="TDT42" s="851"/>
      <c r="TDU42" s="851"/>
      <c r="TDV42" s="851"/>
      <c r="TDW42" s="851"/>
      <c r="TDX42" s="851"/>
      <c r="TDY42" s="851"/>
      <c r="TDZ42" s="851"/>
      <c r="TEA42" s="851"/>
      <c r="TEB42" s="851"/>
      <c r="TEC42" s="851"/>
      <c r="TED42" s="851"/>
      <c r="TEE42" s="851"/>
      <c r="TEF42" s="851"/>
      <c r="TEG42" s="851"/>
      <c r="TEH42" s="851"/>
      <c r="TEI42" s="851"/>
      <c r="TEJ42" s="851"/>
      <c r="TEK42" s="851"/>
      <c r="TEL42" s="851"/>
      <c r="TEM42" s="851"/>
      <c r="TEN42" s="851"/>
      <c r="TEO42" s="851"/>
      <c r="TEP42" s="851"/>
      <c r="TEQ42" s="851"/>
      <c r="TER42" s="851"/>
      <c r="TES42" s="851"/>
      <c r="TET42" s="851"/>
      <c r="TEU42" s="851"/>
      <c r="TEV42" s="851"/>
      <c r="TEW42" s="851"/>
      <c r="TEX42" s="851"/>
      <c r="TEY42" s="851"/>
      <c r="TEZ42" s="851"/>
      <c r="TFA42" s="851"/>
      <c r="TFB42" s="851"/>
      <c r="TFC42" s="851"/>
      <c r="TFD42" s="851"/>
      <c r="TFE42" s="851"/>
      <c r="TFF42" s="851"/>
      <c r="TFG42" s="851"/>
      <c r="TFH42" s="851"/>
      <c r="TFI42" s="851"/>
      <c r="TFJ42" s="851"/>
      <c r="TFK42" s="851"/>
      <c r="TFL42" s="851"/>
      <c r="TFM42" s="851"/>
      <c r="TFN42" s="851"/>
      <c r="TFO42" s="851"/>
      <c r="TFP42" s="851"/>
      <c r="TFQ42" s="851"/>
      <c r="TFR42" s="851"/>
      <c r="TFS42" s="851"/>
      <c r="TFT42" s="851"/>
      <c r="TFU42" s="851"/>
      <c r="TFV42" s="851"/>
      <c r="TFW42" s="851"/>
      <c r="TFX42" s="851"/>
      <c r="TFY42" s="851"/>
      <c r="TFZ42" s="851"/>
      <c r="TGA42" s="851"/>
      <c r="TGB42" s="851"/>
      <c r="TGC42" s="851"/>
      <c r="TGD42" s="851"/>
      <c r="TGE42" s="851"/>
      <c r="TGF42" s="851"/>
      <c r="TGG42" s="851"/>
      <c r="TGH42" s="851"/>
      <c r="TGI42" s="851"/>
      <c r="TGJ42" s="851"/>
      <c r="TGK42" s="851"/>
      <c r="TGL42" s="851"/>
      <c r="TGM42" s="851"/>
      <c r="TGN42" s="851"/>
      <c r="TGO42" s="851"/>
      <c r="TGP42" s="851"/>
      <c r="TGQ42" s="851"/>
      <c r="TGR42" s="851"/>
      <c r="TGS42" s="851"/>
      <c r="TGT42" s="851"/>
      <c r="TGU42" s="851"/>
      <c r="TGV42" s="851"/>
      <c r="TGW42" s="851"/>
      <c r="TGX42" s="851"/>
      <c r="TGY42" s="851"/>
      <c r="TGZ42" s="851"/>
      <c r="THA42" s="851"/>
      <c r="THB42" s="851"/>
      <c r="THC42" s="851"/>
      <c r="THD42" s="851"/>
      <c r="THE42" s="851"/>
      <c r="THF42" s="851"/>
      <c r="THG42" s="851"/>
      <c r="THH42" s="851"/>
      <c r="THI42" s="851"/>
      <c r="THJ42" s="851"/>
      <c r="THK42" s="851"/>
      <c r="THL42" s="851"/>
      <c r="THM42" s="851"/>
      <c r="THN42" s="851"/>
      <c r="THO42" s="851"/>
      <c r="THP42" s="851"/>
      <c r="THQ42" s="851"/>
      <c r="THR42" s="851"/>
      <c r="THS42" s="851"/>
      <c r="THT42" s="851"/>
      <c r="THU42" s="851"/>
      <c r="THV42" s="851"/>
      <c r="THW42" s="851"/>
      <c r="THX42" s="851"/>
      <c r="THY42" s="851"/>
      <c r="THZ42" s="851"/>
      <c r="TIA42" s="851"/>
      <c r="TIB42" s="851"/>
      <c r="TIC42" s="851"/>
      <c r="TID42" s="851"/>
      <c r="TIE42" s="851"/>
      <c r="TIF42" s="851"/>
      <c r="TIG42" s="851"/>
      <c r="TIH42" s="851"/>
      <c r="TII42" s="851"/>
      <c r="TIJ42" s="851"/>
      <c r="TIK42" s="851"/>
      <c r="TIL42" s="851"/>
      <c r="TIM42" s="851"/>
      <c r="TIN42" s="851"/>
      <c r="TIO42" s="851"/>
      <c r="TIP42" s="851"/>
      <c r="TIQ42" s="851"/>
      <c r="TIR42" s="851"/>
      <c r="TIS42" s="851"/>
      <c r="TIT42" s="851"/>
      <c r="TIU42" s="851"/>
      <c r="TIV42" s="851"/>
      <c r="TIW42" s="851"/>
      <c r="TIX42" s="851"/>
      <c r="TIY42" s="851"/>
      <c r="TIZ42" s="851"/>
      <c r="TJA42" s="851"/>
      <c r="TJB42" s="851"/>
      <c r="TJC42" s="851"/>
      <c r="TJD42" s="851"/>
      <c r="TJE42" s="851"/>
      <c r="TJF42" s="851"/>
      <c r="TJG42" s="851"/>
      <c r="TJH42" s="851"/>
      <c r="TJI42" s="851"/>
      <c r="TJJ42" s="851"/>
      <c r="TJK42" s="851"/>
      <c r="TJL42" s="851"/>
      <c r="TJM42" s="851"/>
      <c r="TJN42" s="851"/>
      <c r="TJO42" s="851"/>
      <c r="TJP42" s="851"/>
      <c r="TJQ42" s="851"/>
      <c r="TJR42" s="851"/>
      <c r="TJS42" s="851"/>
      <c r="TJT42" s="851"/>
      <c r="TJU42" s="851"/>
      <c r="TJV42" s="851"/>
      <c r="TJW42" s="851"/>
      <c r="TJX42" s="851"/>
      <c r="TJY42" s="851"/>
      <c r="TJZ42" s="851"/>
      <c r="TKA42" s="851"/>
      <c r="TKB42" s="851"/>
      <c r="TKC42" s="851"/>
      <c r="TKD42" s="851"/>
      <c r="TKE42" s="851"/>
      <c r="TKF42" s="851"/>
      <c r="TKG42" s="851"/>
      <c r="TKH42" s="851"/>
      <c r="TKI42" s="851"/>
      <c r="TKJ42" s="851"/>
      <c r="TKK42" s="851"/>
      <c r="TKL42" s="851"/>
      <c r="TKM42" s="851"/>
      <c r="TKN42" s="851"/>
      <c r="TKO42" s="851"/>
      <c r="TKP42" s="851"/>
      <c r="TKQ42" s="851"/>
      <c r="TKR42" s="851"/>
      <c r="TKS42" s="851"/>
      <c r="TKT42" s="851"/>
      <c r="TKU42" s="851"/>
      <c r="TKV42" s="851"/>
      <c r="TKW42" s="851"/>
      <c r="TKX42" s="851"/>
      <c r="TKY42" s="851"/>
      <c r="TKZ42" s="851"/>
      <c r="TLA42" s="851"/>
      <c r="TLB42" s="851"/>
      <c r="TLC42" s="851"/>
      <c r="TLD42" s="851"/>
      <c r="TLE42" s="851"/>
      <c r="TLF42" s="851"/>
      <c r="TLG42" s="851"/>
      <c r="TLH42" s="851"/>
      <c r="TLI42" s="851"/>
      <c r="TLJ42" s="851"/>
      <c r="TLK42" s="851"/>
      <c r="TLL42" s="851"/>
      <c r="TLM42" s="851"/>
      <c r="TLN42" s="851"/>
      <c r="TLO42" s="851"/>
      <c r="TLP42" s="851"/>
      <c r="TLQ42" s="851"/>
      <c r="TLR42" s="851"/>
      <c r="TLS42" s="851"/>
      <c r="TLT42" s="851"/>
      <c r="TLU42" s="851"/>
      <c r="TLV42" s="851"/>
      <c r="TLW42" s="851"/>
      <c r="TLX42" s="851"/>
      <c r="TLY42" s="851"/>
      <c r="TLZ42" s="851"/>
      <c r="TMA42" s="851"/>
      <c r="TMB42" s="851"/>
      <c r="TMC42" s="851"/>
      <c r="TMD42" s="851"/>
      <c r="TME42" s="851"/>
      <c r="TMF42" s="851"/>
      <c r="TMG42" s="851"/>
      <c r="TMH42" s="851"/>
      <c r="TMI42" s="851"/>
      <c r="TMJ42" s="851"/>
      <c r="TMK42" s="851"/>
      <c r="TML42" s="851"/>
      <c r="TMM42" s="851"/>
      <c r="TMN42" s="851"/>
      <c r="TMO42" s="851"/>
      <c r="TMP42" s="851"/>
      <c r="TMQ42" s="851"/>
      <c r="TMR42" s="851"/>
      <c r="TMS42" s="851"/>
      <c r="TMT42" s="851"/>
      <c r="TMU42" s="851"/>
      <c r="TMV42" s="851"/>
      <c r="TMW42" s="851"/>
      <c r="TMX42" s="851"/>
      <c r="TMY42" s="851"/>
      <c r="TMZ42" s="851"/>
      <c r="TNA42" s="851"/>
      <c r="TNB42" s="851"/>
      <c r="TNC42" s="851"/>
      <c r="TND42" s="851"/>
      <c r="TNE42" s="851"/>
      <c r="TNF42" s="851"/>
      <c r="TNG42" s="851"/>
      <c r="TNH42" s="851"/>
      <c r="TNI42" s="851"/>
      <c r="TNJ42" s="851"/>
      <c r="TNK42" s="851"/>
      <c r="TNL42" s="851"/>
      <c r="TNM42" s="851"/>
      <c r="TNN42" s="851"/>
      <c r="TNO42" s="851"/>
      <c r="TNP42" s="851"/>
      <c r="TNQ42" s="851"/>
      <c r="TNR42" s="851"/>
      <c r="TNS42" s="851"/>
      <c r="TNT42" s="851"/>
      <c r="TNU42" s="851"/>
      <c r="TNV42" s="851"/>
      <c r="TNW42" s="851"/>
      <c r="TNX42" s="851"/>
      <c r="TNY42" s="851"/>
      <c r="TNZ42" s="851"/>
      <c r="TOA42" s="851"/>
      <c r="TOB42" s="851"/>
      <c r="TOC42" s="851"/>
      <c r="TOD42" s="851"/>
      <c r="TOE42" s="851"/>
      <c r="TOF42" s="851"/>
      <c r="TOG42" s="851"/>
      <c r="TOH42" s="851"/>
      <c r="TOI42" s="851"/>
      <c r="TOJ42" s="851"/>
      <c r="TOK42" s="851"/>
      <c r="TOL42" s="851"/>
      <c r="TOM42" s="851"/>
      <c r="TON42" s="851"/>
      <c r="TOO42" s="851"/>
      <c r="TOP42" s="851"/>
      <c r="TOQ42" s="851"/>
      <c r="TOR42" s="851"/>
      <c r="TOS42" s="851"/>
      <c r="TOT42" s="851"/>
      <c r="TOU42" s="851"/>
      <c r="TOV42" s="851"/>
      <c r="TOW42" s="851"/>
      <c r="TOX42" s="851"/>
      <c r="TOY42" s="851"/>
      <c r="TOZ42" s="851"/>
      <c r="TPA42" s="851"/>
      <c r="TPB42" s="851"/>
      <c r="TPC42" s="851"/>
      <c r="TPD42" s="851"/>
      <c r="TPE42" s="851"/>
      <c r="TPF42" s="851"/>
      <c r="TPG42" s="851"/>
      <c r="TPH42" s="851"/>
      <c r="TPI42" s="851"/>
      <c r="TPJ42" s="851"/>
      <c r="TPK42" s="851"/>
      <c r="TPL42" s="851"/>
      <c r="TPM42" s="851"/>
      <c r="TPN42" s="851"/>
      <c r="TPO42" s="851"/>
      <c r="TPP42" s="851"/>
      <c r="TPQ42" s="851"/>
      <c r="TPR42" s="851"/>
      <c r="TPS42" s="851"/>
      <c r="TPT42" s="851"/>
      <c r="TPU42" s="851"/>
      <c r="TPV42" s="851"/>
      <c r="TPW42" s="851"/>
      <c r="TPX42" s="851"/>
      <c r="TPY42" s="851"/>
      <c r="TPZ42" s="851"/>
      <c r="TQA42" s="851"/>
      <c r="TQB42" s="851"/>
      <c r="TQC42" s="851"/>
      <c r="TQD42" s="851"/>
      <c r="TQE42" s="851"/>
      <c r="TQF42" s="851"/>
      <c r="TQG42" s="851"/>
      <c r="TQH42" s="851"/>
      <c r="TQI42" s="851"/>
      <c r="TQJ42" s="851"/>
      <c r="TQK42" s="851"/>
      <c r="TQL42" s="851"/>
      <c r="TQM42" s="851"/>
      <c r="TQN42" s="851"/>
      <c r="TQO42" s="851"/>
      <c r="TQP42" s="851"/>
      <c r="TQQ42" s="851"/>
      <c r="TQR42" s="851"/>
      <c r="TQS42" s="851"/>
      <c r="TQT42" s="851"/>
      <c r="TQU42" s="851"/>
      <c r="TQV42" s="851"/>
      <c r="TQW42" s="851"/>
      <c r="TQX42" s="851"/>
      <c r="TQY42" s="851"/>
      <c r="TQZ42" s="851"/>
      <c r="TRA42" s="851"/>
      <c r="TRB42" s="851"/>
      <c r="TRC42" s="851"/>
      <c r="TRD42" s="851"/>
      <c r="TRE42" s="851"/>
      <c r="TRF42" s="851"/>
      <c r="TRG42" s="851"/>
      <c r="TRH42" s="851"/>
      <c r="TRI42" s="851"/>
      <c r="TRJ42" s="851"/>
      <c r="TRK42" s="851"/>
      <c r="TRL42" s="851"/>
      <c r="TRM42" s="851"/>
      <c r="TRN42" s="851"/>
      <c r="TRO42" s="851"/>
      <c r="TRP42" s="851"/>
      <c r="TRQ42" s="851"/>
      <c r="TRR42" s="851"/>
      <c r="TRS42" s="851"/>
      <c r="TRT42" s="851"/>
      <c r="TRU42" s="851"/>
      <c r="TRV42" s="851"/>
      <c r="TRW42" s="851"/>
      <c r="TRX42" s="851"/>
      <c r="TRY42" s="851"/>
      <c r="TRZ42" s="851"/>
      <c r="TSA42" s="851"/>
      <c r="TSB42" s="851"/>
      <c r="TSC42" s="851"/>
      <c r="TSD42" s="851"/>
      <c r="TSE42" s="851"/>
      <c r="TSF42" s="851"/>
      <c r="TSG42" s="851"/>
      <c r="TSH42" s="851"/>
      <c r="TSI42" s="851"/>
      <c r="TSJ42" s="851"/>
      <c r="TSK42" s="851"/>
      <c r="TSL42" s="851"/>
      <c r="TSM42" s="851"/>
      <c r="TSN42" s="851"/>
      <c r="TSO42" s="851"/>
      <c r="TSP42" s="851"/>
      <c r="TSQ42" s="851"/>
      <c r="TSR42" s="851"/>
      <c r="TSS42" s="851"/>
      <c r="TST42" s="851"/>
      <c r="TSU42" s="851"/>
      <c r="TSV42" s="851"/>
      <c r="TSW42" s="851"/>
      <c r="TSX42" s="851"/>
      <c r="TSY42" s="851"/>
      <c r="TSZ42" s="851"/>
      <c r="TTA42" s="851"/>
      <c r="TTB42" s="851"/>
      <c r="TTC42" s="851"/>
      <c r="TTD42" s="851"/>
      <c r="TTE42" s="851"/>
      <c r="TTF42" s="851"/>
      <c r="TTG42" s="851"/>
      <c r="TTH42" s="851"/>
      <c r="TTI42" s="851"/>
      <c r="TTJ42" s="851"/>
      <c r="TTK42" s="851"/>
      <c r="TTL42" s="851"/>
      <c r="TTM42" s="851"/>
      <c r="TTN42" s="851"/>
      <c r="TTO42" s="851"/>
      <c r="TTP42" s="851"/>
      <c r="TTQ42" s="851"/>
      <c r="TTR42" s="851"/>
      <c r="TTS42" s="851"/>
      <c r="TTT42" s="851"/>
      <c r="TTU42" s="851"/>
      <c r="TTV42" s="851"/>
      <c r="TTW42" s="851"/>
      <c r="TTX42" s="851"/>
      <c r="TTY42" s="851"/>
      <c r="TTZ42" s="851"/>
      <c r="TUA42" s="851"/>
      <c r="TUB42" s="851"/>
      <c r="TUC42" s="851"/>
      <c r="TUD42" s="851"/>
      <c r="TUE42" s="851"/>
      <c r="TUF42" s="851"/>
      <c r="TUG42" s="851"/>
      <c r="TUH42" s="851"/>
      <c r="TUI42" s="851"/>
      <c r="TUJ42" s="851"/>
      <c r="TUK42" s="851"/>
      <c r="TUL42" s="851"/>
      <c r="TUM42" s="851"/>
      <c r="TUN42" s="851"/>
      <c r="TUO42" s="851"/>
      <c r="TUP42" s="851"/>
      <c r="TUQ42" s="851"/>
      <c r="TUR42" s="851"/>
      <c r="TUS42" s="851"/>
      <c r="TUT42" s="851"/>
      <c r="TUU42" s="851"/>
      <c r="TUV42" s="851"/>
      <c r="TUW42" s="851"/>
      <c r="TUX42" s="851"/>
      <c r="TUY42" s="851"/>
      <c r="TUZ42" s="851"/>
      <c r="TVA42" s="851"/>
      <c r="TVB42" s="851"/>
      <c r="TVC42" s="851"/>
      <c r="TVD42" s="851"/>
      <c r="TVE42" s="851"/>
      <c r="TVF42" s="851"/>
      <c r="TVG42" s="851"/>
      <c r="TVH42" s="851"/>
      <c r="TVI42" s="851"/>
      <c r="TVJ42" s="851"/>
      <c r="TVK42" s="851"/>
      <c r="TVL42" s="851"/>
      <c r="TVM42" s="851"/>
      <c r="TVN42" s="851"/>
      <c r="TVO42" s="851"/>
      <c r="TVP42" s="851"/>
      <c r="TVQ42" s="851"/>
      <c r="TVR42" s="851"/>
      <c r="TVS42" s="851"/>
      <c r="TVT42" s="851"/>
      <c r="TVU42" s="851"/>
      <c r="TVV42" s="851"/>
      <c r="TVW42" s="851"/>
      <c r="TVX42" s="851"/>
      <c r="TVY42" s="851"/>
      <c r="TVZ42" s="851"/>
      <c r="TWA42" s="851"/>
      <c r="TWB42" s="851"/>
      <c r="TWC42" s="851"/>
      <c r="TWD42" s="851"/>
      <c r="TWE42" s="851"/>
      <c r="TWF42" s="851"/>
      <c r="TWG42" s="851"/>
      <c r="TWH42" s="851"/>
      <c r="TWI42" s="851"/>
      <c r="TWJ42" s="851"/>
      <c r="TWK42" s="851"/>
      <c r="TWL42" s="851"/>
      <c r="TWM42" s="851"/>
      <c r="TWN42" s="851"/>
      <c r="TWO42" s="851"/>
      <c r="TWP42" s="851"/>
      <c r="TWQ42" s="851"/>
      <c r="TWR42" s="851"/>
      <c r="TWS42" s="851"/>
      <c r="TWT42" s="851"/>
      <c r="TWU42" s="851"/>
      <c r="TWV42" s="851"/>
      <c r="TWW42" s="851"/>
      <c r="TWX42" s="851"/>
      <c r="TWY42" s="851"/>
      <c r="TWZ42" s="851"/>
      <c r="TXA42" s="851"/>
      <c r="TXB42" s="851"/>
      <c r="TXC42" s="851"/>
      <c r="TXD42" s="851"/>
      <c r="TXE42" s="851"/>
      <c r="TXF42" s="851"/>
      <c r="TXG42" s="851"/>
      <c r="TXH42" s="851"/>
      <c r="TXI42" s="851"/>
      <c r="TXJ42" s="851"/>
      <c r="TXK42" s="851"/>
      <c r="TXL42" s="851"/>
      <c r="TXM42" s="851"/>
      <c r="TXN42" s="851"/>
      <c r="TXO42" s="851"/>
      <c r="TXP42" s="851"/>
      <c r="TXQ42" s="851"/>
      <c r="TXR42" s="851"/>
      <c r="TXS42" s="851"/>
      <c r="TXT42" s="851"/>
      <c r="TXU42" s="851"/>
      <c r="TXV42" s="851"/>
      <c r="TXW42" s="851"/>
      <c r="TXX42" s="851"/>
      <c r="TXY42" s="851"/>
      <c r="TXZ42" s="851"/>
      <c r="TYA42" s="851"/>
      <c r="TYB42" s="851"/>
      <c r="TYC42" s="851"/>
      <c r="TYD42" s="851"/>
      <c r="TYE42" s="851"/>
      <c r="TYF42" s="851"/>
      <c r="TYG42" s="851"/>
      <c r="TYH42" s="851"/>
      <c r="TYI42" s="851"/>
      <c r="TYJ42" s="851"/>
      <c r="TYK42" s="851"/>
      <c r="TYL42" s="851"/>
      <c r="TYM42" s="851"/>
      <c r="TYN42" s="851"/>
      <c r="TYO42" s="851"/>
      <c r="TYP42" s="851"/>
      <c r="TYQ42" s="851"/>
      <c r="TYR42" s="851"/>
      <c r="TYS42" s="851"/>
      <c r="TYT42" s="851"/>
      <c r="TYU42" s="851"/>
      <c r="TYV42" s="851"/>
      <c r="TYW42" s="851"/>
      <c r="TYX42" s="851"/>
      <c r="TYY42" s="851"/>
      <c r="TYZ42" s="851"/>
      <c r="TZA42" s="851"/>
      <c r="TZB42" s="851"/>
      <c r="TZC42" s="851"/>
      <c r="TZD42" s="851"/>
      <c r="TZE42" s="851"/>
      <c r="TZF42" s="851"/>
      <c r="TZG42" s="851"/>
      <c r="TZH42" s="851"/>
      <c r="TZI42" s="851"/>
      <c r="TZJ42" s="851"/>
      <c r="TZK42" s="851"/>
      <c r="TZL42" s="851"/>
      <c r="TZM42" s="851"/>
      <c r="TZN42" s="851"/>
      <c r="TZO42" s="851"/>
      <c r="TZP42" s="851"/>
      <c r="TZQ42" s="851"/>
      <c r="TZR42" s="851"/>
      <c r="TZS42" s="851"/>
      <c r="TZT42" s="851"/>
      <c r="TZU42" s="851"/>
      <c r="TZV42" s="851"/>
      <c r="TZW42" s="851"/>
      <c r="TZX42" s="851"/>
      <c r="TZY42" s="851"/>
      <c r="TZZ42" s="851"/>
      <c r="UAA42" s="851"/>
      <c r="UAB42" s="851"/>
      <c r="UAC42" s="851"/>
      <c r="UAD42" s="851"/>
      <c r="UAE42" s="851"/>
      <c r="UAF42" s="851"/>
      <c r="UAG42" s="851"/>
      <c r="UAH42" s="851"/>
      <c r="UAI42" s="851"/>
      <c r="UAJ42" s="851"/>
      <c r="UAK42" s="851"/>
      <c r="UAL42" s="851"/>
      <c r="UAM42" s="851"/>
      <c r="UAN42" s="851"/>
      <c r="UAO42" s="851"/>
      <c r="UAP42" s="851"/>
      <c r="UAQ42" s="851"/>
      <c r="UAR42" s="851"/>
      <c r="UAS42" s="851"/>
      <c r="UAT42" s="851"/>
      <c r="UAU42" s="851"/>
      <c r="UAV42" s="851"/>
      <c r="UAW42" s="851"/>
      <c r="UAX42" s="851"/>
      <c r="UAY42" s="851"/>
      <c r="UAZ42" s="851"/>
      <c r="UBA42" s="851"/>
      <c r="UBB42" s="851"/>
      <c r="UBC42" s="851"/>
      <c r="UBD42" s="851"/>
      <c r="UBE42" s="851"/>
      <c r="UBF42" s="851"/>
      <c r="UBG42" s="851"/>
      <c r="UBH42" s="851"/>
      <c r="UBI42" s="851"/>
      <c r="UBJ42" s="851"/>
      <c r="UBK42" s="851"/>
      <c r="UBL42" s="851"/>
      <c r="UBM42" s="851"/>
      <c r="UBN42" s="851"/>
      <c r="UBO42" s="851"/>
      <c r="UBP42" s="851"/>
      <c r="UBQ42" s="851"/>
      <c r="UBR42" s="851"/>
      <c r="UBS42" s="851"/>
      <c r="UBT42" s="851"/>
      <c r="UBU42" s="851"/>
      <c r="UBV42" s="851"/>
      <c r="UBW42" s="851"/>
      <c r="UBX42" s="851"/>
      <c r="UBY42" s="851"/>
      <c r="UBZ42" s="851"/>
      <c r="UCA42" s="851"/>
      <c r="UCB42" s="851"/>
      <c r="UCC42" s="851"/>
      <c r="UCD42" s="851"/>
      <c r="UCE42" s="851"/>
      <c r="UCF42" s="851"/>
      <c r="UCG42" s="851"/>
      <c r="UCH42" s="851"/>
      <c r="UCI42" s="851"/>
      <c r="UCJ42" s="851"/>
      <c r="UCK42" s="851"/>
      <c r="UCL42" s="851"/>
      <c r="UCM42" s="851"/>
      <c r="UCN42" s="851"/>
      <c r="UCO42" s="851"/>
      <c r="UCP42" s="851"/>
      <c r="UCQ42" s="851"/>
      <c r="UCR42" s="851"/>
      <c r="UCS42" s="851"/>
      <c r="UCT42" s="851"/>
      <c r="UCU42" s="851"/>
      <c r="UCV42" s="851"/>
      <c r="UCW42" s="851"/>
      <c r="UCX42" s="851"/>
      <c r="UCY42" s="851"/>
      <c r="UCZ42" s="851"/>
      <c r="UDA42" s="851"/>
      <c r="UDB42" s="851"/>
      <c r="UDC42" s="851"/>
      <c r="UDD42" s="851"/>
      <c r="UDE42" s="851"/>
      <c r="UDF42" s="851"/>
      <c r="UDG42" s="851"/>
      <c r="UDH42" s="851"/>
      <c r="UDI42" s="851"/>
      <c r="UDJ42" s="851"/>
      <c r="UDK42" s="851"/>
      <c r="UDL42" s="851"/>
      <c r="UDM42" s="851"/>
      <c r="UDN42" s="851"/>
      <c r="UDO42" s="851"/>
      <c r="UDP42" s="851"/>
      <c r="UDQ42" s="851"/>
      <c r="UDR42" s="851"/>
      <c r="UDS42" s="851"/>
      <c r="UDT42" s="851"/>
      <c r="UDU42" s="851"/>
      <c r="UDV42" s="851"/>
      <c r="UDW42" s="851"/>
      <c r="UDX42" s="851"/>
      <c r="UDY42" s="851"/>
      <c r="UDZ42" s="851"/>
      <c r="UEA42" s="851"/>
      <c r="UEB42" s="851"/>
      <c r="UEC42" s="851"/>
      <c r="UED42" s="851"/>
      <c r="UEE42" s="851"/>
      <c r="UEF42" s="851"/>
      <c r="UEG42" s="851"/>
      <c r="UEH42" s="851"/>
      <c r="UEI42" s="851"/>
      <c r="UEJ42" s="851"/>
      <c r="UEK42" s="851"/>
      <c r="UEL42" s="851"/>
      <c r="UEM42" s="851"/>
      <c r="UEN42" s="851"/>
      <c r="UEO42" s="851"/>
      <c r="UEP42" s="851"/>
      <c r="UEQ42" s="851"/>
      <c r="UER42" s="851"/>
      <c r="UES42" s="851"/>
      <c r="UET42" s="851"/>
      <c r="UEU42" s="851"/>
      <c r="UEV42" s="851"/>
      <c r="UEW42" s="851"/>
      <c r="UEX42" s="851"/>
      <c r="UEY42" s="851"/>
      <c r="UEZ42" s="851"/>
      <c r="UFA42" s="851"/>
      <c r="UFB42" s="851"/>
      <c r="UFC42" s="851"/>
      <c r="UFD42" s="851"/>
      <c r="UFE42" s="851"/>
      <c r="UFF42" s="851"/>
      <c r="UFG42" s="851"/>
      <c r="UFH42" s="851"/>
      <c r="UFI42" s="851"/>
      <c r="UFJ42" s="851"/>
      <c r="UFK42" s="851"/>
      <c r="UFL42" s="851"/>
      <c r="UFM42" s="851"/>
      <c r="UFN42" s="851"/>
      <c r="UFO42" s="851"/>
      <c r="UFP42" s="851"/>
      <c r="UFQ42" s="851"/>
      <c r="UFR42" s="851"/>
      <c r="UFS42" s="851"/>
      <c r="UFT42" s="851"/>
      <c r="UFU42" s="851"/>
      <c r="UFV42" s="851"/>
      <c r="UFW42" s="851"/>
      <c r="UFX42" s="851"/>
      <c r="UFY42" s="851"/>
      <c r="UFZ42" s="851"/>
      <c r="UGA42" s="851"/>
      <c r="UGB42" s="851"/>
      <c r="UGC42" s="851"/>
      <c r="UGD42" s="851"/>
      <c r="UGE42" s="851"/>
      <c r="UGF42" s="851"/>
      <c r="UGG42" s="851"/>
      <c r="UGH42" s="851"/>
      <c r="UGI42" s="851"/>
      <c r="UGJ42" s="851"/>
      <c r="UGK42" s="851"/>
      <c r="UGL42" s="851"/>
      <c r="UGM42" s="851"/>
      <c r="UGN42" s="851"/>
      <c r="UGO42" s="851"/>
      <c r="UGP42" s="851"/>
      <c r="UGQ42" s="851"/>
      <c r="UGR42" s="851"/>
      <c r="UGS42" s="851"/>
      <c r="UGT42" s="851"/>
      <c r="UGU42" s="851"/>
      <c r="UGV42" s="851"/>
      <c r="UGW42" s="851"/>
      <c r="UGX42" s="851"/>
      <c r="UGY42" s="851"/>
      <c r="UGZ42" s="851"/>
      <c r="UHA42" s="851"/>
      <c r="UHB42" s="851"/>
      <c r="UHC42" s="851"/>
      <c r="UHD42" s="851"/>
      <c r="UHE42" s="851"/>
      <c r="UHF42" s="851"/>
      <c r="UHG42" s="851"/>
      <c r="UHH42" s="851"/>
      <c r="UHI42" s="851"/>
      <c r="UHJ42" s="851"/>
      <c r="UHK42" s="851"/>
      <c r="UHL42" s="851"/>
      <c r="UHM42" s="851"/>
      <c r="UHN42" s="851"/>
      <c r="UHO42" s="851"/>
      <c r="UHP42" s="851"/>
      <c r="UHQ42" s="851"/>
      <c r="UHR42" s="851"/>
      <c r="UHS42" s="851"/>
      <c r="UHT42" s="851"/>
      <c r="UHU42" s="851"/>
      <c r="UHV42" s="851"/>
      <c r="UHW42" s="851"/>
      <c r="UHX42" s="851"/>
      <c r="UHY42" s="851"/>
      <c r="UHZ42" s="851"/>
      <c r="UIA42" s="851"/>
      <c r="UIB42" s="851"/>
      <c r="UIC42" s="851"/>
      <c r="UID42" s="851"/>
      <c r="UIE42" s="851"/>
      <c r="UIF42" s="851"/>
      <c r="UIG42" s="851"/>
      <c r="UIH42" s="851"/>
      <c r="UII42" s="851"/>
      <c r="UIJ42" s="851"/>
      <c r="UIK42" s="851"/>
      <c r="UIL42" s="851"/>
      <c r="UIM42" s="851"/>
      <c r="UIN42" s="851"/>
      <c r="UIO42" s="851"/>
      <c r="UIP42" s="851"/>
      <c r="UIQ42" s="851"/>
      <c r="UIR42" s="851"/>
      <c r="UIS42" s="851"/>
      <c r="UIT42" s="851"/>
      <c r="UIU42" s="851"/>
      <c r="UIV42" s="851"/>
      <c r="UIW42" s="851"/>
      <c r="UIX42" s="851"/>
      <c r="UIY42" s="851"/>
      <c r="UIZ42" s="851"/>
      <c r="UJA42" s="851"/>
      <c r="UJB42" s="851"/>
      <c r="UJC42" s="851"/>
      <c r="UJD42" s="851"/>
      <c r="UJE42" s="851"/>
      <c r="UJF42" s="851"/>
      <c r="UJG42" s="851"/>
      <c r="UJH42" s="851"/>
      <c r="UJI42" s="851"/>
      <c r="UJJ42" s="851"/>
      <c r="UJK42" s="851"/>
      <c r="UJL42" s="851"/>
      <c r="UJM42" s="851"/>
      <c r="UJN42" s="851"/>
      <c r="UJO42" s="851"/>
      <c r="UJP42" s="851"/>
      <c r="UJQ42" s="851"/>
      <c r="UJR42" s="851"/>
      <c r="UJS42" s="851"/>
      <c r="UJT42" s="851"/>
      <c r="UJU42" s="851"/>
      <c r="UJV42" s="851"/>
      <c r="UJW42" s="851"/>
      <c r="UJX42" s="851"/>
      <c r="UJY42" s="851"/>
      <c r="UJZ42" s="851"/>
      <c r="UKA42" s="851"/>
      <c r="UKB42" s="851"/>
      <c r="UKC42" s="851"/>
      <c r="UKD42" s="851"/>
      <c r="UKE42" s="851"/>
      <c r="UKF42" s="851"/>
      <c r="UKG42" s="851"/>
      <c r="UKH42" s="851"/>
      <c r="UKI42" s="851"/>
      <c r="UKJ42" s="851"/>
      <c r="UKK42" s="851"/>
      <c r="UKL42" s="851"/>
      <c r="UKM42" s="851"/>
      <c r="UKN42" s="851"/>
      <c r="UKO42" s="851"/>
      <c r="UKP42" s="851"/>
      <c r="UKQ42" s="851"/>
      <c r="UKR42" s="851"/>
      <c r="UKS42" s="851"/>
      <c r="UKT42" s="851"/>
      <c r="UKU42" s="851"/>
      <c r="UKV42" s="851"/>
      <c r="UKW42" s="851"/>
      <c r="UKX42" s="851"/>
      <c r="UKY42" s="851"/>
      <c r="UKZ42" s="851"/>
      <c r="ULA42" s="851"/>
      <c r="ULB42" s="851"/>
      <c r="ULC42" s="851"/>
      <c r="ULD42" s="851"/>
      <c r="ULE42" s="851"/>
      <c r="ULF42" s="851"/>
      <c r="ULG42" s="851"/>
      <c r="ULH42" s="851"/>
      <c r="ULI42" s="851"/>
      <c r="ULJ42" s="851"/>
      <c r="ULK42" s="851"/>
      <c r="ULL42" s="851"/>
      <c r="ULM42" s="851"/>
      <c r="ULN42" s="851"/>
      <c r="ULO42" s="851"/>
      <c r="ULP42" s="851"/>
      <c r="ULQ42" s="851"/>
      <c r="ULR42" s="851"/>
      <c r="ULS42" s="851"/>
      <c r="ULT42" s="851"/>
      <c r="ULU42" s="851"/>
      <c r="ULV42" s="851"/>
      <c r="ULW42" s="851"/>
      <c r="ULX42" s="851"/>
      <c r="ULY42" s="851"/>
      <c r="ULZ42" s="851"/>
      <c r="UMA42" s="851"/>
      <c r="UMB42" s="851"/>
      <c r="UMC42" s="851"/>
      <c r="UMD42" s="851"/>
      <c r="UME42" s="851"/>
      <c r="UMF42" s="851"/>
      <c r="UMG42" s="851"/>
      <c r="UMH42" s="851"/>
      <c r="UMI42" s="851"/>
      <c r="UMJ42" s="851"/>
      <c r="UMK42" s="851"/>
      <c r="UML42" s="851"/>
      <c r="UMM42" s="851"/>
      <c r="UMN42" s="851"/>
      <c r="UMO42" s="851"/>
      <c r="UMP42" s="851"/>
      <c r="UMQ42" s="851"/>
      <c r="UMR42" s="851"/>
      <c r="UMS42" s="851"/>
      <c r="UMT42" s="851"/>
      <c r="UMU42" s="851"/>
      <c r="UMV42" s="851"/>
      <c r="UMW42" s="851"/>
      <c r="UMX42" s="851"/>
      <c r="UMY42" s="851"/>
      <c r="UMZ42" s="851"/>
      <c r="UNA42" s="851"/>
      <c r="UNB42" s="851"/>
      <c r="UNC42" s="851"/>
      <c r="UND42" s="851"/>
      <c r="UNE42" s="851"/>
      <c r="UNF42" s="851"/>
      <c r="UNG42" s="851"/>
      <c r="UNH42" s="851"/>
      <c r="UNI42" s="851"/>
      <c r="UNJ42" s="851"/>
      <c r="UNK42" s="851"/>
      <c r="UNL42" s="851"/>
      <c r="UNM42" s="851"/>
      <c r="UNN42" s="851"/>
      <c r="UNO42" s="851"/>
      <c r="UNP42" s="851"/>
      <c r="UNQ42" s="851"/>
      <c r="UNR42" s="851"/>
      <c r="UNS42" s="851"/>
      <c r="UNT42" s="851"/>
      <c r="UNU42" s="851"/>
      <c r="UNV42" s="851"/>
      <c r="UNW42" s="851"/>
      <c r="UNX42" s="851"/>
      <c r="UNY42" s="851"/>
      <c r="UNZ42" s="851"/>
      <c r="UOA42" s="851"/>
      <c r="UOB42" s="851"/>
      <c r="UOC42" s="851"/>
      <c r="UOD42" s="851"/>
      <c r="UOE42" s="851"/>
      <c r="UOF42" s="851"/>
      <c r="UOG42" s="851"/>
      <c r="UOH42" s="851"/>
      <c r="UOI42" s="851"/>
      <c r="UOJ42" s="851"/>
      <c r="UOK42" s="851"/>
      <c r="UOL42" s="851"/>
      <c r="UOM42" s="851"/>
      <c r="UON42" s="851"/>
      <c r="UOO42" s="851"/>
      <c r="UOP42" s="851"/>
      <c r="UOQ42" s="851"/>
      <c r="UOR42" s="851"/>
      <c r="UOS42" s="851"/>
      <c r="UOT42" s="851"/>
      <c r="UOU42" s="851"/>
      <c r="UOV42" s="851"/>
      <c r="UOW42" s="851"/>
      <c r="UOX42" s="851"/>
      <c r="UOY42" s="851"/>
      <c r="UOZ42" s="851"/>
      <c r="UPA42" s="851"/>
      <c r="UPB42" s="851"/>
      <c r="UPC42" s="851"/>
      <c r="UPD42" s="851"/>
      <c r="UPE42" s="851"/>
      <c r="UPF42" s="851"/>
      <c r="UPG42" s="851"/>
      <c r="UPH42" s="851"/>
      <c r="UPI42" s="851"/>
      <c r="UPJ42" s="851"/>
      <c r="UPK42" s="851"/>
      <c r="UPL42" s="851"/>
      <c r="UPM42" s="851"/>
      <c r="UPN42" s="851"/>
      <c r="UPO42" s="851"/>
      <c r="UPP42" s="851"/>
      <c r="UPQ42" s="851"/>
      <c r="UPR42" s="851"/>
      <c r="UPS42" s="851"/>
      <c r="UPT42" s="851"/>
      <c r="UPU42" s="851"/>
      <c r="UPV42" s="851"/>
      <c r="UPW42" s="851"/>
      <c r="UPX42" s="851"/>
      <c r="UPY42" s="851"/>
      <c r="UPZ42" s="851"/>
      <c r="UQA42" s="851"/>
      <c r="UQB42" s="851"/>
      <c r="UQC42" s="851"/>
      <c r="UQD42" s="851"/>
      <c r="UQE42" s="851"/>
      <c r="UQF42" s="851"/>
      <c r="UQG42" s="851"/>
      <c r="UQH42" s="851"/>
      <c r="UQI42" s="851"/>
      <c r="UQJ42" s="851"/>
      <c r="UQK42" s="851"/>
      <c r="UQL42" s="851"/>
      <c r="UQM42" s="851"/>
      <c r="UQN42" s="851"/>
      <c r="UQO42" s="851"/>
      <c r="UQP42" s="851"/>
      <c r="UQQ42" s="851"/>
      <c r="UQR42" s="851"/>
      <c r="UQS42" s="851"/>
      <c r="UQT42" s="851"/>
      <c r="UQU42" s="851"/>
      <c r="UQV42" s="851"/>
      <c r="UQW42" s="851"/>
      <c r="UQX42" s="851"/>
      <c r="UQY42" s="851"/>
      <c r="UQZ42" s="851"/>
      <c r="URA42" s="851"/>
      <c r="URB42" s="851"/>
      <c r="URC42" s="851"/>
      <c r="URD42" s="851"/>
      <c r="URE42" s="851"/>
      <c r="URF42" s="851"/>
      <c r="URG42" s="851"/>
      <c r="URH42" s="851"/>
      <c r="URI42" s="851"/>
      <c r="URJ42" s="851"/>
      <c r="URK42" s="851"/>
      <c r="URL42" s="851"/>
      <c r="URM42" s="851"/>
      <c r="URN42" s="851"/>
      <c r="URO42" s="851"/>
      <c r="URP42" s="851"/>
      <c r="URQ42" s="851"/>
      <c r="URR42" s="851"/>
      <c r="URS42" s="851"/>
      <c r="URT42" s="851"/>
      <c r="URU42" s="851"/>
      <c r="URV42" s="851"/>
      <c r="URW42" s="851"/>
      <c r="URX42" s="851"/>
      <c r="URY42" s="851"/>
      <c r="URZ42" s="851"/>
      <c r="USA42" s="851"/>
      <c r="USB42" s="851"/>
      <c r="USC42" s="851"/>
      <c r="USD42" s="851"/>
      <c r="USE42" s="851"/>
      <c r="USF42" s="851"/>
      <c r="USG42" s="851"/>
      <c r="USH42" s="851"/>
      <c r="USI42" s="851"/>
      <c r="USJ42" s="851"/>
      <c r="USK42" s="851"/>
      <c r="USL42" s="851"/>
      <c r="USM42" s="851"/>
      <c r="USN42" s="851"/>
      <c r="USO42" s="851"/>
      <c r="USP42" s="851"/>
      <c r="USQ42" s="851"/>
      <c r="USR42" s="851"/>
      <c r="USS42" s="851"/>
      <c r="UST42" s="851"/>
      <c r="USU42" s="851"/>
      <c r="USV42" s="851"/>
      <c r="USW42" s="851"/>
      <c r="USX42" s="851"/>
      <c r="USY42" s="851"/>
      <c r="USZ42" s="851"/>
      <c r="UTA42" s="851"/>
      <c r="UTB42" s="851"/>
      <c r="UTC42" s="851"/>
      <c r="UTD42" s="851"/>
      <c r="UTE42" s="851"/>
      <c r="UTF42" s="851"/>
      <c r="UTG42" s="851"/>
      <c r="UTH42" s="851"/>
      <c r="UTI42" s="851"/>
      <c r="UTJ42" s="851"/>
      <c r="UTK42" s="851"/>
      <c r="UTL42" s="851"/>
      <c r="UTM42" s="851"/>
      <c r="UTN42" s="851"/>
      <c r="UTO42" s="851"/>
      <c r="UTP42" s="851"/>
      <c r="UTQ42" s="851"/>
      <c r="UTR42" s="851"/>
      <c r="UTS42" s="851"/>
      <c r="UTT42" s="851"/>
      <c r="UTU42" s="851"/>
      <c r="UTV42" s="851"/>
      <c r="UTW42" s="851"/>
      <c r="UTX42" s="851"/>
      <c r="UTY42" s="851"/>
      <c r="UTZ42" s="851"/>
      <c r="UUA42" s="851"/>
      <c r="UUB42" s="851"/>
      <c r="UUC42" s="851"/>
      <c r="UUD42" s="851"/>
      <c r="UUE42" s="851"/>
      <c r="UUF42" s="851"/>
      <c r="UUG42" s="851"/>
      <c r="UUH42" s="851"/>
      <c r="UUI42" s="851"/>
      <c r="UUJ42" s="851"/>
      <c r="UUK42" s="851"/>
      <c r="UUL42" s="851"/>
      <c r="UUM42" s="851"/>
      <c r="UUN42" s="851"/>
      <c r="UUO42" s="851"/>
      <c r="UUP42" s="851"/>
      <c r="UUQ42" s="851"/>
      <c r="UUR42" s="851"/>
      <c r="UUS42" s="851"/>
      <c r="UUT42" s="851"/>
      <c r="UUU42" s="851"/>
      <c r="UUV42" s="851"/>
      <c r="UUW42" s="851"/>
      <c r="UUX42" s="851"/>
      <c r="UUY42" s="851"/>
      <c r="UUZ42" s="851"/>
      <c r="UVA42" s="851"/>
      <c r="UVB42" s="851"/>
      <c r="UVC42" s="851"/>
      <c r="UVD42" s="851"/>
      <c r="UVE42" s="851"/>
      <c r="UVF42" s="851"/>
      <c r="UVG42" s="851"/>
      <c r="UVH42" s="851"/>
      <c r="UVI42" s="851"/>
      <c r="UVJ42" s="851"/>
      <c r="UVK42" s="851"/>
      <c r="UVL42" s="851"/>
      <c r="UVM42" s="851"/>
      <c r="UVN42" s="851"/>
      <c r="UVO42" s="851"/>
      <c r="UVP42" s="851"/>
      <c r="UVQ42" s="851"/>
      <c r="UVR42" s="851"/>
      <c r="UVS42" s="851"/>
      <c r="UVT42" s="851"/>
      <c r="UVU42" s="851"/>
      <c r="UVV42" s="851"/>
      <c r="UVW42" s="851"/>
      <c r="UVX42" s="851"/>
      <c r="UVY42" s="851"/>
      <c r="UVZ42" s="851"/>
      <c r="UWA42" s="851"/>
      <c r="UWB42" s="851"/>
      <c r="UWC42" s="851"/>
      <c r="UWD42" s="851"/>
      <c r="UWE42" s="851"/>
      <c r="UWF42" s="851"/>
      <c r="UWG42" s="851"/>
      <c r="UWH42" s="851"/>
      <c r="UWI42" s="851"/>
      <c r="UWJ42" s="851"/>
      <c r="UWK42" s="851"/>
      <c r="UWL42" s="851"/>
      <c r="UWM42" s="851"/>
      <c r="UWN42" s="851"/>
      <c r="UWO42" s="851"/>
      <c r="UWP42" s="851"/>
      <c r="UWQ42" s="851"/>
      <c r="UWR42" s="851"/>
      <c r="UWS42" s="851"/>
      <c r="UWT42" s="851"/>
      <c r="UWU42" s="851"/>
      <c r="UWV42" s="851"/>
      <c r="UWW42" s="851"/>
      <c r="UWX42" s="851"/>
      <c r="UWY42" s="851"/>
      <c r="UWZ42" s="851"/>
      <c r="UXA42" s="851"/>
      <c r="UXB42" s="851"/>
      <c r="UXC42" s="851"/>
      <c r="UXD42" s="851"/>
      <c r="UXE42" s="851"/>
      <c r="UXF42" s="851"/>
      <c r="UXG42" s="851"/>
      <c r="UXH42" s="851"/>
      <c r="UXI42" s="851"/>
      <c r="UXJ42" s="851"/>
      <c r="UXK42" s="851"/>
      <c r="UXL42" s="851"/>
      <c r="UXM42" s="851"/>
      <c r="UXN42" s="851"/>
      <c r="UXO42" s="851"/>
      <c r="UXP42" s="851"/>
      <c r="UXQ42" s="851"/>
      <c r="UXR42" s="851"/>
      <c r="UXS42" s="851"/>
      <c r="UXT42" s="851"/>
      <c r="UXU42" s="851"/>
      <c r="UXV42" s="851"/>
      <c r="UXW42" s="851"/>
      <c r="UXX42" s="851"/>
      <c r="UXY42" s="851"/>
      <c r="UXZ42" s="851"/>
      <c r="UYA42" s="851"/>
      <c r="UYB42" s="851"/>
      <c r="UYC42" s="851"/>
      <c r="UYD42" s="851"/>
      <c r="UYE42" s="851"/>
      <c r="UYF42" s="851"/>
      <c r="UYG42" s="851"/>
      <c r="UYH42" s="851"/>
      <c r="UYI42" s="851"/>
      <c r="UYJ42" s="851"/>
      <c r="UYK42" s="851"/>
      <c r="UYL42" s="851"/>
      <c r="UYM42" s="851"/>
      <c r="UYN42" s="851"/>
      <c r="UYO42" s="851"/>
      <c r="UYP42" s="851"/>
      <c r="UYQ42" s="851"/>
      <c r="UYR42" s="851"/>
      <c r="UYS42" s="851"/>
      <c r="UYT42" s="851"/>
      <c r="UYU42" s="851"/>
      <c r="UYV42" s="851"/>
      <c r="UYW42" s="851"/>
      <c r="UYX42" s="851"/>
      <c r="UYY42" s="851"/>
      <c r="UYZ42" s="851"/>
      <c r="UZA42" s="851"/>
      <c r="UZB42" s="851"/>
      <c r="UZC42" s="851"/>
      <c r="UZD42" s="851"/>
      <c r="UZE42" s="851"/>
      <c r="UZF42" s="851"/>
      <c r="UZG42" s="851"/>
      <c r="UZH42" s="851"/>
      <c r="UZI42" s="851"/>
      <c r="UZJ42" s="851"/>
      <c r="UZK42" s="851"/>
      <c r="UZL42" s="851"/>
      <c r="UZM42" s="851"/>
      <c r="UZN42" s="851"/>
      <c r="UZO42" s="851"/>
      <c r="UZP42" s="851"/>
      <c r="UZQ42" s="851"/>
      <c r="UZR42" s="851"/>
      <c r="UZS42" s="851"/>
      <c r="UZT42" s="851"/>
      <c r="UZU42" s="851"/>
      <c r="UZV42" s="851"/>
      <c r="UZW42" s="851"/>
      <c r="UZX42" s="851"/>
      <c r="UZY42" s="851"/>
      <c r="UZZ42" s="851"/>
      <c r="VAA42" s="851"/>
      <c r="VAB42" s="851"/>
      <c r="VAC42" s="851"/>
      <c r="VAD42" s="851"/>
      <c r="VAE42" s="851"/>
      <c r="VAF42" s="851"/>
      <c r="VAG42" s="851"/>
      <c r="VAH42" s="851"/>
      <c r="VAI42" s="851"/>
      <c r="VAJ42" s="851"/>
      <c r="VAK42" s="851"/>
      <c r="VAL42" s="851"/>
      <c r="VAM42" s="851"/>
      <c r="VAN42" s="851"/>
      <c r="VAO42" s="851"/>
      <c r="VAP42" s="851"/>
      <c r="VAQ42" s="851"/>
      <c r="VAR42" s="851"/>
      <c r="VAS42" s="851"/>
      <c r="VAT42" s="851"/>
      <c r="VAU42" s="851"/>
      <c r="VAV42" s="851"/>
      <c r="VAW42" s="851"/>
      <c r="VAX42" s="851"/>
      <c r="VAY42" s="851"/>
      <c r="VAZ42" s="851"/>
      <c r="VBA42" s="851"/>
      <c r="VBB42" s="851"/>
      <c r="VBC42" s="851"/>
      <c r="VBD42" s="851"/>
      <c r="VBE42" s="851"/>
      <c r="VBF42" s="851"/>
      <c r="VBG42" s="851"/>
      <c r="VBH42" s="851"/>
      <c r="VBI42" s="851"/>
      <c r="VBJ42" s="851"/>
      <c r="VBK42" s="851"/>
      <c r="VBL42" s="851"/>
      <c r="VBM42" s="851"/>
      <c r="VBN42" s="851"/>
      <c r="VBO42" s="851"/>
      <c r="VBP42" s="851"/>
      <c r="VBQ42" s="851"/>
      <c r="VBR42" s="851"/>
      <c r="VBS42" s="851"/>
      <c r="VBT42" s="851"/>
      <c r="VBU42" s="851"/>
      <c r="VBV42" s="851"/>
      <c r="VBW42" s="851"/>
      <c r="VBX42" s="851"/>
      <c r="VBY42" s="851"/>
      <c r="VBZ42" s="851"/>
      <c r="VCA42" s="851"/>
      <c r="VCB42" s="851"/>
      <c r="VCC42" s="851"/>
      <c r="VCD42" s="851"/>
      <c r="VCE42" s="851"/>
      <c r="VCF42" s="851"/>
      <c r="VCG42" s="851"/>
      <c r="VCH42" s="851"/>
      <c r="VCI42" s="851"/>
      <c r="VCJ42" s="851"/>
      <c r="VCK42" s="851"/>
      <c r="VCL42" s="851"/>
      <c r="VCM42" s="851"/>
      <c r="VCN42" s="851"/>
      <c r="VCO42" s="851"/>
      <c r="VCP42" s="851"/>
      <c r="VCQ42" s="851"/>
      <c r="VCR42" s="851"/>
      <c r="VCS42" s="851"/>
      <c r="VCT42" s="851"/>
      <c r="VCU42" s="851"/>
      <c r="VCV42" s="851"/>
      <c r="VCW42" s="851"/>
      <c r="VCX42" s="851"/>
      <c r="VCY42" s="851"/>
      <c r="VCZ42" s="851"/>
      <c r="VDA42" s="851"/>
      <c r="VDB42" s="851"/>
      <c r="VDC42" s="851"/>
      <c r="VDD42" s="851"/>
      <c r="VDE42" s="851"/>
      <c r="VDF42" s="851"/>
      <c r="VDG42" s="851"/>
      <c r="VDH42" s="851"/>
      <c r="VDI42" s="851"/>
      <c r="VDJ42" s="851"/>
      <c r="VDK42" s="851"/>
      <c r="VDL42" s="851"/>
      <c r="VDM42" s="851"/>
      <c r="VDN42" s="851"/>
      <c r="VDO42" s="851"/>
      <c r="VDP42" s="851"/>
      <c r="VDQ42" s="851"/>
      <c r="VDR42" s="851"/>
      <c r="VDS42" s="851"/>
      <c r="VDT42" s="851"/>
      <c r="VDU42" s="851"/>
      <c r="VDV42" s="851"/>
      <c r="VDW42" s="851"/>
      <c r="VDX42" s="851"/>
      <c r="VDY42" s="851"/>
      <c r="VDZ42" s="851"/>
      <c r="VEA42" s="851"/>
      <c r="VEB42" s="851"/>
      <c r="VEC42" s="851"/>
      <c r="VED42" s="851"/>
      <c r="VEE42" s="851"/>
      <c r="VEF42" s="851"/>
      <c r="VEG42" s="851"/>
      <c r="VEH42" s="851"/>
      <c r="VEI42" s="851"/>
      <c r="VEJ42" s="851"/>
      <c r="VEK42" s="851"/>
      <c r="VEL42" s="851"/>
      <c r="VEM42" s="851"/>
      <c r="VEN42" s="851"/>
      <c r="VEO42" s="851"/>
      <c r="VEP42" s="851"/>
      <c r="VEQ42" s="851"/>
      <c r="VER42" s="851"/>
      <c r="VES42" s="851"/>
      <c r="VET42" s="851"/>
      <c r="VEU42" s="851"/>
      <c r="VEV42" s="851"/>
      <c r="VEW42" s="851"/>
      <c r="VEX42" s="851"/>
      <c r="VEY42" s="851"/>
      <c r="VEZ42" s="851"/>
      <c r="VFA42" s="851"/>
      <c r="VFB42" s="851"/>
      <c r="VFC42" s="851"/>
      <c r="VFD42" s="851"/>
      <c r="VFE42" s="851"/>
      <c r="VFF42" s="851"/>
      <c r="VFG42" s="851"/>
      <c r="VFH42" s="851"/>
      <c r="VFI42" s="851"/>
      <c r="VFJ42" s="851"/>
      <c r="VFK42" s="851"/>
      <c r="VFL42" s="851"/>
      <c r="VFM42" s="851"/>
      <c r="VFN42" s="851"/>
      <c r="VFO42" s="851"/>
      <c r="VFP42" s="851"/>
      <c r="VFQ42" s="851"/>
      <c r="VFR42" s="851"/>
      <c r="VFS42" s="851"/>
      <c r="VFT42" s="851"/>
      <c r="VFU42" s="851"/>
      <c r="VFV42" s="851"/>
      <c r="VFW42" s="851"/>
      <c r="VFX42" s="851"/>
      <c r="VFY42" s="851"/>
      <c r="VFZ42" s="851"/>
      <c r="VGA42" s="851"/>
      <c r="VGB42" s="851"/>
      <c r="VGC42" s="851"/>
      <c r="VGD42" s="851"/>
      <c r="VGE42" s="851"/>
      <c r="VGF42" s="851"/>
      <c r="VGG42" s="851"/>
      <c r="VGH42" s="851"/>
      <c r="VGI42" s="851"/>
      <c r="VGJ42" s="851"/>
      <c r="VGK42" s="851"/>
      <c r="VGL42" s="851"/>
      <c r="VGM42" s="851"/>
      <c r="VGN42" s="851"/>
      <c r="VGO42" s="851"/>
      <c r="VGP42" s="851"/>
      <c r="VGQ42" s="851"/>
      <c r="VGR42" s="851"/>
      <c r="VGS42" s="851"/>
      <c r="VGT42" s="851"/>
      <c r="VGU42" s="851"/>
      <c r="VGV42" s="851"/>
      <c r="VGW42" s="851"/>
      <c r="VGX42" s="851"/>
      <c r="VGY42" s="851"/>
      <c r="VGZ42" s="851"/>
      <c r="VHA42" s="851"/>
      <c r="VHB42" s="851"/>
      <c r="VHC42" s="851"/>
      <c r="VHD42" s="851"/>
      <c r="VHE42" s="851"/>
      <c r="VHF42" s="851"/>
      <c r="VHG42" s="851"/>
      <c r="VHH42" s="851"/>
      <c r="VHI42" s="851"/>
      <c r="VHJ42" s="851"/>
      <c r="VHK42" s="851"/>
      <c r="VHL42" s="851"/>
      <c r="VHM42" s="851"/>
      <c r="VHN42" s="851"/>
      <c r="VHO42" s="851"/>
      <c r="VHP42" s="851"/>
      <c r="VHQ42" s="851"/>
      <c r="VHR42" s="851"/>
      <c r="VHS42" s="851"/>
      <c r="VHT42" s="851"/>
      <c r="VHU42" s="851"/>
      <c r="VHV42" s="851"/>
      <c r="VHW42" s="851"/>
      <c r="VHX42" s="851"/>
      <c r="VHY42" s="851"/>
      <c r="VHZ42" s="851"/>
      <c r="VIA42" s="851"/>
      <c r="VIB42" s="851"/>
      <c r="VIC42" s="851"/>
      <c r="VID42" s="851"/>
      <c r="VIE42" s="851"/>
      <c r="VIF42" s="851"/>
      <c r="VIG42" s="851"/>
      <c r="VIH42" s="851"/>
      <c r="VII42" s="851"/>
      <c r="VIJ42" s="851"/>
      <c r="VIK42" s="851"/>
      <c r="VIL42" s="851"/>
      <c r="VIM42" s="851"/>
      <c r="VIN42" s="851"/>
      <c r="VIO42" s="851"/>
      <c r="VIP42" s="851"/>
      <c r="VIQ42" s="851"/>
      <c r="VIR42" s="851"/>
      <c r="VIS42" s="851"/>
      <c r="VIT42" s="851"/>
      <c r="VIU42" s="851"/>
      <c r="VIV42" s="851"/>
      <c r="VIW42" s="851"/>
      <c r="VIX42" s="851"/>
      <c r="VIY42" s="851"/>
      <c r="VIZ42" s="851"/>
      <c r="VJA42" s="851"/>
      <c r="VJB42" s="851"/>
      <c r="VJC42" s="851"/>
      <c r="VJD42" s="851"/>
      <c r="VJE42" s="851"/>
      <c r="VJF42" s="851"/>
      <c r="VJG42" s="851"/>
      <c r="VJH42" s="851"/>
      <c r="VJI42" s="851"/>
      <c r="VJJ42" s="851"/>
      <c r="VJK42" s="851"/>
      <c r="VJL42" s="851"/>
      <c r="VJM42" s="851"/>
      <c r="VJN42" s="851"/>
      <c r="VJO42" s="851"/>
      <c r="VJP42" s="851"/>
      <c r="VJQ42" s="851"/>
      <c r="VJR42" s="851"/>
      <c r="VJS42" s="851"/>
      <c r="VJT42" s="851"/>
      <c r="VJU42" s="851"/>
      <c r="VJV42" s="851"/>
      <c r="VJW42" s="851"/>
      <c r="VJX42" s="851"/>
      <c r="VJY42" s="851"/>
      <c r="VJZ42" s="851"/>
      <c r="VKA42" s="851"/>
      <c r="VKB42" s="851"/>
      <c r="VKC42" s="851"/>
      <c r="VKD42" s="851"/>
      <c r="VKE42" s="851"/>
      <c r="VKF42" s="851"/>
      <c r="VKG42" s="851"/>
      <c r="VKH42" s="851"/>
      <c r="VKI42" s="851"/>
      <c r="VKJ42" s="851"/>
      <c r="VKK42" s="851"/>
      <c r="VKL42" s="851"/>
      <c r="VKM42" s="851"/>
      <c r="VKN42" s="851"/>
      <c r="VKO42" s="851"/>
      <c r="VKP42" s="851"/>
      <c r="VKQ42" s="851"/>
      <c r="VKR42" s="851"/>
      <c r="VKS42" s="851"/>
      <c r="VKT42" s="851"/>
      <c r="VKU42" s="851"/>
      <c r="VKV42" s="851"/>
      <c r="VKW42" s="851"/>
      <c r="VKX42" s="851"/>
      <c r="VKY42" s="851"/>
      <c r="VKZ42" s="851"/>
      <c r="VLA42" s="851"/>
      <c r="VLB42" s="851"/>
      <c r="VLC42" s="851"/>
      <c r="VLD42" s="851"/>
      <c r="VLE42" s="851"/>
      <c r="VLF42" s="851"/>
      <c r="VLG42" s="851"/>
      <c r="VLH42" s="851"/>
      <c r="VLI42" s="851"/>
      <c r="VLJ42" s="851"/>
      <c r="VLK42" s="851"/>
      <c r="VLL42" s="851"/>
      <c r="VLM42" s="851"/>
      <c r="VLN42" s="851"/>
      <c r="VLO42" s="851"/>
      <c r="VLP42" s="851"/>
      <c r="VLQ42" s="851"/>
      <c r="VLR42" s="851"/>
      <c r="VLS42" s="851"/>
      <c r="VLT42" s="851"/>
      <c r="VLU42" s="851"/>
      <c r="VLV42" s="851"/>
      <c r="VLW42" s="851"/>
      <c r="VLX42" s="851"/>
      <c r="VLY42" s="851"/>
      <c r="VLZ42" s="851"/>
      <c r="VMA42" s="851"/>
      <c r="VMB42" s="851"/>
      <c r="VMC42" s="851"/>
      <c r="VMD42" s="851"/>
      <c r="VME42" s="851"/>
      <c r="VMF42" s="851"/>
      <c r="VMG42" s="851"/>
      <c r="VMH42" s="851"/>
      <c r="VMI42" s="851"/>
      <c r="VMJ42" s="851"/>
      <c r="VMK42" s="851"/>
      <c r="VML42" s="851"/>
      <c r="VMM42" s="851"/>
      <c r="VMN42" s="851"/>
      <c r="VMO42" s="851"/>
      <c r="VMP42" s="851"/>
      <c r="VMQ42" s="851"/>
      <c r="VMR42" s="851"/>
      <c r="VMS42" s="851"/>
      <c r="VMT42" s="851"/>
      <c r="VMU42" s="851"/>
      <c r="VMV42" s="851"/>
      <c r="VMW42" s="851"/>
      <c r="VMX42" s="851"/>
      <c r="VMY42" s="851"/>
      <c r="VMZ42" s="851"/>
      <c r="VNA42" s="851"/>
      <c r="VNB42" s="851"/>
      <c r="VNC42" s="851"/>
      <c r="VND42" s="851"/>
      <c r="VNE42" s="851"/>
      <c r="VNF42" s="851"/>
      <c r="VNG42" s="851"/>
      <c r="VNH42" s="851"/>
      <c r="VNI42" s="851"/>
      <c r="VNJ42" s="851"/>
      <c r="VNK42" s="851"/>
      <c r="VNL42" s="851"/>
      <c r="VNM42" s="851"/>
      <c r="VNN42" s="851"/>
      <c r="VNO42" s="851"/>
      <c r="VNP42" s="851"/>
      <c r="VNQ42" s="851"/>
      <c r="VNR42" s="851"/>
      <c r="VNS42" s="851"/>
      <c r="VNT42" s="851"/>
      <c r="VNU42" s="851"/>
      <c r="VNV42" s="851"/>
      <c r="VNW42" s="851"/>
      <c r="VNX42" s="851"/>
      <c r="VNY42" s="851"/>
      <c r="VNZ42" s="851"/>
      <c r="VOA42" s="851"/>
      <c r="VOB42" s="851"/>
      <c r="VOC42" s="851"/>
      <c r="VOD42" s="851"/>
      <c r="VOE42" s="851"/>
      <c r="VOF42" s="851"/>
      <c r="VOG42" s="851"/>
      <c r="VOH42" s="851"/>
      <c r="VOI42" s="851"/>
      <c r="VOJ42" s="851"/>
      <c r="VOK42" s="851"/>
      <c r="VOL42" s="851"/>
      <c r="VOM42" s="851"/>
      <c r="VON42" s="851"/>
      <c r="VOO42" s="851"/>
      <c r="VOP42" s="851"/>
      <c r="VOQ42" s="851"/>
      <c r="VOR42" s="851"/>
      <c r="VOS42" s="851"/>
      <c r="VOT42" s="851"/>
      <c r="VOU42" s="851"/>
      <c r="VOV42" s="851"/>
      <c r="VOW42" s="851"/>
      <c r="VOX42" s="851"/>
      <c r="VOY42" s="851"/>
      <c r="VOZ42" s="851"/>
      <c r="VPA42" s="851"/>
      <c r="VPB42" s="851"/>
      <c r="VPC42" s="851"/>
      <c r="VPD42" s="851"/>
      <c r="VPE42" s="851"/>
      <c r="VPF42" s="851"/>
      <c r="VPG42" s="851"/>
      <c r="VPH42" s="851"/>
      <c r="VPI42" s="851"/>
      <c r="VPJ42" s="851"/>
      <c r="VPK42" s="851"/>
      <c r="VPL42" s="851"/>
      <c r="VPM42" s="851"/>
      <c r="VPN42" s="851"/>
      <c r="VPO42" s="851"/>
      <c r="VPP42" s="851"/>
      <c r="VPQ42" s="851"/>
      <c r="VPR42" s="851"/>
      <c r="VPS42" s="851"/>
      <c r="VPT42" s="851"/>
      <c r="VPU42" s="851"/>
      <c r="VPV42" s="851"/>
      <c r="VPW42" s="851"/>
      <c r="VPX42" s="851"/>
      <c r="VPY42" s="851"/>
      <c r="VPZ42" s="851"/>
      <c r="VQA42" s="851"/>
      <c r="VQB42" s="851"/>
      <c r="VQC42" s="851"/>
      <c r="VQD42" s="851"/>
      <c r="VQE42" s="851"/>
      <c r="VQF42" s="851"/>
      <c r="VQG42" s="851"/>
      <c r="VQH42" s="851"/>
      <c r="VQI42" s="851"/>
      <c r="VQJ42" s="851"/>
      <c r="VQK42" s="851"/>
      <c r="VQL42" s="851"/>
      <c r="VQM42" s="851"/>
      <c r="VQN42" s="851"/>
      <c r="VQO42" s="851"/>
      <c r="VQP42" s="851"/>
      <c r="VQQ42" s="851"/>
      <c r="VQR42" s="851"/>
      <c r="VQS42" s="851"/>
      <c r="VQT42" s="851"/>
      <c r="VQU42" s="851"/>
      <c r="VQV42" s="851"/>
      <c r="VQW42" s="851"/>
      <c r="VQX42" s="851"/>
      <c r="VQY42" s="851"/>
      <c r="VQZ42" s="851"/>
      <c r="VRA42" s="851"/>
      <c r="VRB42" s="851"/>
      <c r="VRC42" s="851"/>
      <c r="VRD42" s="851"/>
      <c r="VRE42" s="851"/>
      <c r="VRF42" s="851"/>
      <c r="VRG42" s="851"/>
      <c r="VRH42" s="851"/>
      <c r="VRI42" s="851"/>
      <c r="VRJ42" s="851"/>
      <c r="VRK42" s="851"/>
      <c r="VRL42" s="851"/>
      <c r="VRM42" s="851"/>
      <c r="VRN42" s="851"/>
      <c r="VRO42" s="851"/>
      <c r="VRP42" s="851"/>
      <c r="VRQ42" s="851"/>
      <c r="VRR42" s="851"/>
      <c r="VRS42" s="851"/>
      <c r="VRT42" s="851"/>
      <c r="VRU42" s="851"/>
      <c r="VRV42" s="851"/>
      <c r="VRW42" s="851"/>
      <c r="VRX42" s="851"/>
      <c r="VRY42" s="851"/>
      <c r="VRZ42" s="851"/>
      <c r="VSA42" s="851"/>
      <c r="VSB42" s="851"/>
      <c r="VSC42" s="851"/>
      <c r="VSD42" s="851"/>
      <c r="VSE42" s="851"/>
      <c r="VSF42" s="851"/>
      <c r="VSG42" s="851"/>
      <c r="VSH42" s="851"/>
      <c r="VSI42" s="851"/>
      <c r="VSJ42" s="851"/>
      <c r="VSK42" s="851"/>
      <c r="VSL42" s="851"/>
      <c r="VSM42" s="851"/>
      <c r="VSN42" s="851"/>
      <c r="VSO42" s="851"/>
      <c r="VSP42" s="851"/>
      <c r="VSQ42" s="851"/>
      <c r="VSR42" s="851"/>
      <c r="VSS42" s="851"/>
      <c r="VST42" s="851"/>
      <c r="VSU42" s="851"/>
      <c r="VSV42" s="851"/>
      <c r="VSW42" s="851"/>
      <c r="VSX42" s="851"/>
      <c r="VSY42" s="851"/>
      <c r="VSZ42" s="851"/>
      <c r="VTA42" s="851"/>
      <c r="VTB42" s="851"/>
      <c r="VTC42" s="851"/>
      <c r="VTD42" s="851"/>
      <c r="VTE42" s="851"/>
      <c r="VTF42" s="851"/>
      <c r="VTG42" s="851"/>
      <c r="VTH42" s="851"/>
      <c r="VTI42" s="851"/>
      <c r="VTJ42" s="851"/>
      <c r="VTK42" s="851"/>
      <c r="VTL42" s="851"/>
      <c r="VTM42" s="851"/>
      <c r="VTN42" s="851"/>
      <c r="VTO42" s="851"/>
      <c r="VTP42" s="851"/>
      <c r="VTQ42" s="851"/>
      <c r="VTR42" s="851"/>
      <c r="VTS42" s="851"/>
      <c r="VTT42" s="851"/>
      <c r="VTU42" s="851"/>
      <c r="VTV42" s="851"/>
      <c r="VTW42" s="851"/>
      <c r="VTX42" s="851"/>
      <c r="VTY42" s="851"/>
      <c r="VTZ42" s="851"/>
      <c r="VUA42" s="851"/>
      <c r="VUB42" s="851"/>
      <c r="VUC42" s="851"/>
      <c r="VUD42" s="851"/>
      <c r="VUE42" s="851"/>
      <c r="VUF42" s="851"/>
      <c r="VUG42" s="851"/>
      <c r="VUH42" s="851"/>
      <c r="VUI42" s="851"/>
      <c r="VUJ42" s="851"/>
      <c r="VUK42" s="851"/>
      <c r="VUL42" s="851"/>
      <c r="VUM42" s="851"/>
      <c r="VUN42" s="851"/>
      <c r="VUO42" s="851"/>
      <c r="VUP42" s="851"/>
      <c r="VUQ42" s="851"/>
      <c r="VUR42" s="851"/>
      <c r="VUS42" s="851"/>
      <c r="VUT42" s="851"/>
      <c r="VUU42" s="851"/>
      <c r="VUV42" s="851"/>
      <c r="VUW42" s="851"/>
      <c r="VUX42" s="851"/>
      <c r="VUY42" s="851"/>
      <c r="VUZ42" s="851"/>
      <c r="VVA42" s="851"/>
      <c r="VVB42" s="851"/>
      <c r="VVC42" s="851"/>
      <c r="VVD42" s="851"/>
      <c r="VVE42" s="851"/>
      <c r="VVF42" s="851"/>
      <c r="VVG42" s="851"/>
      <c r="VVH42" s="851"/>
      <c r="VVI42" s="851"/>
      <c r="VVJ42" s="851"/>
      <c r="VVK42" s="851"/>
      <c r="VVL42" s="851"/>
      <c r="VVM42" s="851"/>
      <c r="VVN42" s="851"/>
      <c r="VVO42" s="851"/>
      <c r="VVP42" s="851"/>
      <c r="VVQ42" s="851"/>
      <c r="VVR42" s="851"/>
      <c r="VVS42" s="851"/>
      <c r="VVT42" s="851"/>
      <c r="VVU42" s="851"/>
      <c r="VVV42" s="851"/>
      <c r="VVW42" s="851"/>
      <c r="VVX42" s="851"/>
      <c r="VVY42" s="851"/>
      <c r="VVZ42" s="851"/>
      <c r="VWA42" s="851"/>
      <c r="VWB42" s="851"/>
      <c r="VWC42" s="851"/>
      <c r="VWD42" s="851"/>
      <c r="VWE42" s="851"/>
      <c r="VWF42" s="851"/>
      <c r="VWG42" s="851"/>
      <c r="VWH42" s="851"/>
      <c r="VWI42" s="851"/>
      <c r="VWJ42" s="851"/>
      <c r="VWK42" s="851"/>
      <c r="VWL42" s="851"/>
      <c r="VWM42" s="851"/>
      <c r="VWN42" s="851"/>
      <c r="VWO42" s="851"/>
      <c r="VWP42" s="851"/>
      <c r="VWQ42" s="851"/>
      <c r="VWR42" s="851"/>
      <c r="VWS42" s="851"/>
      <c r="VWT42" s="851"/>
      <c r="VWU42" s="851"/>
      <c r="VWV42" s="851"/>
      <c r="VWW42" s="851"/>
      <c r="VWX42" s="851"/>
      <c r="VWY42" s="851"/>
      <c r="VWZ42" s="851"/>
      <c r="VXA42" s="851"/>
      <c r="VXB42" s="851"/>
      <c r="VXC42" s="851"/>
      <c r="VXD42" s="851"/>
      <c r="VXE42" s="851"/>
      <c r="VXF42" s="851"/>
      <c r="VXG42" s="851"/>
      <c r="VXH42" s="851"/>
      <c r="VXI42" s="851"/>
      <c r="VXJ42" s="851"/>
      <c r="VXK42" s="851"/>
      <c r="VXL42" s="851"/>
      <c r="VXM42" s="851"/>
      <c r="VXN42" s="851"/>
      <c r="VXO42" s="851"/>
      <c r="VXP42" s="851"/>
      <c r="VXQ42" s="851"/>
      <c r="VXR42" s="851"/>
      <c r="VXS42" s="851"/>
      <c r="VXT42" s="851"/>
      <c r="VXU42" s="851"/>
      <c r="VXV42" s="851"/>
      <c r="VXW42" s="851"/>
      <c r="VXX42" s="851"/>
      <c r="VXY42" s="851"/>
      <c r="VXZ42" s="851"/>
      <c r="VYA42" s="851"/>
      <c r="VYB42" s="851"/>
      <c r="VYC42" s="851"/>
      <c r="VYD42" s="851"/>
      <c r="VYE42" s="851"/>
      <c r="VYF42" s="851"/>
      <c r="VYG42" s="851"/>
      <c r="VYH42" s="851"/>
      <c r="VYI42" s="851"/>
      <c r="VYJ42" s="851"/>
      <c r="VYK42" s="851"/>
      <c r="VYL42" s="851"/>
      <c r="VYM42" s="851"/>
      <c r="VYN42" s="851"/>
      <c r="VYO42" s="851"/>
      <c r="VYP42" s="851"/>
      <c r="VYQ42" s="851"/>
      <c r="VYR42" s="851"/>
      <c r="VYS42" s="851"/>
      <c r="VYT42" s="851"/>
      <c r="VYU42" s="851"/>
      <c r="VYV42" s="851"/>
      <c r="VYW42" s="851"/>
      <c r="VYX42" s="851"/>
      <c r="VYY42" s="851"/>
      <c r="VYZ42" s="851"/>
      <c r="VZA42" s="851"/>
      <c r="VZB42" s="851"/>
      <c r="VZC42" s="851"/>
      <c r="VZD42" s="851"/>
      <c r="VZE42" s="851"/>
      <c r="VZF42" s="851"/>
      <c r="VZG42" s="851"/>
      <c r="VZH42" s="851"/>
      <c r="VZI42" s="851"/>
      <c r="VZJ42" s="851"/>
      <c r="VZK42" s="851"/>
      <c r="VZL42" s="851"/>
      <c r="VZM42" s="851"/>
      <c r="VZN42" s="851"/>
      <c r="VZO42" s="851"/>
      <c r="VZP42" s="851"/>
      <c r="VZQ42" s="851"/>
      <c r="VZR42" s="851"/>
      <c r="VZS42" s="851"/>
      <c r="VZT42" s="851"/>
      <c r="VZU42" s="851"/>
      <c r="VZV42" s="851"/>
      <c r="VZW42" s="851"/>
      <c r="VZX42" s="851"/>
      <c r="VZY42" s="851"/>
      <c r="VZZ42" s="851"/>
      <c r="WAA42" s="851"/>
      <c r="WAB42" s="851"/>
      <c r="WAC42" s="851"/>
      <c r="WAD42" s="851"/>
      <c r="WAE42" s="851"/>
      <c r="WAF42" s="851"/>
      <c r="WAG42" s="851"/>
      <c r="WAH42" s="851"/>
      <c r="WAI42" s="851"/>
      <c r="WAJ42" s="851"/>
      <c r="WAK42" s="851"/>
      <c r="WAL42" s="851"/>
      <c r="WAM42" s="851"/>
      <c r="WAN42" s="851"/>
      <c r="WAO42" s="851"/>
      <c r="WAP42" s="851"/>
      <c r="WAQ42" s="851"/>
      <c r="WAR42" s="851"/>
      <c r="WAS42" s="851"/>
      <c r="WAT42" s="851"/>
      <c r="WAU42" s="851"/>
      <c r="WAV42" s="851"/>
      <c r="WAW42" s="851"/>
      <c r="WAX42" s="851"/>
      <c r="WAY42" s="851"/>
      <c r="WAZ42" s="851"/>
      <c r="WBA42" s="851"/>
      <c r="WBB42" s="851"/>
      <c r="WBC42" s="851"/>
      <c r="WBD42" s="851"/>
      <c r="WBE42" s="851"/>
      <c r="WBF42" s="851"/>
      <c r="WBG42" s="851"/>
      <c r="WBH42" s="851"/>
      <c r="WBI42" s="851"/>
      <c r="WBJ42" s="851"/>
      <c r="WBK42" s="851"/>
      <c r="WBL42" s="851"/>
      <c r="WBM42" s="851"/>
      <c r="WBN42" s="851"/>
      <c r="WBO42" s="851"/>
      <c r="WBP42" s="851"/>
      <c r="WBQ42" s="851"/>
      <c r="WBR42" s="851"/>
      <c r="WBS42" s="851"/>
      <c r="WBT42" s="851"/>
      <c r="WBU42" s="851"/>
      <c r="WBV42" s="851"/>
      <c r="WBW42" s="851"/>
      <c r="WBX42" s="851"/>
      <c r="WBY42" s="851"/>
      <c r="WBZ42" s="851"/>
      <c r="WCA42" s="851"/>
      <c r="WCB42" s="851"/>
      <c r="WCC42" s="851"/>
      <c r="WCD42" s="851"/>
      <c r="WCE42" s="851"/>
      <c r="WCF42" s="851"/>
      <c r="WCG42" s="851"/>
      <c r="WCH42" s="851"/>
      <c r="WCI42" s="851"/>
      <c r="WCJ42" s="851"/>
      <c r="WCK42" s="851"/>
      <c r="WCL42" s="851"/>
      <c r="WCM42" s="851"/>
      <c r="WCN42" s="851"/>
      <c r="WCO42" s="851"/>
      <c r="WCP42" s="851"/>
      <c r="WCQ42" s="851"/>
      <c r="WCR42" s="851"/>
      <c r="WCS42" s="851"/>
      <c r="WCT42" s="851"/>
      <c r="WCU42" s="851"/>
      <c r="WCV42" s="851"/>
      <c r="WCW42" s="851"/>
      <c r="WCX42" s="851"/>
      <c r="WCY42" s="851"/>
      <c r="WCZ42" s="851"/>
      <c r="WDA42" s="851"/>
      <c r="WDB42" s="851"/>
      <c r="WDC42" s="851"/>
      <c r="WDD42" s="851"/>
      <c r="WDE42" s="851"/>
      <c r="WDF42" s="851"/>
      <c r="WDG42" s="851"/>
      <c r="WDH42" s="851"/>
      <c r="WDI42" s="851"/>
      <c r="WDJ42" s="851"/>
      <c r="WDK42" s="851"/>
      <c r="WDL42" s="851"/>
      <c r="WDM42" s="851"/>
      <c r="WDN42" s="851"/>
      <c r="WDO42" s="851"/>
      <c r="WDP42" s="851"/>
      <c r="WDQ42" s="851"/>
      <c r="WDR42" s="851"/>
      <c r="WDS42" s="851"/>
      <c r="WDT42" s="851"/>
      <c r="WDU42" s="851"/>
      <c r="WDV42" s="851"/>
      <c r="WDW42" s="851"/>
      <c r="WDX42" s="851"/>
      <c r="WDY42" s="851"/>
      <c r="WDZ42" s="851"/>
      <c r="WEA42" s="851"/>
      <c r="WEB42" s="851"/>
      <c r="WEC42" s="851"/>
      <c r="WED42" s="851"/>
      <c r="WEE42" s="851"/>
      <c r="WEF42" s="851"/>
      <c r="WEG42" s="851"/>
      <c r="WEH42" s="851"/>
      <c r="WEI42" s="851"/>
      <c r="WEJ42" s="851"/>
      <c r="WEK42" s="851"/>
      <c r="WEL42" s="851"/>
      <c r="WEM42" s="851"/>
      <c r="WEN42" s="851"/>
      <c r="WEO42" s="851"/>
      <c r="WEP42" s="851"/>
      <c r="WEQ42" s="851"/>
      <c r="WER42" s="851"/>
      <c r="WES42" s="851"/>
      <c r="WET42" s="851"/>
      <c r="WEU42" s="851"/>
      <c r="WEV42" s="851"/>
      <c r="WEW42" s="851"/>
      <c r="WEX42" s="851"/>
      <c r="WEY42" s="851"/>
      <c r="WEZ42" s="851"/>
      <c r="WFA42" s="851"/>
      <c r="WFB42" s="851"/>
      <c r="WFC42" s="851"/>
      <c r="WFD42" s="851"/>
      <c r="WFE42" s="851"/>
      <c r="WFF42" s="851"/>
      <c r="WFG42" s="851"/>
      <c r="WFH42" s="851"/>
      <c r="WFI42" s="851"/>
      <c r="WFJ42" s="851"/>
      <c r="WFK42" s="851"/>
      <c r="WFL42" s="851"/>
      <c r="WFM42" s="851"/>
      <c r="WFN42" s="851"/>
      <c r="WFO42" s="851"/>
      <c r="WFP42" s="851"/>
      <c r="WFQ42" s="851"/>
      <c r="WFR42" s="851"/>
      <c r="WFS42" s="851"/>
      <c r="WFT42" s="851"/>
      <c r="WFU42" s="851"/>
      <c r="WFV42" s="851"/>
      <c r="WFW42" s="851"/>
      <c r="WFX42" s="851"/>
      <c r="WFY42" s="851"/>
      <c r="WFZ42" s="851"/>
      <c r="WGA42" s="851"/>
      <c r="WGB42" s="851"/>
      <c r="WGC42" s="851"/>
      <c r="WGD42" s="851"/>
      <c r="WGE42" s="851"/>
      <c r="WGF42" s="851"/>
      <c r="WGG42" s="851"/>
      <c r="WGH42" s="851"/>
      <c r="WGI42" s="851"/>
      <c r="WGJ42" s="851"/>
      <c r="WGK42" s="851"/>
      <c r="WGL42" s="851"/>
      <c r="WGM42" s="851"/>
      <c r="WGN42" s="851"/>
      <c r="WGO42" s="851"/>
      <c r="WGP42" s="851"/>
      <c r="WGQ42" s="851"/>
      <c r="WGR42" s="851"/>
      <c r="WGS42" s="851"/>
      <c r="WGT42" s="851"/>
      <c r="WGU42" s="851"/>
      <c r="WGV42" s="851"/>
      <c r="WGW42" s="851"/>
      <c r="WGX42" s="851"/>
      <c r="WGY42" s="851"/>
      <c r="WGZ42" s="851"/>
      <c r="WHA42" s="851"/>
      <c r="WHB42" s="851"/>
      <c r="WHC42" s="851"/>
      <c r="WHD42" s="851"/>
      <c r="WHE42" s="851"/>
      <c r="WHF42" s="851"/>
      <c r="WHG42" s="851"/>
      <c r="WHH42" s="851"/>
      <c r="WHI42" s="851"/>
      <c r="WHJ42" s="851"/>
      <c r="WHK42" s="851"/>
      <c r="WHL42" s="851"/>
      <c r="WHM42" s="851"/>
      <c r="WHN42" s="851"/>
      <c r="WHO42" s="851"/>
      <c r="WHP42" s="851"/>
      <c r="WHQ42" s="851"/>
      <c r="WHR42" s="851"/>
      <c r="WHS42" s="851"/>
      <c r="WHT42" s="851"/>
      <c r="WHU42" s="851"/>
      <c r="WHV42" s="851"/>
      <c r="WHW42" s="851"/>
      <c r="WHX42" s="851"/>
      <c r="WHY42" s="851"/>
      <c r="WHZ42" s="851"/>
      <c r="WIA42" s="851"/>
      <c r="WIB42" s="851"/>
      <c r="WIC42" s="851"/>
      <c r="WID42" s="851"/>
      <c r="WIE42" s="851"/>
      <c r="WIF42" s="851"/>
      <c r="WIG42" s="851"/>
      <c r="WIH42" s="851"/>
      <c r="WII42" s="851"/>
      <c r="WIJ42" s="851"/>
      <c r="WIK42" s="851"/>
      <c r="WIL42" s="851"/>
      <c r="WIM42" s="851"/>
      <c r="WIN42" s="851"/>
      <c r="WIO42" s="851"/>
      <c r="WIP42" s="851"/>
      <c r="WIQ42" s="851"/>
      <c r="WIR42" s="851"/>
      <c r="WIS42" s="851"/>
      <c r="WIT42" s="851"/>
      <c r="WIU42" s="851"/>
      <c r="WIV42" s="851"/>
      <c r="WIW42" s="851"/>
      <c r="WIX42" s="851"/>
      <c r="WIY42" s="851"/>
      <c r="WIZ42" s="851"/>
      <c r="WJA42" s="851"/>
      <c r="WJB42" s="851"/>
      <c r="WJC42" s="851"/>
      <c r="WJD42" s="851"/>
      <c r="WJE42" s="851"/>
      <c r="WJF42" s="851"/>
      <c r="WJG42" s="851"/>
      <c r="WJH42" s="851"/>
      <c r="WJI42" s="851"/>
      <c r="WJJ42" s="851"/>
      <c r="WJK42" s="851"/>
      <c r="WJL42" s="851"/>
      <c r="WJM42" s="851"/>
      <c r="WJN42" s="851"/>
      <c r="WJO42" s="851"/>
      <c r="WJP42" s="851"/>
      <c r="WJQ42" s="851"/>
      <c r="WJR42" s="851"/>
      <c r="WJS42" s="851"/>
      <c r="WJT42" s="851"/>
      <c r="WJU42" s="851"/>
      <c r="WJV42" s="851"/>
      <c r="WJW42" s="851"/>
      <c r="WJX42" s="851"/>
      <c r="WJY42" s="851"/>
      <c r="WJZ42" s="851"/>
      <c r="WKA42" s="851"/>
      <c r="WKB42" s="851"/>
      <c r="WKC42" s="851"/>
      <c r="WKD42" s="851"/>
      <c r="WKE42" s="851"/>
      <c r="WKF42" s="851"/>
      <c r="WKG42" s="851"/>
      <c r="WKH42" s="851"/>
      <c r="WKI42" s="851"/>
      <c r="WKJ42" s="851"/>
      <c r="WKK42" s="851"/>
      <c r="WKL42" s="851"/>
      <c r="WKM42" s="851"/>
      <c r="WKN42" s="851"/>
      <c r="WKO42" s="851"/>
      <c r="WKP42" s="851"/>
      <c r="WKQ42" s="851"/>
      <c r="WKR42" s="851"/>
      <c r="WKS42" s="851"/>
      <c r="WKT42" s="851"/>
      <c r="WKU42" s="851"/>
      <c r="WKV42" s="851"/>
      <c r="WKW42" s="851"/>
      <c r="WKX42" s="851"/>
      <c r="WKY42" s="851"/>
      <c r="WKZ42" s="851"/>
      <c r="WLA42" s="851"/>
      <c r="WLB42" s="851"/>
      <c r="WLC42" s="851"/>
      <c r="WLD42" s="851"/>
      <c r="WLE42" s="851"/>
      <c r="WLF42" s="851"/>
      <c r="WLG42" s="851"/>
      <c r="WLH42" s="851"/>
      <c r="WLI42" s="851"/>
      <c r="WLJ42" s="851"/>
      <c r="WLK42" s="851"/>
      <c r="WLL42" s="851"/>
      <c r="WLM42" s="851"/>
      <c r="WLN42" s="851"/>
      <c r="WLO42" s="851"/>
      <c r="WLP42" s="851"/>
      <c r="WLQ42" s="851"/>
      <c r="WLR42" s="851"/>
      <c r="WLS42" s="851"/>
      <c r="WLT42" s="851"/>
      <c r="WLU42" s="851"/>
      <c r="WLV42" s="851"/>
      <c r="WLW42" s="851"/>
      <c r="WLX42" s="851"/>
      <c r="WLY42" s="851"/>
      <c r="WLZ42" s="851"/>
      <c r="WMA42" s="851"/>
      <c r="WMB42" s="851"/>
      <c r="WMC42" s="851"/>
      <c r="WMD42" s="851"/>
      <c r="WME42" s="851"/>
      <c r="WMF42" s="851"/>
      <c r="WMG42" s="851"/>
      <c r="WMH42" s="851"/>
      <c r="WMI42" s="851"/>
      <c r="WMJ42" s="851"/>
      <c r="WMK42" s="851"/>
      <c r="WML42" s="851"/>
      <c r="WMM42" s="851"/>
      <c r="WMN42" s="851"/>
      <c r="WMO42" s="851"/>
      <c r="WMP42" s="851"/>
      <c r="WMQ42" s="851"/>
      <c r="WMR42" s="851"/>
      <c r="WMS42" s="851"/>
      <c r="WMT42" s="851"/>
      <c r="WMU42" s="851"/>
      <c r="WMV42" s="851"/>
      <c r="WMW42" s="851"/>
      <c r="WMX42" s="851"/>
      <c r="WMY42" s="851"/>
      <c r="WMZ42" s="851"/>
      <c r="WNA42" s="851"/>
      <c r="WNB42" s="851"/>
      <c r="WNC42" s="851"/>
      <c r="WND42" s="851"/>
      <c r="WNE42" s="851"/>
      <c r="WNF42" s="851"/>
      <c r="WNG42" s="851"/>
      <c r="WNH42" s="851"/>
      <c r="WNI42" s="851"/>
      <c r="WNJ42" s="851"/>
      <c r="WNK42" s="851"/>
      <c r="WNL42" s="851"/>
      <c r="WNM42" s="851"/>
      <c r="WNN42" s="851"/>
      <c r="WNO42" s="851"/>
      <c r="WNP42" s="851"/>
      <c r="WNQ42" s="851"/>
      <c r="WNR42" s="851"/>
      <c r="WNS42" s="851"/>
      <c r="WNT42" s="851"/>
      <c r="WNU42" s="851"/>
      <c r="WNV42" s="851"/>
      <c r="WNW42" s="851"/>
      <c r="WNX42" s="851"/>
      <c r="WNY42" s="851"/>
      <c r="WNZ42" s="851"/>
      <c r="WOA42" s="851"/>
      <c r="WOB42" s="851"/>
      <c r="WOC42" s="851"/>
      <c r="WOD42" s="851"/>
      <c r="WOE42" s="851"/>
      <c r="WOF42" s="851"/>
      <c r="WOG42" s="851"/>
      <c r="WOH42" s="851"/>
      <c r="WOI42" s="851"/>
      <c r="WOJ42" s="851"/>
      <c r="WOK42" s="851"/>
      <c r="WOL42" s="851"/>
      <c r="WOM42" s="851"/>
      <c r="WON42" s="851"/>
      <c r="WOO42" s="851"/>
      <c r="WOP42" s="851"/>
      <c r="WOQ42" s="851"/>
      <c r="WOR42" s="851"/>
      <c r="WOS42" s="851"/>
      <c r="WOT42" s="851"/>
      <c r="WOU42" s="851"/>
      <c r="WOV42" s="851"/>
      <c r="WOW42" s="851"/>
      <c r="WOX42" s="851"/>
      <c r="WOY42" s="851"/>
      <c r="WOZ42" s="851"/>
      <c r="WPA42" s="851"/>
      <c r="WPB42" s="851"/>
      <c r="WPC42" s="851"/>
      <c r="WPD42" s="851"/>
      <c r="WPE42" s="851"/>
      <c r="WPF42" s="851"/>
      <c r="WPG42" s="851"/>
      <c r="WPH42" s="851"/>
      <c r="WPI42" s="851"/>
      <c r="WPJ42" s="851"/>
      <c r="WPK42" s="851"/>
      <c r="WPL42" s="851"/>
      <c r="WPM42" s="851"/>
      <c r="WPN42" s="851"/>
      <c r="WPO42" s="851"/>
      <c r="WPP42" s="851"/>
      <c r="WPQ42" s="851"/>
      <c r="WPR42" s="851"/>
      <c r="WPS42" s="851"/>
      <c r="WPT42" s="851"/>
      <c r="WPU42" s="851"/>
      <c r="WPV42" s="851"/>
      <c r="WPW42" s="851"/>
      <c r="WPX42" s="851"/>
      <c r="WPY42" s="851"/>
      <c r="WPZ42" s="851"/>
      <c r="WQA42" s="851"/>
      <c r="WQB42" s="851"/>
      <c r="WQC42" s="851"/>
      <c r="WQD42" s="851"/>
      <c r="WQE42" s="851"/>
      <c r="WQF42" s="851"/>
      <c r="WQG42" s="851"/>
      <c r="WQH42" s="851"/>
      <c r="WQI42" s="851"/>
      <c r="WQJ42" s="851"/>
      <c r="WQK42" s="851"/>
      <c r="WQL42" s="851"/>
      <c r="WQM42" s="851"/>
      <c r="WQN42" s="851"/>
      <c r="WQO42" s="851"/>
      <c r="WQP42" s="851"/>
      <c r="WQQ42" s="851"/>
      <c r="WQR42" s="851"/>
      <c r="WQS42" s="851"/>
      <c r="WQT42" s="851"/>
      <c r="WQU42" s="851"/>
      <c r="WQV42" s="851"/>
      <c r="WQW42" s="851"/>
      <c r="WQX42" s="851"/>
      <c r="WQY42" s="851"/>
      <c r="WQZ42" s="851"/>
      <c r="WRA42" s="851"/>
      <c r="WRB42" s="851"/>
      <c r="WRC42" s="851"/>
      <c r="WRD42" s="851"/>
      <c r="WRE42" s="851"/>
      <c r="WRF42" s="851"/>
      <c r="WRG42" s="851"/>
      <c r="WRH42" s="851"/>
      <c r="WRI42" s="851"/>
      <c r="WRJ42" s="851"/>
      <c r="WRK42" s="851"/>
      <c r="WRL42" s="851"/>
      <c r="WRM42" s="851"/>
      <c r="WRN42" s="851"/>
      <c r="WRO42" s="851"/>
      <c r="WRP42" s="851"/>
      <c r="WRQ42" s="851"/>
      <c r="WRR42" s="851"/>
      <c r="WRS42" s="851"/>
      <c r="WRT42" s="851"/>
      <c r="WRU42" s="851"/>
      <c r="WRV42" s="851"/>
      <c r="WRW42" s="851"/>
      <c r="WRX42" s="851"/>
      <c r="WRY42" s="851"/>
      <c r="WRZ42" s="851"/>
      <c r="WSA42" s="851"/>
      <c r="WSB42" s="851"/>
      <c r="WSC42" s="851"/>
      <c r="WSD42" s="851"/>
      <c r="WSE42" s="851"/>
      <c r="WSF42" s="851"/>
      <c r="WSG42" s="851"/>
      <c r="WSH42" s="851"/>
      <c r="WSI42" s="851"/>
      <c r="WSJ42" s="851"/>
      <c r="WSK42" s="851"/>
      <c r="WSL42" s="851"/>
      <c r="WSM42" s="851"/>
      <c r="WSN42" s="851"/>
      <c r="WSO42" s="851"/>
      <c r="WSP42" s="851"/>
      <c r="WSQ42" s="851"/>
      <c r="WSR42" s="851"/>
      <c r="WSS42" s="851"/>
      <c r="WST42" s="851"/>
      <c r="WSU42" s="851"/>
      <c r="WSV42" s="851"/>
      <c r="WSW42" s="851"/>
      <c r="WSX42" s="851"/>
      <c r="WSY42" s="851"/>
      <c r="WSZ42" s="851"/>
      <c r="WTA42" s="851"/>
      <c r="WTB42" s="851"/>
      <c r="WTC42" s="851"/>
      <c r="WTD42" s="851"/>
      <c r="WTE42" s="851"/>
      <c r="WTF42" s="851"/>
      <c r="WTG42" s="851"/>
      <c r="WTH42" s="851"/>
      <c r="WTI42" s="851"/>
      <c r="WTJ42" s="851"/>
      <c r="WTK42" s="851"/>
      <c r="WTL42" s="851"/>
      <c r="WTM42" s="851"/>
      <c r="WTN42" s="851"/>
      <c r="WTO42" s="851"/>
      <c r="WTP42" s="851"/>
      <c r="WTQ42" s="851"/>
      <c r="WTR42" s="851"/>
      <c r="WTS42" s="851"/>
      <c r="WTT42" s="851"/>
      <c r="WTU42" s="851"/>
      <c r="WTV42" s="851"/>
      <c r="WTW42" s="851"/>
      <c r="WTX42" s="851"/>
      <c r="WTY42" s="851"/>
      <c r="WTZ42" s="851"/>
      <c r="WUA42" s="851"/>
      <c r="WUB42" s="851"/>
      <c r="WUC42" s="851"/>
      <c r="WUD42" s="851"/>
      <c r="WUE42" s="851"/>
      <c r="WUF42" s="851"/>
      <c r="WUG42" s="851"/>
      <c r="WUH42" s="851"/>
      <c r="WUI42" s="851"/>
      <c r="WUJ42" s="851"/>
      <c r="WUK42" s="851"/>
      <c r="WUL42" s="851"/>
      <c r="WUM42" s="851"/>
      <c r="WUN42" s="851"/>
      <c r="WUO42" s="851"/>
      <c r="WUP42" s="851"/>
      <c r="WUQ42" s="851"/>
      <c r="WUR42" s="851"/>
      <c r="WUS42" s="851"/>
      <c r="WUT42" s="851"/>
      <c r="WUU42" s="851"/>
      <c r="WUV42" s="851"/>
      <c r="WUW42" s="851"/>
      <c r="WUX42" s="851"/>
      <c r="WUY42" s="851"/>
      <c r="WUZ42" s="851"/>
      <c r="WVA42" s="851"/>
      <c r="WVB42" s="851"/>
      <c r="WVC42" s="851"/>
      <c r="WVD42" s="851"/>
      <c r="WVE42" s="851"/>
      <c r="WVF42" s="851"/>
      <c r="WVG42" s="851"/>
      <c r="WVH42" s="851"/>
      <c r="WVI42" s="851"/>
      <c r="WVJ42" s="851"/>
      <c r="WVK42" s="851"/>
      <c r="WVL42" s="851"/>
      <c r="WVM42" s="851"/>
      <c r="WVN42" s="851"/>
      <c r="WVO42" s="851"/>
      <c r="WVP42" s="851"/>
      <c r="WVQ42" s="851"/>
      <c r="WVR42" s="851"/>
      <c r="WVS42" s="851"/>
      <c r="WVT42" s="851"/>
      <c r="WVU42" s="851"/>
      <c r="WVV42" s="851"/>
      <c r="WVW42" s="851"/>
      <c r="WVX42" s="851"/>
      <c r="WVY42" s="851"/>
      <c r="WVZ42" s="851"/>
      <c r="WWA42" s="851"/>
      <c r="WWB42" s="851"/>
      <c r="WWC42" s="851"/>
      <c r="WWD42" s="851"/>
      <c r="WWE42" s="851"/>
      <c r="WWF42" s="851"/>
      <c r="WWG42" s="851"/>
      <c r="WWH42" s="851"/>
      <c r="WWI42" s="851"/>
      <c r="WWJ42" s="851"/>
      <c r="WWK42" s="851"/>
      <c r="WWL42" s="851"/>
      <c r="WWM42" s="851"/>
      <c r="WWN42" s="851"/>
      <c r="WWO42" s="851"/>
      <c r="WWP42" s="851"/>
      <c r="WWQ42" s="851"/>
      <c r="WWR42" s="851"/>
      <c r="WWS42" s="851"/>
      <c r="WWT42" s="851"/>
      <c r="WWU42" s="851"/>
      <c r="WWV42" s="851"/>
      <c r="WWW42" s="851"/>
      <c r="WWX42" s="851"/>
      <c r="WWY42" s="851"/>
      <c r="WWZ42" s="851"/>
      <c r="WXA42" s="851"/>
      <c r="WXB42" s="851"/>
      <c r="WXC42" s="851"/>
      <c r="WXD42" s="851"/>
      <c r="WXE42" s="851"/>
      <c r="WXF42" s="851"/>
      <c r="WXG42" s="851"/>
      <c r="WXH42" s="851"/>
      <c r="WXI42" s="851"/>
      <c r="WXJ42" s="851"/>
      <c r="WXK42" s="851"/>
      <c r="WXL42" s="851"/>
      <c r="WXM42" s="851"/>
      <c r="WXN42" s="851"/>
      <c r="WXO42" s="851"/>
      <c r="WXP42" s="851"/>
      <c r="WXQ42" s="851"/>
      <c r="WXR42" s="851"/>
      <c r="WXS42" s="851"/>
      <c r="WXT42" s="851"/>
      <c r="WXU42" s="851"/>
      <c r="WXV42" s="851"/>
      <c r="WXW42" s="851"/>
      <c r="WXX42" s="851"/>
      <c r="WXY42" s="851"/>
      <c r="WXZ42" s="851"/>
      <c r="WYA42" s="851"/>
      <c r="WYB42" s="851"/>
      <c r="WYC42" s="851"/>
      <c r="WYD42" s="851"/>
      <c r="WYE42" s="851"/>
      <c r="WYF42" s="851"/>
      <c r="WYG42" s="851"/>
      <c r="WYH42" s="851"/>
      <c r="WYI42" s="851"/>
      <c r="WYJ42" s="851"/>
      <c r="WYK42" s="851"/>
      <c r="WYL42" s="851"/>
      <c r="WYM42" s="851"/>
      <c r="WYN42" s="851"/>
      <c r="WYO42" s="851"/>
      <c r="WYP42" s="851"/>
      <c r="WYQ42" s="851"/>
      <c r="WYR42" s="851"/>
      <c r="WYS42" s="851"/>
      <c r="WYT42" s="851"/>
      <c r="WYU42" s="851"/>
      <c r="WYV42" s="851"/>
      <c r="WYW42" s="851"/>
      <c r="WYX42" s="851"/>
      <c r="WYY42" s="851"/>
      <c r="WYZ42" s="851"/>
      <c r="WZA42" s="851"/>
      <c r="WZB42" s="851"/>
      <c r="WZC42" s="851"/>
      <c r="WZD42" s="851"/>
      <c r="WZE42" s="851"/>
      <c r="WZF42" s="851"/>
      <c r="WZG42" s="851"/>
      <c r="WZH42" s="851"/>
      <c r="WZI42" s="851"/>
      <c r="WZJ42" s="851"/>
      <c r="WZK42" s="851"/>
      <c r="WZL42" s="851"/>
      <c r="WZM42" s="851"/>
      <c r="WZN42" s="851"/>
      <c r="WZO42" s="851"/>
      <c r="WZP42" s="851"/>
      <c r="WZQ42" s="851"/>
      <c r="WZR42" s="851"/>
      <c r="WZS42" s="851"/>
      <c r="WZT42" s="851"/>
      <c r="WZU42" s="851"/>
      <c r="WZV42" s="851"/>
      <c r="WZW42" s="851"/>
      <c r="WZX42" s="851"/>
      <c r="WZY42" s="851"/>
      <c r="WZZ42" s="851"/>
      <c r="XAA42" s="851"/>
      <c r="XAB42" s="851"/>
      <c r="XAC42" s="851"/>
      <c r="XAD42" s="851"/>
      <c r="XAE42" s="851"/>
      <c r="XAF42" s="851"/>
      <c r="XAG42" s="851"/>
      <c r="XAH42" s="851"/>
      <c r="XAI42" s="851"/>
      <c r="XAJ42" s="851"/>
      <c r="XAK42" s="851"/>
      <c r="XAL42" s="851"/>
      <c r="XAM42" s="851"/>
      <c r="XAN42" s="851"/>
      <c r="XAO42" s="851"/>
      <c r="XAP42" s="851"/>
      <c r="XAQ42" s="851"/>
      <c r="XAR42" s="851"/>
      <c r="XAS42" s="851"/>
      <c r="XAT42" s="851"/>
      <c r="XAU42" s="851"/>
      <c r="XAV42" s="851"/>
      <c r="XAW42" s="851"/>
      <c r="XAX42" s="851"/>
      <c r="XAY42" s="851"/>
      <c r="XAZ42" s="851"/>
      <c r="XBA42" s="851"/>
      <c r="XBB42" s="851"/>
      <c r="XBC42" s="851"/>
      <c r="XBD42" s="851"/>
      <c r="XBE42" s="851"/>
      <c r="XBF42" s="851"/>
      <c r="XBG42" s="851"/>
      <c r="XBH42" s="851"/>
      <c r="XBI42" s="851"/>
      <c r="XBJ42" s="851"/>
      <c r="XBK42" s="851"/>
      <c r="XBL42" s="851"/>
      <c r="XBM42" s="851"/>
      <c r="XBN42" s="851"/>
      <c r="XBO42" s="851"/>
      <c r="XBP42" s="851"/>
      <c r="XBQ42" s="851"/>
      <c r="XBR42" s="851"/>
      <c r="XBS42" s="851"/>
      <c r="XBT42" s="851"/>
      <c r="XBU42" s="851"/>
      <c r="XBV42" s="851"/>
      <c r="XBW42" s="851"/>
      <c r="XBX42" s="851"/>
      <c r="XBY42" s="851"/>
      <c r="XBZ42" s="851"/>
      <c r="XCA42" s="851"/>
      <c r="XCB42" s="851"/>
      <c r="XCC42" s="851"/>
      <c r="XCD42" s="851"/>
      <c r="XCE42" s="851"/>
      <c r="XCF42" s="851"/>
      <c r="XCG42" s="851"/>
      <c r="XCH42" s="851"/>
      <c r="XCI42" s="851"/>
      <c r="XCJ42" s="851"/>
      <c r="XCK42" s="851"/>
      <c r="XCL42" s="851"/>
      <c r="XCM42" s="851"/>
      <c r="XCN42" s="851"/>
      <c r="XCO42" s="851"/>
      <c r="XCP42" s="851"/>
      <c r="XCQ42" s="851"/>
      <c r="XCR42" s="851"/>
      <c r="XCS42" s="851"/>
      <c r="XCT42" s="851"/>
      <c r="XCU42" s="851"/>
      <c r="XCV42" s="851"/>
      <c r="XCW42" s="851"/>
      <c r="XCX42" s="851"/>
      <c r="XCY42" s="851"/>
      <c r="XCZ42" s="851"/>
      <c r="XDA42" s="851"/>
      <c r="XDB42" s="851"/>
      <c r="XDC42" s="851"/>
      <c r="XDD42" s="851"/>
      <c r="XDE42" s="851"/>
      <c r="XDF42" s="851"/>
      <c r="XDG42" s="851"/>
      <c r="XDH42" s="851"/>
      <c r="XDI42" s="851"/>
      <c r="XDJ42" s="851"/>
      <c r="XDK42" s="851"/>
      <c r="XDL42" s="851"/>
      <c r="XDM42" s="851"/>
      <c r="XDN42" s="851"/>
      <c r="XDO42" s="851"/>
      <c r="XDP42" s="851"/>
      <c r="XDQ42" s="851"/>
      <c r="XDR42" s="851"/>
      <c r="XDS42" s="851"/>
      <c r="XDT42" s="851"/>
      <c r="XDU42" s="851"/>
      <c r="XDV42" s="851"/>
      <c r="XDW42" s="851"/>
      <c r="XDX42" s="851"/>
      <c r="XDY42" s="851"/>
      <c r="XDZ42" s="851"/>
      <c r="XEA42" s="851"/>
      <c r="XEB42" s="851"/>
      <c r="XEC42" s="851"/>
      <c r="XED42" s="851"/>
      <c r="XEE42" s="851"/>
      <c r="XEF42" s="851"/>
      <c r="XEG42" s="851"/>
      <c r="XEH42" s="851"/>
      <c r="XEI42" s="851"/>
      <c r="XEJ42" s="851"/>
      <c r="XEK42" s="851"/>
      <c r="XEL42" s="851"/>
      <c r="XEM42" s="851"/>
      <c r="XEN42" s="851"/>
      <c r="XEO42" s="851"/>
      <c r="XEP42" s="851"/>
      <c r="XEQ42" s="851"/>
      <c r="XER42" s="851"/>
      <c r="XES42" s="851"/>
      <c r="XET42" s="851"/>
      <c r="XEU42" s="851"/>
      <c r="XEV42" s="851"/>
      <c r="XEW42" s="851"/>
      <c r="XEX42" s="851"/>
      <c r="XEY42" s="851"/>
      <c r="XEZ42" s="851"/>
      <c r="XFA42" s="851"/>
      <c r="XFB42" s="851"/>
    </row>
    <row r="43" s="4" customFormat="1" customHeight="1" spans="1:16384">
      <c r="A43" s="789" t="str">
        <f t="shared" ref="A43:A72" si="30">B7</f>
        <v>西U8</v>
      </c>
      <c r="B43" s="790">
        <f t="shared" si="6"/>
        <v>151.7191</v>
      </c>
      <c r="C43" s="790">
        <f t="shared" si="7"/>
        <v>171.7191</v>
      </c>
      <c r="D43" s="791">
        <f t="shared" si="8"/>
        <v>20</v>
      </c>
      <c r="E43" s="792">
        <f t="shared" si="9"/>
        <v>3.348</v>
      </c>
      <c r="F43" s="792">
        <f t="shared" si="10"/>
        <v>3.348</v>
      </c>
      <c r="G43" s="792">
        <f t="shared" si="11"/>
        <v>1.17351</v>
      </c>
      <c r="H43" s="792">
        <f t="shared" si="12"/>
        <v>0.38353</v>
      </c>
      <c r="I43" s="792">
        <f t="shared" si="13"/>
        <v>2.17449</v>
      </c>
      <c r="J43" s="812">
        <f t="shared" si="14"/>
        <v>2.96447</v>
      </c>
      <c r="K43" s="813">
        <f t="shared" si="15"/>
        <v>0.4</v>
      </c>
      <c r="L43" s="813">
        <f>LOOKUP(MAX(J43,I43),{0,3,4,5,6.5,7.5,9,10},{0.3,0.4,0.5,0.6,0.7,0.8,0.9})</f>
        <v>0.3</v>
      </c>
      <c r="M43" s="813">
        <f t="shared" si="16"/>
        <v>22.85</v>
      </c>
      <c r="N43" s="813">
        <f t="shared" si="17"/>
        <v>22.85</v>
      </c>
      <c r="O43" s="814">
        <f t="shared" si="18"/>
        <v>1.4781</v>
      </c>
      <c r="P43" s="815">
        <f t="shared" si="19"/>
        <v>1.76808</v>
      </c>
      <c r="Q43" s="815">
        <f t="shared" si="20"/>
        <v>1.75</v>
      </c>
      <c r="R43" s="791">
        <f t="shared" si="21"/>
        <v>1.75</v>
      </c>
      <c r="S43" s="838">
        <f t="shared" si="22"/>
        <v>1</v>
      </c>
      <c r="T43" s="839">
        <f t="shared" si="23"/>
        <v>2.1</v>
      </c>
      <c r="U43" s="840">
        <f t="shared" si="24"/>
        <v>1.10006</v>
      </c>
      <c r="V43" s="840">
        <f t="shared" si="25"/>
        <v>0.45</v>
      </c>
      <c r="W43" s="839">
        <f t="shared" si="26"/>
        <v>0.45</v>
      </c>
      <c r="X43" s="841">
        <f t="shared" si="27"/>
        <v>0</v>
      </c>
      <c r="Y43" s="828">
        <f t="shared" si="28"/>
        <v>2.8404075</v>
      </c>
      <c r="Z43" s="828">
        <f t="shared" si="29"/>
        <v>0</v>
      </c>
      <c r="AA43" s="851"/>
      <c r="AB43" s="852"/>
      <c r="AC43" s="852"/>
      <c r="AD43" s="851"/>
      <c r="AE43" s="851"/>
      <c r="AF43" s="851"/>
      <c r="AG43" s="851"/>
      <c r="AH43" s="851"/>
      <c r="AI43" s="851"/>
      <c r="AJ43" s="851"/>
      <c r="AK43" s="851"/>
      <c r="AL43" s="851"/>
      <c r="AM43" s="851"/>
      <c r="AN43" s="851"/>
      <c r="AO43" s="851"/>
      <c r="AP43" s="851"/>
      <c r="AQ43" s="851"/>
      <c r="AR43" s="851"/>
      <c r="AS43" s="851"/>
      <c r="AT43" s="851"/>
      <c r="AU43" s="851"/>
      <c r="AV43" s="851"/>
      <c r="AW43" s="851"/>
      <c r="AX43" s="851"/>
      <c r="AY43" s="851"/>
      <c r="AZ43" s="851"/>
      <c r="BA43" s="851"/>
      <c r="BB43" s="851"/>
      <c r="BC43" s="851"/>
      <c r="BD43" s="851"/>
      <c r="BE43" s="851"/>
      <c r="BF43" s="851"/>
      <c r="BG43" s="851"/>
      <c r="BH43" s="851"/>
      <c r="BI43" s="851"/>
      <c r="BJ43" s="851"/>
      <c r="BK43" s="851"/>
      <c r="BL43" s="851"/>
      <c r="BM43" s="851"/>
      <c r="BN43" s="851"/>
      <c r="BO43" s="851"/>
      <c r="BP43" s="851"/>
      <c r="BQ43" s="851"/>
      <c r="BR43" s="851"/>
      <c r="BS43" s="851"/>
      <c r="BT43" s="851"/>
      <c r="BU43" s="851"/>
      <c r="BV43" s="851"/>
      <c r="BW43" s="851"/>
      <c r="BX43" s="851"/>
      <c r="BY43" s="851"/>
      <c r="BZ43" s="851"/>
      <c r="CA43" s="851"/>
      <c r="CB43" s="851"/>
      <c r="CC43" s="851"/>
      <c r="CD43" s="851"/>
      <c r="CE43" s="851"/>
      <c r="CF43" s="851"/>
      <c r="CG43" s="851"/>
      <c r="CH43" s="851"/>
      <c r="CI43" s="851"/>
      <c r="CJ43" s="851"/>
      <c r="CK43" s="851"/>
      <c r="CL43" s="851"/>
      <c r="CM43" s="851"/>
      <c r="CN43" s="851"/>
      <c r="CO43" s="851"/>
      <c r="CP43" s="851"/>
      <c r="CQ43" s="851"/>
      <c r="CR43" s="851"/>
      <c r="CS43" s="851"/>
      <c r="CT43" s="851"/>
      <c r="CU43" s="851"/>
      <c r="CV43" s="851"/>
      <c r="CW43" s="851"/>
      <c r="CX43" s="851"/>
      <c r="CY43" s="851"/>
      <c r="CZ43" s="851"/>
      <c r="DA43" s="851"/>
      <c r="DB43" s="851"/>
      <c r="DC43" s="851"/>
      <c r="DD43" s="851"/>
      <c r="DE43" s="851"/>
      <c r="DF43" s="851"/>
      <c r="DG43" s="851"/>
      <c r="DH43" s="851"/>
      <c r="DI43" s="851"/>
      <c r="DJ43" s="851"/>
      <c r="DK43" s="851"/>
      <c r="DL43" s="851"/>
      <c r="DM43" s="851"/>
      <c r="DN43" s="851"/>
      <c r="DO43" s="851"/>
      <c r="DP43" s="851"/>
      <c r="DQ43" s="851"/>
      <c r="DR43" s="851"/>
      <c r="DS43" s="851"/>
      <c r="DT43" s="851"/>
      <c r="DU43" s="851"/>
      <c r="DV43" s="851"/>
      <c r="DW43" s="851"/>
      <c r="DX43" s="851"/>
      <c r="DY43" s="851"/>
      <c r="DZ43" s="851"/>
      <c r="EA43" s="851"/>
      <c r="EB43" s="851"/>
      <c r="EC43" s="851"/>
      <c r="ED43" s="851"/>
      <c r="EE43" s="851"/>
      <c r="EF43" s="851"/>
      <c r="EG43" s="851"/>
      <c r="EH43" s="851"/>
      <c r="EI43" s="851"/>
      <c r="EJ43" s="851"/>
      <c r="EK43" s="851"/>
      <c r="EL43" s="851"/>
      <c r="EM43" s="851"/>
      <c r="EN43" s="851"/>
      <c r="EO43" s="851"/>
      <c r="EP43" s="851"/>
      <c r="EQ43" s="851"/>
      <c r="ER43" s="851"/>
      <c r="ES43" s="851"/>
      <c r="ET43" s="851"/>
      <c r="EU43" s="851"/>
      <c r="EV43" s="851"/>
      <c r="EW43" s="851"/>
      <c r="EX43" s="851"/>
      <c r="EY43" s="851"/>
      <c r="EZ43" s="851"/>
      <c r="FA43" s="851"/>
      <c r="FB43" s="851"/>
      <c r="FC43" s="851"/>
      <c r="FD43" s="851"/>
      <c r="FE43" s="851"/>
      <c r="FF43" s="851"/>
      <c r="FG43" s="851"/>
      <c r="FH43" s="851"/>
      <c r="FI43" s="851"/>
      <c r="FJ43" s="851"/>
      <c r="FK43" s="851"/>
      <c r="FL43" s="851"/>
      <c r="FM43" s="851"/>
      <c r="FN43" s="851"/>
      <c r="FO43" s="851"/>
      <c r="FP43" s="851"/>
      <c r="FQ43" s="851"/>
      <c r="FR43" s="851"/>
      <c r="FS43" s="851"/>
      <c r="FT43" s="851"/>
      <c r="FU43" s="851"/>
      <c r="FV43" s="851"/>
      <c r="FW43" s="851"/>
      <c r="FX43" s="851"/>
      <c r="FY43" s="851"/>
      <c r="FZ43" s="851"/>
      <c r="GA43" s="851"/>
      <c r="GB43" s="851"/>
      <c r="GC43" s="851"/>
      <c r="GD43" s="851"/>
      <c r="GE43" s="851"/>
      <c r="GF43" s="851"/>
      <c r="GG43" s="851"/>
      <c r="GH43" s="851"/>
      <c r="GI43" s="851"/>
      <c r="GJ43" s="851"/>
      <c r="GK43" s="851"/>
      <c r="GL43" s="851"/>
      <c r="GM43" s="851"/>
      <c r="GN43" s="851"/>
      <c r="GO43" s="851"/>
      <c r="GP43" s="851"/>
      <c r="GQ43" s="851"/>
      <c r="GR43" s="851"/>
      <c r="GS43" s="851"/>
      <c r="GT43" s="851"/>
      <c r="GU43" s="851"/>
      <c r="GV43" s="851"/>
      <c r="GW43" s="851"/>
      <c r="GX43" s="851"/>
      <c r="GY43" s="851"/>
      <c r="GZ43" s="851"/>
      <c r="HA43" s="851"/>
      <c r="HB43" s="851"/>
      <c r="HC43" s="851"/>
      <c r="HD43" s="851"/>
      <c r="HE43" s="851"/>
      <c r="HF43" s="851"/>
      <c r="HG43" s="851"/>
      <c r="HH43" s="851"/>
      <c r="HI43" s="851"/>
      <c r="HJ43" s="851"/>
      <c r="HK43" s="851"/>
      <c r="HL43" s="851"/>
      <c r="HM43" s="851"/>
      <c r="HN43" s="851"/>
      <c r="HO43" s="851"/>
      <c r="HP43" s="851"/>
      <c r="HQ43" s="851"/>
      <c r="HR43" s="851"/>
      <c r="HS43" s="851"/>
      <c r="HT43" s="851"/>
      <c r="HU43" s="851"/>
      <c r="HV43" s="851"/>
      <c r="HW43" s="851"/>
      <c r="HX43" s="851"/>
      <c r="HY43" s="851"/>
      <c r="HZ43" s="851"/>
      <c r="IA43" s="851"/>
      <c r="IB43" s="851"/>
      <c r="IC43" s="851"/>
      <c r="ID43" s="851"/>
      <c r="IE43" s="851"/>
      <c r="IF43" s="851"/>
      <c r="IG43" s="851"/>
      <c r="IH43" s="851"/>
      <c r="II43" s="851"/>
      <c r="IJ43" s="851"/>
      <c r="IK43" s="851"/>
      <c r="IL43" s="851"/>
      <c r="IM43" s="851"/>
      <c r="IN43" s="851"/>
      <c r="IO43" s="851"/>
      <c r="IP43" s="851"/>
      <c r="IQ43" s="851"/>
      <c r="IR43" s="851"/>
      <c r="IS43" s="851"/>
      <c r="IT43" s="851"/>
      <c r="IU43" s="851"/>
      <c r="IV43" s="851"/>
      <c r="IW43" s="851"/>
      <c r="IX43" s="851"/>
      <c r="IY43" s="851"/>
      <c r="IZ43" s="851"/>
      <c r="JA43" s="851"/>
      <c r="JB43" s="851"/>
      <c r="JC43" s="851"/>
      <c r="JD43" s="851"/>
      <c r="JE43" s="851"/>
      <c r="JF43" s="851"/>
      <c r="JG43" s="851"/>
      <c r="JH43" s="851"/>
      <c r="JI43" s="851"/>
      <c r="JJ43" s="851"/>
      <c r="JK43" s="851"/>
      <c r="JL43" s="851"/>
      <c r="JM43" s="851"/>
      <c r="JN43" s="851"/>
      <c r="JO43" s="851"/>
      <c r="JP43" s="851"/>
      <c r="JQ43" s="851"/>
      <c r="JR43" s="851"/>
      <c r="JS43" s="851"/>
      <c r="JT43" s="851"/>
      <c r="JU43" s="851"/>
      <c r="JV43" s="851"/>
      <c r="JW43" s="851"/>
      <c r="JX43" s="851"/>
      <c r="JY43" s="851"/>
      <c r="JZ43" s="851"/>
      <c r="KA43" s="851"/>
      <c r="KB43" s="851"/>
      <c r="KC43" s="851"/>
      <c r="KD43" s="851"/>
      <c r="KE43" s="851"/>
      <c r="KF43" s="851"/>
      <c r="KG43" s="851"/>
      <c r="KH43" s="851"/>
      <c r="KI43" s="851"/>
      <c r="KJ43" s="851"/>
      <c r="KK43" s="851"/>
      <c r="KL43" s="851"/>
      <c r="KM43" s="851"/>
      <c r="KN43" s="851"/>
      <c r="KO43" s="851"/>
      <c r="KP43" s="851"/>
      <c r="KQ43" s="851"/>
      <c r="KR43" s="851"/>
      <c r="KS43" s="851"/>
      <c r="KT43" s="851"/>
      <c r="KU43" s="851"/>
      <c r="KV43" s="851"/>
      <c r="KW43" s="851"/>
      <c r="KX43" s="851"/>
      <c r="KY43" s="851"/>
      <c r="KZ43" s="851"/>
      <c r="LA43" s="851"/>
      <c r="LB43" s="851"/>
      <c r="LC43" s="851"/>
      <c r="LD43" s="851"/>
      <c r="LE43" s="851"/>
      <c r="LF43" s="851"/>
      <c r="LG43" s="851"/>
      <c r="LH43" s="851"/>
      <c r="LI43" s="851"/>
      <c r="LJ43" s="851"/>
      <c r="LK43" s="851"/>
      <c r="LL43" s="851"/>
      <c r="LM43" s="851"/>
      <c r="LN43" s="851"/>
      <c r="LO43" s="851"/>
      <c r="LP43" s="851"/>
      <c r="LQ43" s="851"/>
      <c r="LR43" s="851"/>
      <c r="LS43" s="851"/>
      <c r="LT43" s="851"/>
      <c r="LU43" s="851"/>
      <c r="LV43" s="851"/>
      <c r="LW43" s="851"/>
      <c r="LX43" s="851"/>
      <c r="LY43" s="851"/>
      <c r="LZ43" s="851"/>
      <c r="MA43" s="851"/>
      <c r="MB43" s="851"/>
      <c r="MC43" s="851"/>
      <c r="MD43" s="851"/>
      <c r="ME43" s="851"/>
      <c r="MF43" s="851"/>
      <c r="MG43" s="851"/>
      <c r="MH43" s="851"/>
      <c r="MI43" s="851"/>
      <c r="MJ43" s="851"/>
      <c r="MK43" s="851"/>
      <c r="ML43" s="851"/>
      <c r="MM43" s="851"/>
      <c r="MN43" s="851"/>
      <c r="MO43" s="851"/>
      <c r="MP43" s="851"/>
      <c r="MQ43" s="851"/>
      <c r="MR43" s="851"/>
      <c r="MS43" s="851"/>
      <c r="MT43" s="851"/>
      <c r="MU43" s="851"/>
      <c r="MV43" s="851"/>
      <c r="MW43" s="851"/>
      <c r="MX43" s="851"/>
      <c r="MY43" s="851"/>
      <c r="MZ43" s="851"/>
      <c r="NA43" s="851"/>
      <c r="NB43" s="851"/>
      <c r="NC43" s="851"/>
      <c r="ND43" s="851"/>
      <c r="NE43" s="851"/>
      <c r="NF43" s="851"/>
      <c r="NG43" s="851"/>
      <c r="NH43" s="851"/>
      <c r="NI43" s="851"/>
      <c r="NJ43" s="851"/>
      <c r="NK43" s="851"/>
      <c r="NL43" s="851"/>
      <c r="NM43" s="851"/>
      <c r="NN43" s="851"/>
      <c r="NO43" s="851"/>
      <c r="NP43" s="851"/>
      <c r="NQ43" s="851"/>
      <c r="NR43" s="851"/>
      <c r="NS43" s="851"/>
      <c r="NT43" s="851"/>
      <c r="NU43" s="851"/>
      <c r="NV43" s="851"/>
      <c r="NW43" s="851"/>
      <c r="NX43" s="851"/>
      <c r="NY43" s="851"/>
      <c r="NZ43" s="851"/>
      <c r="OA43" s="851"/>
      <c r="OB43" s="851"/>
      <c r="OC43" s="851"/>
      <c r="OD43" s="851"/>
      <c r="OE43" s="851"/>
      <c r="OF43" s="851"/>
      <c r="OG43" s="851"/>
      <c r="OH43" s="851"/>
      <c r="OI43" s="851"/>
      <c r="OJ43" s="851"/>
      <c r="OK43" s="851"/>
      <c r="OL43" s="851"/>
      <c r="OM43" s="851"/>
      <c r="ON43" s="851"/>
      <c r="OO43" s="851"/>
      <c r="OP43" s="851"/>
      <c r="OQ43" s="851"/>
      <c r="OR43" s="851"/>
      <c r="OS43" s="851"/>
      <c r="OT43" s="851"/>
      <c r="OU43" s="851"/>
      <c r="OV43" s="851"/>
      <c r="OW43" s="851"/>
      <c r="OX43" s="851"/>
      <c r="OY43" s="851"/>
      <c r="OZ43" s="851"/>
      <c r="PA43" s="851"/>
      <c r="PB43" s="851"/>
      <c r="PC43" s="851"/>
      <c r="PD43" s="851"/>
      <c r="PE43" s="851"/>
      <c r="PF43" s="851"/>
      <c r="PG43" s="851"/>
      <c r="PH43" s="851"/>
      <c r="PI43" s="851"/>
      <c r="PJ43" s="851"/>
      <c r="PK43" s="851"/>
      <c r="PL43" s="851"/>
      <c r="PM43" s="851"/>
      <c r="PN43" s="851"/>
      <c r="PO43" s="851"/>
      <c r="PP43" s="851"/>
      <c r="PQ43" s="851"/>
      <c r="PR43" s="851"/>
      <c r="PS43" s="851"/>
      <c r="PT43" s="851"/>
      <c r="PU43" s="851"/>
      <c r="PV43" s="851"/>
      <c r="PW43" s="851"/>
      <c r="PX43" s="851"/>
      <c r="PY43" s="851"/>
      <c r="PZ43" s="851"/>
      <c r="QA43" s="851"/>
      <c r="QB43" s="851"/>
      <c r="QC43" s="851"/>
      <c r="QD43" s="851"/>
      <c r="QE43" s="851"/>
      <c r="QF43" s="851"/>
      <c r="QG43" s="851"/>
      <c r="QH43" s="851"/>
      <c r="QI43" s="851"/>
      <c r="QJ43" s="851"/>
      <c r="QK43" s="851"/>
      <c r="QL43" s="851"/>
      <c r="QM43" s="851"/>
      <c r="QN43" s="851"/>
      <c r="QO43" s="851"/>
      <c r="QP43" s="851"/>
      <c r="QQ43" s="851"/>
      <c r="QR43" s="851"/>
      <c r="QS43" s="851"/>
      <c r="QT43" s="851"/>
      <c r="QU43" s="851"/>
      <c r="QV43" s="851"/>
      <c r="QW43" s="851"/>
      <c r="QX43" s="851"/>
      <c r="QY43" s="851"/>
      <c r="QZ43" s="851"/>
      <c r="RA43" s="851"/>
      <c r="RB43" s="851"/>
      <c r="RC43" s="851"/>
      <c r="RD43" s="851"/>
      <c r="RE43" s="851"/>
      <c r="RF43" s="851"/>
      <c r="RG43" s="851"/>
      <c r="RH43" s="851"/>
      <c r="RI43" s="851"/>
      <c r="RJ43" s="851"/>
      <c r="RK43" s="851"/>
      <c r="RL43" s="851"/>
      <c r="RM43" s="851"/>
      <c r="RN43" s="851"/>
      <c r="RO43" s="851"/>
      <c r="RP43" s="851"/>
      <c r="RQ43" s="851"/>
      <c r="RR43" s="851"/>
      <c r="RS43" s="851"/>
      <c r="RT43" s="851"/>
      <c r="RU43" s="851"/>
      <c r="RV43" s="851"/>
      <c r="RW43" s="851"/>
      <c r="RX43" s="851"/>
      <c r="RY43" s="851"/>
      <c r="RZ43" s="851"/>
      <c r="SA43" s="851"/>
      <c r="SB43" s="851"/>
      <c r="SC43" s="851"/>
      <c r="SD43" s="851"/>
      <c r="SE43" s="851"/>
      <c r="SF43" s="851"/>
      <c r="SG43" s="851"/>
      <c r="SH43" s="851"/>
      <c r="SI43" s="851"/>
      <c r="SJ43" s="851"/>
      <c r="SK43" s="851"/>
      <c r="SL43" s="851"/>
      <c r="SM43" s="851"/>
      <c r="SN43" s="851"/>
      <c r="SO43" s="851"/>
      <c r="SP43" s="851"/>
      <c r="SQ43" s="851"/>
      <c r="SR43" s="851"/>
      <c r="SS43" s="851"/>
      <c r="ST43" s="851"/>
      <c r="SU43" s="851"/>
      <c r="SV43" s="851"/>
      <c r="SW43" s="851"/>
      <c r="SX43" s="851"/>
      <c r="SY43" s="851"/>
      <c r="SZ43" s="851"/>
      <c r="TA43" s="851"/>
      <c r="TB43" s="851"/>
      <c r="TC43" s="851"/>
      <c r="TD43" s="851"/>
      <c r="TE43" s="851"/>
      <c r="TF43" s="851"/>
      <c r="TG43" s="851"/>
      <c r="TH43" s="851"/>
      <c r="TI43" s="851"/>
      <c r="TJ43" s="851"/>
      <c r="TK43" s="851"/>
      <c r="TL43" s="851"/>
      <c r="TM43" s="851"/>
      <c r="TN43" s="851"/>
      <c r="TO43" s="851"/>
      <c r="TP43" s="851"/>
      <c r="TQ43" s="851"/>
      <c r="TR43" s="851"/>
      <c r="TS43" s="851"/>
      <c r="TT43" s="851"/>
      <c r="TU43" s="851"/>
      <c r="TV43" s="851"/>
      <c r="TW43" s="851"/>
      <c r="TX43" s="851"/>
      <c r="TY43" s="851"/>
      <c r="TZ43" s="851"/>
      <c r="UA43" s="851"/>
      <c r="UB43" s="851"/>
      <c r="UC43" s="851"/>
      <c r="UD43" s="851"/>
      <c r="UE43" s="851"/>
      <c r="UF43" s="851"/>
      <c r="UG43" s="851"/>
      <c r="UH43" s="851"/>
      <c r="UI43" s="851"/>
      <c r="UJ43" s="851"/>
      <c r="UK43" s="851"/>
      <c r="UL43" s="851"/>
      <c r="UM43" s="851"/>
      <c r="UN43" s="851"/>
      <c r="UO43" s="851"/>
      <c r="UP43" s="851"/>
      <c r="UQ43" s="851"/>
      <c r="UR43" s="851"/>
      <c r="US43" s="851"/>
      <c r="UT43" s="851"/>
      <c r="UU43" s="851"/>
      <c r="UV43" s="851"/>
      <c r="UW43" s="851"/>
      <c r="UX43" s="851"/>
      <c r="UY43" s="851"/>
      <c r="UZ43" s="851"/>
      <c r="VA43" s="851"/>
      <c r="VB43" s="851"/>
      <c r="VC43" s="851"/>
      <c r="VD43" s="851"/>
      <c r="VE43" s="851"/>
      <c r="VF43" s="851"/>
      <c r="VG43" s="851"/>
      <c r="VH43" s="851"/>
      <c r="VI43" s="851"/>
      <c r="VJ43" s="851"/>
      <c r="VK43" s="851"/>
      <c r="VL43" s="851"/>
      <c r="VM43" s="851"/>
      <c r="VN43" s="851"/>
      <c r="VO43" s="851"/>
      <c r="VP43" s="851"/>
      <c r="VQ43" s="851"/>
      <c r="VR43" s="851"/>
      <c r="VS43" s="851"/>
      <c r="VT43" s="851"/>
      <c r="VU43" s="851"/>
      <c r="VV43" s="851"/>
      <c r="VW43" s="851"/>
      <c r="VX43" s="851"/>
      <c r="VY43" s="851"/>
      <c r="VZ43" s="851"/>
      <c r="WA43" s="851"/>
      <c r="WB43" s="851"/>
      <c r="WC43" s="851"/>
      <c r="WD43" s="851"/>
      <c r="WE43" s="851"/>
      <c r="WF43" s="851"/>
      <c r="WG43" s="851"/>
      <c r="WH43" s="851"/>
      <c r="WI43" s="851"/>
      <c r="WJ43" s="851"/>
      <c r="WK43" s="851"/>
      <c r="WL43" s="851"/>
      <c r="WM43" s="851"/>
      <c r="WN43" s="851"/>
      <c r="WO43" s="851"/>
      <c r="WP43" s="851"/>
      <c r="WQ43" s="851"/>
      <c r="WR43" s="851"/>
      <c r="WS43" s="851"/>
      <c r="WT43" s="851"/>
      <c r="WU43" s="851"/>
      <c r="WV43" s="851"/>
      <c r="WW43" s="851"/>
      <c r="WX43" s="851"/>
      <c r="WY43" s="851"/>
      <c r="WZ43" s="851"/>
      <c r="XA43" s="851"/>
      <c r="XB43" s="851"/>
      <c r="XC43" s="851"/>
      <c r="XD43" s="851"/>
      <c r="XE43" s="851"/>
      <c r="XF43" s="851"/>
      <c r="XG43" s="851"/>
      <c r="XH43" s="851"/>
      <c r="XI43" s="851"/>
      <c r="XJ43" s="851"/>
      <c r="XK43" s="851"/>
      <c r="XL43" s="851"/>
      <c r="XM43" s="851"/>
      <c r="XN43" s="851"/>
      <c r="XO43" s="851"/>
      <c r="XP43" s="851"/>
      <c r="XQ43" s="851"/>
      <c r="XR43" s="851"/>
      <c r="XS43" s="851"/>
      <c r="XT43" s="851"/>
      <c r="XU43" s="851"/>
      <c r="XV43" s="851"/>
      <c r="XW43" s="851"/>
      <c r="XX43" s="851"/>
      <c r="XY43" s="851"/>
      <c r="XZ43" s="851"/>
      <c r="YA43" s="851"/>
      <c r="YB43" s="851"/>
      <c r="YC43" s="851"/>
      <c r="YD43" s="851"/>
      <c r="YE43" s="851"/>
      <c r="YF43" s="851"/>
      <c r="YG43" s="851"/>
      <c r="YH43" s="851"/>
      <c r="YI43" s="851"/>
      <c r="YJ43" s="851"/>
      <c r="YK43" s="851"/>
      <c r="YL43" s="851"/>
      <c r="YM43" s="851"/>
      <c r="YN43" s="851"/>
      <c r="YO43" s="851"/>
      <c r="YP43" s="851"/>
      <c r="YQ43" s="851"/>
      <c r="YR43" s="851"/>
      <c r="YS43" s="851"/>
      <c r="YT43" s="851"/>
      <c r="YU43" s="851"/>
      <c r="YV43" s="851"/>
      <c r="YW43" s="851"/>
      <c r="YX43" s="851"/>
      <c r="YY43" s="851"/>
      <c r="YZ43" s="851"/>
      <c r="ZA43" s="851"/>
      <c r="ZB43" s="851"/>
      <c r="ZC43" s="851"/>
      <c r="ZD43" s="851"/>
      <c r="ZE43" s="851"/>
      <c r="ZF43" s="851"/>
      <c r="ZG43" s="851"/>
      <c r="ZH43" s="851"/>
      <c r="ZI43" s="851"/>
      <c r="ZJ43" s="851"/>
      <c r="ZK43" s="851"/>
      <c r="ZL43" s="851"/>
      <c r="ZM43" s="851"/>
      <c r="ZN43" s="851"/>
      <c r="ZO43" s="851"/>
      <c r="ZP43" s="851"/>
      <c r="ZQ43" s="851"/>
      <c r="ZR43" s="851"/>
      <c r="ZS43" s="851"/>
      <c r="ZT43" s="851"/>
      <c r="ZU43" s="851"/>
      <c r="ZV43" s="851"/>
      <c r="ZW43" s="851"/>
      <c r="ZX43" s="851"/>
      <c r="ZY43" s="851"/>
      <c r="ZZ43" s="851"/>
      <c r="AAA43" s="851"/>
      <c r="AAB43" s="851"/>
      <c r="AAC43" s="851"/>
      <c r="AAD43" s="851"/>
      <c r="AAE43" s="851"/>
      <c r="AAF43" s="851"/>
      <c r="AAG43" s="851"/>
      <c r="AAH43" s="851"/>
      <c r="AAI43" s="851"/>
      <c r="AAJ43" s="851"/>
      <c r="AAK43" s="851"/>
      <c r="AAL43" s="851"/>
      <c r="AAM43" s="851"/>
      <c r="AAN43" s="851"/>
      <c r="AAO43" s="851"/>
      <c r="AAP43" s="851"/>
      <c r="AAQ43" s="851"/>
      <c r="AAR43" s="851"/>
      <c r="AAS43" s="851"/>
      <c r="AAT43" s="851"/>
      <c r="AAU43" s="851"/>
      <c r="AAV43" s="851"/>
      <c r="AAW43" s="851"/>
      <c r="AAX43" s="851"/>
      <c r="AAY43" s="851"/>
      <c r="AAZ43" s="851"/>
      <c r="ABA43" s="851"/>
      <c r="ABB43" s="851"/>
      <c r="ABC43" s="851"/>
      <c r="ABD43" s="851"/>
      <c r="ABE43" s="851"/>
      <c r="ABF43" s="851"/>
      <c r="ABG43" s="851"/>
      <c r="ABH43" s="851"/>
      <c r="ABI43" s="851"/>
      <c r="ABJ43" s="851"/>
      <c r="ABK43" s="851"/>
      <c r="ABL43" s="851"/>
      <c r="ABM43" s="851"/>
      <c r="ABN43" s="851"/>
      <c r="ABO43" s="851"/>
      <c r="ABP43" s="851"/>
      <c r="ABQ43" s="851"/>
      <c r="ABR43" s="851"/>
      <c r="ABS43" s="851"/>
      <c r="ABT43" s="851"/>
      <c r="ABU43" s="851"/>
      <c r="ABV43" s="851"/>
      <c r="ABW43" s="851"/>
      <c r="ABX43" s="851"/>
      <c r="ABY43" s="851"/>
      <c r="ABZ43" s="851"/>
      <c r="ACA43" s="851"/>
      <c r="ACB43" s="851"/>
      <c r="ACC43" s="851"/>
      <c r="ACD43" s="851"/>
      <c r="ACE43" s="851"/>
      <c r="ACF43" s="851"/>
      <c r="ACG43" s="851"/>
      <c r="ACH43" s="851"/>
      <c r="ACI43" s="851"/>
      <c r="ACJ43" s="851"/>
      <c r="ACK43" s="851"/>
      <c r="ACL43" s="851"/>
      <c r="ACM43" s="851"/>
      <c r="ACN43" s="851"/>
      <c r="ACO43" s="851"/>
      <c r="ACP43" s="851"/>
      <c r="ACQ43" s="851"/>
      <c r="ACR43" s="851"/>
      <c r="ACS43" s="851"/>
      <c r="ACT43" s="851"/>
      <c r="ACU43" s="851"/>
      <c r="ACV43" s="851"/>
      <c r="ACW43" s="851"/>
      <c r="ACX43" s="851"/>
      <c r="ACY43" s="851"/>
      <c r="ACZ43" s="851"/>
      <c r="ADA43" s="851"/>
      <c r="ADB43" s="851"/>
      <c r="ADC43" s="851"/>
      <c r="ADD43" s="851"/>
      <c r="ADE43" s="851"/>
      <c r="ADF43" s="851"/>
      <c r="ADG43" s="851"/>
      <c r="ADH43" s="851"/>
      <c r="ADI43" s="851"/>
      <c r="ADJ43" s="851"/>
      <c r="ADK43" s="851"/>
      <c r="ADL43" s="851"/>
      <c r="ADM43" s="851"/>
      <c r="ADN43" s="851"/>
      <c r="ADO43" s="851"/>
      <c r="ADP43" s="851"/>
      <c r="ADQ43" s="851"/>
      <c r="ADR43" s="851"/>
      <c r="ADS43" s="851"/>
      <c r="ADT43" s="851"/>
      <c r="ADU43" s="851"/>
      <c r="ADV43" s="851"/>
      <c r="ADW43" s="851"/>
      <c r="ADX43" s="851"/>
      <c r="ADY43" s="851"/>
      <c r="ADZ43" s="851"/>
      <c r="AEA43" s="851"/>
      <c r="AEB43" s="851"/>
      <c r="AEC43" s="851"/>
      <c r="AED43" s="851"/>
      <c r="AEE43" s="851"/>
      <c r="AEF43" s="851"/>
      <c r="AEG43" s="851"/>
      <c r="AEH43" s="851"/>
      <c r="AEI43" s="851"/>
      <c r="AEJ43" s="851"/>
      <c r="AEK43" s="851"/>
      <c r="AEL43" s="851"/>
      <c r="AEM43" s="851"/>
      <c r="AEN43" s="851"/>
      <c r="AEO43" s="851"/>
      <c r="AEP43" s="851"/>
      <c r="AEQ43" s="851"/>
      <c r="AER43" s="851"/>
      <c r="AES43" s="851"/>
      <c r="AET43" s="851"/>
      <c r="AEU43" s="851"/>
      <c r="AEV43" s="851"/>
      <c r="AEW43" s="851"/>
      <c r="AEX43" s="851"/>
      <c r="AEY43" s="851"/>
      <c r="AEZ43" s="851"/>
      <c r="AFA43" s="851"/>
      <c r="AFB43" s="851"/>
      <c r="AFC43" s="851"/>
      <c r="AFD43" s="851"/>
      <c r="AFE43" s="851"/>
      <c r="AFF43" s="851"/>
      <c r="AFG43" s="851"/>
      <c r="AFH43" s="851"/>
      <c r="AFI43" s="851"/>
      <c r="AFJ43" s="851"/>
      <c r="AFK43" s="851"/>
      <c r="AFL43" s="851"/>
      <c r="AFM43" s="851"/>
      <c r="AFN43" s="851"/>
      <c r="AFO43" s="851"/>
      <c r="AFP43" s="851"/>
      <c r="AFQ43" s="851"/>
      <c r="AFR43" s="851"/>
      <c r="AFS43" s="851"/>
      <c r="AFT43" s="851"/>
      <c r="AFU43" s="851"/>
      <c r="AFV43" s="851"/>
      <c r="AFW43" s="851"/>
      <c r="AFX43" s="851"/>
      <c r="AFY43" s="851"/>
      <c r="AFZ43" s="851"/>
      <c r="AGA43" s="851"/>
      <c r="AGB43" s="851"/>
      <c r="AGC43" s="851"/>
      <c r="AGD43" s="851"/>
      <c r="AGE43" s="851"/>
      <c r="AGF43" s="851"/>
      <c r="AGG43" s="851"/>
      <c r="AGH43" s="851"/>
      <c r="AGI43" s="851"/>
      <c r="AGJ43" s="851"/>
      <c r="AGK43" s="851"/>
      <c r="AGL43" s="851"/>
      <c r="AGM43" s="851"/>
      <c r="AGN43" s="851"/>
      <c r="AGO43" s="851"/>
      <c r="AGP43" s="851"/>
      <c r="AGQ43" s="851"/>
      <c r="AGR43" s="851"/>
      <c r="AGS43" s="851"/>
      <c r="AGT43" s="851"/>
      <c r="AGU43" s="851"/>
      <c r="AGV43" s="851"/>
      <c r="AGW43" s="851"/>
      <c r="AGX43" s="851"/>
      <c r="AGY43" s="851"/>
      <c r="AGZ43" s="851"/>
      <c r="AHA43" s="851"/>
      <c r="AHB43" s="851"/>
      <c r="AHC43" s="851"/>
      <c r="AHD43" s="851"/>
      <c r="AHE43" s="851"/>
      <c r="AHF43" s="851"/>
      <c r="AHG43" s="851"/>
      <c r="AHH43" s="851"/>
      <c r="AHI43" s="851"/>
      <c r="AHJ43" s="851"/>
      <c r="AHK43" s="851"/>
      <c r="AHL43" s="851"/>
      <c r="AHM43" s="851"/>
      <c r="AHN43" s="851"/>
      <c r="AHO43" s="851"/>
      <c r="AHP43" s="851"/>
      <c r="AHQ43" s="851"/>
      <c r="AHR43" s="851"/>
      <c r="AHS43" s="851"/>
      <c r="AHT43" s="851"/>
      <c r="AHU43" s="851"/>
      <c r="AHV43" s="851"/>
      <c r="AHW43" s="851"/>
      <c r="AHX43" s="851"/>
      <c r="AHY43" s="851"/>
      <c r="AHZ43" s="851"/>
      <c r="AIA43" s="851"/>
      <c r="AIB43" s="851"/>
      <c r="AIC43" s="851"/>
      <c r="AID43" s="851"/>
      <c r="AIE43" s="851"/>
      <c r="AIF43" s="851"/>
      <c r="AIG43" s="851"/>
      <c r="AIH43" s="851"/>
      <c r="AII43" s="851"/>
      <c r="AIJ43" s="851"/>
      <c r="AIK43" s="851"/>
      <c r="AIL43" s="851"/>
      <c r="AIM43" s="851"/>
      <c r="AIN43" s="851"/>
      <c r="AIO43" s="851"/>
      <c r="AIP43" s="851"/>
      <c r="AIQ43" s="851"/>
      <c r="AIR43" s="851"/>
      <c r="AIS43" s="851"/>
      <c r="AIT43" s="851"/>
      <c r="AIU43" s="851"/>
      <c r="AIV43" s="851"/>
      <c r="AIW43" s="851"/>
      <c r="AIX43" s="851"/>
      <c r="AIY43" s="851"/>
      <c r="AIZ43" s="851"/>
      <c r="AJA43" s="851"/>
      <c r="AJB43" s="851"/>
      <c r="AJC43" s="851"/>
      <c r="AJD43" s="851"/>
      <c r="AJE43" s="851"/>
      <c r="AJF43" s="851"/>
      <c r="AJG43" s="851"/>
      <c r="AJH43" s="851"/>
      <c r="AJI43" s="851"/>
      <c r="AJJ43" s="851"/>
      <c r="AJK43" s="851"/>
      <c r="AJL43" s="851"/>
      <c r="AJM43" s="851"/>
      <c r="AJN43" s="851"/>
      <c r="AJO43" s="851"/>
      <c r="AJP43" s="851"/>
      <c r="AJQ43" s="851"/>
      <c r="AJR43" s="851"/>
      <c r="AJS43" s="851"/>
      <c r="AJT43" s="851"/>
      <c r="AJU43" s="851"/>
      <c r="AJV43" s="851"/>
      <c r="AJW43" s="851"/>
      <c r="AJX43" s="851"/>
      <c r="AJY43" s="851"/>
      <c r="AJZ43" s="851"/>
      <c r="AKA43" s="851"/>
      <c r="AKB43" s="851"/>
      <c r="AKC43" s="851"/>
      <c r="AKD43" s="851"/>
      <c r="AKE43" s="851"/>
      <c r="AKF43" s="851"/>
      <c r="AKG43" s="851"/>
      <c r="AKH43" s="851"/>
      <c r="AKI43" s="851"/>
      <c r="AKJ43" s="851"/>
      <c r="AKK43" s="851"/>
      <c r="AKL43" s="851"/>
      <c r="AKM43" s="851"/>
      <c r="AKN43" s="851"/>
      <c r="AKO43" s="851"/>
      <c r="AKP43" s="851"/>
      <c r="AKQ43" s="851"/>
      <c r="AKR43" s="851"/>
      <c r="AKS43" s="851"/>
      <c r="AKT43" s="851"/>
      <c r="AKU43" s="851"/>
      <c r="AKV43" s="851"/>
      <c r="AKW43" s="851"/>
      <c r="AKX43" s="851"/>
      <c r="AKY43" s="851"/>
      <c r="AKZ43" s="851"/>
      <c r="ALA43" s="851"/>
      <c r="ALB43" s="851"/>
      <c r="ALC43" s="851"/>
      <c r="ALD43" s="851"/>
      <c r="ALE43" s="851"/>
      <c r="ALF43" s="851"/>
      <c r="ALG43" s="851"/>
      <c r="ALH43" s="851"/>
      <c r="ALI43" s="851"/>
      <c r="ALJ43" s="851"/>
      <c r="ALK43" s="851"/>
      <c r="ALL43" s="851"/>
      <c r="ALM43" s="851"/>
      <c r="ALN43" s="851"/>
      <c r="ALO43" s="851"/>
      <c r="ALP43" s="851"/>
      <c r="ALQ43" s="851"/>
      <c r="ALR43" s="851"/>
      <c r="ALS43" s="851"/>
      <c r="ALT43" s="851"/>
      <c r="ALU43" s="851"/>
      <c r="ALV43" s="851"/>
      <c r="ALW43" s="851"/>
      <c r="ALX43" s="851"/>
      <c r="ALY43" s="851"/>
      <c r="ALZ43" s="851"/>
      <c r="AMA43" s="851"/>
      <c r="AMB43" s="851"/>
      <c r="AMC43" s="851"/>
      <c r="AMD43" s="851"/>
      <c r="AME43" s="851"/>
      <c r="AMF43" s="851"/>
      <c r="AMG43" s="851"/>
      <c r="AMH43" s="851"/>
      <c r="AMI43" s="851"/>
      <c r="AMJ43" s="851"/>
      <c r="AMK43" s="851"/>
      <c r="AML43" s="851"/>
      <c r="AMM43" s="851"/>
      <c r="AMN43" s="851"/>
      <c r="AMO43" s="851"/>
      <c r="AMP43" s="851"/>
      <c r="AMQ43" s="851"/>
      <c r="AMR43" s="851"/>
      <c r="AMS43" s="851"/>
      <c r="AMT43" s="851"/>
      <c r="AMU43" s="851"/>
      <c r="AMV43" s="851"/>
      <c r="AMW43" s="851"/>
      <c r="AMX43" s="851"/>
      <c r="AMY43" s="851"/>
      <c r="AMZ43" s="851"/>
      <c r="ANA43" s="851"/>
      <c r="ANB43" s="851"/>
      <c r="ANC43" s="851"/>
      <c r="AND43" s="851"/>
      <c r="ANE43" s="851"/>
      <c r="ANF43" s="851"/>
      <c r="ANG43" s="851"/>
      <c r="ANH43" s="851"/>
      <c r="ANI43" s="851"/>
      <c r="ANJ43" s="851"/>
      <c r="ANK43" s="851"/>
      <c r="ANL43" s="851"/>
      <c r="ANM43" s="851"/>
      <c r="ANN43" s="851"/>
      <c r="ANO43" s="851"/>
      <c r="ANP43" s="851"/>
      <c r="ANQ43" s="851"/>
      <c r="ANR43" s="851"/>
      <c r="ANS43" s="851"/>
      <c r="ANT43" s="851"/>
      <c r="ANU43" s="851"/>
      <c r="ANV43" s="851"/>
      <c r="ANW43" s="851"/>
      <c r="ANX43" s="851"/>
      <c r="ANY43" s="851"/>
      <c r="ANZ43" s="851"/>
      <c r="AOA43" s="851"/>
      <c r="AOB43" s="851"/>
      <c r="AOC43" s="851"/>
      <c r="AOD43" s="851"/>
      <c r="AOE43" s="851"/>
      <c r="AOF43" s="851"/>
      <c r="AOG43" s="851"/>
      <c r="AOH43" s="851"/>
      <c r="AOI43" s="851"/>
      <c r="AOJ43" s="851"/>
      <c r="AOK43" s="851"/>
      <c r="AOL43" s="851"/>
      <c r="AOM43" s="851"/>
      <c r="AON43" s="851"/>
      <c r="AOO43" s="851"/>
      <c r="AOP43" s="851"/>
      <c r="AOQ43" s="851"/>
      <c r="AOR43" s="851"/>
      <c r="AOS43" s="851"/>
      <c r="AOT43" s="851"/>
      <c r="AOU43" s="851"/>
      <c r="AOV43" s="851"/>
      <c r="AOW43" s="851"/>
      <c r="AOX43" s="851"/>
      <c r="AOY43" s="851"/>
      <c r="AOZ43" s="851"/>
      <c r="APA43" s="851"/>
      <c r="APB43" s="851"/>
      <c r="APC43" s="851"/>
      <c r="APD43" s="851"/>
      <c r="APE43" s="851"/>
      <c r="APF43" s="851"/>
      <c r="APG43" s="851"/>
      <c r="APH43" s="851"/>
      <c r="API43" s="851"/>
      <c r="APJ43" s="851"/>
      <c r="APK43" s="851"/>
      <c r="APL43" s="851"/>
      <c r="APM43" s="851"/>
      <c r="APN43" s="851"/>
      <c r="APO43" s="851"/>
      <c r="APP43" s="851"/>
      <c r="APQ43" s="851"/>
      <c r="APR43" s="851"/>
      <c r="APS43" s="851"/>
      <c r="APT43" s="851"/>
      <c r="APU43" s="851"/>
      <c r="APV43" s="851"/>
      <c r="APW43" s="851"/>
      <c r="APX43" s="851"/>
      <c r="APY43" s="851"/>
      <c r="APZ43" s="851"/>
      <c r="AQA43" s="851"/>
      <c r="AQB43" s="851"/>
      <c r="AQC43" s="851"/>
      <c r="AQD43" s="851"/>
      <c r="AQE43" s="851"/>
      <c r="AQF43" s="851"/>
      <c r="AQG43" s="851"/>
      <c r="AQH43" s="851"/>
      <c r="AQI43" s="851"/>
      <c r="AQJ43" s="851"/>
      <c r="AQK43" s="851"/>
      <c r="AQL43" s="851"/>
      <c r="AQM43" s="851"/>
      <c r="AQN43" s="851"/>
      <c r="AQO43" s="851"/>
      <c r="AQP43" s="851"/>
      <c r="AQQ43" s="851"/>
      <c r="AQR43" s="851"/>
      <c r="AQS43" s="851"/>
      <c r="AQT43" s="851"/>
      <c r="AQU43" s="851"/>
      <c r="AQV43" s="851"/>
      <c r="AQW43" s="851"/>
      <c r="AQX43" s="851"/>
      <c r="AQY43" s="851"/>
      <c r="AQZ43" s="851"/>
      <c r="ARA43" s="851"/>
      <c r="ARB43" s="851"/>
      <c r="ARC43" s="851"/>
      <c r="ARD43" s="851"/>
      <c r="ARE43" s="851"/>
      <c r="ARF43" s="851"/>
      <c r="ARG43" s="851"/>
      <c r="ARH43" s="851"/>
      <c r="ARI43" s="851"/>
      <c r="ARJ43" s="851"/>
      <c r="ARK43" s="851"/>
      <c r="ARL43" s="851"/>
      <c r="ARM43" s="851"/>
      <c r="ARN43" s="851"/>
      <c r="ARO43" s="851"/>
      <c r="ARP43" s="851"/>
      <c r="ARQ43" s="851"/>
      <c r="ARR43" s="851"/>
      <c r="ARS43" s="851"/>
      <c r="ART43" s="851"/>
      <c r="ARU43" s="851"/>
      <c r="ARV43" s="851"/>
      <c r="ARW43" s="851"/>
      <c r="ARX43" s="851"/>
      <c r="ARY43" s="851"/>
      <c r="ARZ43" s="851"/>
      <c r="ASA43" s="851"/>
      <c r="ASB43" s="851"/>
      <c r="ASC43" s="851"/>
      <c r="ASD43" s="851"/>
      <c r="ASE43" s="851"/>
      <c r="ASF43" s="851"/>
      <c r="ASG43" s="851"/>
      <c r="ASH43" s="851"/>
      <c r="ASI43" s="851"/>
      <c r="ASJ43" s="851"/>
      <c r="ASK43" s="851"/>
      <c r="ASL43" s="851"/>
      <c r="ASM43" s="851"/>
      <c r="ASN43" s="851"/>
      <c r="ASO43" s="851"/>
      <c r="ASP43" s="851"/>
      <c r="ASQ43" s="851"/>
      <c r="ASR43" s="851"/>
      <c r="ASS43" s="851"/>
      <c r="AST43" s="851"/>
      <c r="ASU43" s="851"/>
      <c r="ASV43" s="851"/>
      <c r="ASW43" s="851"/>
      <c r="ASX43" s="851"/>
      <c r="ASY43" s="851"/>
      <c r="ASZ43" s="851"/>
      <c r="ATA43" s="851"/>
      <c r="ATB43" s="851"/>
      <c r="ATC43" s="851"/>
      <c r="ATD43" s="851"/>
      <c r="ATE43" s="851"/>
      <c r="ATF43" s="851"/>
      <c r="ATG43" s="851"/>
      <c r="ATH43" s="851"/>
      <c r="ATI43" s="851"/>
      <c r="ATJ43" s="851"/>
      <c r="ATK43" s="851"/>
      <c r="ATL43" s="851"/>
      <c r="ATM43" s="851"/>
      <c r="ATN43" s="851"/>
      <c r="ATO43" s="851"/>
      <c r="ATP43" s="851"/>
      <c r="ATQ43" s="851"/>
      <c r="ATR43" s="851"/>
      <c r="ATS43" s="851"/>
      <c r="ATT43" s="851"/>
      <c r="ATU43" s="851"/>
      <c r="ATV43" s="851"/>
      <c r="ATW43" s="851"/>
      <c r="ATX43" s="851"/>
      <c r="ATY43" s="851"/>
      <c r="ATZ43" s="851"/>
      <c r="AUA43" s="851"/>
      <c r="AUB43" s="851"/>
      <c r="AUC43" s="851"/>
      <c r="AUD43" s="851"/>
      <c r="AUE43" s="851"/>
      <c r="AUF43" s="851"/>
      <c r="AUG43" s="851"/>
      <c r="AUH43" s="851"/>
      <c r="AUI43" s="851"/>
      <c r="AUJ43" s="851"/>
      <c r="AUK43" s="851"/>
      <c r="AUL43" s="851"/>
      <c r="AUM43" s="851"/>
      <c r="AUN43" s="851"/>
      <c r="AUO43" s="851"/>
      <c r="AUP43" s="851"/>
      <c r="AUQ43" s="851"/>
      <c r="AUR43" s="851"/>
      <c r="AUS43" s="851"/>
      <c r="AUT43" s="851"/>
      <c r="AUU43" s="851"/>
      <c r="AUV43" s="851"/>
      <c r="AUW43" s="851"/>
      <c r="AUX43" s="851"/>
      <c r="AUY43" s="851"/>
      <c r="AUZ43" s="851"/>
      <c r="AVA43" s="851"/>
      <c r="AVB43" s="851"/>
      <c r="AVC43" s="851"/>
      <c r="AVD43" s="851"/>
      <c r="AVE43" s="851"/>
      <c r="AVF43" s="851"/>
      <c r="AVG43" s="851"/>
      <c r="AVH43" s="851"/>
      <c r="AVI43" s="851"/>
      <c r="AVJ43" s="851"/>
      <c r="AVK43" s="851"/>
      <c r="AVL43" s="851"/>
      <c r="AVM43" s="851"/>
      <c r="AVN43" s="851"/>
      <c r="AVO43" s="851"/>
      <c r="AVP43" s="851"/>
      <c r="AVQ43" s="851"/>
      <c r="AVR43" s="851"/>
      <c r="AVS43" s="851"/>
      <c r="AVT43" s="851"/>
      <c r="AVU43" s="851"/>
      <c r="AVV43" s="851"/>
      <c r="AVW43" s="851"/>
      <c r="AVX43" s="851"/>
      <c r="AVY43" s="851"/>
      <c r="AVZ43" s="851"/>
      <c r="AWA43" s="851"/>
      <c r="AWB43" s="851"/>
      <c r="AWC43" s="851"/>
      <c r="AWD43" s="851"/>
      <c r="AWE43" s="851"/>
      <c r="AWF43" s="851"/>
      <c r="AWG43" s="851"/>
      <c r="AWH43" s="851"/>
      <c r="AWI43" s="851"/>
      <c r="AWJ43" s="851"/>
      <c r="AWK43" s="851"/>
      <c r="AWL43" s="851"/>
      <c r="AWM43" s="851"/>
      <c r="AWN43" s="851"/>
      <c r="AWO43" s="851"/>
      <c r="AWP43" s="851"/>
      <c r="AWQ43" s="851"/>
      <c r="AWR43" s="851"/>
      <c r="AWS43" s="851"/>
      <c r="AWT43" s="851"/>
      <c r="AWU43" s="851"/>
      <c r="AWV43" s="851"/>
      <c r="AWW43" s="851"/>
      <c r="AWX43" s="851"/>
      <c r="AWY43" s="851"/>
      <c r="AWZ43" s="851"/>
      <c r="AXA43" s="851"/>
      <c r="AXB43" s="851"/>
      <c r="AXC43" s="851"/>
      <c r="AXD43" s="851"/>
      <c r="AXE43" s="851"/>
      <c r="AXF43" s="851"/>
      <c r="AXG43" s="851"/>
      <c r="AXH43" s="851"/>
      <c r="AXI43" s="851"/>
      <c r="AXJ43" s="851"/>
      <c r="AXK43" s="851"/>
      <c r="AXL43" s="851"/>
      <c r="AXM43" s="851"/>
      <c r="AXN43" s="851"/>
      <c r="AXO43" s="851"/>
      <c r="AXP43" s="851"/>
      <c r="AXQ43" s="851"/>
      <c r="AXR43" s="851"/>
      <c r="AXS43" s="851"/>
      <c r="AXT43" s="851"/>
      <c r="AXU43" s="851"/>
      <c r="AXV43" s="851"/>
      <c r="AXW43" s="851"/>
      <c r="AXX43" s="851"/>
      <c r="AXY43" s="851"/>
      <c r="AXZ43" s="851"/>
      <c r="AYA43" s="851"/>
      <c r="AYB43" s="851"/>
      <c r="AYC43" s="851"/>
      <c r="AYD43" s="851"/>
      <c r="AYE43" s="851"/>
      <c r="AYF43" s="851"/>
      <c r="AYG43" s="851"/>
      <c r="AYH43" s="851"/>
      <c r="AYI43" s="851"/>
      <c r="AYJ43" s="851"/>
      <c r="AYK43" s="851"/>
      <c r="AYL43" s="851"/>
      <c r="AYM43" s="851"/>
      <c r="AYN43" s="851"/>
      <c r="AYO43" s="851"/>
      <c r="AYP43" s="851"/>
      <c r="AYQ43" s="851"/>
      <c r="AYR43" s="851"/>
      <c r="AYS43" s="851"/>
      <c r="AYT43" s="851"/>
      <c r="AYU43" s="851"/>
      <c r="AYV43" s="851"/>
      <c r="AYW43" s="851"/>
      <c r="AYX43" s="851"/>
      <c r="AYY43" s="851"/>
      <c r="AYZ43" s="851"/>
      <c r="AZA43" s="851"/>
      <c r="AZB43" s="851"/>
      <c r="AZC43" s="851"/>
      <c r="AZD43" s="851"/>
      <c r="AZE43" s="851"/>
      <c r="AZF43" s="851"/>
      <c r="AZG43" s="851"/>
      <c r="AZH43" s="851"/>
      <c r="AZI43" s="851"/>
      <c r="AZJ43" s="851"/>
      <c r="AZK43" s="851"/>
      <c r="AZL43" s="851"/>
      <c r="AZM43" s="851"/>
      <c r="AZN43" s="851"/>
      <c r="AZO43" s="851"/>
      <c r="AZP43" s="851"/>
      <c r="AZQ43" s="851"/>
      <c r="AZR43" s="851"/>
      <c r="AZS43" s="851"/>
      <c r="AZT43" s="851"/>
      <c r="AZU43" s="851"/>
      <c r="AZV43" s="851"/>
      <c r="AZW43" s="851"/>
      <c r="AZX43" s="851"/>
      <c r="AZY43" s="851"/>
      <c r="AZZ43" s="851"/>
      <c r="BAA43" s="851"/>
      <c r="BAB43" s="851"/>
      <c r="BAC43" s="851"/>
      <c r="BAD43" s="851"/>
      <c r="BAE43" s="851"/>
      <c r="BAF43" s="851"/>
      <c r="BAG43" s="851"/>
      <c r="BAH43" s="851"/>
      <c r="BAI43" s="851"/>
      <c r="BAJ43" s="851"/>
      <c r="BAK43" s="851"/>
      <c r="BAL43" s="851"/>
      <c r="BAM43" s="851"/>
      <c r="BAN43" s="851"/>
      <c r="BAO43" s="851"/>
      <c r="BAP43" s="851"/>
      <c r="BAQ43" s="851"/>
      <c r="BAR43" s="851"/>
      <c r="BAS43" s="851"/>
      <c r="BAT43" s="851"/>
      <c r="BAU43" s="851"/>
      <c r="BAV43" s="851"/>
      <c r="BAW43" s="851"/>
      <c r="BAX43" s="851"/>
      <c r="BAY43" s="851"/>
      <c r="BAZ43" s="851"/>
      <c r="BBA43" s="851"/>
      <c r="BBB43" s="851"/>
      <c r="BBC43" s="851"/>
      <c r="BBD43" s="851"/>
      <c r="BBE43" s="851"/>
      <c r="BBF43" s="851"/>
      <c r="BBG43" s="851"/>
      <c r="BBH43" s="851"/>
      <c r="BBI43" s="851"/>
      <c r="BBJ43" s="851"/>
      <c r="BBK43" s="851"/>
      <c r="BBL43" s="851"/>
      <c r="BBM43" s="851"/>
      <c r="BBN43" s="851"/>
      <c r="BBO43" s="851"/>
      <c r="BBP43" s="851"/>
      <c r="BBQ43" s="851"/>
      <c r="BBR43" s="851"/>
      <c r="BBS43" s="851"/>
      <c r="BBT43" s="851"/>
      <c r="BBU43" s="851"/>
      <c r="BBV43" s="851"/>
      <c r="BBW43" s="851"/>
      <c r="BBX43" s="851"/>
      <c r="BBY43" s="851"/>
      <c r="BBZ43" s="851"/>
      <c r="BCA43" s="851"/>
      <c r="BCB43" s="851"/>
      <c r="BCC43" s="851"/>
      <c r="BCD43" s="851"/>
      <c r="BCE43" s="851"/>
      <c r="BCF43" s="851"/>
      <c r="BCG43" s="851"/>
      <c r="BCH43" s="851"/>
      <c r="BCI43" s="851"/>
      <c r="BCJ43" s="851"/>
      <c r="BCK43" s="851"/>
      <c r="BCL43" s="851"/>
      <c r="BCM43" s="851"/>
      <c r="BCN43" s="851"/>
      <c r="BCO43" s="851"/>
      <c r="BCP43" s="851"/>
      <c r="BCQ43" s="851"/>
      <c r="BCR43" s="851"/>
      <c r="BCS43" s="851"/>
      <c r="BCT43" s="851"/>
      <c r="BCU43" s="851"/>
      <c r="BCV43" s="851"/>
      <c r="BCW43" s="851"/>
      <c r="BCX43" s="851"/>
      <c r="BCY43" s="851"/>
      <c r="BCZ43" s="851"/>
      <c r="BDA43" s="851"/>
      <c r="BDB43" s="851"/>
      <c r="BDC43" s="851"/>
      <c r="BDD43" s="851"/>
      <c r="BDE43" s="851"/>
      <c r="BDF43" s="851"/>
      <c r="BDG43" s="851"/>
      <c r="BDH43" s="851"/>
      <c r="BDI43" s="851"/>
      <c r="BDJ43" s="851"/>
      <c r="BDK43" s="851"/>
      <c r="BDL43" s="851"/>
      <c r="BDM43" s="851"/>
      <c r="BDN43" s="851"/>
      <c r="BDO43" s="851"/>
      <c r="BDP43" s="851"/>
      <c r="BDQ43" s="851"/>
      <c r="BDR43" s="851"/>
      <c r="BDS43" s="851"/>
      <c r="BDT43" s="851"/>
      <c r="BDU43" s="851"/>
      <c r="BDV43" s="851"/>
      <c r="BDW43" s="851"/>
      <c r="BDX43" s="851"/>
      <c r="BDY43" s="851"/>
      <c r="BDZ43" s="851"/>
      <c r="BEA43" s="851"/>
      <c r="BEB43" s="851"/>
      <c r="BEC43" s="851"/>
      <c r="BED43" s="851"/>
      <c r="BEE43" s="851"/>
      <c r="BEF43" s="851"/>
      <c r="BEG43" s="851"/>
      <c r="BEH43" s="851"/>
      <c r="BEI43" s="851"/>
      <c r="BEJ43" s="851"/>
      <c r="BEK43" s="851"/>
      <c r="BEL43" s="851"/>
      <c r="BEM43" s="851"/>
      <c r="BEN43" s="851"/>
      <c r="BEO43" s="851"/>
      <c r="BEP43" s="851"/>
      <c r="BEQ43" s="851"/>
      <c r="BER43" s="851"/>
      <c r="BES43" s="851"/>
      <c r="BET43" s="851"/>
      <c r="BEU43" s="851"/>
      <c r="BEV43" s="851"/>
      <c r="BEW43" s="851"/>
      <c r="BEX43" s="851"/>
      <c r="BEY43" s="851"/>
      <c r="BEZ43" s="851"/>
      <c r="BFA43" s="851"/>
      <c r="BFB43" s="851"/>
      <c r="BFC43" s="851"/>
      <c r="BFD43" s="851"/>
      <c r="BFE43" s="851"/>
      <c r="BFF43" s="851"/>
      <c r="BFG43" s="851"/>
      <c r="BFH43" s="851"/>
      <c r="BFI43" s="851"/>
      <c r="BFJ43" s="851"/>
      <c r="BFK43" s="851"/>
      <c r="BFL43" s="851"/>
      <c r="BFM43" s="851"/>
      <c r="BFN43" s="851"/>
      <c r="BFO43" s="851"/>
      <c r="BFP43" s="851"/>
      <c r="BFQ43" s="851"/>
      <c r="BFR43" s="851"/>
      <c r="BFS43" s="851"/>
      <c r="BFT43" s="851"/>
      <c r="BFU43" s="851"/>
      <c r="BFV43" s="851"/>
      <c r="BFW43" s="851"/>
      <c r="BFX43" s="851"/>
      <c r="BFY43" s="851"/>
      <c r="BFZ43" s="851"/>
      <c r="BGA43" s="851"/>
      <c r="BGB43" s="851"/>
      <c r="BGC43" s="851"/>
      <c r="BGD43" s="851"/>
      <c r="BGE43" s="851"/>
      <c r="BGF43" s="851"/>
      <c r="BGG43" s="851"/>
      <c r="BGH43" s="851"/>
      <c r="BGI43" s="851"/>
      <c r="BGJ43" s="851"/>
      <c r="BGK43" s="851"/>
      <c r="BGL43" s="851"/>
      <c r="BGM43" s="851"/>
      <c r="BGN43" s="851"/>
      <c r="BGO43" s="851"/>
      <c r="BGP43" s="851"/>
      <c r="BGQ43" s="851"/>
      <c r="BGR43" s="851"/>
      <c r="BGS43" s="851"/>
      <c r="BGT43" s="851"/>
      <c r="BGU43" s="851"/>
      <c r="BGV43" s="851"/>
      <c r="BGW43" s="851"/>
      <c r="BGX43" s="851"/>
      <c r="BGY43" s="851"/>
      <c r="BGZ43" s="851"/>
      <c r="BHA43" s="851"/>
      <c r="BHB43" s="851"/>
      <c r="BHC43" s="851"/>
      <c r="BHD43" s="851"/>
      <c r="BHE43" s="851"/>
      <c r="BHF43" s="851"/>
      <c r="BHG43" s="851"/>
      <c r="BHH43" s="851"/>
      <c r="BHI43" s="851"/>
      <c r="BHJ43" s="851"/>
      <c r="BHK43" s="851"/>
      <c r="BHL43" s="851"/>
      <c r="BHM43" s="851"/>
      <c r="BHN43" s="851"/>
      <c r="BHO43" s="851"/>
      <c r="BHP43" s="851"/>
      <c r="BHQ43" s="851"/>
      <c r="BHR43" s="851"/>
      <c r="BHS43" s="851"/>
      <c r="BHT43" s="851"/>
      <c r="BHU43" s="851"/>
      <c r="BHV43" s="851"/>
      <c r="BHW43" s="851"/>
      <c r="BHX43" s="851"/>
      <c r="BHY43" s="851"/>
      <c r="BHZ43" s="851"/>
      <c r="BIA43" s="851"/>
      <c r="BIB43" s="851"/>
      <c r="BIC43" s="851"/>
      <c r="BID43" s="851"/>
      <c r="BIE43" s="851"/>
      <c r="BIF43" s="851"/>
      <c r="BIG43" s="851"/>
      <c r="BIH43" s="851"/>
      <c r="BII43" s="851"/>
      <c r="BIJ43" s="851"/>
      <c r="BIK43" s="851"/>
      <c r="BIL43" s="851"/>
      <c r="BIM43" s="851"/>
      <c r="BIN43" s="851"/>
      <c r="BIO43" s="851"/>
      <c r="BIP43" s="851"/>
      <c r="BIQ43" s="851"/>
      <c r="BIR43" s="851"/>
      <c r="BIS43" s="851"/>
      <c r="BIT43" s="851"/>
      <c r="BIU43" s="851"/>
      <c r="BIV43" s="851"/>
      <c r="BIW43" s="851"/>
      <c r="BIX43" s="851"/>
      <c r="BIY43" s="851"/>
      <c r="BIZ43" s="851"/>
      <c r="BJA43" s="851"/>
      <c r="BJB43" s="851"/>
      <c r="BJC43" s="851"/>
      <c r="BJD43" s="851"/>
      <c r="BJE43" s="851"/>
      <c r="BJF43" s="851"/>
      <c r="BJG43" s="851"/>
      <c r="BJH43" s="851"/>
      <c r="BJI43" s="851"/>
      <c r="BJJ43" s="851"/>
      <c r="BJK43" s="851"/>
      <c r="BJL43" s="851"/>
      <c r="BJM43" s="851"/>
      <c r="BJN43" s="851"/>
      <c r="BJO43" s="851"/>
      <c r="BJP43" s="851"/>
      <c r="BJQ43" s="851"/>
      <c r="BJR43" s="851"/>
      <c r="BJS43" s="851"/>
      <c r="BJT43" s="851"/>
      <c r="BJU43" s="851"/>
      <c r="BJV43" s="851"/>
      <c r="BJW43" s="851"/>
      <c r="BJX43" s="851"/>
      <c r="BJY43" s="851"/>
      <c r="BJZ43" s="851"/>
      <c r="BKA43" s="851"/>
      <c r="BKB43" s="851"/>
      <c r="BKC43" s="851"/>
      <c r="BKD43" s="851"/>
      <c r="BKE43" s="851"/>
      <c r="BKF43" s="851"/>
      <c r="BKG43" s="851"/>
      <c r="BKH43" s="851"/>
      <c r="BKI43" s="851"/>
      <c r="BKJ43" s="851"/>
      <c r="BKK43" s="851"/>
      <c r="BKL43" s="851"/>
      <c r="BKM43" s="851"/>
      <c r="BKN43" s="851"/>
      <c r="BKO43" s="851"/>
      <c r="BKP43" s="851"/>
      <c r="BKQ43" s="851"/>
      <c r="BKR43" s="851"/>
      <c r="BKS43" s="851"/>
      <c r="BKT43" s="851"/>
      <c r="BKU43" s="851"/>
      <c r="BKV43" s="851"/>
      <c r="BKW43" s="851"/>
      <c r="BKX43" s="851"/>
      <c r="BKY43" s="851"/>
      <c r="BKZ43" s="851"/>
      <c r="BLA43" s="851"/>
      <c r="BLB43" s="851"/>
      <c r="BLC43" s="851"/>
      <c r="BLD43" s="851"/>
      <c r="BLE43" s="851"/>
      <c r="BLF43" s="851"/>
      <c r="BLG43" s="851"/>
      <c r="BLH43" s="851"/>
      <c r="BLI43" s="851"/>
      <c r="BLJ43" s="851"/>
      <c r="BLK43" s="851"/>
      <c r="BLL43" s="851"/>
      <c r="BLM43" s="851"/>
      <c r="BLN43" s="851"/>
      <c r="BLO43" s="851"/>
      <c r="BLP43" s="851"/>
      <c r="BLQ43" s="851"/>
      <c r="BLR43" s="851"/>
      <c r="BLS43" s="851"/>
      <c r="BLT43" s="851"/>
      <c r="BLU43" s="851"/>
      <c r="BLV43" s="851"/>
      <c r="BLW43" s="851"/>
      <c r="BLX43" s="851"/>
      <c r="BLY43" s="851"/>
      <c r="BLZ43" s="851"/>
      <c r="BMA43" s="851"/>
      <c r="BMB43" s="851"/>
      <c r="BMC43" s="851"/>
      <c r="BMD43" s="851"/>
      <c r="BME43" s="851"/>
      <c r="BMF43" s="851"/>
      <c r="BMG43" s="851"/>
      <c r="BMH43" s="851"/>
      <c r="BMI43" s="851"/>
      <c r="BMJ43" s="851"/>
      <c r="BMK43" s="851"/>
      <c r="BML43" s="851"/>
      <c r="BMM43" s="851"/>
      <c r="BMN43" s="851"/>
      <c r="BMO43" s="851"/>
      <c r="BMP43" s="851"/>
      <c r="BMQ43" s="851"/>
      <c r="BMR43" s="851"/>
      <c r="BMS43" s="851"/>
      <c r="BMT43" s="851"/>
      <c r="BMU43" s="851"/>
      <c r="BMV43" s="851"/>
      <c r="BMW43" s="851"/>
      <c r="BMX43" s="851"/>
      <c r="BMY43" s="851"/>
      <c r="BMZ43" s="851"/>
      <c r="BNA43" s="851"/>
      <c r="BNB43" s="851"/>
      <c r="BNC43" s="851"/>
      <c r="BND43" s="851"/>
      <c r="BNE43" s="851"/>
      <c r="BNF43" s="851"/>
      <c r="BNG43" s="851"/>
      <c r="BNH43" s="851"/>
      <c r="BNI43" s="851"/>
      <c r="BNJ43" s="851"/>
      <c r="BNK43" s="851"/>
      <c r="BNL43" s="851"/>
      <c r="BNM43" s="851"/>
      <c r="BNN43" s="851"/>
      <c r="BNO43" s="851"/>
      <c r="BNP43" s="851"/>
      <c r="BNQ43" s="851"/>
      <c r="BNR43" s="851"/>
      <c r="BNS43" s="851"/>
      <c r="BNT43" s="851"/>
      <c r="BNU43" s="851"/>
      <c r="BNV43" s="851"/>
      <c r="BNW43" s="851"/>
      <c r="BNX43" s="851"/>
      <c r="BNY43" s="851"/>
      <c r="BNZ43" s="851"/>
      <c r="BOA43" s="851"/>
      <c r="BOB43" s="851"/>
      <c r="BOC43" s="851"/>
      <c r="BOD43" s="851"/>
      <c r="BOE43" s="851"/>
      <c r="BOF43" s="851"/>
      <c r="BOG43" s="851"/>
      <c r="BOH43" s="851"/>
      <c r="BOI43" s="851"/>
      <c r="BOJ43" s="851"/>
      <c r="BOK43" s="851"/>
      <c r="BOL43" s="851"/>
      <c r="BOM43" s="851"/>
      <c r="BON43" s="851"/>
      <c r="BOO43" s="851"/>
      <c r="BOP43" s="851"/>
      <c r="BOQ43" s="851"/>
      <c r="BOR43" s="851"/>
      <c r="BOS43" s="851"/>
      <c r="BOT43" s="851"/>
      <c r="BOU43" s="851"/>
      <c r="BOV43" s="851"/>
      <c r="BOW43" s="851"/>
      <c r="BOX43" s="851"/>
      <c r="BOY43" s="851"/>
      <c r="BOZ43" s="851"/>
      <c r="BPA43" s="851"/>
      <c r="BPB43" s="851"/>
      <c r="BPC43" s="851"/>
      <c r="BPD43" s="851"/>
      <c r="BPE43" s="851"/>
      <c r="BPF43" s="851"/>
      <c r="BPG43" s="851"/>
      <c r="BPH43" s="851"/>
      <c r="BPI43" s="851"/>
      <c r="BPJ43" s="851"/>
      <c r="BPK43" s="851"/>
      <c r="BPL43" s="851"/>
      <c r="BPM43" s="851"/>
      <c r="BPN43" s="851"/>
      <c r="BPO43" s="851"/>
      <c r="BPP43" s="851"/>
      <c r="BPQ43" s="851"/>
      <c r="BPR43" s="851"/>
      <c r="BPS43" s="851"/>
      <c r="BPT43" s="851"/>
      <c r="BPU43" s="851"/>
      <c r="BPV43" s="851"/>
      <c r="BPW43" s="851"/>
      <c r="BPX43" s="851"/>
      <c r="BPY43" s="851"/>
      <c r="BPZ43" s="851"/>
      <c r="BQA43" s="851"/>
      <c r="BQB43" s="851"/>
      <c r="BQC43" s="851"/>
      <c r="BQD43" s="851"/>
      <c r="BQE43" s="851"/>
      <c r="BQF43" s="851"/>
      <c r="BQG43" s="851"/>
      <c r="BQH43" s="851"/>
      <c r="BQI43" s="851"/>
      <c r="BQJ43" s="851"/>
      <c r="BQK43" s="851"/>
      <c r="BQL43" s="851"/>
      <c r="BQM43" s="851"/>
      <c r="BQN43" s="851"/>
      <c r="BQO43" s="851"/>
      <c r="BQP43" s="851"/>
      <c r="BQQ43" s="851"/>
      <c r="BQR43" s="851"/>
      <c r="BQS43" s="851"/>
      <c r="BQT43" s="851"/>
      <c r="BQU43" s="851"/>
      <c r="BQV43" s="851"/>
      <c r="BQW43" s="851"/>
      <c r="BQX43" s="851"/>
      <c r="BQY43" s="851"/>
      <c r="BQZ43" s="851"/>
      <c r="BRA43" s="851"/>
      <c r="BRB43" s="851"/>
      <c r="BRC43" s="851"/>
      <c r="BRD43" s="851"/>
      <c r="BRE43" s="851"/>
      <c r="BRF43" s="851"/>
      <c r="BRG43" s="851"/>
      <c r="BRH43" s="851"/>
      <c r="BRI43" s="851"/>
      <c r="BRJ43" s="851"/>
      <c r="BRK43" s="851"/>
      <c r="BRL43" s="851"/>
      <c r="BRM43" s="851"/>
      <c r="BRN43" s="851"/>
      <c r="BRO43" s="851"/>
      <c r="BRP43" s="851"/>
      <c r="BRQ43" s="851"/>
      <c r="BRR43" s="851"/>
      <c r="BRS43" s="851"/>
      <c r="BRT43" s="851"/>
      <c r="BRU43" s="851"/>
      <c r="BRV43" s="851"/>
      <c r="BRW43" s="851"/>
      <c r="BRX43" s="851"/>
      <c r="BRY43" s="851"/>
      <c r="BRZ43" s="851"/>
      <c r="BSA43" s="851"/>
      <c r="BSB43" s="851"/>
      <c r="BSC43" s="851"/>
      <c r="BSD43" s="851"/>
      <c r="BSE43" s="851"/>
      <c r="BSF43" s="851"/>
      <c r="BSG43" s="851"/>
      <c r="BSH43" s="851"/>
      <c r="BSI43" s="851"/>
      <c r="BSJ43" s="851"/>
      <c r="BSK43" s="851"/>
      <c r="BSL43" s="851"/>
      <c r="BSM43" s="851"/>
      <c r="BSN43" s="851"/>
      <c r="BSO43" s="851"/>
      <c r="BSP43" s="851"/>
      <c r="BSQ43" s="851"/>
      <c r="BSR43" s="851"/>
      <c r="BSS43" s="851"/>
      <c r="BST43" s="851"/>
      <c r="BSU43" s="851"/>
      <c r="BSV43" s="851"/>
      <c r="BSW43" s="851"/>
      <c r="BSX43" s="851"/>
      <c r="BSY43" s="851"/>
      <c r="BSZ43" s="851"/>
      <c r="BTA43" s="851"/>
      <c r="BTB43" s="851"/>
      <c r="BTC43" s="851"/>
      <c r="BTD43" s="851"/>
      <c r="BTE43" s="851"/>
      <c r="BTF43" s="851"/>
      <c r="BTG43" s="851"/>
      <c r="BTH43" s="851"/>
      <c r="BTI43" s="851"/>
      <c r="BTJ43" s="851"/>
      <c r="BTK43" s="851"/>
      <c r="BTL43" s="851"/>
      <c r="BTM43" s="851"/>
      <c r="BTN43" s="851"/>
      <c r="BTO43" s="851"/>
      <c r="BTP43" s="851"/>
      <c r="BTQ43" s="851"/>
      <c r="BTR43" s="851"/>
      <c r="BTS43" s="851"/>
      <c r="BTT43" s="851"/>
      <c r="BTU43" s="851"/>
      <c r="BTV43" s="851"/>
      <c r="BTW43" s="851"/>
      <c r="BTX43" s="851"/>
      <c r="BTY43" s="851"/>
      <c r="BTZ43" s="851"/>
      <c r="BUA43" s="851"/>
      <c r="BUB43" s="851"/>
      <c r="BUC43" s="851"/>
      <c r="BUD43" s="851"/>
      <c r="BUE43" s="851"/>
      <c r="BUF43" s="851"/>
      <c r="BUG43" s="851"/>
      <c r="BUH43" s="851"/>
      <c r="BUI43" s="851"/>
      <c r="BUJ43" s="851"/>
      <c r="BUK43" s="851"/>
      <c r="BUL43" s="851"/>
      <c r="BUM43" s="851"/>
      <c r="BUN43" s="851"/>
      <c r="BUO43" s="851"/>
      <c r="BUP43" s="851"/>
      <c r="BUQ43" s="851"/>
      <c r="BUR43" s="851"/>
      <c r="BUS43" s="851"/>
      <c r="BUT43" s="851"/>
      <c r="BUU43" s="851"/>
      <c r="BUV43" s="851"/>
      <c r="BUW43" s="851"/>
      <c r="BUX43" s="851"/>
      <c r="BUY43" s="851"/>
      <c r="BUZ43" s="851"/>
      <c r="BVA43" s="851"/>
      <c r="BVB43" s="851"/>
      <c r="BVC43" s="851"/>
      <c r="BVD43" s="851"/>
      <c r="BVE43" s="851"/>
      <c r="BVF43" s="851"/>
      <c r="BVG43" s="851"/>
      <c r="BVH43" s="851"/>
      <c r="BVI43" s="851"/>
      <c r="BVJ43" s="851"/>
      <c r="BVK43" s="851"/>
      <c r="BVL43" s="851"/>
      <c r="BVM43" s="851"/>
      <c r="BVN43" s="851"/>
      <c r="BVO43" s="851"/>
      <c r="BVP43" s="851"/>
      <c r="BVQ43" s="851"/>
      <c r="BVR43" s="851"/>
      <c r="BVS43" s="851"/>
      <c r="BVT43" s="851"/>
      <c r="BVU43" s="851"/>
      <c r="BVV43" s="851"/>
      <c r="BVW43" s="851"/>
      <c r="BVX43" s="851"/>
      <c r="BVY43" s="851"/>
      <c r="BVZ43" s="851"/>
      <c r="BWA43" s="851"/>
      <c r="BWB43" s="851"/>
      <c r="BWC43" s="851"/>
      <c r="BWD43" s="851"/>
      <c r="BWE43" s="851"/>
      <c r="BWF43" s="851"/>
      <c r="BWG43" s="851"/>
      <c r="BWH43" s="851"/>
      <c r="BWI43" s="851"/>
      <c r="BWJ43" s="851"/>
      <c r="BWK43" s="851"/>
      <c r="BWL43" s="851"/>
      <c r="BWM43" s="851"/>
      <c r="BWN43" s="851"/>
      <c r="BWO43" s="851"/>
      <c r="BWP43" s="851"/>
      <c r="BWQ43" s="851"/>
      <c r="BWR43" s="851"/>
      <c r="BWS43" s="851"/>
      <c r="BWT43" s="851"/>
      <c r="BWU43" s="851"/>
      <c r="BWV43" s="851"/>
      <c r="BWW43" s="851"/>
      <c r="BWX43" s="851"/>
      <c r="BWY43" s="851"/>
      <c r="BWZ43" s="851"/>
      <c r="BXA43" s="851"/>
      <c r="BXB43" s="851"/>
      <c r="BXC43" s="851"/>
      <c r="BXD43" s="851"/>
      <c r="BXE43" s="851"/>
      <c r="BXF43" s="851"/>
      <c r="BXG43" s="851"/>
      <c r="BXH43" s="851"/>
      <c r="BXI43" s="851"/>
      <c r="BXJ43" s="851"/>
      <c r="BXK43" s="851"/>
      <c r="BXL43" s="851"/>
      <c r="BXM43" s="851"/>
      <c r="BXN43" s="851"/>
      <c r="BXO43" s="851"/>
      <c r="BXP43" s="851"/>
      <c r="BXQ43" s="851"/>
      <c r="BXR43" s="851"/>
      <c r="BXS43" s="851"/>
      <c r="BXT43" s="851"/>
      <c r="BXU43" s="851"/>
      <c r="BXV43" s="851"/>
      <c r="BXW43" s="851"/>
      <c r="BXX43" s="851"/>
      <c r="BXY43" s="851"/>
      <c r="BXZ43" s="851"/>
      <c r="BYA43" s="851"/>
      <c r="BYB43" s="851"/>
      <c r="BYC43" s="851"/>
      <c r="BYD43" s="851"/>
      <c r="BYE43" s="851"/>
      <c r="BYF43" s="851"/>
      <c r="BYG43" s="851"/>
      <c r="BYH43" s="851"/>
      <c r="BYI43" s="851"/>
      <c r="BYJ43" s="851"/>
      <c r="BYK43" s="851"/>
      <c r="BYL43" s="851"/>
      <c r="BYM43" s="851"/>
      <c r="BYN43" s="851"/>
      <c r="BYO43" s="851"/>
      <c r="BYP43" s="851"/>
      <c r="BYQ43" s="851"/>
      <c r="BYR43" s="851"/>
      <c r="BYS43" s="851"/>
      <c r="BYT43" s="851"/>
      <c r="BYU43" s="851"/>
      <c r="BYV43" s="851"/>
      <c r="BYW43" s="851"/>
      <c r="BYX43" s="851"/>
      <c r="BYY43" s="851"/>
      <c r="BYZ43" s="851"/>
      <c r="BZA43" s="851"/>
      <c r="BZB43" s="851"/>
      <c r="BZC43" s="851"/>
      <c r="BZD43" s="851"/>
      <c r="BZE43" s="851"/>
      <c r="BZF43" s="851"/>
      <c r="BZG43" s="851"/>
      <c r="BZH43" s="851"/>
      <c r="BZI43" s="851"/>
      <c r="BZJ43" s="851"/>
      <c r="BZK43" s="851"/>
      <c r="BZL43" s="851"/>
      <c r="BZM43" s="851"/>
      <c r="BZN43" s="851"/>
      <c r="BZO43" s="851"/>
      <c r="BZP43" s="851"/>
      <c r="BZQ43" s="851"/>
      <c r="BZR43" s="851"/>
      <c r="BZS43" s="851"/>
      <c r="BZT43" s="851"/>
      <c r="BZU43" s="851"/>
      <c r="BZV43" s="851"/>
      <c r="BZW43" s="851"/>
      <c r="BZX43" s="851"/>
      <c r="BZY43" s="851"/>
      <c r="BZZ43" s="851"/>
      <c r="CAA43" s="851"/>
      <c r="CAB43" s="851"/>
      <c r="CAC43" s="851"/>
      <c r="CAD43" s="851"/>
      <c r="CAE43" s="851"/>
      <c r="CAF43" s="851"/>
      <c r="CAG43" s="851"/>
      <c r="CAH43" s="851"/>
      <c r="CAI43" s="851"/>
      <c r="CAJ43" s="851"/>
      <c r="CAK43" s="851"/>
      <c r="CAL43" s="851"/>
      <c r="CAM43" s="851"/>
      <c r="CAN43" s="851"/>
      <c r="CAO43" s="851"/>
      <c r="CAP43" s="851"/>
      <c r="CAQ43" s="851"/>
      <c r="CAR43" s="851"/>
      <c r="CAS43" s="851"/>
      <c r="CAT43" s="851"/>
      <c r="CAU43" s="851"/>
      <c r="CAV43" s="851"/>
      <c r="CAW43" s="851"/>
      <c r="CAX43" s="851"/>
      <c r="CAY43" s="851"/>
      <c r="CAZ43" s="851"/>
      <c r="CBA43" s="851"/>
      <c r="CBB43" s="851"/>
      <c r="CBC43" s="851"/>
      <c r="CBD43" s="851"/>
      <c r="CBE43" s="851"/>
      <c r="CBF43" s="851"/>
      <c r="CBG43" s="851"/>
      <c r="CBH43" s="851"/>
      <c r="CBI43" s="851"/>
      <c r="CBJ43" s="851"/>
      <c r="CBK43" s="851"/>
      <c r="CBL43" s="851"/>
      <c r="CBM43" s="851"/>
      <c r="CBN43" s="851"/>
      <c r="CBO43" s="851"/>
      <c r="CBP43" s="851"/>
      <c r="CBQ43" s="851"/>
      <c r="CBR43" s="851"/>
      <c r="CBS43" s="851"/>
      <c r="CBT43" s="851"/>
      <c r="CBU43" s="851"/>
      <c r="CBV43" s="851"/>
      <c r="CBW43" s="851"/>
      <c r="CBX43" s="851"/>
      <c r="CBY43" s="851"/>
      <c r="CBZ43" s="851"/>
      <c r="CCA43" s="851"/>
      <c r="CCB43" s="851"/>
      <c r="CCC43" s="851"/>
      <c r="CCD43" s="851"/>
      <c r="CCE43" s="851"/>
      <c r="CCF43" s="851"/>
      <c r="CCG43" s="851"/>
      <c r="CCH43" s="851"/>
      <c r="CCI43" s="851"/>
      <c r="CCJ43" s="851"/>
      <c r="CCK43" s="851"/>
      <c r="CCL43" s="851"/>
      <c r="CCM43" s="851"/>
      <c r="CCN43" s="851"/>
      <c r="CCO43" s="851"/>
      <c r="CCP43" s="851"/>
      <c r="CCQ43" s="851"/>
      <c r="CCR43" s="851"/>
      <c r="CCS43" s="851"/>
      <c r="CCT43" s="851"/>
      <c r="CCU43" s="851"/>
      <c r="CCV43" s="851"/>
      <c r="CCW43" s="851"/>
      <c r="CCX43" s="851"/>
      <c r="CCY43" s="851"/>
      <c r="CCZ43" s="851"/>
      <c r="CDA43" s="851"/>
      <c r="CDB43" s="851"/>
      <c r="CDC43" s="851"/>
      <c r="CDD43" s="851"/>
      <c r="CDE43" s="851"/>
      <c r="CDF43" s="851"/>
      <c r="CDG43" s="851"/>
      <c r="CDH43" s="851"/>
      <c r="CDI43" s="851"/>
      <c r="CDJ43" s="851"/>
      <c r="CDK43" s="851"/>
      <c r="CDL43" s="851"/>
      <c r="CDM43" s="851"/>
      <c r="CDN43" s="851"/>
      <c r="CDO43" s="851"/>
      <c r="CDP43" s="851"/>
      <c r="CDQ43" s="851"/>
      <c r="CDR43" s="851"/>
      <c r="CDS43" s="851"/>
      <c r="CDT43" s="851"/>
      <c r="CDU43" s="851"/>
      <c r="CDV43" s="851"/>
      <c r="CDW43" s="851"/>
      <c r="CDX43" s="851"/>
      <c r="CDY43" s="851"/>
      <c r="CDZ43" s="851"/>
      <c r="CEA43" s="851"/>
      <c r="CEB43" s="851"/>
      <c r="CEC43" s="851"/>
      <c r="CED43" s="851"/>
      <c r="CEE43" s="851"/>
      <c r="CEF43" s="851"/>
      <c r="CEG43" s="851"/>
      <c r="CEH43" s="851"/>
      <c r="CEI43" s="851"/>
      <c r="CEJ43" s="851"/>
      <c r="CEK43" s="851"/>
      <c r="CEL43" s="851"/>
      <c r="CEM43" s="851"/>
      <c r="CEN43" s="851"/>
      <c r="CEO43" s="851"/>
      <c r="CEP43" s="851"/>
      <c r="CEQ43" s="851"/>
      <c r="CER43" s="851"/>
      <c r="CES43" s="851"/>
      <c r="CET43" s="851"/>
      <c r="CEU43" s="851"/>
      <c r="CEV43" s="851"/>
      <c r="CEW43" s="851"/>
      <c r="CEX43" s="851"/>
      <c r="CEY43" s="851"/>
      <c r="CEZ43" s="851"/>
      <c r="CFA43" s="851"/>
      <c r="CFB43" s="851"/>
      <c r="CFC43" s="851"/>
      <c r="CFD43" s="851"/>
      <c r="CFE43" s="851"/>
      <c r="CFF43" s="851"/>
      <c r="CFG43" s="851"/>
      <c r="CFH43" s="851"/>
      <c r="CFI43" s="851"/>
      <c r="CFJ43" s="851"/>
      <c r="CFK43" s="851"/>
      <c r="CFL43" s="851"/>
      <c r="CFM43" s="851"/>
      <c r="CFN43" s="851"/>
      <c r="CFO43" s="851"/>
      <c r="CFP43" s="851"/>
      <c r="CFQ43" s="851"/>
      <c r="CFR43" s="851"/>
      <c r="CFS43" s="851"/>
      <c r="CFT43" s="851"/>
      <c r="CFU43" s="851"/>
      <c r="CFV43" s="851"/>
      <c r="CFW43" s="851"/>
      <c r="CFX43" s="851"/>
      <c r="CFY43" s="851"/>
      <c r="CFZ43" s="851"/>
      <c r="CGA43" s="851"/>
      <c r="CGB43" s="851"/>
      <c r="CGC43" s="851"/>
      <c r="CGD43" s="851"/>
      <c r="CGE43" s="851"/>
      <c r="CGF43" s="851"/>
      <c r="CGG43" s="851"/>
      <c r="CGH43" s="851"/>
      <c r="CGI43" s="851"/>
      <c r="CGJ43" s="851"/>
      <c r="CGK43" s="851"/>
      <c r="CGL43" s="851"/>
      <c r="CGM43" s="851"/>
      <c r="CGN43" s="851"/>
      <c r="CGO43" s="851"/>
      <c r="CGP43" s="851"/>
      <c r="CGQ43" s="851"/>
      <c r="CGR43" s="851"/>
      <c r="CGS43" s="851"/>
      <c r="CGT43" s="851"/>
      <c r="CGU43" s="851"/>
      <c r="CGV43" s="851"/>
      <c r="CGW43" s="851"/>
      <c r="CGX43" s="851"/>
      <c r="CGY43" s="851"/>
      <c r="CGZ43" s="851"/>
      <c r="CHA43" s="851"/>
      <c r="CHB43" s="851"/>
      <c r="CHC43" s="851"/>
      <c r="CHD43" s="851"/>
      <c r="CHE43" s="851"/>
      <c r="CHF43" s="851"/>
      <c r="CHG43" s="851"/>
      <c r="CHH43" s="851"/>
      <c r="CHI43" s="851"/>
      <c r="CHJ43" s="851"/>
      <c r="CHK43" s="851"/>
      <c r="CHL43" s="851"/>
      <c r="CHM43" s="851"/>
      <c r="CHN43" s="851"/>
      <c r="CHO43" s="851"/>
      <c r="CHP43" s="851"/>
      <c r="CHQ43" s="851"/>
      <c r="CHR43" s="851"/>
      <c r="CHS43" s="851"/>
      <c r="CHT43" s="851"/>
      <c r="CHU43" s="851"/>
      <c r="CHV43" s="851"/>
      <c r="CHW43" s="851"/>
      <c r="CHX43" s="851"/>
      <c r="CHY43" s="851"/>
      <c r="CHZ43" s="851"/>
      <c r="CIA43" s="851"/>
      <c r="CIB43" s="851"/>
      <c r="CIC43" s="851"/>
      <c r="CID43" s="851"/>
      <c r="CIE43" s="851"/>
      <c r="CIF43" s="851"/>
      <c r="CIG43" s="851"/>
      <c r="CIH43" s="851"/>
      <c r="CII43" s="851"/>
      <c r="CIJ43" s="851"/>
      <c r="CIK43" s="851"/>
      <c r="CIL43" s="851"/>
      <c r="CIM43" s="851"/>
      <c r="CIN43" s="851"/>
      <c r="CIO43" s="851"/>
      <c r="CIP43" s="851"/>
      <c r="CIQ43" s="851"/>
      <c r="CIR43" s="851"/>
      <c r="CIS43" s="851"/>
      <c r="CIT43" s="851"/>
      <c r="CIU43" s="851"/>
      <c r="CIV43" s="851"/>
      <c r="CIW43" s="851"/>
      <c r="CIX43" s="851"/>
      <c r="CIY43" s="851"/>
      <c r="CIZ43" s="851"/>
      <c r="CJA43" s="851"/>
      <c r="CJB43" s="851"/>
      <c r="CJC43" s="851"/>
      <c r="CJD43" s="851"/>
      <c r="CJE43" s="851"/>
      <c r="CJF43" s="851"/>
      <c r="CJG43" s="851"/>
      <c r="CJH43" s="851"/>
      <c r="CJI43" s="851"/>
      <c r="CJJ43" s="851"/>
      <c r="CJK43" s="851"/>
      <c r="CJL43" s="851"/>
      <c r="CJM43" s="851"/>
      <c r="CJN43" s="851"/>
      <c r="CJO43" s="851"/>
      <c r="CJP43" s="851"/>
      <c r="CJQ43" s="851"/>
      <c r="CJR43" s="851"/>
      <c r="CJS43" s="851"/>
      <c r="CJT43" s="851"/>
      <c r="CJU43" s="851"/>
      <c r="CJV43" s="851"/>
      <c r="CJW43" s="851"/>
      <c r="CJX43" s="851"/>
      <c r="CJY43" s="851"/>
      <c r="CJZ43" s="851"/>
      <c r="CKA43" s="851"/>
      <c r="CKB43" s="851"/>
      <c r="CKC43" s="851"/>
      <c r="CKD43" s="851"/>
      <c r="CKE43" s="851"/>
      <c r="CKF43" s="851"/>
      <c r="CKG43" s="851"/>
      <c r="CKH43" s="851"/>
      <c r="CKI43" s="851"/>
      <c r="CKJ43" s="851"/>
      <c r="CKK43" s="851"/>
      <c r="CKL43" s="851"/>
      <c r="CKM43" s="851"/>
      <c r="CKN43" s="851"/>
      <c r="CKO43" s="851"/>
      <c r="CKP43" s="851"/>
      <c r="CKQ43" s="851"/>
      <c r="CKR43" s="851"/>
      <c r="CKS43" s="851"/>
      <c r="CKT43" s="851"/>
      <c r="CKU43" s="851"/>
      <c r="CKV43" s="851"/>
      <c r="CKW43" s="851"/>
      <c r="CKX43" s="851"/>
      <c r="CKY43" s="851"/>
      <c r="CKZ43" s="851"/>
      <c r="CLA43" s="851"/>
      <c r="CLB43" s="851"/>
      <c r="CLC43" s="851"/>
      <c r="CLD43" s="851"/>
      <c r="CLE43" s="851"/>
      <c r="CLF43" s="851"/>
      <c r="CLG43" s="851"/>
      <c r="CLH43" s="851"/>
      <c r="CLI43" s="851"/>
      <c r="CLJ43" s="851"/>
      <c r="CLK43" s="851"/>
      <c r="CLL43" s="851"/>
      <c r="CLM43" s="851"/>
      <c r="CLN43" s="851"/>
      <c r="CLO43" s="851"/>
      <c r="CLP43" s="851"/>
      <c r="CLQ43" s="851"/>
      <c r="CLR43" s="851"/>
      <c r="CLS43" s="851"/>
      <c r="CLT43" s="851"/>
      <c r="CLU43" s="851"/>
      <c r="CLV43" s="851"/>
      <c r="CLW43" s="851"/>
      <c r="CLX43" s="851"/>
      <c r="CLY43" s="851"/>
      <c r="CLZ43" s="851"/>
      <c r="CMA43" s="851"/>
      <c r="CMB43" s="851"/>
      <c r="CMC43" s="851"/>
      <c r="CMD43" s="851"/>
      <c r="CME43" s="851"/>
      <c r="CMF43" s="851"/>
      <c r="CMG43" s="851"/>
      <c r="CMH43" s="851"/>
      <c r="CMI43" s="851"/>
      <c r="CMJ43" s="851"/>
      <c r="CMK43" s="851"/>
      <c r="CML43" s="851"/>
      <c r="CMM43" s="851"/>
      <c r="CMN43" s="851"/>
      <c r="CMO43" s="851"/>
      <c r="CMP43" s="851"/>
      <c r="CMQ43" s="851"/>
      <c r="CMR43" s="851"/>
      <c r="CMS43" s="851"/>
      <c r="CMT43" s="851"/>
      <c r="CMU43" s="851"/>
      <c r="CMV43" s="851"/>
      <c r="CMW43" s="851"/>
      <c r="CMX43" s="851"/>
      <c r="CMY43" s="851"/>
      <c r="CMZ43" s="851"/>
      <c r="CNA43" s="851"/>
      <c r="CNB43" s="851"/>
      <c r="CNC43" s="851"/>
      <c r="CND43" s="851"/>
      <c r="CNE43" s="851"/>
      <c r="CNF43" s="851"/>
      <c r="CNG43" s="851"/>
      <c r="CNH43" s="851"/>
      <c r="CNI43" s="851"/>
      <c r="CNJ43" s="851"/>
      <c r="CNK43" s="851"/>
      <c r="CNL43" s="851"/>
      <c r="CNM43" s="851"/>
      <c r="CNN43" s="851"/>
      <c r="CNO43" s="851"/>
      <c r="CNP43" s="851"/>
      <c r="CNQ43" s="851"/>
      <c r="CNR43" s="851"/>
      <c r="CNS43" s="851"/>
      <c r="CNT43" s="851"/>
      <c r="CNU43" s="851"/>
      <c r="CNV43" s="851"/>
      <c r="CNW43" s="851"/>
      <c r="CNX43" s="851"/>
      <c r="CNY43" s="851"/>
      <c r="CNZ43" s="851"/>
      <c r="COA43" s="851"/>
      <c r="COB43" s="851"/>
      <c r="COC43" s="851"/>
      <c r="COD43" s="851"/>
      <c r="COE43" s="851"/>
      <c r="COF43" s="851"/>
      <c r="COG43" s="851"/>
      <c r="COH43" s="851"/>
      <c r="COI43" s="851"/>
      <c r="COJ43" s="851"/>
      <c r="COK43" s="851"/>
      <c r="COL43" s="851"/>
      <c r="COM43" s="851"/>
      <c r="CON43" s="851"/>
      <c r="COO43" s="851"/>
      <c r="COP43" s="851"/>
      <c r="COQ43" s="851"/>
      <c r="COR43" s="851"/>
      <c r="COS43" s="851"/>
      <c r="COT43" s="851"/>
      <c r="COU43" s="851"/>
      <c r="COV43" s="851"/>
      <c r="COW43" s="851"/>
      <c r="COX43" s="851"/>
      <c r="COY43" s="851"/>
      <c r="COZ43" s="851"/>
      <c r="CPA43" s="851"/>
      <c r="CPB43" s="851"/>
      <c r="CPC43" s="851"/>
      <c r="CPD43" s="851"/>
      <c r="CPE43" s="851"/>
      <c r="CPF43" s="851"/>
      <c r="CPG43" s="851"/>
      <c r="CPH43" s="851"/>
      <c r="CPI43" s="851"/>
      <c r="CPJ43" s="851"/>
      <c r="CPK43" s="851"/>
      <c r="CPL43" s="851"/>
      <c r="CPM43" s="851"/>
      <c r="CPN43" s="851"/>
      <c r="CPO43" s="851"/>
      <c r="CPP43" s="851"/>
      <c r="CPQ43" s="851"/>
      <c r="CPR43" s="851"/>
      <c r="CPS43" s="851"/>
      <c r="CPT43" s="851"/>
      <c r="CPU43" s="851"/>
      <c r="CPV43" s="851"/>
      <c r="CPW43" s="851"/>
      <c r="CPX43" s="851"/>
      <c r="CPY43" s="851"/>
      <c r="CPZ43" s="851"/>
      <c r="CQA43" s="851"/>
      <c r="CQB43" s="851"/>
      <c r="CQC43" s="851"/>
      <c r="CQD43" s="851"/>
      <c r="CQE43" s="851"/>
      <c r="CQF43" s="851"/>
      <c r="CQG43" s="851"/>
      <c r="CQH43" s="851"/>
      <c r="CQI43" s="851"/>
      <c r="CQJ43" s="851"/>
      <c r="CQK43" s="851"/>
      <c r="CQL43" s="851"/>
      <c r="CQM43" s="851"/>
      <c r="CQN43" s="851"/>
      <c r="CQO43" s="851"/>
      <c r="CQP43" s="851"/>
      <c r="CQQ43" s="851"/>
      <c r="CQR43" s="851"/>
      <c r="CQS43" s="851"/>
      <c r="CQT43" s="851"/>
      <c r="CQU43" s="851"/>
      <c r="CQV43" s="851"/>
      <c r="CQW43" s="851"/>
      <c r="CQX43" s="851"/>
      <c r="CQY43" s="851"/>
      <c r="CQZ43" s="851"/>
      <c r="CRA43" s="851"/>
      <c r="CRB43" s="851"/>
      <c r="CRC43" s="851"/>
      <c r="CRD43" s="851"/>
      <c r="CRE43" s="851"/>
      <c r="CRF43" s="851"/>
      <c r="CRG43" s="851"/>
      <c r="CRH43" s="851"/>
      <c r="CRI43" s="851"/>
      <c r="CRJ43" s="851"/>
      <c r="CRK43" s="851"/>
      <c r="CRL43" s="851"/>
      <c r="CRM43" s="851"/>
      <c r="CRN43" s="851"/>
      <c r="CRO43" s="851"/>
      <c r="CRP43" s="851"/>
      <c r="CRQ43" s="851"/>
      <c r="CRR43" s="851"/>
      <c r="CRS43" s="851"/>
      <c r="CRT43" s="851"/>
      <c r="CRU43" s="851"/>
      <c r="CRV43" s="851"/>
      <c r="CRW43" s="851"/>
      <c r="CRX43" s="851"/>
      <c r="CRY43" s="851"/>
      <c r="CRZ43" s="851"/>
      <c r="CSA43" s="851"/>
      <c r="CSB43" s="851"/>
      <c r="CSC43" s="851"/>
      <c r="CSD43" s="851"/>
      <c r="CSE43" s="851"/>
      <c r="CSF43" s="851"/>
      <c r="CSG43" s="851"/>
      <c r="CSH43" s="851"/>
      <c r="CSI43" s="851"/>
      <c r="CSJ43" s="851"/>
      <c r="CSK43" s="851"/>
      <c r="CSL43" s="851"/>
      <c r="CSM43" s="851"/>
      <c r="CSN43" s="851"/>
      <c r="CSO43" s="851"/>
      <c r="CSP43" s="851"/>
      <c r="CSQ43" s="851"/>
      <c r="CSR43" s="851"/>
      <c r="CSS43" s="851"/>
      <c r="CST43" s="851"/>
      <c r="CSU43" s="851"/>
      <c r="CSV43" s="851"/>
      <c r="CSW43" s="851"/>
      <c r="CSX43" s="851"/>
      <c r="CSY43" s="851"/>
      <c r="CSZ43" s="851"/>
      <c r="CTA43" s="851"/>
      <c r="CTB43" s="851"/>
      <c r="CTC43" s="851"/>
      <c r="CTD43" s="851"/>
      <c r="CTE43" s="851"/>
      <c r="CTF43" s="851"/>
      <c r="CTG43" s="851"/>
      <c r="CTH43" s="851"/>
      <c r="CTI43" s="851"/>
      <c r="CTJ43" s="851"/>
      <c r="CTK43" s="851"/>
      <c r="CTL43" s="851"/>
      <c r="CTM43" s="851"/>
      <c r="CTN43" s="851"/>
      <c r="CTO43" s="851"/>
      <c r="CTP43" s="851"/>
      <c r="CTQ43" s="851"/>
      <c r="CTR43" s="851"/>
      <c r="CTS43" s="851"/>
      <c r="CTT43" s="851"/>
      <c r="CTU43" s="851"/>
      <c r="CTV43" s="851"/>
      <c r="CTW43" s="851"/>
      <c r="CTX43" s="851"/>
      <c r="CTY43" s="851"/>
      <c r="CTZ43" s="851"/>
      <c r="CUA43" s="851"/>
      <c r="CUB43" s="851"/>
      <c r="CUC43" s="851"/>
      <c r="CUD43" s="851"/>
      <c r="CUE43" s="851"/>
      <c r="CUF43" s="851"/>
      <c r="CUG43" s="851"/>
      <c r="CUH43" s="851"/>
      <c r="CUI43" s="851"/>
      <c r="CUJ43" s="851"/>
      <c r="CUK43" s="851"/>
      <c r="CUL43" s="851"/>
      <c r="CUM43" s="851"/>
      <c r="CUN43" s="851"/>
      <c r="CUO43" s="851"/>
      <c r="CUP43" s="851"/>
      <c r="CUQ43" s="851"/>
      <c r="CUR43" s="851"/>
      <c r="CUS43" s="851"/>
      <c r="CUT43" s="851"/>
      <c r="CUU43" s="851"/>
      <c r="CUV43" s="851"/>
      <c r="CUW43" s="851"/>
      <c r="CUX43" s="851"/>
      <c r="CUY43" s="851"/>
      <c r="CUZ43" s="851"/>
      <c r="CVA43" s="851"/>
      <c r="CVB43" s="851"/>
      <c r="CVC43" s="851"/>
      <c r="CVD43" s="851"/>
      <c r="CVE43" s="851"/>
      <c r="CVF43" s="851"/>
      <c r="CVG43" s="851"/>
      <c r="CVH43" s="851"/>
      <c r="CVI43" s="851"/>
      <c r="CVJ43" s="851"/>
      <c r="CVK43" s="851"/>
      <c r="CVL43" s="851"/>
      <c r="CVM43" s="851"/>
      <c r="CVN43" s="851"/>
      <c r="CVO43" s="851"/>
      <c r="CVP43" s="851"/>
      <c r="CVQ43" s="851"/>
      <c r="CVR43" s="851"/>
      <c r="CVS43" s="851"/>
      <c r="CVT43" s="851"/>
      <c r="CVU43" s="851"/>
      <c r="CVV43" s="851"/>
      <c r="CVW43" s="851"/>
      <c r="CVX43" s="851"/>
      <c r="CVY43" s="851"/>
      <c r="CVZ43" s="851"/>
      <c r="CWA43" s="851"/>
      <c r="CWB43" s="851"/>
      <c r="CWC43" s="851"/>
      <c r="CWD43" s="851"/>
      <c r="CWE43" s="851"/>
      <c r="CWF43" s="851"/>
      <c r="CWG43" s="851"/>
      <c r="CWH43" s="851"/>
      <c r="CWI43" s="851"/>
      <c r="CWJ43" s="851"/>
      <c r="CWK43" s="851"/>
      <c r="CWL43" s="851"/>
      <c r="CWM43" s="851"/>
      <c r="CWN43" s="851"/>
      <c r="CWO43" s="851"/>
      <c r="CWP43" s="851"/>
      <c r="CWQ43" s="851"/>
      <c r="CWR43" s="851"/>
      <c r="CWS43" s="851"/>
      <c r="CWT43" s="851"/>
      <c r="CWU43" s="851"/>
      <c r="CWV43" s="851"/>
      <c r="CWW43" s="851"/>
      <c r="CWX43" s="851"/>
      <c r="CWY43" s="851"/>
      <c r="CWZ43" s="851"/>
      <c r="CXA43" s="851"/>
      <c r="CXB43" s="851"/>
      <c r="CXC43" s="851"/>
      <c r="CXD43" s="851"/>
      <c r="CXE43" s="851"/>
      <c r="CXF43" s="851"/>
      <c r="CXG43" s="851"/>
      <c r="CXH43" s="851"/>
      <c r="CXI43" s="851"/>
      <c r="CXJ43" s="851"/>
      <c r="CXK43" s="851"/>
      <c r="CXL43" s="851"/>
      <c r="CXM43" s="851"/>
      <c r="CXN43" s="851"/>
      <c r="CXO43" s="851"/>
      <c r="CXP43" s="851"/>
      <c r="CXQ43" s="851"/>
      <c r="CXR43" s="851"/>
      <c r="CXS43" s="851"/>
      <c r="CXT43" s="851"/>
      <c r="CXU43" s="851"/>
      <c r="CXV43" s="851"/>
      <c r="CXW43" s="851"/>
      <c r="CXX43" s="851"/>
      <c r="CXY43" s="851"/>
      <c r="CXZ43" s="851"/>
      <c r="CYA43" s="851"/>
      <c r="CYB43" s="851"/>
      <c r="CYC43" s="851"/>
      <c r="CYD43" s="851"/>
      <c r="CYE43" s="851"/>
      <c r="CYF43" s="851"/>
      <c r="CYG43" s="851"/>
      <c r="CYH43" s="851"/>
      <c r="CYI43" s="851"/>
      <c r="CYJ43" s="851"/>
      <c r="CYK43" s="851"/>
      <c r="CYL43" s="851"/>
      <c r="CYM43" s="851"/>
      <c r="CYN43" s="851"/>
      <c r="CYO43" s="851"/>
      <c r="CYP43" s="851"/>
      <c r="CYQ43" s="851"/>
      <c r="CYR43" s="851"/>
      <c r="CYS43" s="851"/>
      <c r="CYT43" s="851"/>
      <c r="CYU43" s="851"/>
      <c r="CYV43" s="851"/>
      <c r="CYW43" s="851"/>
      <c r="CYX43" s="851"/>
      <c r="CYY43" s="851"/>
      <c r="CYZ43" s="851"/>
      <c r="CZA43" s="851"/>
      <c r="CZB43" s="851"/>
      <c r="CZC43" s="851"/>
      <c r="CZD43" s="851"/>
      <c r="CZE43" s="851"/>
      <c r="CZF43" s="851"/>
      <c r="CZG43" s="851"/>
      <c r="CZH43" s="851"/>
      <c r="CZI43" s="851"/>
      <c r="CZJ43" s="851"/>
      <c r="CZK43" s="851"/>
      <c r="CZL43" s="851"/>
      <c r="CZM43" s="851"/>
      <c r="CZN43" s="851"/>
      <c r="CZO43" s="851"/>
      <c r="CZP43" s="851"/>
      <c r="CZQ43" s="851"/>
      <c r="CZR43" s="851"/>
      <c r="CZS43" s="851"/>
      <c r="CZT43" s="851"/>
      <c r="CZU43" s="851"/>
      <c r="CZV43" s="851"/>
      <c r="CZW43" s="851"/>
      <c r="CZX43" s="851"/>
      <c r="CZY43" s="851"/>
      <c r="CZZ43" s="851"/>
      <c r="DAA43" s="851"/>
      <c r="DAB43" s="851"/>
      <c r="DAC43" s="851"/>
      <c r="DAD43" s="851"/>
      <c r="DAE43" s="851"/>
      <c r="DAF43" s="851"/>
      <c r="DAG43" s="851"/>
      <c r="DAH43" s="851"/>
      <c r="DAI43" s="851"/>
      <c r="DAJ43" s="851"/>
      <c r="DAK43" s="851"/>
      <c r="DAL43" s="851"/>
      <c r="DAM43" s="851"/>
      <c r="DAN43" s="851"/>
      <c r="DAO43" s="851"/>
      <c r="DAP43" s="851"/>
      <c r="DAQ43" s="851"/>
      <c r="DAR43" s="851"/>
      <c r="DAS43" s="851"/>
      <c r="DAT43" s="851"/>
      <c r="DAU43" s="851"/>
      <c r="DAV43" s="851"/>
      <c r="DAW43" s="851"/>
      <c r="DAX43" s="851"/>
      <c r="DAY43" s="851"/>
      <c r="DAZ43" s="851"/>
      <c r="DBA43" s="851"/>
      <c r="DBB43" s="851"/>
      <c r="DBC43" s="851"/>
      <c r="DBD43" s="851"/>
      <c r="DBE43" s="851"/>
      <c r="DBF43" s="851"/>
      <c r="DBG43" s="851"/>
      <c r="DBH43" s="851"/>
      <c r="DBI43" s="851"/>
      <c r="DBJ43" s="851"/>
      <c r="DBK43" s="851"/>
      <c r="DBL43" s="851"/>
      <c r="DBM43" s="851"/>
      <c r="DBN43" s="851"/>
      <c r="DBO43" s="851"/>
      <c r="DBP43" s="851"/>
      <c r="DBQ43" s="851"/>
      <c r="DBR43" s="851"/>
      <c r="DBS43" s="851"/>
      <c r="DBT43" s="851"/>
      <c r="DBU43" s="851"/>
      <c r="DBV43" s="851"/>
      <c r="DBW43" s="851"/>
      <c r="DBX43" s="851"/>
      <c r="DBY43" s="851"/>
      <c r="DBZ43" s="851"/>
      <c r="DCA43" s="851"/>
      <c r="DCB43" s="851"/>
      <c r="DCC43" s="851"/>
      <c r="DCD43" s="851"/>
      <c r="DCE43" s="851"/>
      <c r="DCF43" s="851"/>
      <c r="DCG43" s="851"/>
      <c r="DCH43" s="851"/>
      <c r="DCI43" s="851"/>
      <c r="DCJ43" s="851"/>
      <c r="DCK43" s="851"/>
      <c r="DCL43" s="851"/>
      <c r="DCM43" s="851"/>
      <c r="DCN43" s="851"/>
      <c r="DCO43" s="851"/>
      <c r="DCP43" s="851"/>
      <c r="DCQ43" s="851"/>
      <c r="DCR43" s="851"/>
      <c r="DCS43" s="851"/>
      <c r="DCT43" s="851"/>
      <c r="DCU43" s="851"/>
      <c r="DCV43" s="851"/>
      <c r="DCW43" s="851"/>
      <c r="DCX43" s="851"/>
      <c r="DCY43" s="851"/>
      <c r="DCZ43" s="851"/>
      <c r="DDA43" s="851"/>
      <c r="DDB43" s="851"/>
      <c r="DDC43" s="851"/>
      <c r="DDD43" s="851"/>
      <c r="DDE43" s="851"/>
      <c r="DDF43" s="851"/>
      <c r="DDG43" s="851"/>
      <c r="DDH43" s="851"/>
      <c r="DDI43" s="851"/>
      <c r="DDJ43" s="851"/>
      <c r="DDK43" s="851"/>
      <c r="DDL43" s="851"/>
      <c r="DDM43" s="851"/>
      <c r="DDN43" s="851"/>
      <c r="DDO43" s="851"/>
      <c r="DDP43" s="851"/>
      <c r="DDQ43" s="851"/>
      <c r="DDR43" s="851"/>
      <c r="DDS43" s="851"/>
      <c r="DDT43" s="851"/>
      <c r="DDU43" s="851"/>
      <c r="DDV43" s="851"/>
      <c r="DDW43" s="851"/>
      <c r="DDX43" s="851"/>
      <c r="DDY43" s="851"/>
      <c r="DDZ43" s="851"/>
      <c r="DEA43" s="851"/>
      <c r="DEB43" s="851"/>
      <c r="DEC43" s="851"/>
      <c r="DED43" s="851"/>
      <c r="DEE43" s="851"/>
      <c r="DEF43" s="851"/>
      <c r="DEG43" s="851"/>
      <c r="DEH43" s="851"/>
      <c r="DEI43" s="851"/>
      <c r="DEJ43" s="851"/>
      <c r="DEK43" s="851"/>
      <c r="DEL43" s="851"/>
      <c r="DEM43" s="851"/>
      <c r="DEN43" s="851"/>
      <c r="DEO43" s="851"/>
      <c r="DEP43" s="851"/>
      <c r="DEQ43" s="851"/>
      <c r="DER43" s="851"/>
      <c r="DES43" s="851"/>
      <c r="DET43" s="851"/>
      <c r="DEU43" s="851"/>
      <c r="DEV43" s="851"/>
      <c r="DEW43" s="851"/>
      <c r="DEX43" s="851"/>
      <c r="DEY43" s="851"/>
      <c r="DEZ43" s="851"/>
      <c r="DFA43" s="851"/>
      <c r="DFB43" s="851"/>
      <c r="DFC43" s="851"/>
      <c r="DFD43" s="851"/>
      <c r="DFE43" s="851"/>
      <c r="DFF43" s="851"/>
      <c r="DFG43" s="851"/>
      <c r="DFH43" s="851"/>
      <c r="DFI43" s="851"/>
      <c r="DFJ43" s="851"/>
      <c r="DFK43" s="851"/>
      <c r="DFL43" s="851"/>
      <c r="DFM43" s="851"/>
      <c r="DFN43" s="851"/>
      <c r="DFO43" s="851"/>
      <c r="DFP43" s="851"/>
      <c r="DFQ43" s="851"/>
      <c r="DFR43" s="851"/>
      <c r="DFS43" s="851"/>
      <c r="DFT43" s="851"/>
      <c r="DFU43" s="851"/>
      <c r="DFV43" s="851"/>
      <c r="DFW43" s="851"/>
      <c r="DFX43" s="851"/>
      <c r="DFY43" s="851"/>
      <c r="DFZ43" s="851"/>
      <c r="DGA43" s="851"/>
      <c r="DGB43" s="851"/>
      <c r="DGC43" s="851"/>
      <c r="DGD43" s="851"/>
      <c r="DGE43" s="851"/>
      <c r="DGF43" s="851"/>
      <c r="DGG43" s="851"/>
      <c r="DGH43" s="851"/>
      <c r="DGI43" s="851"/>
      <c r="DGJ43" s="851"/>
      <c r="DGK43" s="851"/>
      <c r="DGL43" s="851"/>
      <c r="DGM43" s="851"/>
      <c r="DGN43" s="851"/>
      <c r="DGO43" s="851"/>
      <c r="DGP43" s="851"/>
      <c r="DGQ43" s="851"/>
      <c r="DGR43" s="851"/>
      <c r="DGS43" s="851"/>
      <c r="DGT43" s="851"/>
      <c r="DGU43" s="851"/>
      <c r="DGV43" s="851"/>
      <c r="DGW43" s="851"/>
      <c r="DGX43" s="851"/>
      <c r="DGY43" s="851"/>
      <c r="DGZ43" s="851"/>
      <c r="DHA43" s="851"/>
      <c r="DHB43" s="851"/>
      <c r="DHC43" s="851"/>
      <c r="DHD43" s="851"/>
      <c r="DHE43" s="851"/>
      <c r="DHF43" s="851"/>
      <c r="DHG43" s="851"/>
      <c r="DHH43" s="851"/>
      <c r="DHI43" s="851"/>
      <c r="DHJ43" s="851"/>
      <c r="DHK43" s="851"/>
      <c r="DHL43" s="851"/>
      <c r="DHM43" s="851"/>
      <c r="DHN43" s="851"/>
      <c r="DHO43" s="851"/>
      <c r="DHP43" s="851"/>
      <c r="DHQ43" s="851"/>
      <c r="DHR43" s="851"/>
      <c r="DHS43" s="851"/>
      <c r="DHT43" s="851"/>
      <c r="DHU43" s="851"/>
      <c r="DHV43" s="851"/>
      <c r="DHW43" s="851"/>
      <c r="DHX43" s="851"/>
      <c r="DHY43" s="851"/>
      <c r="DHZ43" s="851"/>
      <c r="DIA43" s="851"/>
      <c r="DIB43" s="851"/>
      <c r="DIC43" s="851"/>
      <c r="DID43" s="851"/>
      <c r="DIE43" s="851"/>
      <c r="DIF43" s="851"/>
      <c r="DIG43" s="851"/>
      <c r="DIH43" s="851"/>
      <c r="DII43" s="851"/>
      <c r="DIJ43" s="851"/>
      <c r="DIK43" s="851"/>
      <c r="DIL43" s="851"/>
      <c r="DIM43" s="851"/>
      <c r="DIN43" s="851"/>
      <c r="DIO43" s="851"/>
      <c r="DIP43" s="851"/>
      <c r="DIQ43" s="851"/>
      <c r="DIR43" s="851"/>
      <c r="DIS43" s="851"/>
      <c r="DIT43" s="851"/>
      <c r="DIU43" s="851"/>
      <c r="DIV43" s="851"/>
      <c r="DIW43" s="851"/>
      <c r="DIX43" s="851"/>
      <c r="DIY43" s="851"/>
      <c r="DIZ43" s="851"/>
      <c r="DJA43" s="851"/>
      <c r="DJB43" s="851"/>
      <c r="DJC43" s="851"/>
      <c r="DJD43" s="851"/>
      <c r="DJE43" s="851"/>
      <c r="DJF43" s="851"/>
      <c r="DJG43" s="851"/>
      <c r="DJH43" s="851"/>
      <c r="DJI43" s="851"/>
      <c r="DJJ43" s="851"/>
      <c r="DJK43" s="851"/>
      <c r="DJL43" s="851"/>
      <c r="DJM43" s="851"/>
      <c r="DJN43" s="851"/>
      <c r="DJO43" s="851"/>
      <c r="DJP43" s="851"/>
      <c r="DJQ43" s="851"/>
      <c r="DJR43" s="851"/>
      <c r="DJS43" s="851"/>
      <c r="DJT43" s="851"/>
      <c r="DJU43" s="851"/>
      <c r="DJV43" s="851"/>
      <c r="DJW43" s="851"/>
      <c r="DJX43" s="851"/>
      <c r="DJY43" s="851"/>
      <c r="DJZ43" s="851"/>
      <c r="DKA43" s="851"/>
      <c r="DKB43" s="851"/>
      <c r="DKC43" s="851"/>
      <c r="DKD43" s="851"/>
      <c r="DKE43" s="851"/>
      <c r="DKF43" s="851"/>
      <c r="DKG43" s="851"/>
      <c r="DKH43" s="851"/>
      <c r="DKI43" s="851"/>
      <c r="DKJ43" s="851"/>
      <c r="DKK43" s="851"/>
      <c r="DKL43" s="851"/>
      <c r="DKM43" s="851"/>
      <c r="DKN43" s="851"/>
      <c r="DKO43" s="851"/>
      <c r="DKP43" s="851"/>
      <c r="DKQ43" s="851"/>
      <c r="DKR43" s="851"/>
      <c r="DKS43" s="851"/>
      <c r="DKT43" s="851"/>
      <c r="DKU43" s="851"/>
      <c r="DKV43" s="851"/>
      <c r="DKW43" s="851"/>
      <c r="DKX43" s="851"/>
      <c r="DKY43" s="851"/>
      <c r="DKZ43" s="851"/>
      <c r="DLA43" s="851"/>
      <c r="DLB43" s="851"/>
      <c r="DLC43" s="851"/>
      <c r="DLD43" s="851"/>
      <c r="DLE43" s="851"/>
      <c r="DLF43" s="851"/>
      <c r="DLG43" s="851"/>
      <c r="DLH43" s="851"/>
      <c r="DLI43" s="851"/>
      <c r="DLJ43" s="851"/>
      <c r="DLK43" s="851"/>
      <c r="DLL43" s="851"/>
      <c r="DLM43" s="851"/>
      <c r="DLN43" s="851"/>
      <c r="DLO43" s="851"/>
      <c r="DLP43" s="851"/>
      <c r="DLQ43" s="851"/>
      <c r="DLR43" s="851"/>
      <c r="DLS43" s="851"/>
      <c r="DLT43" s="851"/>
      <c r="DLU43" s="851"/>
      <c r="DLV43" s="851"/>
      <c r="DLW43" s="851"/>
      <c r="DLX43" s="851"/>
      <c r="DLY43" s="851"/>
      <c r="DLZ43" s="851"/>
      <c r="DMA43" s="851"/>
      <c r="DMB43" s="851"/>
      <c r="DMC43" s="851"/>
      <c r="DMD43" s="851"/>
      <c r="DME43" s="851"/>
      <c r="DMF43" s="851"/>
      <c r="DMG43" s="851"/>
      <c r="DMH43" s="851"/>
      <c r="DMI43" s="851"/>
      <c r="DMJ43" s="851"/>
      <c r="DMK43" s="851"/>
      <c r="DML43" s="851"/>
      <c r="DMM43" s="851"/>
      <c r="DMN43" s="851"/>
      <c r="DMO43" s="851"/>
      <c r="DMP43" s="851"/>
      <c r="DMQ43" s="851"/>
      <c r="DMR43" s="851"/>
      <c r="DMS43" s="851"/>
      <c r="DMT43" s="851"/>
      <c r="DMU43" s="851"/>
      <c r="DMV43" s="851"/>
      <c r="DMW43" s="851"/>
      <c r="DMX43" s="851"/>
      <c r="DMY43" s="851"/>
      <c r="DMZ43" s="851"/>
      <c r="DNA43" s="851"/>
      <c r="DNB43" s="851"/>
      <c r="DNC43" s="851"/>
      <c r="DND43" s="851"/>
      <c r="DNE43" s="851"/>
      <c r="DNF43" s="851"/>
      <c r="DNG43" s="851"/>
      <c r="DNH43" s="851"/>
      <c r="DNI43" s="851"/>
      <c r="DNJ43" s="851"/>
      <c r="DNK43" s="851"/>
      <c r="DNL43" s="851"/>
      <c r="DNM43" s="851"/>
      <c r="DNN43" s="851"/>
      <c r="DNO43" s="851"/>
      <c r="DNP43" s="851"/>
      <c r="DNQ43" s="851"/>
      <c r="DNR43" s="851"/>
      <c r="DNS43" s="851"/>
      <c r="DNT43" s="851"/>
      <c r="DNU43" s="851"/>
      <c r="DNV43" s="851"/>
      <c r="DNW43" s="851"/>
      <c r="DNX43" s="851"/>
      <c r="DNY43" s="851"/>
      <c r="DNZ43" s="851"/>
      <c r="DOA43" s="851"/>
      <c r="DOB43" s="851"/>
      <c r="DOC43" s="851"/>
      <c r="DOD43" s="851"/>
      <c r="DOE43" s="851"/>
      <c r="DOF43" s="851"/>
      <c r="DOG43" s="851"/>
      <c r="DOH43" s="851"/>
      <c r="DOI43" s="851"/>
      <c r="DOJ43" s="851"/>
      <c r="DOK43" s="851"/>
      <c r="DOL43" s="851"/>
      <c r="DOM43" s="851"/>
      <c r="DON43" s="851"/>
      <c r="DOO43" s="851"/>
      <c r="DOP43" s="851"/>
      <c r="DOQ43" s="851"/>
      <c r="DOR43" s="851"/>
      <c r="DOS43" s="851"/>
      <c r="DOT43" s="851"/>
      <c r="DOU43" s="851"/>
      <c r="DOV43" s="851"/>
      <c r="DOW43" s="851"/>
      <c r="DOX43" s="851"/>
      <c r="DOY43" s="851"/>
      <c r="DOZ43" s="851"/>
      <c r="DPA43" s="851"/>
      <c r="DPB43" s="851"/>
      <c r="DPC43" s="851"/>
      <c r="DPD43" s="851"/>
      <c r="DPE43" s="851"/>
      <c r="DPF43" s="851"/>
      <c r="DPG43" s="851"/>
      <c r="DPH43" s="851"/>
      <c r="DPI43" s="851"/>
      <c r="DPJ43" s="851"/>
      <c r="DPK43" s="851"/>
      <c r="DPL43" s="851"/>
      <c r="DPM43" s="851"/>
      <c r="DPN43" s="851"/>
      <c r="DPO43" s="851"/>
      <c r="DPP43" s="851"/>
      <c r="DPQ43" s="851"/>
      <c r="DPR43" s="851"/>
      <c r="DPS43" s="851"/>
      <c r="DPT43" s="851"/>
      <c r="DPU43" s="851"/>
      <c r="DPV43" s="851"/>
      <c r="DPW43" s="851"/>
      <c r="DPX43" s="851"/>
      <c r="DPY43" s="851"/>
      <c r="DPZ43" s="851"/>
      <c r="DQA43" s="851"/>
      <c r="DQB43" s="851"/>
      <c r="DQC43" s="851"/>
      <c r="DQD43" s="851"/>
      <c r="DQE43" s="851"/>
      <c r="DQF43" s="851"/>
      <c r="DQG43" s="851"/>
      <c r="DQH43" s="851"/>
      <c r="DQI43" s="851"/>
      <c r="DQJ43" s="851"/>
      <c r="DQK43" s="851"/>
      <c r="DQL43" s="851"/>
      <c r="DQM43" s="851"/>
      <c r="DQN43" s="851"/>
      <c r="DQO43" s="851"/>
      <c r="DQP43" s="851"/>
      <c r="DQQ43" s="851"/>
      <c r="DQR43" s="851"/>
      <c r="DQS43" s="851"/>
      <c r="DQT43" s="851"/>
      <c r="DQU43" s="851"/>
      <c r="DQV43" s="851"/>
      <c r="DQW43" s="851"/>
      <c r="DQX43" s="851"/>
      <c r="DQY43" s="851"/>
      <c r="DQZ43" s="851"/>
      <c r="DRA43" s="851"/>
      <c r="DRB43" s="851"/>
      <c r="DRC43" s="851"/>
      <c r="DRD43" s="851"/>
      <c r="DRE43" s="851"/>
      <c r="DRF43" s="851"/>
      <c r="DRG43" s="851"/>
      <c r="DRH43" s="851"/>
      <c r="DRI43" s="851"/>
      <c r="DRJ43" s="851"/>
      <c r="DRK43" s="851"/>
      <c r="DRL43" s="851"/>
      <c r="DRM43" s="851"/>
      <c r="DRN43" s="851"/>
      <c r="DRO43" s="851"/>
      <c r="DRP43" s="851"/>
      <c r="DRQ43" s="851"/>
      <c r="DRR43" s="851"/>
      <c r="DRS43" s="851"/>
      <c r="DRT43" s="851"/>
      <c r="DRU43" s="851"/>
      <c r="DRV43" s="851"/>
      <c r="DRW43" s="851"/>
      <c r="DRX43" s="851"/>
      <c r="DRY43" s="851"/>
      <c r="DRZ43" s="851"/>
      <c r="DSA43" s="851"/>
      <c r="DSB43" s="851"/>
      <c r="DSC43" s="851"/>
      <c r="DSD43" s="851"/>
      <c r="DSE43" s="851"/>
      <c r="DSF43" s="851"/>
      <c r="DSG43" s="851"/>
      <c r="DSH43" s="851"/>
      <c r="DSI43" s="851"/>
      <c r="DSJ43" s="851"/>
      <c r="DSK43" s="851"/>
      <c r="DSL43" s="851"/>
      <c r="DSM43" s="851"/>
      <c r="DSN43" s="851"/>
      <c r="DSO43" s="851"/>
      <c r="DSP43" s="851"/>
      <c r="DSQ43" s="851"/>
      <c r="DSR43" s="851"/>
      <c r="DSS43" s="851"/>
      <c r="DST43" s="851"/>
      <c r="DSU43" s="851"/>
      <c r="DSV43" s="851"/>
      <c r="DSW43" s="851"/>
      <c r="DSX43" s="851"/>
      <c r="DSY43" s="851"/>
      <c r="DSZ43" s="851"/>
      <c r="DTA43" s="851"/>
      <c r="DTB43" s="851"/>
      <c r="DTC43" s="851"/>
      <c r="DTD43" s="851"/>
      <c r="DTE43" s="851"/>
      <c r="DTF43" s="851"/>
      <c r="DTG43" s="851"/>
      <c r="DTH43" s="851"/>
      <c r="DTI43" s="851"/>
      <c r="DTJ43" s="851"/>
      <c r="DTK43" s="851"/>
      <c r="DTL43" s="851"/>
      <c r="DTM43" s="851"/>
      <c r="DTN43" s="851"/>
      <c r="DTO43" s="851"/>
      <c r="DTP43" s="851"/>
      <c r="DTQ43" s="851"/>
      <c r="DTR43" s="851"/>
      <c r="DTS43" s="851"/>
      <c r="DTT43" s="851"/>
      <c r="DTU43" s="851"/>
      <c r="DTV43" s="851"/>
      <c r="DTW43" s="851"/>
      <c r="DTX43" s="851"/>
      <c r="DTY43" s="851"/>
      <c r="DTZ43" s="851"/>
      <c r="DUA43" s="851"/>
      <c r="DUB43" s="851"/>
      <c r="DUC43" s="851"/>
      <c r="DUD43" s="851"/>
      <c r="DUE43" s="851"/>
      <c r="DUF43" s="851"/>
      <c r="DUG43" s="851"/>
      <c r="DUH43" s="851"/>
      <c r="DUI43" s="851"/>
      <c r="DUJ43" s="851"/>
      <c r="DUK43" s="851"/>
      <c r="DUL43" s="851"/>
      <c r="DUM43" s="851"/>
      <c r="DUN43" s="851"/>
      <c r="DUO43" s="851"/>
      <c r="DUP43" s="851"/>
      <c r="DUQ43" s="851"/>
      <c r="DUR43" s="851"/>
      <c r="DUS43" s="851"/>
      <c r="DUT43" s="851"/>
      <c r="DUU43" s="851"/>
      <c r="DUV43" s="851"/>
      <c r="DUW43" s="851"/>
      <c r="DUX43" s="851"/>
      <c r="DUY43" s="851"/>
      <c r="DUZ43" s="851"/>
      <c r="DVA43" s="851"/>
      <c r="DVB43" s="851"/>
      <c r="DVC43" s="851"/>
      <c r="DVD43" s="851"/>
      <c r="DVE43" s="851"/>
      <c r="DVF43" s="851"/>
      <c r="DVG43" s="851"/>
      <c r="DVH43" s="851"/>
      <c r="DVI43" s="851"/>
      <c r="DVJ43" s="851"/>
      <c r="DVK43" s="851"/>
      <c r="DVL43" s="851"/>
      <c r="DVM43" s="851"/>
      <c r="DVN43" s="851"/>
      <c r="DVO43" s="851"/>
      <c r="DVP43" s="851"/>
      <c r="DVQ43" s="851"/>
      <c r="DVR43" s="851"/>
      <c r="DVS43" s="851"/>
      <c r="DVT43" s="851"/>
      <c r="DVU43" s="851"/>
      <c r="DVV43" s="851"/>
      <c r="DVW43" s="851"/>
      <c r="DVX43" s="851"/>
      <c r="DVY43" s="851"/>
      <c r="DVZ43" s="851"/>
      <c r="DWA43" s="851"/>
      <c r="DWB43" s="851"/>
      <c r="DWC43" s="851"/>
      <c r="DWD43" s="851"/>
      <c r="DWE43" s="851"/>
      <c r="DWF43" s="851"/>
      <c r="DWG43" s="851"/>
      <c r="DWH43" s="851"/>
      <c r="DWI43" s="851"/>
      <c r="DWJ43" s="851"/>
      <c r="DWK43" s="851"/>
      <c r="DWL43" s="851"/>
      <c r="DWM43" s="851"/>
      <c r="DWN43" s="851"/>
      <c r="DWO43" s="851"/>
      <c r="DWP43" s="851"/>
      <c r="DWQ43" s="851"/>
      <c r="DWR43" s="851"/>
      <c r="DWS43" s="851"/>
      <c r="DWT43" s="851"/>
      <c r="DWU43" s="851"/>
      <c r="DWV43" s="851"/>
      <c r="DWW43" s="851"/>
      <c r="DWX43" s="851"/>
      <c r="DWY43" s="851"/>
      <c r="DWZ43" s="851"/>
      <c r="DXA43" s="851"/>
      <c r="DXB43" s="851"/>
      <c r="DXC43" s="851"/>
      <c r="DXD43" s="851"/>
      <c r="DXE43" s="851"/>
      <c r="DXF43" s="851"/>
      <c r="DXG43" s="851"/>
      <c r="DXH43" s="851"/>
      <c r="DXI43" s="851"/>
      <c r="DXJ43" s="851"/>
      <c r="DXK43" s="851"/>
      <c r="DXL43" s="851"/>
      <c r="DXM43" s="851"/>
      <c r="DXN43" s="851"/>
      <c r="DXO43" s="851"/>
      <c r="DXP43" s="851"/>
      <c r="DXQ43" s="851"/>
      <c r="DXR43" s="851"/>
      <c r="DXS43" s="851"/>
      <c r="DXT43" s="851"/>
      <c r="DXU43" s="851"/>
      <c r="DXV43" s="851"/>
      <c r="DXW43" s="851"/>
      <c r="DXX43" s="851"/>
      <c r="DXY43" s="851"/>
      <c r="DXZ43" s="851"/>
      <c r="DYA43" s="851"/>
      <c r="DYB43" s="851"/>
      <c r="DYC43" s="851"/>
      <c r="DYD43" s="851"/>
      <c r="DYE43" s="851"/>
      <c r="DYF43" s="851"/>
      <c r="DYG43" s="851"/>
      <c r="DYH43" s="851"/>
      <c r="DYI43" s="851"/>
      <c r="DYJ43" s="851"/>
      <c r="DYK43" s="851"/>
      <c r="DYL43" s="851"/>
      <c r="DYM43" s="851"/>
      <c r="DYN43" s="851"/>
      <c r="DYO43" s="851"/>
      <c r="DYP43" s="851"/>
      <c r="DYQ43" s="851"/>
      <c r="DYR43" s="851"/>
      <c r="DYS43" s="851"/>
      <c r="DYT43" s="851"/>
      <c r="DYU43" s="851"/>
      <c r="DYV43" s="851"/>
      <c r="DYW43" s="851"/>
      <c r="DYX43" s="851"/>
      <c r="DYY43" s="851"/>
      <c r="DYZ43" s="851"/>
      <c r="DZA43" s="851"/>
      <c r="DZB43" s="851"/>
      <c r="DZC43" s="851"/>
      <c r="DZD43" s="851"/>
      <c r="DZE43" s="851"/>
      <c r="DZF43" s="851"/>
      <c r="DZG43" s="851"/>
      <c r="DZH43" s="851"/>
      <c r="DZI43" s="851"/>
      <c r="DZJ43" s="851"/>
      <c r="DZK43" s="851"/>
      <c r="DZL43" s="851"/>
      <c r="DZM43" s="851"/>
      <c r="DZN43" s="851"/>
      <c r="DZO43" s="851"/>
      <c r="DZP43" s="851"/>
      <c r="DZQ43" s="851"/>
      <c r="DZR43" s="851"/>
      <c r="DZS43" s="851"/>
      <c r="DZT43" s="851"/>
      <c r="DZU43" s="851"/>
      <c r="DZV43" s="851"/>
      <c r="DZW43" s="851"/>
      <c r="DZX43" s="851"/>
      <c r="DZY43" s="851"/>
      <c r="DZZ43" s="851"/>
      <c r="EAA43" s="851"/>
      <c r="EAB43" s="851"/>
      <c r="EAC43" s="851"/>
      <c r="EAD43" s="851"/>
      <c r="EAE43" s="851"/>
      <c r="EAF43" s="851"/>
      <c r="EAG43" s="851"/>
      <c r="EAH43" s="851"/>
      <c r="EAI43" s="851"/>
      <c r="EAJ43" s="851"/>
      <c r="EAK43" s="851"/>
      <c r="EAL43" s="851"/>
      <c r="EAM43" s="851"/>
      <c r="EAN43" s="851"/>
      <c r="EAO43" s="851"/>
      <c r="EAP43" s="851"/>
      <c r="EAQ43" s="851"/>
      <c r="EAR43" s="851"/>
      <c r="EAS43" s="851"/>
      <c r="EAT43" s="851"/>
      <c r="EAU43" s="851"/>
      <c r="EAV43" s="851"/>
      <c r="EAW43" s="851"/>
      <c r="EAX43" s="851"/>
      <c r="EAY43" s="851"/>
      <c r="EAZ43" s="851"/>
      <c r="EBA43" s="851"/>
      <c r="EBB43" s="851"/>
      <c r="EBC43" s="851"/>
      <c r="EBD43" s="851"/>
      <c r="EBE43" s="851"/>
      <c r="EBF43" s="851"/>
      <c r="EBG43" s="851"/>
      <c r="EBH43" s="851"/>
      <c r="EBI43" s="851"/>
      <c r="EBJ43" s="851"/>
      <c r="EBK43" s="851"/>
      <c r="EBL43" s="851"/>
      <c r="EBM43" s="851"/>
      <c r="EBN43" s="851"/>
      <c r="EBO43" s="851"/>
      <c r="EBP43" s="851"/>
      <c r="EBQ43" s="851"/>
      <c r="EBR43" s="851"/>
      <c r="EBS43" s="851"/>
      <c r="EBT43" s="851"/>
      <c r="EBU43" s="851"/>
      <c r="EBV43" s="851"/>
      <c r="EBW43" s="851"/>
      <c r="EBX43" s="851"/>
      <c r="EBY43" s="851"/>
      <c r="EBZ43" s="851"/>
      <c r="ECA43" s="851"/>
      <c r="ECB43" s="851"/>
      <c r="ECC43" s="851"/>
      <c r="ECD43" s="851"/>
      <c r="ECE43" s="851"/>
      <c r="ECF43" s="851"/>
      <c r="ECG43" s="851"/>
      <c r="ECH43" s="851"/>
      <c r="ECI43" s="851"/>
      <c r="ECJ43" s="851"/>
      <c r="ECK43" s="851"/>
      <c r="ECL43" s="851"/>
      <c r="ECM43" s="851"/>
      <c r="ECN43" s="851"/>
      <c r="ECO43" s="851"/>
      <c r="ECP43" s="851"/>
      <c r="ECQ43" s="851"/>
      <c r="ECR43" s="851"/>
      <c r="ECS43" s="851"/>
      <c r="ECT43" s="851"/>
      <c r="ECU43" s="851"/>
      <c r="ECV43" s="851"/>
      <c r="ECW43" s="851"/>
      <c r="ECX43" s="851"/>
      <c r="ECY43" s="851"/>
      <c r="ECZ43" s="851"/>
      <c r="EDA43" s="851"/>
      <c r="EDB43" s="851"/>
      <c r="EDC43" s="851"/>
      <c r="EDD43" s="851"/>
      <c r="EDE43" s="851"/>
      <c r="EDF43" s="851"/>
      <c r="EDG43" s="851"/>
      <c r="EDH43" s="851"/>
      <c r="EDI43" s="851"/>
      <c r="EDJ43" s="851"/>
      <c r="EDK43" s="851"/>
      <c r="EDL43" s="851"/>
      <c r="EDM43" s="851"/>
      <c r="EDN43" s="851"/>
      <c r="EDO43" s="851"/>
      <c r="EDP43" s="851"/>
      <c r="EDQ43" s="851"/>
      <c r="EDR43" s="851"/>
      <c r="EDS43" s="851"/>
      <c r="EDT43" s="851"/>
      <c r="EDU43" s="851"/>
      <c r="EDV43" s="851"/>
      <c r="EDW43" s="851"/>
      <c r="EDX43" s="851"/>
      <c r="EDY43" s="851"/>
      <c r="EDZ43" s="851"/>
      <c r="EEA43" s="851"/>
      <c r="EEB43" s="851"/>
      <c r="EEC43" s="851"/>
      <c r="EED43" s="851"/>
      <c r="EEE43" s="851"/>
      <c r="EEF43" s="851"/>
      <c r="EEG43" s="851"/>
      <c r="EEH43" s="851"/>
      <c r="EEI43" s="851"/>
      <c r="EEJ43" s="851"/>
      <c r="EEK43" s="851"/>
      <c r="EEL43" s="851"/>
      <c r="EEM43" s="851"/>
      <c r="EEN43" s="851"/>
      <c r="EEO43" s="851"/>
      <c r="EEP43" s="851"/>
      <c r="EEQ43" s="851"/>
      <c r="EER43" s="851"/>
      <c r="EES43" s="851"/>
      <c r="EET43" s="851"/>
      <c r="EEU43" s="851"/>
      <c r="EEV43" s="851"/>
      <c r="EEW43" s="851"/>
      <c r="EEX43" s="851"/>
      <c r="EEY43" s="851"/>
      <c r="EEZ43" s="851"/>
      <c r="EFA43" s="851"/>
      <c r="EFB43" s="851"/>
      <c r="EFC43" s="851"/>
      <c r="EFD43" s="851"/>
      <c r="EFE43" s="851"/>
      <c r="EFF43" s="851"/>
      <c r="EFG43" s="851"/>
      <c r="EFH43" s="851"/>
      <c r="EFI43" s="851"/>
      <c r="EFJ43" s="851"/>
      <c r="EFK43" s="851"/>
      <c r="EFL43" s="851"/>
      <c r="EFM43" s="851"/>
      <c r="EFN43" s="851"/>
      <c r="EFO43" s="851"/>
      <c r="EFP43" s="851"/>
      <c r="EFQ43" s="851"/>
      <c r="EFR43" s="851"/>
      <c r="EFS43" s="851"/>
      <c r="EFT43" s="851"/>
      <c r="EFU43" s="851"/>
      <c r="EFV43" s="851"/>
      <c r="EFW43" s="851"/>
      <c r="EFX43" s="851"/>
      <c r="EFY43" s="851"/>
      <c r="EFZ43" s="851"/>
      <c r="EGA43" s="851"/>
      <c r="EGB43" s="851"/>
      <c r="EGC43" s="851"/>
      <c r="EGD43" s="851"/>
      <c r="EGE43" s="851"/>
      <c r="EGF43" s="851"/>
      <c r="EGG43" s="851"/>
      <c r="EGH43" s="851"/>
      <c r="EGI43" s="851"/>
      <c r="EGJ43" s="851"/>
      <c r="EGK43" s="851"/>
      <c r="EGL43" s="851"/>
      <c r="EGM43" s="851"/>
      <c r="EGN43" s="851"/>
      <c r="EGO43" s="851"/>
      <c r="EGP43" s="851"/>
      <c r="EGQ43" s="851"/>
      <c r="EGR43" s="851"/>
      <c r="EGS43" s="851"/>
      <c r="EGT43" s="851"/>
      <c r="EGU43" s="851"/>
      <c r="EGV43" s="851"/>
      <c r="EGW43" s="851"/>
      <c r="EGX43" s="851"/>
      <c r="EGY43" s="851"/>
      <c r="EGZ43" s="851"/>
      <c r="EHA43" s="851"/>
      <c r="EHB43" s="851"/>
      <c r="EHC43" s="851"/>
      <c r="EHD43" s="851"/>
      <c r="EHE43" s="851"/>
      <c r="EHF43" s="851"/>
      <c r="EHG43" s="851"/>
      <c r="EHH43" s="851"/>
      <c r="EHI43" s="851"/>
      <c r="EHJ43" s="851"/>
      <c r="EHK43" s="851"/>
      <c r="EHL43" s="851"/>
      <c r="EHM43" s="851"/>
      <c r="EHN43" s="851"/>
      <c r="EHO43" s="851"/>
      <c r="EHP43" s="851"/>
      <c r="EHQ43" s="851"/>
      <c r="EHR43" s="851"/>
      <c r="EHS43" s="851"/>
      <c r="EHT43" s="851"/>
      <c r="EHU43" s="851"/>
      <c r="EHV43" s="851"/>
      <c r="EHW43" s="851"/>
      <c r="EHX43" s="851"/>
      <c r="EHY43" s="851"/>
      <c r="EHZ43" s="851"/>
      <c r="EIA43" s="851"/>
      <c r="EIB43" s="851"/>
      <c r="EIC43" s="851"/>
      <c r="EID43" s="851"/>
      <c r="EIE43" s="851"/>
      <c r="EIF43" s="851"/>
      <c r="EIG43" s="851"/>
      <c r="EIH43" s="851"/>
      <c r="EII43" s="851"/>
      <c r="EIJ43" s="851"/>
      <c r="EIK43" s="851"/>
      <c r="EIL43" s="851"/>
      <c r="EIM43" s="851"/>
      <c r="EIN43" s="851"/>
      <c r="EIO43" s="851"/>
      <c r="EIP43" s="851"/>
      <c r="EIQ43" s="851"/>
      <c r="EIR43" s="851"/>
      <c r="EIS43" s="851"/>
      <c r="EIT43" s="851"/>
      <c r="EIU43" s="851"/>
      <c r="EIV43" s="851"/>
      <c r="EIW43" s="851"/>
      <c r="EIX43" s="851"/>
      <c r="EIY43" s="851"/>
      <c r="EIZ43" s="851"/>
      <c r="EJA43" s="851"/>
      <c r="EJB43" s="851"/>
      <c r="EJC43" s="851"/>
      <c r="EJD43" s="851"/>
      <c r="EJE43" s="851"/>
      <c r="EJF43" s="851"/>
      <c r="EJG43" s="851"/>
      <c r="EJH43" s="851"/>
      <c r="EJI43" s="851"/>
      <c r="EJJ43" s="851"/>
      <c r="EJK43" s="851"/>
      <c r="EJL43" s="851"/>
      <c r="EJM43" s="851"/>
      <c r="EJN43" s="851"/>
      <c r="EJO43" s="851"/>
      <c r="EJP43" s="851"/>
      <c r="EJQ43" s="851"/>
      <c r="EJR43" s="851"/>
      <c r="EJS43" s="851"/>
      <c r="EJT43" s="851"/>
      <c r="EJU43" s="851"/>
      <c r="EJV43" s="851"/>
      <c r="EJW43" s="851"/>
      <c r="EJX43" s="851"/>
      <c r="EJY43" s="851"/>
      <c r="EJZ43" s="851"/>
      <c r="EKA43" s="851"/>
      <c r="EKB43" s="851"/>
      <c r="EKC43" s="851"/>
      <c r="EKD43" s="851"/>
      <c r="EKE43" s="851"/>
      <c r="EKF43" s="851"/>
      <c r="EKG43" s="851"/>
      <c r="EKH43" s="851"/>
      <c r="EKI43" s="851"/>
      <c r="EKJ43" s="851"/>
      <c r="EKK43" s="851"/>
      <c r="EKL43" s="851"/>
      <c r="EKM43" s="851"/>
      <c r="EKN43" s="851"/>
      <c r="EKO43" s="851"/>
      <c r="EKP43" s="851"/>
      <c r="EKQ43" s="851"/>
      <c r="EKR43" s="851"/>
      <c r="EKS43" s="851"/>
      <c r="EKT43" s="851"/>
      <c r="EKU43" s="851"/>
      <c r="EKV43" s="851"/>
      <c r="EKW43" s="851"/>
      <c r="EKX43" s="851"/>
      <c r="EKY43" s="851"/>
      <c r="EKZ43" s="851"/>
      <c r="ELA43" s="851"/>
      <c r="ELB43" s="851"/>
      <c r="ELC43" s="851"/>
      <c r="ELD43" s="851"/>
      <c r="ELE43" s="851"/>
      <c r="ELF43" s="851"/>
      <c r="ELG43" s="851"/>
      <c r="ELH43" s="851"/>
      <c r="ELI43" s="851"/>
      <c r="ELJ43" s="851"/>
      <c r="ELK43" s="851"/>
      <c r="ELL43" s="851"/>
      <c r="ELM43" s="851"/>
      <c r="ELN43" s="851"/>
      <c r="ELO43" s="851"/>
      <c r="ELP43" s="851"/>
      <c r="ELQ43" s="851"/>
      <c r="ELR43" s="851"/>
      <c r="ELS43" s="851"/>
      <c r="ELT43" s="851"/>
      <c r="ELU43" s="851"/>
      <c r="ELV43" s="851"/>
      <c r="ELW43" s="851"/>
      <c r="ELX43" s="851"/>
      <c r="ELY43" s="851"/>
      <c r="ELZ43" s="851"/>
      <c r="EMA43" s="851"/>
      <c r="EMB43" s="851"/>
      <c r="EMC43" s="851"/>
      <c r="EMD43" s="851"/>
      <c r="EME43" s="851"/>
      <c r="EMF43" s="851"/>
      <c r="EMG43" s="851"/>
      <c r="EMH43" s="851"/>
      <c r="EMI43" s="851"/>
      <c r="EMJ43" s="851"/>
      <c r="EMK43" s="851"/>
      <c r="EML43" s="851"/>
      <c r="EMM43" s="851"/>
      <c r="EMN43" s="851"/>
      <c r="EMO43" s="851"/>
      <c r="EMP43" s="851"/>
      <c r="EMQ43" s="851"/>
      <c r="EMR43" s="851"/>
      <c r="EMS43" s="851"/>
      <c r="EMT43" s="851"/>
      <c r="EMU43" s="851"/>
      <c r="EMV43" s="851"/>
      <c r="EMW43" s="851"/>
      <c r="EMX43" s="851"/>
      <c r="EMY43" s="851"/>
      <c r="EMZ43" s="851"/>
      <c r="ENA43" s="851"/>
      <c r="ENB43" s="851"/>
      <c r="ENC43" s="851"/>
      <c r="END43" s="851"/>
      <c r="ENE43" s="851"/>
      <c r="ENF43" s="851"/>
      <c r="ENG43" s="851"/>
      <c r="ENH43" s="851"/>
      <c r="ENI43" s="851"/>
      <c r="ENJ43" s="851"/>
      <c r="ENK43" s="851"/>
      <c r="ENL43" s="851"/>
      <c r="ENM43" s="851"/>
      <c r="ENN43" s="851"/>
      <c r="ENO43" s="851"/>
      <c r="ENP43" s="851"/>
      <c r="ENQ43" s="851"/>
      <c r="ENR43" s="851"/>
      <c r="ENS43" s="851"/>
      <c r="ENT43" s="851"/>
      <c r="ENU43" s="851"/>
      <c r="ENV43" s="851"/>
      <c r="ENW43" s="851"/>
      <c r="ENX43" s="851"/>
      <c r="ENY43" s="851"/>
      <c r="ENZ43" s="851"/>
      <c r="EOA43" s="851"/>
      <c r="EOB43" s="851"/>
      <c r="EOC43" s="851"/>
      <c r="EOD43" s="851"/>
      <c r="EOE43" s="851"/>
      <c r="EOF43" s="851"/>
      <c r="EOG43" s="851"/>
      <c r="EOH43" s="851"/>
      <c r="EOI43" s="851"/>
      <c r="EOJ43" s="851"/>
      <c r="EOK43" s="851"/>
      <c r="EOL43" s="851"/>
      <c r="EOM43" s="851"/>
      <c r="EON43" s="851"/>
      <c r="EOO43" s="851"/>
      <c r="EOP43" s="851"/>
      <c r="EOQ43" s="851"/>
      <c r="EOR43" s="851"/>
      <c r="EOS43" s="851"/>
      <c r="EOT43" s="851"/>
      <c r="EOU43" s="851"/>
      <c r="EOV43" s="851"/>
      <c r="EOW43" s="851"/>
      <c r="EOX43" s="851"/>
      <c r="EOY43" s="851"/>
      <c r="EOZ43" s="851"/>
      <c r="EPA43" s="851"/>
      <c r="EPB43" s="851"/>
      <c r="EPC43" s="851"/>
      <c r="EPD43" s="851"/>
      <c r="EPE43" s="851"/>
      <c r="EPF43" s="851"/>
      <c r="EPG43" s="851"/>
      <c r="EPH43" s="851"/>
      <c r="EPI43" s="851"/>
      <c r="EPJ43" s="851"/>
      <c r="EPK43" s="851"/>
      <c r="EPL43" s="851"/>
      <c r="EPM43" s="851"/>
      <c r="EPN43" s="851"/>
      <c r="EPO43" s="851"/>
      <c r="EPP43" s="851"/>
      <c r="EPQ43" s="851"/>
      <c r="EPR43" s="851"/>
      <c r="EPS43" s="851"/>
      <c r="EPT43" s="851"/>
      <c r="EPU43" s="851"/>
      <c r="EPV43" s="851"/>
      <c r="EPW43" s="851"/>
      <c r="EPX43" s="851"/>
      <c r="EPY43" s="851"/>
      <c r="EPZ43" s="851"/>
      <c r="EQA43" s="851"/>
      <c r="EQB43" s="851"/>
      <c r="EQC43" s="851"/>
      <c r="EQD43" s="851"/>
      <c r="EQE43" s="851"/>
      <c r="EQF43" s="851"/>
      <c r="EQG43" s="851"/>
      <c r="EQH43" s="851"/>
      <c r="EQI43" s="851"/>
      <c r="EQJ43" s="851"/>
      <c r="EQK43" s="851"/>
      <c r="EQL43" s="851"/>
      <c r="EQM43" s="851"/>
      <c r="EQN43" s="851"/>
      <c r="EQO43" s="851"/>
      <c r="EQP43" s="851"/>
      <c r="EQQ43" s="851"/>
      <c r="EQR43" s="851"/>
      <c r="EQS43" s="851"/>
      <c r="EQT43" s="851"/>
      <c r="EQU43" s="851"/>
      <c r="EQV43" s="851"/>
      <c r="EQW43" s="851"/>
      <c r="EQX43" s="851"/>
      <c r="EQY43" s="851"/>
      <c r="EQZ43" s="851"/>
      <c r="ERA43" s="851"/>
      <c r="ERB43" s="851"/>
      <c r="ERC43" s="851"/>
      <c r="ERD43" s="851"/>
      <c r="ERE43" s="851"/>
      <c r="ERF43" s="851"/>
      <c r="ERG43" s="851"/>
      <c r="ERH43" s="851"/>
      <c r="ERI43" s="851"/>
      <c r="ERJ43" s="851"/>
      <c r="ERK43" s="851"/>
      <c r="ERL43" s="851"/>
      <c r="ERM43" s="851"/>
      <c r="ERN43" s="851"/>
      <c r="ERO43" s="851"/>
      <c r="ERP43" s="851"/>
      <c r="ERQ43" s="851"/>
      <c r="ERR43" s="851"/>
      <c r="ERS43" s="851"/>
      <c r="ERT43" s="851"/>
      <c r="ERU43" s="851"/>
      <c r="ERV43" s="851"/>
      <c r="ERW43" s="851"/>
      <c r="ERX43" s="851"/>
      <c r="ERY43" s="851"/>
      <c r="ERZ43" s="851"/>
      <c r="ESA43" s="851"/>
      <c r="ESB43" s="851"/>
      <c r="ESC43" s="851"/>
      <c r="ESD43" s="851"/>
      <c r="ESE43" s="851"/>
      <c r="ESF43" s="851"/>
      <c r="ESG43" s="851"/>
      <c r="ESH43" s="851"/>
      <c r="ESI43" s="851"/>
      <c r="ESJ43" s="851"/>
      <c r="ESK43" s="851"/>
      <c r="ESL43" s="851"/>
      <c r="ESM43" s="851"/>
      <c r="ESN43" s="851"/>
      <c r="ESO43" s="851"/>
      <c r="ESP43" s="851"/>
      <c r="ESQ43" s="851"/>
      <c r="ESR43" s="851"/>
      <c r="ESS43" s="851"/>
      <c r="EST43" s="851"/>
      <c r="ESU43" s="851"/>
      <c r="ESV43" s="851"/>
      <c r="ESW43" s="851"/>
      <c r="ESX43" s="851"/>
      <c r="ESY43" s="851"/>
      <c r="ESZ43" s="851"/>
      <c r="ETA43" s="851"/>
      <c r="ETB43" s="851"/>
      <c r="ETC43" s="851"/>
      <c r="ETD43" s="851"/>
      <c r="ETE43" s="851"/>
      <c r="ETF43" s="851"/>
      <c r="ETG43" s="851"/>
      <c r="ETH43" s="851"/>
      <c r="ETI43" s="851"/>
      <c r="ETJ43" s="851"/>
      <c r="ETK43" s="851"/>
      <c r="ETL43" s="851"/>
      <c r="ETM43" s="851"/>
      <c r="ETN43" s="851"/>
      <c r="ETO43" s="851"/>
      <c r="ETP43" s="851"/>
      <c r="ETQ43" s="851"/>
      <c r="ETR43" s="851"/>
      <c r="ETS43" s="851"/>
      <c r="ETT43" s="851"/>
      <c r="ETU43" s="851"/>
      <c r="ETV43" s="851"/>
      <c r="ETW43" s="851"/>
      <c r="ETX43" s="851"/>
      <c r="ETY43" s="851"/>
      <c r="ETZ43" s="851"/>
      <c r="EUA43" s="851"/>
      <c r="EUB43" s="851"/>
      <c r="EUC43" s="851"/>
      <c r="EUD43" s="851"/>
      <c r="EUE43" s="851"/>
      <c r="EUF43" s="851"/>
      <c r="EUG43" s="851"/>
      <c r="EUH43" s="851"/>
      <c r="EUI43" s="851"/>
      <c r="EUJ43" s="851"/>
      <c r="EUK43" s="851"/>
      <c r="EUL43" s="851"/>
      <c r="EUM43" s="851"/>
      <c r="EUN43" s="851"/>
      <c r="EUO43" s="851"/>
      <c r="EUP43" s="851"/>
      <c r="EUQ43" s="851"/>
      <c r="EUR43" s="851"/>
      <c r="EUS43" s="851"/>
      <c r="EUT43" s="851"/>
      <c r="EUU43" s="851"/>
      <c r="EUV43" s="851"/>
      <c r="EUW43" s="851"/>
      <c r="EUX43" s="851"/>
      <c r="EUY43" s="851"/>
      <c r="EUZ43" s="851"/>
      <c r="EVA43" s="851"/>
      <c r="EVB43" s="851"/>
      <c r="EVC43" s="851"/>
      <c r="EVD43" s="851"/>
      <c r="EVE43" s="851"/>
      <c r="EVF43" s="851"/>
      <c r="EVG43" s="851"/>
      <c r="EVH43" s="851"/>
      <c r="EVI43" s="851"/>
      <c r="EVJ43" s="851"/>
      <c r="EVK43" s="851"/>
      <c r="EVL43" s="851"/>
      <c r="EVM43" s="851"/>
      <c r="EVN43" s="851"/>
      <c r="EVO43" s="851"/>
      <c r="EVP43" s="851"/>
      <c r="EVQ43" s="851"/>
      <c r="EVR43" s="851"/>
      <c r="EVS43" s="851"/>
      <c r="EVT43" s="851"/>
      <c r="EVU43" s="851"/>
      <c r="EVV43" s="851"/>
      <c r="EVW43" s="851"/>
      <c r="EVX43" s="851"/>
      <c r="EVY43" s="851"/>
      <c r="EVZ43" s="851"/>
      <c r="EWA43" s="851"/>
      <c r="EWB43" s="851"/>
      <c r="EWC43" s="851"/>
      <c r="EWD43" s="851"/>
      <c r="EWE43" s="851"/>
      <c r="EWF43" s="851"/>
      <c r="EWG43" s="851"/>
      <c r="EWH43" s="851"/>
      <c r="EWI43" s="851"/>
      <c r="EWJ43" s="851"/>
      <c r="EWK43" s="851"/>
      <c r="EWL43" s="851"/>
      <c r="EWM43" s="851"/>
      <c r="EWN43" s="851"/>
      <c r="EWO43" s="851"/>
      <c r="EWP43" s="851"/>
      <c r="EWQ43" s="851"/>
      <c r="EWR43" s="851"/>
      <c r="EWS43" s="851"/>
      <c r="EWT43" s="851"/>
      <c r="EWU43" s="851"/>
      <c r="EWV43" s="851"/>
      <c r="EWW43" s="851"/>
      <c r="EWX43" s="851"/>
      <c r="EWY43" s="851"/>
      <c r="EWZ43" s="851"/>
      <c r="EXA43" s="851"/>
      <c r="EXB43" s="851"/>
      <c r="EXC43" s="851"/>
      <c r="EXD43" s="851"/>
      <c r="EXE43" s="851"/>
      <c r="EXF43" s="851"/>
      <c r="EXG43" s="851"/>
      <c r="EXH43" s="851"/>
      <c r="EXI43" s="851"/>
      <c r="EXJ43" s="851"/>
      <c r="EXK43" s="851"/>
      <c r="EXL43" s="851"/>
      <c r="EXM43" s="851"/>
      <c r="EXN43" s="851"/>
      <c r="EXO43" s="851"/>
      <c r="EXP43" s="851"/>
      <c r="EXQ43" s="851"/>
      <c r="EXR43" s="851"/>
      <c r="EXS43" s="851"/>
      <c r="EXT43" s="851"/>
      <c r="EXU43" s="851"/>
      <c r="EXV43" s="851"/>
      <c r="EXW43" s="851"/>
      <c r="EXX43" s="851"/>
      <c r="EXY43" s="851"/>
      <c r="EXZ43" s="851"/>
      <c r="EYA43" s="851"/>
      <c r="EYB43" s="851"/>
      <c r="EYC43" s="851"/>
      <c r="EYD43" s="851"/>
      <c r="EYE43" s="851"/>
      <c r="EYF43" s="851"/>
      <c r="EYG43" s="851"/>
      <c r="EYH43" s="851"/>
      <c r="EYI43" s="851"/>
      <c r="EYJ43" s="851"/>
      <c r="EYK43" s="851"/>
      <c r="EYL43" s="851"/>
      <c r="EYM43" s="851"/>
      <c r="EYN43" s="851"/>
      <c r="EYO43" s="851"/>
      <c r="EYP43" s="851"/>
      <c r="EYQ43" s="851"/>
      <c r="EYR43" s="851"/>
      <c r="EYS43" s="851"/>
      <c r="EYT43" s="851"/>
      <c r="EYU43" s="851"/>
      <c r="EYV43" s="851"/>
      <c r="EYW43" s="851"/>
      <c r="EYX43" s="851"/>
      <c r="EYY43" s="851"/>
      <c r="EYZ43" s="851"/>
      <c r="EZA43" s="851"/>
      <c r="EZB43" s="851"/>
      <c r="EZC43" s="851"/>
      <c r="EZD43" s="851"/>
      <c r="EZE43" s="851"/>
      <c r="EZF43" s="851"/>
      <c r="EZG43" s="851"/>
      <c r="EZH43" s="851"/>
      <c r="EZI43" s="851"/>
      <c r="EZJ43" s="851"/>
      <c r="EZK43" s="851"/>
      <c r="EZL43" s="851"/>
      <c r="EZM43" s="851"/>
      <c r="EZN43" s="851"/>
      <c r="EZO43" s="851"/>
      <c r="EZP43" s="851"/>
      <c r="EZQ43" s="851"/>
      <c r="EZR43" s="851"/>
      <c r="EZS43" s="851"/>
      <c r="EZT43" s="851"/>
      <c r="EZU43" s="851"/>
      <c r="EZV43" s="851"/>
      <c r="EZW43" s="851"/>
      <c r="EZX43" s="851"/>
      <c r="EZY43" s="851"/>
      <c r="EZZ43" s="851"/>
      <c r="FAA43" s="851"/>
      <c r="FAB43" s="851"/>
      <c r="FAC43" s="851"/>
      <c r="FAD43" s="851"/>
      <c r="FAE43" s="851"/>
      <c r="FAF43" s="851"/>
      <c r="FAG43" s="851"/>
      <c r="FAH43" s="851"/>
      <c r="FAI43" s="851"/>
      <c r="FAJ43" s="851"/>
      <c r="FAK43" s="851"/>
      <c r="FAL43" s="851"/>
      <c r="FAM43" s="851"/>
      <c r="FAN43" s="851"/>
      <c r="FAO43" s="851"/>
      <c r="FAP43" s="851"/>
      <c r="FAQ43" s="851"/>
      <c r="FAR43" s="851"/>
      <c r="FAS43" s="851"/>
      <c r="FAT43" s="851"/>
      <c r="FAU43" s="851"/>
      <c r="FAV43" s="851"/>
      <c r="FAW43" s="851"/>
      <c r="FAX43" s="851"/>
      <c r="FAY43" s="851"/>
      <c r="FAZ43" s="851"/>
      <c r="FBA43" s="851"/>
      <c r="FBB43" s="851"/>
      <c r="FBC43" s="851"/>
      <c r="FBD43" s="851"/>
      <c r="FBE43" s="851"/>
      <c r="FBF43" s="851"/>
      <c r="FBG43" s="851"/>
      <c r="FBH43" s="851"/>
      <c r="FBI43" s="851"/>
      <c r="FBJ43" s="851"/>
      <c r="FBK43" s="851"/>
      <c r="FBL43" s="851"/>
      <c r="FBM43" s="851"/>
      <c r="FBN43" s="851"/>
      <c r="FBO43" s="851"/>
      <c r="FBP43" s="851"/>
      <c r="FBQ43" s="851"/>
      <c r="FBR43" s="851"/>
      <c r="FBS43" s="851"/>
      <c r="FBT43" s="851"/>
      <c r="FBU43" s="851"/>
      <c r="FBV43" s="851"/>
      <c r="FBW43" s="851"/>
      <c r="FBX43" s="851"/>
      <c r="FBY43" s="851"/>
      <c r="FBZ43" s="851"/>
      <c r="FCA43" s="851"/>
      <c r="FCB43" s="851"/>
      <c r="FCC43" s="851"/>
      <c r="FCD43" s="851"/>
      <c r="FCE43" s="851"/>
      <c r="FCF43" s="851"/>
      <c r="FCG43" s="851"/>
      <c r="FCH43" s="851"/>
      <c r="FCI43" s="851"/>
      <c r="FCJ43" s="851"/>
      <c r="FCK43" s="851"/>
      <c r="FCL43" s="851"/>
      <c r="FCM43" s="851"/>
      <c r="FCN43" s="851"/>
      <c r="FCO43" s="851"/>
      <c r="FCP43" s="851"/>
      <c r="FCQ43" s="851"/>
      <c r="FCR43" s="851"/>
      <c r="FCS43" s="851"/>
      <c r="FCT43" s="851"/>
      <c r="FCU43" s="851"/>
      <c r="FCV43" s="851"/>
      <c r="FCW43" s="851"/>
      <c r="FCX43" s="851"/>
      <c r="FCY43" s="851"/>
      <c r="FCZ43" s="851"/>
      <c r="FDA43" s="851"/>
      <c r="FDB43" s="851"/>
      <c r="FDC43" s="851"/>
      <c r="FDD43" s="851"/>
      <c r="FDE43" s="851"/>
      <c r="FDF43" s="851"/>
      <c r="FDG43" s="851"/>
      <c r="FDH43" s="851"/>
      <c r="FDI43" s="851"/>
      <c r="FDJ43" s="851"/>
      <c r="FDK43" s="851"/>
      <c r="FDL43" s="851"/>
      <c r="FDM43" s="851"/>
      <c r="FDN43" s="851"/>
      <c r="FDO43" s="851"/>
      <c r="FDP43" s="851"/>
      <c r="FDQ43" s="851"/>
      <c r="FDR43" s="851"/>
      <c r="FDS43" s="851"/>
      <c r="FDT43" s="851"/>
      <c r="FDU43" s="851"/>
      <c r="FDV43" s="851"/>
      <c r="FDW43" s="851"/>
      <c r="FDX43" s="851"/>
      <c r="FDY43" s="851"/>
      <c r="FDZ43" s="851"/>
      <c r="FEA43" s="851"/>
      <c r="FEB43" s="851"/>
      <c r="FEC43" s="851"/>
      <c r="FED43" s="851"/>
      <c r="FEE43" s="851"/>
      <c r="FEF43" s="851"/>
      <c r="FEG43" s="851"/>
      <c r="FEH43" s="851"/>
      <c r="FEI43" s="851"/>
      <c r="FEJ43" s="851"/>
      <c r="FEK43" s="851"/>
      <c r="FEL43" s="851"/>
      <c r="FEM43" s="851"/>
      <c r="FEN43" s="851"/>
      <c r="FEO43" s="851"/>
      <c r="FEP43" s="851"/>
      <c r="FEQ43" s="851"/>
      <c r="FER43" s="851"/>
      <c r="FES43" s="851"/>
      <c r="FET43" s="851"/>
      <c r="FEU43" s="851"/>
      <c r="FEV43" s="851"/>
      <c r="FEW43" s="851"/>
      <c r="FEX43" s="851"/>
      <c r="FEY43" s="851"/>
      <c r="FEZ43" s="851"/>
      <c r="FFA43" s="851"/>
      <c r="FFB43" s="851"/>
      <c r="FFC43" s="851"/>
      <c r="FFD43" s="851"/>
      <c r="FFE43" s="851"/>
      <c r="FFF43" s="851"/>
      <c r="FFG43" s="851"/>
      <c r="FFH43" s="851"/>
      <c r="FFI43" s="851"/>
      <c r="FFJ43" s="851"/>
      <c r="FFK43" s="851"/>
      <c r="FFL43" s="851"/>
      <c r="FFM43" s="851"/>
      <c r="FFN43" s="851"/>
      <c r="FFO43" s="851"/>
      <c r="FFP43" s="851"/>
      <c r="FFQ43" s="851"/>
      <c r="FFR43" s="851"/>
      <c r="FFS43" s="851"/>
      <c r="FFT43" s="851"/>
      <c r="FFU43" s="851"/>
      <c r="FFV43" s="851"/>
      <c r="FFW43" s="851"/>
      <c r="FFX43" s="851"/>
      <c r="FFY43" s="851"/>
      <c r="FFZ43" s="851"/>
      <c r="FGA43" s="851"/>
      <c r="FGB43" s="851"/>
      <c r="FGC43" s="851"/>
      <c r="FGD43" s="851"/>
      <c r="FGE43" s="851"/>
      <c r="FGF43" s="851"/>
      <c r="FGG43" s="851"/>
      <c r="FGH43" s="851"/>
      <c r="FGI43" s="851"/>
      <c r="FGJ43" s="851"/>
      <c r="FGK43" s="851"/>
      <c r="FGL43" s="851"/>
      <c r="FGM43" s="851"/>
      <c r="FGN43" s="851"/>
      <c r="FGO43" s="851"/>
      <c r="FGP43" s="851"/>
      <c r="FGQ43" s="851"/>
      <c r="FGR43" s="851"/>
      <c r="FGS43" s="851"/>
      <c r="FGT43" s="851"/>
      <c r="FGU43" s="851"/>
      <c r="FGV43" s="851"/>
      <c r="FGW43" s="851"/>
      <c r="FGX43" s="851"/>
      <c r="FGY43" s="851"/>
      <c r="FGZ43" s="851"/>
      <c r="FHA43" s="851"/>
      <c r="FHB43" s="851"/>
      <c r="FHC43" s="851"/>
      <c r="FHD43" s="851"/>
      <c r="FHE43" s="851"/>
      <c r="FHF43" s="851"/>
      <c r="FHG43" s="851"/>
      <c r="FHH43" s="851"/>
      <c r="FHI43" s="851"/>
      <c r="FHJ43" s="851"/>
      <c r="FHK43" s="851"/>
      <c r="FHL43" s="851"/>
      <c r="FHM43" s="851"/>
      <c r="FHN43" s="851"/>
      <c r="FHO43" s="851"/>
      <c r="FHP43" s="851"/>
      <c r="FHQ43" s="851"/>
      <c r="FHR43" s="851"/>
      <c r="FHS43" s="851"/>
      <c r="FHT43" s="851"/>
      <c r="FHU43" s="851"/>
      <c r="FHV43" s="851"/>
      <c r="FHW43" s="851"/>
      <c r="FHX43" s="851"/>
      <c r="FHY43" s="851"/>
      <c r="FHZ43" s="851"/>
      <c r="FIA43" s="851"/>
      <c r="FIB43" s="851"/>
      <c r="FIC43" s="851"/>
      <c r="FID43" s="851"/>
      <c r="FIE43" s="851"/>
      <c r="FIF43" s="851"/>
      <c r="FIG43" s="851"/>
      <c r="FIH43" s="851"/>
      <c r="FII43" s="851"/>
      <c r="FIJ43" s="851"/>
      <c r="FIK43" s="851"/>
      <c r="FIL43" s="851"/>
      <c r="FIM43" s="851"/>
      <c r="FIN43" s="851"/>
      <c r="FIO43" s="851"/>
      <c r="FIP43" s="851"/>
      <c r="FIQ43" s="851"/>
      <c r="FIR43" s="851"/>
      <c r="FIS43" s="851"/>
      <c r="FIT43" s="851"/>
      <c r="FIU43" s="851"/>
      <c r="FIV43" s="851"/>
      <c r="FIW43" s="851"/>
      <c r="FIX43" s="851"/>
      <c r="FIY43" s="851"/>
      <c r="FIZ43" s="851"/>
      <c r="FJA43" s="851"/>
      <c r="FJB43" s="851"/>
      <c r="FJC43" s="851"/>
      <c r="FJD43" s="851"/>
      <c r="FJE43" s="851"/>
      <c r="FJF43" s="851"/>
      <c r="FJG43" s="851"/>
      <c r="FJH43" s="851"/>
      <c r="FJI43" s="851"/>
      <c r="FJJ43" s="851"/>
      <c r="FJK43" s="851"/>
      <c r="FJL43" s="851"/>
      <c r="FJM43" s="851"/>
      <c r="FJN43" s="851"/>
      <c r="FJO43" s="851"/>
      <c r="FJP43" s="851"/>
      <c r="FJQ43" s="851"/>
      <c r="FJR43" s="851"/>
      <c r="FJS43" s="851"/>
      <c r="FJT43" s="851"/>
      <c r="FJU43" s="851"/>
      <c r="FJV43" s="851"/>
      <c r="FJW43" s="851"/>
      <c r="FJX43" s="851"/>
      <c r="FJY43" s="851"/>
      <c r="FJZ43" s="851"/>
      <c r="FKA43" s="851"/>
      <c r="FKB43" s="851"/>
      <c r="FKC43" s="851"/>
      <c r="FKD43" s="851"/>
      <c r="FKE43" s="851"/>
      <c r="FKF43" s="851"/>
      <c r="FKG43" s="851"/>
      <c r="FKH43" s="851"/>
      <c r="FKI43" s="851"/>
      <c r="FKJ43" s="851"/>
      <c r="FKK43" s="851"/>
      <c r="FKL43" s="851"/>
      <c r="FKM43" s="851"/>
      <c r="FKN43" s="851"/>
      <c r="FKO43" s="851"/>
      <c r="FKP43" s="851"/>
      <c r="FKQ43" s="851"/>
      <c r="FKR43" s="851"/>
      <c r="FKS43" s="851"/>
      <c r="FKT43" s="851"/>
      <c r="FKU43" s="851"/>
      <c r="FKV43" s="851"/>
      <c r="FKW43" s="851"/>
      <c r="FKX43" s="851"/>
      <c r="FKY43" s="851"/>
      <c r="FKZ43" s="851"/>
      <c r="FLA43" s="851"/>
      <c r="FLB43" s="851"/>
      <c r="FLC43" s="851"/>
      <c r="FLD43" s="851"/>
      <c r="FLE43" s="851"/>
      <c r="FLF43" s="851"/>
      <c r="FLG43" s="851"/>
      <c r="FLH43" s="851"/>
      <c r="FLI43" s="851"/>
      <c r="FLJ43" s="851"/>
      <c r="FLK43" s="851"/>
      <c r="FLL43" s="851"/>
      <c r="FLM43" s="851"/>
      <c r="FLN43" s="851"/>
      <c r="FLO43" s="851"/>
      <c r="FLP43" s="851"/>
      <c r="FLQ43" s="851"/>
      <c r="FLR43" s="851"/>
      <c r="FLS43" s="851"/>
      <c r="FLT43" s="851"/>
      <c r="FLU43" s="851"/>
      <c r="FLV43" s="851"/>
      <c r="FLW43" s="851"/>
      <c r="FLX43" s="851"/>
      <c r="FLY43" s="851"/>
      <c r="FLZ43" s="851"/>
      <c r="FMA43" s="851"/>
      <c r="FMB43" s="851"/>
      <c r="FMC43" s="851"/>
      <c r="FMD43" s="851"/>
      <c r="FME43" s="851"/>
      <c r="FMF43" s="851"/>
      <c r="FMG43" s="851"/>
      <c r="FMH43" s="851"/>
      <c r="FMI43" s="851"/>
      <c r="FMJ43" s="851"/>
      <c r="FMK43" s="851"/>
      <c r="FML43" s="851"/>
      <c r="FMM43" s="851"/>
      <c r="FMN43" s="851"/>
      <c r="FMO43" s="851"/>
      <c r="FMP43" s="851"/>
      <c r="FMQ43" s="851"/>
      <c r="FMR43" s="851"/>
      <c r="FMS43" s="851"/>
      <c r="FMT43" s="851"/>
      <c r="FMU43" s="851"/>
      <c r="FMV43" s="851"/>
      <c r="FMW43" s="851"/>
      <c r="FMX43" s="851"/>
      <c r="FMY43" s="851"/>
      <c r="FMZ43" s="851"/>
      <c r="FNA43" s="851"/>
      <c r="FNB43" s="851"/>
      <c r="FNC43" s="851"/>
      <c r="FND43" s="851"/>
      <c r="FNE43" s="851"/>
      <c r="FNF43" s="851"/>
      <c r="FNG43" s="851"/>
      <c r="FNH43" s="851"/>
      <c r="FNI43" s="851"/>
      <c r="FNJ43" s="851"/>
      <c r="FNK43" s="851"/>
      <c r="FNL43" s="851"/>
      <c r="FNM43" s="851"/>
      <c r="FNN43" s="851"/>
      <c r="FNO43" s="851"/>
      <c r="FNP43" s="851"/>
      <c r="FNQ43" s="851"/>
      <c r="FNR43" s="851"/>
      <c r="FNS43" s="851"/>
      <c r="FNT43" s="851"/>
      <c r="FNU43" s="851"/>
      <c r="FNV43" s="851"/>
      <c r="FNW43" s="851"/>
      <c r="FNX43" s="851"/>
      <c r="FNY43" s="851"/>
      <c r="FNZ43" s="851"/>
      <c r="FOA43" s="851"/>
      <c r="FOB43" s="851"/>
      <c r="FOC43" s="851"/>
      <c r="FOD43" s="851"/>
      <c r="FOE43" s="851"/>
      <c r="FOF43" s="851"/>
      <c r="FOG43" s="851"/>
      <c r="FOH43" s="851"/>
      <c r="FOI43" s="851"/>
      <c r="FOJ43" s="851"/>
      <c r="FOK43" s="851"/>
      <c r="FOL43" s="851"/>
      <c r="FOM43" s="851"/>
      <c r="FON43" s="851"/>
      <c r="FOO43" s="851"/>
      <c r="FOP43" s="851"/>
      <c r="FOQ43" s="851"/>
      <c r="FOR43" s="851"/>
      <c r="FOS43" s="851"/>
      <c r="FOT43" s="851"/>
      <c r="FOU43" s="851"/>
      <c r="FOV43" s="851"/>
      <c r="FOW43" s="851"/>
      <c r="FOX43" s="851"/>
      <c r="FOY43" s="851"/>
      <c r="FOZ43" s="851"/>
      <c r="FPA43" s="851"/>
      <c r="FPB43" s="851"/>
      <c r="FPC43" s="851"/>
      <c r="FPD43" s="851"/>
      <c r="FPE43" s="851"/>
      <c r="FPF43" s="851"/>
      <c r="FPG43" s="851"/>
      <c r="FPH43" s="851"/>
      <c r="FPI43" s="851"/>
      <c r="FPJ43" s="851"/>
      <c r="FPK43" s="851"/>
      <c r="FPL43" s="851"/>
      <c r="FPM43" s="851"/>
      <c r="FPN43" s="851"/>
      <c r="FPO43" s="851"/>
      <c r="FPP43" s="851"/>
      <c r="FPQ43" s="851"/>
      <c r="FPR43" s="851"/>
      <c r="FPS43" s="851"/>
      <c r="FPT43" s="851"/>
      <c r="FPU43" s="851"/>
      <c r="FPV43" s="851"/>
      <c r="FPW43" s="851"/>
      <c r="FPX43" s="851"/>
      <c r="FPY43" s="851"/>
      <c r="FPZ43" s="851"/>
      <c r="FQA43" s="851"/>
      <c r="FQB43" s="851"/>
      <c r="FQC43" s="851"/>
      <c r="FQD43" s="851"/>
      <c r="FQE43" s="851"/>
      <c r="FQF43" s="851"/>
      <c r="FQG43" s="851"/>
      <c r="FQH43" s="851"/>
      <c r="FQI43" s="851"/>
      <c r="FQJ43" s="851"/>
      <c r="FQK43" s="851"/>
      <c r="FQL43" s="851"/>
      <c r="FQM43" s="851"/>
      <c r="FQN43" s="851"/>
      <c r="FQO43" s="851"/>
      <c r="FQP43" s="851"/>
      <c r="FQQ43" s="851"/>
      <c r="FQR43" s="851"/>
      <c r="FQS43" s="851"/>
      <c r="FQT43" s="851"/>
      <c r="FQU43" s="851"/>
      <c r="FQV43" s="851"/>
      <c r="FQW43" s="851"/>
      <c r="FQX43" s="851"/>
      <c r="FQY43" s="851"/>
      <c r="FQZ43" s="851"/>
      <c r="FRA43" s="851"/>
      <c r="FRB43" s="851"/>
      <c r="FRC43" s="851"/>
      <c r="FRD43" s="851"/>
      <c r="FRE43" s="851"/>
      <c r="FRF43" s="851"/>
      <c r="FRG43" s="851"/>
      <c r="FRH43" s="851"/>
      <c r="FRI43" s="851"/>
      <c r="FRJ43" s="851"/>
      <c r="FRK43" s="851"/>
      <c r="FRL43" s="851"/>
      <c r="FRM43" s="851"/>
      <c r="FRN43" s="851"/>
      <c r="FRO43" s="851"/>
      <c r="FRP43" s="851"/>
      <c r="FRQ43" s="851"/>
      <c r="FRR43" s="851"/>
      <c r="FRS43" s="851"/>
      <c r="FRT43" s="851"/>
      <c r="FRU43" s="851"/>
      <c r="FRV43" s="851"/>
      <c r="FRW43" s="851"/>
      <c r="FRX43" s="851"/>
      <c r="FRY43" s="851"/>
      <c r="FRZ43" s="851"/>
      <c r="FSA43" s="851"/>
      <c r="FSB43" s="851"/>
      <c r="FSC43" s="851"/>
      <c r="FSD43" s="851"/>
      <c r="FSE43" s="851"/>
      <c r="FSF43" s="851"/>
      <c r="FSG43" s="851"/>
      <c r="FSH43" s="851"/>
      <c r="FSI43" s="851"/>
      <c r="FSJ43" s="851"/>
      <c r="FSK43" s="851"/>
      <c r="FSL43" s="851"/>
      <c r="FSM43" s="851"/>
      <c r="FSN43" s="851"/>
      <c r="FSO43" s="851"/>
      <c r="FSP43" s="851"/>
      <c r="FSQ43" s="851"/>
      <c r="FSR43" s="851"/>
      <c r="FSS43" s="851"/>
      <c r="FST43" s="851"/>
      <c r="FSU43" s="851"/>
      <c r="FSV43" s="851"/>
      <c r="FSW43" s="851"/>
      <c r="FSX43" s="851"/>
      <c r="FSY43" s="851"/>
      <c r="FSZ43" s="851"/>
      <c r="FTA43" s="851"/>
      <c r="FTB43" s="851"/>
      <c r="FTC43" s="851"/>
      <c r="FTD43" s="851"/>
      <c r="FTE43" s="851"/>
      <c r="FTF43" s="851"/>
      <c r="FTG43" s="851"/>
      <c r="FTH43" s="851"/>
      <c r="FTI43" s="851"/>
      <c r="FTJ43" s="851"/>
      <c r="FTK43" s="851"/>
      <c r="FTL43" s="851"/>
      <c r="FTM43" s="851"/>
      <c r="FTN43" s="851"/>
      <c r="FTO43" s="851"/>
      <c r="FTP43" s="851"/>
      <c r="FTQ43" s="851"/>
      <c r="FTR43" s="851"/>
      <c r="FTS43" s="851"/>
      <c r="FTT43" s="851"/>
      <c r="FTU43" s="851"/>
      <c r="FTV43" s="851"/>
      <c r="FTW43" s="851"/>
      <c r="FTX43" s="851"/>
      <c r="FTY43" s="851"/>
      <c r="FTZ43" s="851"/>
      <c r="FUA43" s="851"/>
      <c r="FUB43" s="851"/>
      <c r="FUC43" s="851"/>
      <c r="FUD43" s="851"/>
      <c r="FUE43" s="851"/>
      <c r="FUF43" s="851"/>
      <c r="FUG43" s="851"/>
      <c r="FUH43" s="851"/>
      <c r="FUI43" s="851"/>
      <c r="FUJ43" s="851"/>
      <c r="FUK43" s="851"/>
      <c r="FUL43" s="851"/>
      <c r="FUM43" s="851"/>
      <c r="FUN43" s="851"/>
      <c r="FUO43" s="851"/>
      <c r="FUP43" s="851"/>
      <c r="FUQ43" s="851"/>
      <c r="FUR43" s="851"/>
      <c r="FUS43" s="851"/>
      <c r="FUT43" s="851"/>
      <c r="FUU43" s="851"/>
      <c r="FUV43" s="851"/>
      <c r="FUW43" s="851"/>
      <c r="FUX43" s="851"/>
      <c r="FUY43" s="851"/>
      <c r="FUZ43" s="851"/>
      <c r="FVA43" s="851"/>
      <c r="FVB43" s="851"/>
      <c r="FVC43" s="851"/>
      <c r="FVD43" s="851"/>
      <c r="FVE43" s="851"/>
      <c r="FVF43" s="851"/>
      <c r="FVG43" s="851"/>
      <c r="FVH43" s="851"/>
      <c r="FVI43" s="851"/>
      <c r="FVJ43" s="851"/>
      <c r="FVK43" s="851"/>
      <c r="FVL43" s="851"/>
      <c r="FVM43" s="851"/>
      <c r="FVN43" s="851"/>
      <c r="FVO43" s="851"/>
      <c r="FVP43" s="851"/>
      <c r="FVQ43" s="851"/>
      <c r="FVR43" s="851"/>
      <c r="FVS43" s="851"/>
      <c r="FVT43" s="851"/>
      <c r="FVU43" s="851"/>
      <c r="FVV43" s="851"/>
      <c r="FVW43" s="851"/>
      <c r="FVX43" s="851"/>
      <c r="FVY43" s="851"/>
      <c r="FVZ43" s="851"/>
      <c r="FWA43" s="851"/>
      <c r="FWB43" s="851"/>
      <c r="FWC43" s="851"/>
      <c r="FWD43" s="851"/>
      <c r="FWE43" s="851"/>
      <c r="FWF43" s="851"/>
      <c r="FWG43" s="851"/>
      <c r="FWH43" s="851"/>
      <c r="FWI43" s="851"/>
      <c r="FWJ43" s="851"/>
      <c r="FWK43" s="851"/>
      <c r="FWL43" s="851"/>
      <c r="FWM43" s="851"/>
      <c r="FWN43" s="851"/>
      <c r="FWO43" s="851"/>
      <c r="FWP43" s="851"/>
      <c r="FWQ43" s="851"/>
      <c r="FWR43" s="851"/>
      <c r="FWS43" s="851"/>
      <c r="FWT43" s="851"/>
      <c r="FWU43" s="851"/>
      <c r="FWV43" s="851"/>
      <c r="FWW43" s="851"/>
      <c r="FWX43" s="851"/>
      <c r="FWY43" s="851"/>
      <c r="FWZ43" s="851"/>
      <c r="FXA43" s="851"/>
      <c r="FXB43" s="851"/>
      <c r="FXC43" s="851"/>
      <c r="FXD43" s="851"/>
      <c r="FXE43" s="851"/>
      <c r="FXF43" s="851"/>
      <c r="FXG43" s="851"/>
      <c r="FXH43" s="851"/>
      <c r="FXI43" s="851"/>
      <c r="FXJ43" s="851"/>
      <c r="FXK43" s="851"/>
      <c r="FXL43" s="851"/>
      <c r="FXM43" s="851"/>
      <c r="FXN43" s="851"/>
      <c r="FXO43" s="851"/>
      <c r="FXP43" s="851"/>
      <c r="FXQ43" s="851"/>
      <c r="FXR43" s="851"/>
      <c r="FXS43" s="851"/>
      <c r="FXT43" s="851"/>
      <c r="FXU43" s="851"/>
      <c r="FXV43" s="851"/>
      <c r="FXW43" s="851"/>
      <c r="FXX43" s="851"/>
      <c r="FXY43" s="851"/>
      <c r="FXZ43" s="851"/>
      <c r="FYA43" s="851"/>
      <c r="FYB43" s="851"/>
      <c r="FYC43" s="851"/>
      <c r="FYD43" s="851"/>
      <c r="FYE43" s="851"/>
      <c r="FYF43" s="851"/>
      <c r="FYG43" s="851"/>
      <c r="FYH43" s="851"/>
      <c r="FYI43" s="851"/>
      <c r="FYJ43" s="851"/>
      <c r="FYK43" s="851"/>
      <c r="FYL43" s="851"/>
      <c r="FYM43" s="851"/>
      <c r="FYN43" s="851"/>
      <c r="FYO43" s="851"/>
      <c r="FYP43" s="851"/>
      <c r="FYQ43" s="851"/>
      <c r="FYR43" s="851"/>
      <c r="FYS43" s="851"/>
      <c r="FYT43" s="851"/>
      <c r="FYU43" s="851"/>
      <c r="FYV43" s="851"/>
      <c r="FYW43" s="851"/>
      <c r="FYX43" s="851"/>
      <c r="FYY43" s="851"/>
      <c r="FYZ43" s="851"/>
      <c r="FZA43" s="851"/>
      <c r="FZB43" s="851"/>
      <c r="FZC43" s="851"/>
      <c r="FZD43" s="851"/>
      <c r="FZE43" s="851"/>
      <c r="FZF43" s="851"/>
      <c r="FZG43" s="851"/>
      <c r="FZH43" s="851"/>
      <c r="FZI43" s="851"/>
      <c r="FZJ43" s="851"/>
      <c r="FZK43" s="851"/>
      <c r="FZL43" s="851"/>
      <c r="FZM43" s="851"/>
      <c r="FZN43" s="851"/>
      <c r="FZO43" s="851"/>
      <c r="FZP43" s="851"/>
      <c r="FZQ43" s="851"/>
      <c r="FZR43" s="851"/>
      <c r="FZS43" s="851"/>
      <c r="FZT43" s="851"/>
      <c r="FZU43" s="851"/>
      <c r="FZV43" s="851"/>
      <c r="FZW43" s="851"/>
      <c r="FZX43" s="851"/>
      <c r="FZY43" s="851"/>
      <c r="FZZ43" s="851"/>
      <c r="GAA43" s="851"/>
      <c r="GAB43" s="851"/>
      <c r="GAC43" s="851"/>
      <c r="GAD43" s="851"/>
      <c r="GAE43" s="851"/>
      <c r="GAF43" s="851"/>
      <c r="GAG43" s="851"/>
      <c r="GAH43" s="851"/>
      <c r="GAI43" s="851"/>
      <c r="GAJ43" s="851"/>
      <c r="GAK43" s="851"/>
      <c r="GAL43" s="851"/>
      <c r="GAM43" s="851"/>
      <c r="GAN43" s="851"/>
      <c r="GAO43" s="851"/>
      <c r="GAP43" s="851"/>
      <c r="GAQ43" s="851"/>
      <c r="GAR43" s="851"/>
      <c r="GAS43" s="851"/>
      <c r="GAT43" s="851"/>
      <c r="GAU43" s="851"/>
      <c r="GAV43" s="851"/>
      <c r="GAW43" s="851"/>
      <c r="GAX43" s="851"/>
      <c r="GAY43" s="851"/>
      <c r="GAZ43" s="851"/>
      <c r="GBA43" s="851"/>
      <c r="GBB43" s="851"/>
      <c r="GBC43" s="851"/>
      <c r="GBD43" s="851"/>
      <c r="GBE43" s="851"/>
      <c r="GBF43" s="851"/>
      <c r="GBG43" s="851"/>
      <c r="GBH43" s="851"/>
      <c r="GBI43" s="851"/>
      <c r="GBJ43" s="851"/>
      <c r="GBK43" s="851"/>
      <c r="GBL43" s="851"/>
      <c r="GBM43" s="851"/>
      <c r="GBN43" s="851"/>
      <c r="GBO43" s="851"/>
      <c r="GBP43" s="851"/>
      <c r="GBQ43" s="851"/>
      <c r="GBR43" s="851"/>
      <c r="GBS43" s="851"/>
      <c r="GBT43" s="851"/>
      <c r="GBU43" s="851"/>
      <c r="GBV43" s="851"/>
      <c r="GBW43" s="851"/>
      <c r="GBX43" s="851"/>
      <c r="GBY43" s="851"/>
      <c r="GBZ43" s="851"/>
      <c r="GCA43" s="851"/>
      <c r="GCB43" s="851"/>
      <c r="GCC43" s="851"/>
      <c r="GCD43" s="851"/>
      <c r="GCE43" s="851"/>
      <c r="GCF43" s="851"/>
      <c r="GCG43" s="851"/>
      <c r="GCH43" s="851"/>
      <c r="GCI43" s="851"/>
      <c r="GCJ43" s="851"/>
      <c r="GCK43" s="851"/>
      <c r="GCL43" s="851"/>
      <c r="GCM43" s="851"/>
      <c r="GCN43" s="851"/>
      <c r="GCO43" s="851"/>
      <c r="GCP43" s="851"/>
      <c r="GCQ43" s="851"/>
      <c r="GCR43" s="851"/>
      <c r="GCS43" s="851"/>
      <c r="GCT43" s="851"/>
      <c r="GCU43" s="851"/>
      <c r="GCV43" s="851"/>
      <c r="GCW43" s="851"/>
      <c r="GCX43" s="851"/>
      <c r="GCY43" s="851"/>
      <c r="GCZ43" s="851"/>
      <c r="GDA43" s="851"/>
      <c r="GDB43" s="851"/>
      <c r="GDC43" s="851"/>
      <c r="GDD43" s="851"/>
      <c r="GDE43" s="851"/>
      <c r="GDF43" s="851"/>
      <c r="GDG43" s="851"/>
      <c r="GDH43" s="851"/>
      <c r="GDI43" s="851"/>
      <c r="GDJ43" s="851"/>
      <c r="GDK43" s="851"/>
      <c r="GDL43" s="851"/>
      <c r="GDM43" s="851"/>
      <c r="GDN43" s="851"/>
      <c r="GDO43" s="851"/>
      <c r="GDP43" s="851"/>
      <c r="GDQ43" s="851"/>
      <c r="GDR43" s="851"/>
      <c r="GDS43" s="851"/>
      <c r="GDT43" s="851"/>
      <c r="GDU43" s="851"/>
      <c r="GDV43" s="851"/>
      <c r="GDW43" s="851"/>
      <c r="GDX43" s="851"/>
      <c r="GDY43" s="851"/>
      <c r="GDZ43" s="851"/>
      <c r="GEA43" s="851"/>
      <c r="GEB43" s="851"/>
      <c r="GEC43" s="851"/>
      <c r="GED43" s="851"/>
      <c r="GEE43" s="851"/>
      <c r="GEF43" s="851"/>
      <c r="GEG43" s="851"/>
      <c r="GEH43" s="851"/>
      <c r="GEI43" s="851"/>
      <c r="GEJ43" s="851"/>
      <c r="GEK43" s="851"/>
      <c r="GEL43" s="851"/>
      <c r="GEM43" s="851"/>
      <c r="GEN43" s="851"/>
      <c r="GEO43" s="851"/>
      <c r="GEP43" s="851"/>
      <c r="GEQ43" s="851"/>
      <c r="GER43" s="851"/>
      <c r="GES43" s="851"/>
      <c r="GET43" s="851"/>
      <c r="GEU43" s="851"/>
      <c r="GEV43" s="851"/>
      <c r="GEW43" s="851"/>
      <c r="GEX43" s="851"/>
      <c r="GEY43" s="851"/>
      <c r="GEZ43" s="851"/>
      <c r="GFA43" s="851"/>
      <c r="GFB43" s="851"/>
      <c r="GFC43" s="851"/>
      <c r="GFD43" s="851"/>
      <c r="GFE43" s="851"/>
      <c r="GFF43" s="851"/>
      <c r="GFG43" s="851"/>
      <c r="GFH43" s="851"/>
      <c r="GFI43" s="851"/>
      <c r="GFJ43" s="851"/>
      <c r="GFK43" s="851"/>
      <c r="GFL43" s="851"/>
      <c r="GFM43" s="851"/>
      <c r="GFN43" s="851"/>
      <c r="GFO43" s="851"/>
      <c r="GFP43" s="851"/>
      <c r="GFQ43" s="851"/>
      <c r="GFR43" s="851"/>
      <c r="GFS43" s="851"/>
      <c r="GFT43" s="851"/>
      <c r="GFU43" s="851"/>
      <c r="GFV43" s="851"/>
      <c r="GFW43" s="851"/>
      <c r="GFX43" s="851"/>
      <c r="GFY43" s="851"/>
      <c r="GFZ43" s="851"/>
      <c r="GGA43" s="851"/>
      <c r="GGB43" s="851"/>
      <c r="GGC43" s="851"/>
      <c r="GGD43" s="851"/>
      <c r="GGE43" s="851"/>
      <c r="GGF43" s="851"/>
      <c r="GGG43" s="851"/>
      <c r="GGH43" s="851"/>
      <c r="GGI43" s="851"/>
      <c r="GGJ43" s="851"/>
      <c r="GGK43" s="851"/>
      <c r="GGL43" s="851"/>
      <c r="GGM43" s="851"/>
      <c r="GGN43" s="851"/>
      <c r="GGO43" s="851"/>
      <c r="GGP43" s="851"/>
      <c r="GGQ43" s="851"/>
      <c r="GGR43" s="851"/>
      <c r="GGS43" s="851"/>
      <c r="GGT43" s="851"/>
      <c r="GGU43" s="851"/>
      <c r="GGV43" s="851"/>
      <c r="GGW43" s="851"/>
      <c r="GGX43" s="851"/>
      <c r="GGY43" s="851"/>
      <c r="GGZ43" s="851"/>
      <c r="GHA43" s="851"/>
      <c r="GHB43" s="851"/>
      <c r="GHC43" s="851"/>
      <c r="GHD43" s="851"/>
      <c r="GHE43" s="851"/>
      <c r="GHF43" s="851"/>
      <c r="GHG43" s="851"/>
      <c r="GHH43" s="851"/>
      <c r="GHI43" s="851"/>
      <c r="GHJ43" s="851"/>
      <c r="GHK43" s="851"/>
      <c r="GHL43" s="851"/>
      <c r="GHM43" s="851"/>
      <c r="GHN43" s="851"/>
      <c r="GHO43" s="851"/>
      <c r="GHP43" s="851"/>
      <c r="GHQ43" s="851"/>
      <c r="GHR43" s="851"/>
      <c r="GHS43" s="851"/>
      <c r="GHT43" s="851"/>
      <c r="GHU43" s="851"/>
      <c r="GHV43" s="851"/>
      <c r="GHW43" s="851"/>
      <c r="GHX43" s="851"/>
      <c r="GHY43" s="851"/>
      <c r="GHZ43" s="851"/>
      <c r="GIA43" s="851"/>
      <c r="GIB43" s="851"/>
      <c r="GIC43" s="851"/>
      <c r="GID43" s="851"/>
      <c r="GIE43" s="851"/>
      <c r="GIF43" s="851"/>
      <c r="GIG43" s="851"/>
      <c r="GIH43" s="851"/>
      <c r="GII43" s="851"/>
      <c r="GIJ43" s="851"/>
      <c r="GIK43" s="851"/>
      <c r="GIL43" s="851"/>
      <c r="GIM43" s="851"/>
      <c r="GIN43" s="851"/>
      <c r="GIO43" s="851"/>
      <c r="GIP43" s="851"/>
      <c r="GIQ43" s="851"/>
      <c r="GIR43" s="851"/>
      <c r="GIS43" s="851"/>
      <c r="GIT43" s="851"/>
      <c r="GIU43" s="851"/>
      <c r="GIV43" s="851"/>
      <c r="GIW43" s="851"/>
      <c r="GIX43" s="851"/>
      <c r="GIY43" s="851"/>
      <c r="GIZ43" s="851"/>
      <c r="GJA43" s="851"/>
      <c r="GJB43" s="851"/>
      <c r="GJC43" s="851"/>
      <c r="GJD43" s="851"/>
      <c r="GJE43" s="851"/>
      <c r="GJF43" s="851"/>
      <c r="GJG43" s="851"/>
      <c r="GJH43" s="851"/>
      <c r="GJI43" s="851"/>
      <c r="GJJ43" s="851"/>
      <c r="GJK43" s="851"/>
      <c r="GJL43" s="851"/>
      <c r="GJM43" s="851"/>
      <c r="GJN43" s="851"/>
      <c r="GJO43" s="851"/>
      <c r="GJP43" s="851"/>
      <c r="GJQ43" s="851"/>
      <c r="GJR43" s="851"/>
      <c r="GJS43" s="851"/>
      <c r="GJT43" s="851"/>
      <c r="GJU43" s="851"/>
      <c r="GJV43" s="851"/>
      <c r="GJW43" s="851"/>
      <c r="GJX43" s="851"/>
      <c r="GJY43" s="851"/>
      <c r="GJZ43" s="851"/>
      <c r="GKA43" s="851"/>
      <c r="GKB43" s="851"/>
      <c r="GKC43" s="851"/>
      <c r="GKD43" s="851"/>
      <c r="GKE43" s="851"/>
      <c r="GKF43" s="851"/>
      <c r="GKG43" s="851"/>
      <c r="GKH43" s="851"/>
      <c r="GKI43" s="851"/>
      <c r="GKJ43" s="851"/>
      <c r="GKK43" s="851"/>
      <c r="GKL43" s="851"/>
      <c r="GKM43" s="851"/>
      <c r="GKN43" s="851"/>
      <c r="GKO43" s="851"/>
      <c r="GKP43" s="851"/>
      <c r="GKQ43" s="851"/>
      <c r="GKR43" s="851"/>
      <c r="GKS43" s="851"/>
      <c r="GKT43" s="851"/>
      <c r="GKU43" s="851"/>
      <c r="GKV43" s="851"/>
      <c r="GKW43" s="851"/>
      <c r="GKX43" s="851"/>
      <c r="GKY43" s="851"/>
      <c r="GKZ43" s="851"/>
      <c r="GLA43" s="851"/>
      <c r="GLB43" s="851"/>
      <c r="GLC43" s="851"/>
      <c r="GLD43" s="851"/>
      <c r="GLE43" s="851"/>
      <c r="GLF43" s="851"/>
      <c r="GLG43" s="851"/>
      <c r="GLH43" s="851"/>
      <c r="GLI43" s="851"/>
      <c r="GLJ43" s="851"/>
      <c r="GLK43" s="851"/>
      <c r="GLL43" s="851"/>
      <c r="GLM43" s="851"/>
      <c r="GLN43" s="851"/>
      <c r="GLO43" s="851"/>
      <c r="GLP43" s="851"/>
      <c r="GLQ43" s="851"/>
      <c r="GLR43" s="851"/>
      <c r="GLS43" s="851"/>
      <c r="GLT43" s="851"/>
      <c r="GLU43" s="851"/>
      <c r="GLV43" s="851"/>
      <c r="GLW43" s="851"/>
      <c r="GLX43" s="851"/>
      <c r="GLY43" s="851"/>
      <c r="GLZ43" s="851"/>
      <c r="GMA43" s="851"/>
      <c r="GMB43" s="851"/>
      <c r="GMC43" s="851"/>
      <c r="GMD43" s="851"/>
      <c r="GME43" s="851"/>
      <c r="GMF43" s="851"/>
      <c r="GMG43" s="851"/>
      <c r="GMH43" s="851"/>
      <c r="GMI43" s="851"/>
      <c r="GMJ43" s="851"/>
      <c r="GMK43" s="851"/>
      <c r="GML43" s="851"/>
      <c r="GMM43" s="851"/>
      <c r="GMN43" s="851"/>
      <c r="GMO43" s="851"/>
      <c r="GMP43" s="851"/>
      <c r="GMQ43" s="851"/>
      <c r="GMR43" s="851"/>
      <c r="GMS43" s="851"/>
      <c r="GMT43" s="851"/>
      <c r="GMU43" s="851"/>
      <c r="GMV43" s="851"/>
      <c r="GMW43" s="851"/>
      <c r="GMX43" s="851"/>
      <c r="GMY43" s="851"/>
      <c r="GMZ43" s="851"/>
      <c r="GNA43" s="851"/>
      <c r="GNB43" s="851"/>
      <c r="GNC43" s="851"/>
      <c r="GND43" s="851"/>
      <c r="GNE43" s="851"/>
      <c r="GNF43" s="851"/>
      <c r="GNG43" s="851"/>
      <c r="GNH43" s="851"/>
      <c r="GNI43" s="851"/>
      <c r="GNJ43" s="851"/>
      <c r="GNK43" s="851"/>
      <c r="GNL43" s="851"/>
      <c r="GNM43" s="851"/>
      <c r="GNN43" s="851"/>
      <c r="GNO43" s="851"/>
      <c r="GNP43" s="851"/>
      <c r="GNQ43" s="851"/>
      <c r="GNR43" s="851"/>
      <c r="GNS43" s="851"/>
      <c r="GNT43" s="851"/>
      <c r="GNU43" s="851"/>
      <c r="GNV43" s="851"/>
      <c r="GNW43" s="851"/>
      <c r="GNX43" s="851"/>
      <c r="GNY43" s="851"/>
      <c r="GNZ43" s="851"/>
      <c r="GOA43" s="851"/>
      <c r="GOB43" s="851"/>
      <c r="GOC43" s="851"/>
      <c r="GOD43" s="851"/>
      <c r="GOE43" s="851"/>
      <c r="GOF43" s="851"/>
      <c r="GOG43" s="851"/>
      <c r="GOH43" s="851"/>
      <c r="GOI43" s="851"/>
      <c r="GOJ43" s="851"/>
      <c r="GOK43" s="851"/>
      <c r="GOL43" s="851"/>
      <c r="GOM43" s="851"/>
      <c r="GON43" s="851"/>
      <c r="GOO43" s="851"/>
      <c r="GOP43" s="851"/>
      <c r="GOQ43" s="851"/>
      <c r="GOR43" s="851"/>
      <c r="GOS43" s="851"/>
      <c r="GOT43" s="851"/>
      <c r="GOU43" s="851"/>
      <c r="GOV43" s="851"/>
      <c r="GOW43" s="851"/>
      <c r="GOX43" s="851"/>
      <c r="GOY43" s="851"/>
      <c r="GOZ43" s="851"/>
      <c r="GPA43" s="851"/>
      <c r="GPB43" s="851"/>
      <c r="GPC43" s="851"/>
      <c r="GPD43" s="851"/>
      <c r="GPE43" s="851"/>
      <c r="GPF43" s="851"/>
      <c r="GPG43" s="851"/>
      <c r="GPH43" s="851"/>
      <c r="GPI43" s="851"/>
      <c r="GPJ43" s="851"/>
      <c r="GPK43" s="851"/>
      <c r="GPL43" s="851"/>
      <c r="GPM43" s="851"/>
      <c r="GPN43" s="851"/>
      <c r="GPO43" s="851"/>
      <c r="GPP43" s="851"/>
      <c r="GPQ43" s="851"/>
      <c r="GPR43" s="851"/>
      <c r="GPS43" s="851"/>
      <c r="GPT43" s="851"/>
      <c r="GPU43" s="851"/>
      <c r="GPV43" s="851"/>
      <c r="GPW43" s="851"/>
      <c r="GPX43" s="851"/>
      <c r="GPY43" s="851"/>
      <c r="GPZ43" s="851"/>
      <c r="GQA43" s="851"/>
      <c r="GQB43" s="851"/>
      <c r="GQC43" s="851"/>
      <c r="GQD43" s="851"/>
      <c r="GQE43" s="851"/>
      <c r="GQF43" s="851"/>
      <c r="GQG43" s="851"/>
      <c r="GQH43" s="851"/>
      <c r="GQI43" s="851"/>
      <c r="GQJ43" s="851"/>
      <c r="GQK43" s="851"/>
      <c r="GQL43" s="851"/>
      <c r="GQM43" s="851"/>
      <c r="GQN43" s="851"/>
      <c r="GQO43" s="851"/>
      <c r="GQP43" s="851"/>
      <c r="GQQ43" s="851"/>
      <c r="GQR43" s="851"/>
      <c r="GQS43" s="851"/>
      <c r="GQT43" s="851"/>
      <c r="GQU43" s="851"/>
      <c r="GQV43" s="851"/>
      <c r="GQW43" s="851"/>
      <c r="GQX43" s="851"/>
      <c r="GQY43" s="851"/>
      <c r="GQZ43" s="851"/>
      <c r="GRA43" s="851"/>
      <c r="GRB43" s="851"/>
      <c r="GRC43" s="851"/>
      <c r="GRD43" s="851"/>
      <c r="GRE43" s="851"/>
      <c r="GRF43" s="851"/>
      <c r="GRG43" s="851"/>
      <c r="GRH43" s="851"/>
      <c r="GRI43" s="851"/>
      <c r="GRJ43" s="851"/>
      <c r="GRK43" s="851"/>
      <c r="GRL43" s="851"/>
      <c r="GRM43" s="851"/>
      <c r="GRN43" s="851"/>
      <c r="GRO43" s="851"/>
      <c r="GRP43" s="851"/>
      <c r="GRQ43" s="851"/>
      <c r="GRR43" s="851"/>
      <c r="GRS43" s="851"/>
      <c r="GRT43" s="851"/>
      <c r="GRU43" s="851"/>
      <c r="GRV43" s="851"/>
      <c r="GRW43" s="851"/>
      <c r="GRX43" s="851"/>
      <c r="GRY43" s="851"/>
      <c r="GRZ43" s="851"/>
      <c r="GSA43" s="851"/>
      <c r="GSB43" s="851"/>
      <c r="GSC43" s="851"/>
      <c r="GSD43" s="851"/>
      <c r="GSE43" s="851"/>
      <c r="GSF43" s="851"/>
      <c r="GSG43" s="851"/>
      <c r="GSH43" s="851"/>
      <c r="GSI43" s="851"/>
      <c r="GSJ43" s="851"/>
      <c r="GSK43" s="851"/>
      <c r="GSL43" s="851"/>
      <c r="GSM43" s="851"/>
      <c r="GSN43" s="851"/>
      <c r="GSO43" s="851"/>
      <c r="GSP43" s="851"/>
      <c r="GSQ43" s="851"/>
      <c r="GSR43" s="851"/>
      <c r="GSS43" s="851"/>
      <c r="GST43" s="851"/>
      <c r="GSU43" s="851"/>
      <c r="GSV43" s="851"/>
      <c r="GSW43" s="851"/>
      <c r="GSX43" s="851"/>
      <c r="GSY43" s="851"/>
      <c r="GSZ43" s="851"/>
      <c r="GTA43" s="851"/>
      <c r="GTB43" s="851"/>
      <c r="GTC43" s="851"/>
      <c r="GTD43" s="851"/>
      <c r="GTE43" s="851"/>
      <c r="GTF43" s="851"/>
      <c r="GTG43" s="851"/>
      <c r="GTH43" s="851"/>
      <c r="GTI43" s="851"/>
      <c r="GTJ43" s="851"/>
      <c r="GTK43" s="851"/>
      <c r="GTL43" s="851"/>
      <c r="GTM43" s="851"/>
      <c r="GTN43" s="851"/>
      <c r="GTO43" s="851"/>
      <c r="GTP43" s="851"/>
      <c r="GTQ43" s="851"/>
      <c r="GTR43" s="851"/>
      <c r="GTS43" s="851"/>
      <c r="GTT43" s="851"/>
      <c r="GTU43" s="851"/>
      <c r="GTV43" s="851"/>
      <c r="GTW43" s="851"/>
      <c r="GTX43" s="851"/>
      <c r="GTY43" s="851"/>
      <c r="GTZ43" s="851"/>
      <c r="GUA43" s="851"/>
      <c r="GUB43" s="851"/>
      <c r="GUC43" s="851"/>
      <c r="GUD43" s="851"/>
      <c r="GUE43" s="851"/>
      <c r="GUF43" s="851"/>
      <c r="GUG43" s="851"/>
      <c r="GUH43" s="851"/>
      <c r="GUI43" s="851"/>
      <c r="GUJ43" s="851"/>
      <c r="GUK43" s="851"/>
      <c r="GUL43" s="851"/>
      <c r="GUM43" s="851"/>
      <c r="GUN43" s="851"/>
      <c r="GUO43" s="851"/>
      <c r="GUP43" s="851"/>
      <c r="GUQ43" s="851"/>
      <c r="GUR43" s="851"/>
      <c r="GUS43" s="851"/>
      <c r="GUT43" s="851"/>
      <c r="GUU43" s="851"/>
      <c r="GUV43" s="851"/>
      <c r="GUW43" s="851"/>
      <c r="GUX43" s="851"/>
      <c r="GUY43" s="851"/>
      <c r="GUZ43" s="851"/>
      <c r="GVA43" s="851"/>
      <c r="GVB43" s="851"/>
      <c r="GVC43" s="851"/>
      <c r="GVD43" s="851"/>
      <c r="GVE43" s="851"/>
      <c r="GVF43" s="851"/>
      <c r="GVG43" s="851"/>
      <c r="GVH43" s="851"/>
      <c r="GVI43" s="851"/>
      <c r="GVJ43" s="851"/>
      <c r="GVK43" s="851"/>
      <c r="GVL43" s="851"/>
      <c r="GVM43" s="851"/>
      <c r="GVN43" s="851"/>
      <c r="GVO43" s="851"/>
      <c r="GVP43" s="851"/>
      <c r="GVQ43" s="851"/>
      <c r="GVR43" s="851"/>
      <c r="GVS43" s="851"/>
      <c r="GVT43" s="851"/>
      <c r="GVU43" s="851"/>
      <c r="GVV43" s="851"/>
      <c r="GVW43" s="851"/>
      <c r="GVX43" s="851"/>
      <c r="GVY43" s="851"/>
      <c r="GVZ43" s="851"/>
      <c r="GWA43" s="851"/>
      <c r="GWB43" s="851"/>
      <c r="GWC43" s="851"/>
      <c r="GWD43" s="851"/>
      <c r="GWE43" s="851"/>
      <c r="GWF43" s="851"/>
      <c r="GWG43" s="851"/>
      <c r="GWH43" s="851"/>
      <c r="GWI43" s="851"/>
      <c r="GWJ43" s="851"/>
      <c r="GWK43" s="851"/>
      <c r="GWL43" s="851"/>
      <c r="GWM43" s="851"/>
      <c r="GWN43" s="851"/>
      <c r="GWO43" s="851"/>
      <c r="GWP43" s="851"/>
      <c r="GWQ43" s="851"/>
      <c r="GWR43" s="851"/>
      <c r="GWS43" s="851"/>
      <c r="GWT43" s="851"/>
      <c r="GWU43" s="851"/>
      <c r="GWV43" s="851"/>
      <c r="GWW43" s="851"/>
      <c r="GWX43" s="851"/>
      <c r="GWY43" s="851"/>
      <c r="GWZ43" s="851"/>
      <c r="GXA43" s="851"/>
      <c r="GXB43" s="851"/>
      <c r="GXC43" s="851"/>
      <c r="GXD43" s="851"/>
      <c r="GXE43" s="851"/>
      <c r="GXF43" s="851"/>
      <c r="GXG43" s="851"/>
      <c r="GXH43" s="851"/>
      <c r="GXI43" s="851"/>
      <c r="GXJ43" s="851"/>
      <c r="GXK43" s="851"/>
      <c r="GXL43" s="851"/>
      <c r="GXM43" s="851"/>
      <c r="GXN43" s="851"/>
      <c r="GXO43" s="851"/>
      <c r="GXP43" s="851"/>
      <c r="GXQ43" s="851"/>
      <c r="GXR43" s="851"/>
      <c r="GXS43" s="851"/>
      <c r="GXT43" s="851"/>
      <c r="GXU43" s="851"/>
      <c r="GXV43" s="851"/>
      <c r="GXW43" s="851"/>
      <c r="GXX43" s="851"/>
      <c r="GXY43" s="851"/>
      <c r="GXZ43" s="851"/>
      <c r="GYA43" s="851"/>
      <c r="GYB43" s="851"/>
      <c r="GYC43" s="851"/>
      <c r="GYD43" s="851"/>
      <c r="GYE43" s="851"/>
      <c r="GYF43" s="851"/>
      <c r="GYG43" s="851"/>
      <c r="GYH43" s="851"/>
      <c r="GYI43" s="851"/>
      <c r="GYJ43" s="851"/>
      <c r="GYK43" s="851"/>
      <c r="GYL43" s="851"/>
      <c r="GYM43" s="851"/>
      <c r="GYN43" s="851"/>
      <c r="GYO43" s="851"/>
      <c r="GYP43" s="851"/>
      <c r="GYQ43" s="851"/>
      <c r="GYR43" s="851"/>
      <c r="GYS43" s="851"/>
      <c r="GYT43" s="851"/>
      <c r="GYU43" s="851"/>
      <c r="GYV43" s="851"/>
      <c r="GYW43" s="851"/>
      <c r="GYX43" s="851"/>
      <c r="GYY43" s="851"/>
      <c r="GYZ43" s="851"/>
      <c r="GZA43" s="851"/>
      <c r="GZB43" s="851"/>
      <c r="GZC43" s="851"/>
      <c r="GZD43" s="851"/>
      <c r="GZE43" s="851"/>
      <c r="GZF43" s="851"/>
      <c r="GZG43" s="851"/>
      <c r="GZH43" s="851"/>
      <c r="GZI43" s="851"/>
      <c r="GZJ43" s="851"/>
      <c r="GZK43" s="851"/>
      <c r="GZL43" s="851"/>
      <c r="GZM43" s="851"/>
      <c r="GZN43" s="851"/>
      <c r="GZO43" s="851"/>
      <c r="GZP43" s="851"/>
      <c r="GZQ43" s="851"/>
      <c r="GZR43" s="851"/>
      <c r="GZS43" s="851"/>
      <c r="GZT43" s="851"/>
      <c r="GZU43" s="851"/>
      <c r="GZV43" s="851"/>
      <c r="GZW43" s="851"/>
      <c r="GZX43" s="851"/>
      <c r="GZY43" s="851"/>
      <c r="GZZ43" s="851"/>
      <c r="HAA43" s="851"/>
      <c r="HAB43" s="851"/>
      <c r="HAC43" s="851"/>
      <c r="HAD43" s="851"/>
      <c r="HAE43" s="851"/>
      <c r="HAF43" s="851"/>
      <c r="HAG43" s="851"/>
      <c r="HAH43" s="851"/>
      <c r="HAI43" s="851"/>
      <c r="HAJ43" s="851"/>
      <c r="HAK43" s="851"/>
      <c r="HAL43" s="851"/>
      <c r="HAM43" s="851"/>
      <c r="HAN43" s="851"/>
      <c r="HAO43" s="851"/>
      <c r="HAP43" s="851"/>
      <c r="HAQ43" s="851"/>
      <c r="HAR43" s="851"/>
      <c r="HAS43" s="851"/>
      <c r="HAT43" s="851"/>
      <c r="HAU43" s="851"/>
      <c r="HAV43" s="851"/>
      <c r="HAW43" s="851"/>
      <c r="HAX43" s="851"/>
      <c r="HAY43" s="851"/>
      <c r="HAZ43" s="851"/>
      <c r="HBA43" s="851"/>
      <c r="HBB43" s="851"/>
      <c r="HBC43" s="851"/>
      <c r="HBD43" s="851"/>
      <c r="HBE43" s="851"/>
      <c r="HBF43" s="851"/>
      <c r="HBG43" s="851"/>
      <c r="HBH43" s="851"/>
      <c r="HBI43" s="851"/>
      <c r="HBJ43" s="851"/>
      <c r="HBK43" s="851"/>
      <c r="HBL43" s="851"/>
      <c r="HBM43" s="851"/>
      <c r="HBN43" s="851"/>
      <c r="HBO43" s="851"/>
      <c r="HBP43" s="851"/>
      <c r="HBQ43" s="851"/>
      <c r="HBR43" s="851"/>
      <c r="HBS43" s="851"/>
      <c r="HBT43" s="851"/>
      <c r="HBU43" s="851"/>
      <c r="HBV43" s="851"/>
      <c r="HBW43" s="851"/>
      <c r="HBX43" s="851"/>
      <c r="HBY43" s="851"/>
      <c r="HBZ43" s="851"/>
      <c r="HCA43" s="851"/>
      <c r="HCB43" s="851"/>
      <c r="HCC43" s="851"/>
      <c r="HCD43" s="851"/>
      <c r="HCE43" s="851"/>
      <c r="HCF43" s="851"/>
      <c r="HCG43" s="851"/>
      <c r="HCH43" s="851"/>
      <c r="HCI43" s="851"/>
      <c r="HCJ43" s="851"/>
      <c r="HCK43" s="851"/>
      <c r="HCL43" s="851"/>
      <c r="HCM43" s="851"/>
      <c r="HCN43" s="851"/>
      <c r="HCO43" s="851"/>
      <c r="HCP43" s="851"/>
      <c r="HCQ43" s="851"/>
      <c r="HCR43" s="851"/>
      <c r="HCS43" s="851"/>
      <c r="HCT43" s="851"/>
      <c r="HCU43" s="851"/>
      <c r="HCV43" s="851"/>
      <c r="HCW43" s="851"/>
      <c r="HCX43" s="851"/>
      <c r="HCY43" s="851"/>
      <c r="HCZ43" s="851"/>
      <c r="HDA43" s="851"/>
      <c r="HDB43" s="851"/>
      <c r="HDC43" s="851"/>
      <c r="HDD43" s="851"/>
      <c r="HDE43" s="851"/>
      <c r="HDF43" s="851"/>
      <c r="HDG43" s="851"/>
      <c r="HDH43" s="851"/>
      <c r="HDI43" s="851"/>
      <c r="HDJ43" s="851"/>
      <c r="HDK43" s="851"/>
      <c r="HDL43" s="851"/>
      <c r="HDM43" s="851"/>
      <c r="HDN43" s="851"/>
      <c r="HDO43" s="851"/>
      <c r="HDP43" s="851"/>
      <c r="HDQ43" s="851"/>
      <c r="HDR43" s="851"/>
      <c r="HDS43" s="851"/>
      <c r="HDT43" s="851"/>
      <c r="HDU43" s="851"/>
      <c r="HDV43" s="851"/>
      <c r="HDW43" s="851"/>
      <c r="HDX43" s="851"/>
      <c r="HDY43" s="851"/>
      <c r="HDZ43" s="851"/>
      <c r="HEA43" s="851"/>
      <c r="HEB43" s="851"/>
      <c r="HEC43" s="851"/>
      <c r="HED43" s="851"/>
      <c r="HEE43" s="851"/>
      <c r="HEF43" s="851"/>
      <c r="HEG43" s="851"/>
      <c r="HEH43" s="851"/>
      <c r="HEI43" s="851"/>
      <c r="HEJ43" s="851"/>
      <c r="HEK43" s="851"/>
      <c r="HEL43" s="851"/>
      <c r="HEM43" s="851"/>
      <c r="HEN43" s="851"/>
      <c r="HEO43" s="851"/>
      <c r="HEP43" s="851"/>
      <c r="HEQ43" s="851"/>
      <c r="HER43" s="851"/>
      <c r="HES43" s="851"/>
      <c r="HET43" s="851"/>
      <c r="HEU43" s="851"/>
      <c r="HEV43" s="851"/>
      <c r="HEW43" s="851"/>
      <c r="HEX43" s="851"/>
      <c r="HEY43" s="851"/>
      <c r="HEZ43" s="851"/>
      <c r="HFA43" s="851"/>
      <c r="HFB43" s="851"/>
      <c r="HFC43" s="851"/>
      <c r="HFD43" s="851"/>
      <c r="HFE43" s="851"/>
      <c r="HFF43" s="851"/>
      <c r="HFG43" s="851"/>
      <c r="HFH43" s="851"/>
      <c r="HFI43" s="851"/>
      <c r="HFJ43" s="851"/>
      <c r="HFK43" s="851"/>
      <c r="HFL43" s="851"/>
      <c r="HFM43" s="851"/>
      <c r="HFN43" s="851"/>
      <c r="HFO43" s="851"/>
      <c r="HFP43" s="851"/>
      <c r="HFQ43" s="851"/>
      <c r="HFR43" s="851"/>
      <c r="HFS43" s="851"/>
      <c r="HFT43" s="851"/>
      <c r="HFU43" s="851"/>
      <c r="HFV43" s="851"/>
      <c r="HFW43" s="851"/>
      <c r="HFX43" s="851"/>
      <c r="HFY43" s="851"/>
      <c r="HFZ43" s="851"/>
      <c r="HGA43" s="851"/>
      <c r="HGB43" s="851"/>
      <c r="HGC43" s="851"/>
      <c r="HGD43" s="851"/>
      <c r="HGE43" s="851"/>
      <c r="HGF43" s="851"/>
      <c r="HGG43" s="851"/>
      <c r="HGH43" s="851"/>
      <c r="HGI43" s="851"/>
      <c r="HGJ43" s="851"/>
      <c r="HGK43" s="851"/>
      <c r="HGL43" s="851"/>
      <c r="HGM43" s="851"/>
      <c r="HGN43" s="851"/>
      <c r="HGO43" s="851"/>
      <c r="HGP43" s="851"/>
      <c r="HGQ43" s="851"/>
      <c r="HGR43" s="851"/>
      <c r="HGS43" s="851"/>
      <c r="HGT43" s="851"/>
      <c r="HGU43" s="851"/>
      <c r="HGV43" s="851"/>
      <c r="HGW43" s="851"/>
      <c r="HGX43" s="851"/>
      <c r="HGY43" s="851"/>
      <c r="HGZ43" s="851"/>
      <c r="HHA43" s="851"/>
      <c r="HHB43" s="851"/>
      <c r="HHC43" s="851"/>
      <c r="HHD43" s="851"/>
      <c r="HHE43" s="851"/>
      <c r="HHF43" s="851"/>
      <c r="HHG43" s="851"/>
      <c r="HHH43" s="851"/>
      <c r="HHI43" s="851"/>
      <c r="HHJ43" s="851"/>
      <c r="HHK43" s="851"/>
      <c r="HHL43" s="851"/>
      <c r="HHM43" s="851"/>
      <c r="HHN43" s="851"/>
      <c r="HHO43" s="851"/>
      <c r="HHP43" s="851"/>
      <c r="HHQ43" s="851"/>
      <c r="HHR43" s="851"/>
      <c r="HHS43" s="851"/>
      <c r="HHT43" s="851"/>
      <c r="HHU43" s="851"/>
      <c r="HHV43" s="851"/>
      <c r="HHW43" s="851"/>
      <c r="HHX43" s="851"/>
      <c r="HHY43" s="851"/>
      <c r="HHZ43" s="851"/>
      <c r="HIA43" s="851"/>
      <c r="HIB43" s="851"/>
      <c r="HIC43" s="851"/>
      <c r="HID43" s="851"/>
      <c r="HIE43" s="851"/>
      <c r="HIF43" s="851"/>
      <c r="HIG43" s="851"/>
      <c r="HIH43" s="851"/>
      <c r="HII43" s="851"/>
      <c r="HIJ43" s="851"/>
      <c r="HIK43" s="851"/>
      <c r="HIL43" s="851"/>
      <c r="HIM43" s="851"/>
      <c r="HIN43" s="851"/>
      <c r="HIO43" s="851"/>
      <c r="HIP43" s="851"/>
      <c r="HIQ43" s="851"/>
      <c r="HIR43" s="851"/>
      <c r="HIS43" s="851"/>
      <c r="HIT43" s="851"/>
      <c r="HIU43" s="851"/>
      <c r="HIV43" s="851"/>
      <c r="HIW43" s="851"/>
      <c r="HIX43" s="851"/>
      <c r="HIY43" s="851"/>
      <c r="HIZ43" s="851"/>
      <c r="HJA43" s="851"/>
      <c r="HJB43" s="851"/>
      <c r="HJC43" s="851"/>
      <c r="HJD43" s="851"/>
      <c r="HJE43" s="851"/>
      <c r="HJF43" s="851"/>
      <c r="HJG43" s="851"/>
      <c r="HJH43" s="851"/>
      <c r="HJI43" s="851"/>
      <c r="HJJ43" s="851"/>
      <c r="HJK43" s="851"/>
      <c r="HJL43" s="851"/>
      <c r="HJM43" s="851"/>
      <c r="HJN43" s="851"/>
      <c r="HJO43" s="851"/>
      <c r="HJP43" s="851"/>
      <c r="HJQ43" s="851"/>
      <c r="HJR43" s="851"/>
      <c r="HJS43" s="851"/>
      <c r="HJT43" s="851"/>
      <c r="HJU43" s="851"/>
      <c r="HJV43" s="851"/>
      <c r="HJW43" s="851"/>
      <c r="HJX43" s="851"/>
      <c r="HJY43" s="851"/>
      <c r="HJZ43" s="851"/>
      <c r="HKA43" s="851"/>
      <c r="HKB43" s="851"/>
      <c r="HKC43" s="851"/>
      <c r="HKD43" s="851"/>
      <c r="HKE43" s="851"/>
      <c r="HKF43" s="851"/>
      <c r="HKG43" s="851"/>
      <c r="HKH43" s="851"/>
      <c r="HKI43" s="851"/>
      <c r="HKJ43" s="851"/>
      <c r="HKK43" s="851"/>
      <c r="HKL43" s="851"/>
      <c r="HKM43" s="851"/>
      <c r="HKN43" s="851"/>
      <c r="HKO43" s="851"/>
      <c r="HKP43" s="851"/>
      <c r="HKQ43" s="851"/>
      <c r="HKR43" s="851"/>
      <c r="HKS43" s="851"/>
      <c r="HKT43" s="851"/>
      <c r="HKU43" s="851"/>
      <c r="HKV43" s="851"/>
      <c r="HKW43" s="851"/>
      <c r="HKX43" s="851"/>
      <c r="HKY43" s="851"/>
      <c r="HKZ43" s="851"/>
      <c r="HLA43" s="851"/>
      <c r="HLB43" s="851"/>
      <c r="HLC43" s="851"/>
      <c r="HLD43" s="851"/>
      <c r="HLE43" s="851"/>
      <c r="HLF43" s="851"/>
      <c r="HLG43" s="851"/>
      <c r="HLH43" s="851"/>
      <c r="HLI43" s="851"/>
      <c r="HLJ43" s="851"/>
      <c r="HLK43" s="851"/>
      <c r="HLL43" s="851"/>
      <c r="HLM43" s="851"/>
      <c r="HLN43" s="851"/>
      <c r="HLO43" s="851"/>
      <c r="HLP43" s="851"/>
      <c r="HLQ43" s="851"/>
      <c r="HLR43" s="851"/>
      <c r="HLS43" s="851"/>
      <c r="HLT43" s="851"/>
      <c r="HLU43" s="851"/>
      <c r="HLV43" s="851"/>
      <c r="HLW43" s="851"/>
      <c r="HLX43" s="851"/>
      <c r="HLY43" s="851"/>
      <c r="HLZ43" s="851"/>
      <c r="HMA43" s="851"/>
      <c r="HMB43" s="851"/>
      <c r="HMC43" s="851"/>
      <c r="HMD43" s="851"/>
      <c r="HME43" s="851"/>
      <c r="HMF43" s="851"/>
      <c r="HMG43" s="851"/>
      <c r="HMH43" s="851"/>
      <c r="HMI43" s="851"/>
      <c r="HMJ43" s="851"/>
      <c r="HMK43" s="851"/>
      <c r="HML43" s="851"/>
      <c r="HMM43" s="851"/>
      <c r="HMN43" s="851"/>
      <c r="HMO43" s="851"/>
      <c r="HMP43" s="851"/>
      <c r="HMQ43" s="851"/>
      <c r="HMR43" s="851"/>
      <c r="HMS43" s="851"/>
      <c r="HMT43" s="851"/>
      <c r="HMU43" s="851"/>
      <c r="HMV43" s="851"/>
      <c r="HMW43" s="851"/>
      <c r="HMX43" s="851"/>
      <c r="HMY43" s="851"/>
      <c r="HMZ43" s="851"/>
      <c r="HNA43" s="851"/>
      <c r="HNB43" s="851"/>
      <c r="HNC43" s="851"/>
      <c r="HND43" s="851"/>
      <c r="HNE43" s="851"/>
      <c r="HNF43" s="851"/>
      <c r="HNG43" s="851"/>
      <c r="HNH43" s="851"/>
      <c r="HNI43" s="851"/>
      <c r="HNJ43" s="851"/>
      <c r="HNK43" s="851"/>
      <c r="HNL43" s="851"/>
      <c r="HNM43" s="851"/>
      <c r="HNN43" s="851"/>
      <c r="HNO43" s="851"/>
      <c r="HNP43" s="851"/>
      <c r="HNQ43" s="851"/>
      <c r="HNR43" s="851"/>
      <c r="HNS43" s="851"/>
      <c r="HNT43" s="851"/>
      <c r="HNU43" s="851"/>
      <c r="HNV43" s="851"/>
      <c r="HNW43" s="851"/>
      <c r="HNX43" s="851"/>
      <c r="HNY43" s="851"/>
      <c r="HNZ43" s="851"/>
      <c r="HOA43" s="851"/>
      <c r="HOB43" s="851"/>
      <c r="HOC43" s="851"/>
      <c r="HOD43" s="851"/>
      <c r="HOE43" s="851"/>
      <c r="HOF43" s="851"/>
      <c r="HOG43" s="851"/>
      <c r="HOH43" s="851"/>
      <c r="HOI43" s="851"/>
      <c r="HOJ43" s="851"/>
      <c r="HOK43" s="851"/>
      <c r="HOL43" s="851"/>
      <c r="HOM43" s="851"/>
      <c r="HON43" s="851"/>
      <c r="HOO43" s="851"/>
      <c r="HOP43" s="851"/>
      <c r="HOQ43" s="851"/>
      <c r="HOR43" s="851"/>
      <c r="HOS43" s="851"/>
      <c r="HOT43" s="851"/>
      <c r="HOU43" s="851"/>
      <c r="HOV43" s="851"/>
      <c r="HOW43" s="851"/>
      <c r="HOX43" s="851"/>
      <c r="HOY43" s="851"/>
      <c r="HOZ43" s="851"/>
      <c r="HPA43" s="851"/>
      <c r="HPB43" s="851"/>
      <c r="HPC43" s="851"/>
      <c r="HPD43" s="851"/>
      <c r="HPE43" s="851"/>
      <c r="HPF43" s="851"/>
      <c r="HPG43" s="851"/>
      <c r="HPH43" s="851"/>
      <c r="HPI43" s="851"/>
      <c r="HPJ43" s="851"/>
      <c r="HPK43" s="851"/>
      <c r="HPL43" s="851"/>
      <c r="HPM43" s="851"/>
      <c r="HPN43" s="851"/>
      <c r="HPO43" s="851"/>
      <c r="HPP43" s="851"/>
      <c r="HPQ43" s="851"/>
      <c r="HPR43" s="851"/>
      <c r="HPS43" s="851"/>
      <c r="HPT43" s="851"/>
      <c r="HPU43" s="851"/>
      <c r="HPV43" s="851"/>
      <c r="HPW43" s="851"/>
      <c r="HPX43" s="851"/>
      <c r="HPY43" s="851"/>
      <c r="HPZ43" s="851"/>
      <c r="HQA43" s="851"/>
      <c r="HQB43" s="851"/>
      <c r="HQC43" s="851"/>
      <c r="HQD43" s="851"/>
      <c r="HQE43" s="851"/>
      <c r="HQF43" s="851"/>
      <c r="HQG43" s="851"/>
      <c r="HQH43" s="851"/>
      <c r="HQI43" s="851"/>
      <c r="HQJ43" s="851"/>
      <c r="HQK43" s="851"/>
      <c r="HQL43" s="851"/>
      <c r="HQM43" s="851"/>
      <c r="HQN43" s="851"/>
      <c r="HQO43" s="851"/>
      <c r="HQP43" s="851"/>
      <c r="HQQ43" s="851"/>
      <c r="HQR43" s="851"/>
      <c r="HQS43" s="851"/>
      <c r="HQT43" s="851"/>
      <c r="HQU43" s="851"/>
      <c r="HQV43" s="851"/>
      <c r="HQW43" s="851"/>
      <c r="HQX43" s="851"/>
      <c r="HQY43" s="851"/>
      <c r="HQZ43" s="851"/>
      <c r="HRA43" s="851"/>
      <c r="HRB43" s="851"/>
      <c r="HRC43" s="851"/>
      <c r="HRD43" s="851"/>
      <c r="HRE43" s="851"/>
      <c r="HRF43" s="851"/>
      <c r="HRG43" s="851"/>
      <c r="HRH43" s="851"/>
      <c r="HRI43" s="851"/>
      <c r="HRJ43" s="851"/>
      <c r="HRK43" s="851"/>
      <c r="HRL43" s="851"/>
      <c r="HRM43" s="851"/>
      <c r="HRN43" s="851"/>
      <c r="HRO43" s="851"/>
      <c r="HRP43" s="851"/>
      <c r="HRQ43" s="851"/>
      <c r="HRR43" s="851"/>
      <c r="HRS43" s="851"/>
      <c r="HRT43" s="851"/>
      <c r="HRU43" s="851"/>
      <c r="HRV43" s="851"/>
      <c r="HRW43" s="851"/>
      <c r="HRX43" s="851"/>
      <c r="HRY43" s="851"/>
      <c r="HRZ43" s="851"/>
      <c r="HSA43" s="851"/>
      <c r="HSB43" s="851"/>
      <c r="HSC43" s="851"/>
      <c r="HSD43" s="851"/>
      <c r="HSE43" s="851"/>
      <c r="HSF43" s="851"/>
      <c r="HSG43" s="851"/>
      <c r="HSH43" s="851"/>
      <c r="HSI43" s="851"/>
      <c r="HSJ43" s="851"/>
      <c r="HSK43" s="851"/>
      <c r="HSL43" s="851"/>
      <c r="HSM43" s="851"/>
      <c r="HSN43" s="851"/>
      <c r="HSO43" s="851"/>
      <c r="HSP43" s="851"/>
      <c r="HSQ43" s="851"/>
      <c r="HSR43" s="851"/>
      <c r="HSS43" s="851"/>
      <c r="HST43" s="851"/>
      <c r="HSU43" s="851"/>
      <c r="HSV43" s="851"/>
      <c r="HSW43" s="851"/>
      <c r="HSX43" s="851"/>
      <c r="HSY43" s="851"/>
      <c r="HSZ43" s="851"/>
      <c r="HTA43" s="851"/>
      <c r="HTB43" s="851"/>
      <c r="HTC43" s="851"/>
      <c r="HTD43" s="851"/>
      <c r="HTE43" s="851"/>
      <c r="HTF43" s="851"/>
      <c r="HTG43" s="851"/>
      <c r="HTH43" s="851"/>
      <c r="HTI43" s="851"/>
      <c r="HTJ43" s="851"/>
      <c r="HTK43" s="851"/>
      <c r="HTL43" s="851"/>
      <c r="HTM43" s="851"/>
      <c r="HTN43" s="851"/>
      <c r="HTO43" s="851"/>
      <c r="HTP43" s="851"/>
      <c r="HTQ43" s="851"/>
      <c r="HTR43" s="851"/>
      <c r="HTS43" s="851"/>
      <c r="HTT43" s="851"/>
      <c r="HTU43" s="851"/>
      <c r="HTV43" s="851"/>
      <c r="HTW43" s="851"/>
      <c r="HTX43" s="851"/>
      <c r="HTY43" s="851"/>
      <c r="HTZ43" s="851"/>
      <c r="HUA43" s="851"/>
      <c r="HUB43" s="851"/>
      <c r="HUC43" s="851"/>
      <c r="HUD43" s="851"/>
      <c r="HUE43" s="851"/>
      <c r="HUF43" s="851"/>
      <c r="HUG43" s="851"/>
      <c r="HUH43" s="851"/>
      <c r="HUI43" s="851"/>
      <c r="HUJ43" s="851"/>
      <c r="HUK43" s="851"/>
      <c r="HUL43" s="851"/>
      <c r="HUM43" s="851"/>
      <c r="HUN43" s="851"/>
      <c r="HUO43" s="851"/>
      <c r="HUP43" s="851"/>
      <c r="HUQ43" s="851"/>
      <c r="HUR43" s="851"/>
      <c r="HUS43" s="851"/>
      <c r="HUT43" s="851"/>
      <c r="HUU43" s="851"/>
      <c r="HUV43" s="851"/>
      <c r="HUW43" s="851"/>
      <c r="HUX43" s="851"/>
      <c r="HUY43" s="851"/>
      <c r="HUZ43" s="851"/>
      <c r="HVA43" s="851"/>
      <c r="HVB43" s="851"/>
      <c r="HVC43" s="851"/>
      <c r="HVD43" s="851"/>
      <c r="HVE43" s="851"/>
      <c r="HVF43" s="851"/>
      <c r="HVG43" s="851"/>
      <c r="HVH43" s="851"/>
      <c r="HVI43" s="851"/>
      <c r="HVJ43" s="851"/>
      <c r="HVK43" s="851"/>
      <c r="HVL43" s="851"/>
      <c r="HVM43" s="851"/>
      <c r="HVN43" s="851"/>
      <c r="HVO43" s="851"/>
      <c r="HVP43" s="851"/>
      <c r="HVQ43" s="851"/>
      <c r="HVR43" s="851"/>
      <c r="HVS43" s="851"/>
      <c r="HVT43" s="851"/>
      <c r="HVU43" s="851"/>
      <c r="HVV43" s="851"/>
      <c r="HVW43" s="851"/>
      <c r="HVX43" s="851"/>
      <c r="HVY43" s="851"/>
      <c r="HVZ43" s="851"/>
      <c r="HWA43" s="851"/>
      <c r="HWB43" s="851"/>
      <c r="HWC43" s="851"/>
      <c r="HWD43" s="851"/>
      <c r="HWE43" s="851"/>
      <c r="HWF43" s="851"/>
      <c r="HWG43" s="851"/>
      <c r="HWH43" s="851"/>
      <c r="HWI43" s="851"/>
      <c r="HWJ43" s="851"/>
      <c r="HWK43" s="851"/>
      <c r="HWL43" s="851"/>
      <c r="HWM43" s="851"/>
      <c r="HWN43" s="851"/>
      <c r="HWO43" s="851"/>
      <c r="HWP43" s="851"/>
      <c r="HWQ43" s="851"/>
      <c r="HWR43" s="851"/>
      <c r="HWS43" s="851"/>
      <c r="HWT43" s="851"/>
      <c r="HWU43" s="851"/>
      <c r="HWV43" s="851"/>
      <c r="HWW43" s="851"/>
      <c r="HWX43" s="851"/>
      <c r="HWY43" s="851"/>
      <c r="HWZ43" s="851"/>
      <c r="HXA43" s="851"/>
      <c r="HXB43" s="851"/>
      <c r="HXC43" s="851"/>
      <c r="HXD43" s="851"/>
      <c r="HXE43" s="851"/>
      <c r="HXF43" s="851"/>
      <c r="HXG43" s="851"/>
      <c r="HXH43" s="851"/>
      <c r="HXI43" s="851"/>
      <c r="HXJ43" s="851"/>
      <c r="HXK43" s="851"/>
      <c r="HXL43" s="851"/>
      <c r="HXM43" s="851"/>
      <c r="HXN43" s="851"/>
      <c r="HXO43" s="851"/>
      <c r="HXP43" s="851"/>
      <c r="HXQ43" s="851"/>
      <c r="HXR43" s="851"/>
      <c r="HXS43" s="851"/>
      <c r="HXT43" s="851"/>
      <c r="HXU43" s="851"/>
      <c r="HXV43" s="851"/>
      <c r="HXW43" s="851"/>
      <c r="HXX43" s="851"/>
      <c r="HXY43" s="851"/>
      <c r="HXZ43" s="851"/>
      <c r="HYA43" s="851"/>
      <c r="HYB43" s="851"/>
      <c r="HYC43" s="851"/>
      <c r="HYD43" s="851"/>
      <c r="HYE43" s="851"/>
      <c r="HYF43" s="851"/>
      <c r="HYG43" s="851"/>
      <c r="HYH43" s="851"/>
      <c r="HYI43" s="851"/>
      <c r="HYJ43" s="851"/>
      <c r="HYK43" s="851"/>
      <c r="HYL43" s="851"/>
      <c r="HYM43" s="851"/>
      <c r="HYN43" s="851"/>
      <c r="HYO43" s="851"/>
      <c r="HYP43" s="851"/>
      <c r="HYQ43" s="851"/>
      <c r="HYR43" s="851"/>
      <c r="HYS43" s="851"/>
      <c r="HYT43" s="851"/>
      <c r="HYU43" s="851"/>
      <c r="HYV43" s="851"/>
      <c r="HYW43" s="851"/>
      <c r="HYX43" s="851"/>
      <c r="HYY43" s="851"/>
      <c r="HYZ43" s="851"/>
      <c r="HZA43" s="851"/>
      <c r="HZB43" s="851"/>
      <c r="HZC43" s="851"/>
      <c r="HZD43" s="851"/>
      <c r="HZE43" s="851"/>
      <c r="HZF43" s="851"/>
      <c r="HZG43" s="851"/>
      <c r="HZH43" s="851"/>
      <c r="HZI43" s="851"/>
      <c r="HZJ43" s="851"/>
      <c r="HZK43" s="851"/>
      <c r="HZL43" s="851"/>
      <c r="HZM43" s="851"/>
      <c r="HZN43" s="851"/>
      <c r="HZO43" s="851"/>
      <c r="HZP43" s="851"/>
      <c r="HZQ43" s="851"/>
      <c r="HZR43" s="851"/>
      <c r="HZS43" s="851"/>
      <c r="HZT43" s="851"/>
      <c r="HZU43" s="851"/>
      <c r="HZV43" s="851"/>
      <c r="HZW43" s="851"/>
      <c r="HZX43" s="851"/>
      <c r="HZY43" s="851"/>
      <c r="HZZ43" s="851"/>
      <c r="IAA43" s="851"/>
      <c r="IAB43" s="851"/>
      <c r="IAC43" s="851"/>
      <c r="IAD43" s="851"/>
      <c r="IAE43" s="851"/>
      <c r="IAF43" s="851"/>
      <c r="IAG43" s="851"/>
      <c r="IAH43" s="851"/>
      <c r="IAI43" s="851"/>
      <c r="IAJ43" s="851"/>
      <c r="IAK43" s="851"/>
      <c r="IAL43" s="851"/>
      <c r="IAM43" s="851"/>
      <c r="IAN43" s="851"/>
      <c r="IAO43" s="851"/>
      <c r="IAP43" s="851"/>
      <c r="IAQ43" s="851"/>
      <c r="IAR43" s="851"/>
      <c r="IAS43" s="851"/>
      <c r="IAT43" s="851"/>
      <c r="IAU43" s="851"/>
      <c r="IAV43" s="851"/>
      <c r="IAW43" s="851"/>
      <c r="IAX43" s="851"/>
      <c r="IAY43" s="851"/>
      <c r="IAZ43" s="851"/>
      <c r="IBA43" s="851"/>
      <c r="IBB43" s="851"/>
      <c r="IBC43" s="851"/>
      <c r="IBD43" s="851"/>
      <c r="IBE43" s="851"/>
      <c r="IBF43" s="851"/>
      <c r="IBG43" s="851"/>
      <c r="IBH43" s="851"/>
      <c r="IBI43" s="851"/>
      <c r="IBJ43" s="851"/>
      <c r="IBK43" s="851"/>
      <c r="IBL43" s="851"/>
      <c r="IBM43" s="851"/>
      <c r="IBN43" s="851"/>
      <c r="IBO43" s="851"/>
      <c r="IBP43" s="851"/>
      <c r="IBQ43" s="851"/>
      <c r="IBR43" s="851"/>
      <c r="IBS43" s="851"/>
      <c r="IBT43" s="851"/>
      <c r="IBU43" s="851"/>
      <c r="IBV43" s="851"/>
      <c r="IBW43" s="851"/>
      <c r="IBX43" s="851"/>
      <c r="IBY43" s="851"/>
      <c r="IBZ43" s="851"/>
      <c r="ICA43" s="851"/>
      <c r="ICB43" s="851"/>
      <c r="ICC43" s="851"/>
      <c r="ICD43" s="851"/>
      <c r="ICE43" s="851"/>
      <c r="ICF43" s="851"/>
      <c r="ICG43" s="851"/>
      <c r="ICH43" s="851"/>
      <c r="ICI43" s="851"/>
      <c r="ICJ43" s="851"/>
      <c r="ICK43" s="851"/>
      <c r="ICL43" s="851"/>
      <c r="ICM43" s="851"/>
      <c r="ICN43" s="851"/>
      <c r="ICO43" s="851"/>
      <c r="ICP43" s="851"/>
      <c r="ICQ43" s="851"/>
      <c r="ICR43" s="851"/>
      <c r="ICS43" s="851"/>
      <c r="ICT43" s="851"/>
      <c r="ICU43" s="851"/>
      <c r="ICV43" s="851"/>
      <c r="ICW43" s="851"/>
      <c r="ICX43" s="851"/>
      <c r="ICY43" s="851"/>
      <c r="ICZ43" s="851"/>
      <c r="IDA43" s="851"/>
      <c r="IDB43" s="851"/>
      <c r="IDC43" s="851"/>
      <c r="IDD43" s="851"/>
      <c r="IDE43" s="851"/>
      <c r="IDF43" s="851"/>
      <c r="IDG43" s="851"/>
      <c r="IDH43" s="851"/>
      <c r="IDI43" s="851"/>
      <c r="IDJ43" s="851"/>
      <c r="IDK43" s="851"/>
      <c r="IDL43" s="851"/>
      <c r="IDM43" s="851"/>
      <c r="IDN43" s="851"/>
      <c r="IDO43" s="851"/>
      <c r="IDP43" s="851"/>
      <c r="IDQ43" s="851"/>
      <c r="IDR43" s="851"/>
      <c r="IDS43" s="851"/>
      <c r="IDT43" s="851"/>
      <c r="IDU43" s="851"/>
      <c r="IDV43" s="851"/>
      <c r="IDW43" s="851"/>
      <c r="IDX43" s="851"/>
      <c r="IDY43" s="851"/>
      <c r="IDZ43" s="851"/>
      <c r="IEA43" s="851"/>
      <c r="IEB43" s="851"/>
      <c r="IEC43" s="851"/>
      <c r="IED43" s="851"/>
      <c r="IEE43" s="851"/>
      <c r="IEF43" s="851"/>
      <c r="IEG43" s="851"/>
      <c r="IEH43" s="851"/>
      <c r="IEI43" s="851"/>
      <c r="IEJ43" s="851"/>
      <c r="IEK43" s="851"/>
      <c r="IEL43" s="851"/>
      <c r="IEM43" s="851"/>
      <c r="IEN43" s="851"/>
      <c r="IEO43" s="851"/>
      <c r="IEP43" s="851"/>
      <c r="IEQ43" s="851"/>
      <c r="IER43" s="851"/>
      <c r="IES43" s="851"/>
      <c r="IET43" s="851"/>
      <c r="IEU43" s="851"/>
      <c r="IEV43" s="851"/>
      <c r="IEW43" s="851"/>
      <c r="IEX43" s="851"/>
      <c r="IEY43" s="851"/>
      <c r="IEZ43" s="851"/>
      <c r="IFA43" s="851"/>
      <c r="IFB43" s="851"/>
      <c r="IFC43" s="851"/>
      <c r="IFD43" s="851"/>
      <c r="IFE43" s="851"/>
      <c r="IFF43" s="851"/>
      <c r="IFG43" s="851"/>
      <c r="IFH43" s="851"/>
      <c r="IFI43" s="851"/>
      <c r="IFJ43" s="851"/>
      <c r="IFK43" s="851"/>
      <c r="IFL43" s="851"/>
      <c r="IFM43" s="851"/>
      <c r="IFN43" s="851"/>
      <c r="IFO43" s="851"/>
      <c r="IFP43" s="851"/>
      <c r="IFQ43" s="851"/>
      <c r="IFR43" s="851"/>
      <c r="IFS43" s="851"/>
      <c r="IFT43" s="851"/>
      <c r="IFU43" s="851"/>
      <c r="IFV43" s="851"/>
      <c r="IFW43" s="851"/>
      <c r="IFX43" s="851"/>
      <c r="IFY43" s="851"/>
      <c r="IFZ43" s="851"/>
      <c r="IGA43" s="851"/>
      <c r="IGB43" s="851"/>
      <c r="IGC43" s="851"/>
      <c r="IGD43" s="851"/>
      <c r="IGE43" s="851"/>
      <c r="IGF43" s="851"/>
      <c r="IGG43" s="851"/>
      <c r="IGH43" s="851"/>
      <c r="IGI43" s="851"/>
      <c r="IGJ43" s="851"/>
      <c r="IGK43" s="851"/>
      <c r="IGL43" s="851"/>
      <c r="IGM43" s="851"/>
      <c r="IGN43" s="851"/>
      <c r="IGO43" s="851"/>
      <c r="IGP43" s="851"/>
      <c r="IGQ43" s="851"/>
      <c r="IGR43" s="851"/>
      <c r="IGS43" s="851"/>
      <c r="IGT43" s="851"/>
      <c r="IGU43" s="851"/>
      <c r="IGV43" s="851"/>
      <c r="IGW43" s="851"/>
      <c r="IGX43" s="851"/>
      <c r="IGY43" s="851"/>
      <c r="IGZ43" s="851"/>
      <c r="IHA43" s="851"/>
      <c r="IHB43" s="851"/>
      <c r="IHC43" s="851"/>
      <c r="IHD43" s="851"/>
      <c r="IHE43" s="851"/>
      <c r="IHF43" s="851"/>
      <c r="IHG43" s="851"/>
      <c r="IHH43" s="851"/>
      <c r="IHI43" s="851"/>
      <c r="IHJ43" s="851"/>
      <c r="IHK43" s="851"/>
      <c r="IHL43" s="851"/>
      <c r="IHM43" s="851"/>
      <c r="IHN43" s="851"/>
      <c r="IHO43" s="851"/>
      <c r="IHP43" s="851"/>
      <c r="IHQ43" s="851"/>
      <c r="IHR43" s="851"/>
      <c r="IHS43" s="851"/>
      <c r="IHT43" s="851"/>
      <c r="IHU43" s="851"/>
      <c r="IHV43" s="851"/>
      <c r="IHW43" s="851"/>
      <c r="IHX43" s="851"/>
      <c r="IHY43" s="851"/>
      <c r="IHZ43" s="851"/>
      <c r="IIA43" s="851"/>
      <c r="IIB43" s="851"/>
      <c r="IIC43" s="851"/>
      <c r="IID43" s="851"/>
      <c r="IIE43" s="851"/>
      <c r="IIF43" s="851"/>
      <c r="IIG43" s="851"/>
      <c r="IIH43" s="851"/>
      <c r="III43" s="851"/>
      <c r="IIJ43" s="851"/>
      <c r="IIK43" s="851"/>
      <c r="IIL43" s="851"/>
      <c r="IIM43" s="851"/>
      <c r="IIN43" s="851"/>
      <c r="IIO43" s="851"/>
      <c r="IIP43" s="851"/>
      <c r="IIQ43" s="851"/>
      <c r="IIR43" s="851"/>
      <c r="IIS43" s="851"/>
      <c r="IIT43" s="851"/>
      <c r="IIU43" s="851"/>
      <c r="IIV43" s="851"/>
      <c r="IIW43" s="851"/>
      <c r="IIX43" s="851"/>
      <c r="IIY43" s="851"/>
      <c r="IIZ43" s="851"/>
      <c r="IJA43" s="851"/>
      <c r="IJB43" s="851"/>
      <c r="IJC43" s="851"/>
      <c r="IJD43" s="851"/>
      <c r="IJE43" s="851"/>
      <c r="IJF43" s="851"/>
      <c r="IJG43" s="851"/>
      <c r="IJH43" s="851"/>
      <c r="IJI43" s="851"/>
      <c r="IJJ43" s="851"/>
      <c r="IJK43" s="851"/>
      <c r="IJL43" s="851"/>
      <c r="IJM43" s="851"/>
      <c r="IJN43" s="851"/>
      <c r="IJO43" s="851"/>
      <c r="IJP43" s="851"/>
      <c r="IJQ43" s="851"/>
      <c r="IJR43" s="851"/>
      <c r="IJS43" s="851"/>
      <c r="IJT43" s="851"/>
      <c r="IJU43" s="851"/>
      <c r="IJV43" s="851"/>
      <c r="IJW43" s="851"/>
      <c r="IJX43" s="851"/>
      <c r="IJY43" s="851"/>
      <c r="IJZ43" s="851"/>
      <c r="IKA43" s="851"/>
      <c r="IKB43" s="851"/>
      <c r="IKC43" s="851"/>
      <c r="IKD43" s="851"/>
      <c r="IKE43" s="851"/>
      <c r="IKF43" s="851"/>
      <c r="IKG43" s="851"/>
      <c r="IKH43" s="851"/>
      <c r="IKI43" s="851"/>
      <c r="IKJ43" s="851"/>
      <c r="IKK43" s="851"/>
      <c r="IKL43" s="851"/>
      <c r="IKM43" s="851"/>
      <c r="IKN43" s="851"/>
      <c r="IKO43" s="851"/>
      <c r="IKP43" s="851"/>
      <c r="IKQ43" s="851"/>
      <c r="IKR43" s="851"/>
      <c r="IKS43" s="851"/>
      <c r="IKT43" s="851"/>
      <c r="IKU43" s="851"/>
      <c r="IKV43" s="851"/>
      <c r="IKW43" s="851"/>
      <c r="IKX43" s="851"/>
      <c r="IKY43" s="851"/>
      <c r="IKZ43" s="851"/>
      <c r="ILA43" s="851"/>
      <c r="ILB43" s="851"/>
      <c r="ILC43" s="851"/>
      <c r="ILD43" s="851"/>
      <c r="ILE43" s="851"/>
      <c r="ILF43" s="851"/>
      <c r="ILG43" s="851"/>
      <c r="ILH43" s="851"/>
      <c r="ILI43" s="851"/>
      <c r="ILJ43" s="851"/>
      <c r="ILK43" s="851"/>
      <c r="ILL43" s="851"/>
      <c r="ILM43" s="851"/>
      <c r="ILN43" s="851"/>
      <c r="ILO43" s="851"/>
      <c r="ILP43" s="851"/>
      <c r="ILQ43" s="851"/>
      <c r="ILR43" s="851"/>
      <c r="ILS43" s="851"/>
      <c r="ILT43" s="851"/>
      <c r="ILU43" s="851"/>
      <c r="ILV43" s="851"/>
      <c r="ILW43" s="851"/>
      <c r="ILX43" s="851"/>
      <c r="ILY43" s="851"/>
      <c r="ILZ43" s="851"/>
      <c r="IMA43" s="851"/>
      <c r="IMB43" s="851"/>
      <c r="IMC43" s="851"/>
      <c r="IMD43" s="851"/>
      <c r="IME43" s="851"/>
      <c r="IMF43" s="851"/>
      <c r="IMG43" s="851"/>
      <c r="IMH43" s="851"/>
      <c r="IMI43" s="851"/>
      <c r="IMJ43" s="851"/>
      <c r="IMK43" s="851"/>
      <c r="IML43" s="851"/>
      <c r="IMM43" s="851"/>
      <c r="IMN43" s="851"/>
      <c r="IMO43" s="851"/>
      <c r="IMP43" s="851"/>
      <c r="IMQ43" s="851"/>
      <c r="IMR43" s="851"/>
      <c r="IMS43" s="851"/>
      <c r="IMT43" s="851"/>
      <c r="IMU43" s="851"/>
      <c r="IMV43" s="851"/>
      <c r="IMW43" s="851"/>
      <c r="IMX43" s="851"/>
      <c r="IMY43" s="851"/>
      <c r="IMZ43" s="851"/>
      <c r="INA43" s="851"/>
      <c r="INB43" s="851"/>
      <c r="INC43" s="851"/>
      <c r="IND43" s="851"/>
      <c r="INE43" s="851"/>
      <c r="INF43" s="851"/>
      <c r="ING43" s="851"/>
      <c r="INH43" s="851"/>
      <c r="INI43" s="851"/>
      <c r="INJ43" s="851"/>
      <c r="INK43" s="851"/>
      <c r="INL43" s="851"/>
      <c r="INM43" s="851"/>
      <c r="INN43" s="851"/>
      <c r="INO43" s="851"/>
      <c r="INP43" s="851"/>
      <c r="INQ43" s="851"/>
      <c r="INR43" s="851"/>
      <c r="INS43" s="851"/>
      <c r="INT43" s="851"/>
      <c r="INU43" s="851"/>
      <c r="INV43" s="851"/>
      <c r="INW43" s="851"/>
      <c r="INX43" s="851"/>
      <c r="INY43" s="851"/>
      <c r="INZ43" s="851"/>
      <c r="IOA43" s="851"/>
      <c r="IOB43" s="851"/>
      <c r="IOC43" s="851"/>
      <c r="IOD43" s="851"/>
      <c r="IOE43" s="851"/>
      <c r="IOF43" s="851"/>
      <c r="IOG43" s="851"/>
      <c r="IOH43" s="851"/>
      <c r="IOI43" s="851"/>
      <c r="IOJ43" s="851"/>
      <c r="IOK43" s="851"/>
      <c r="IOL43" s="851"/>
      <c r="IOM43" s="851"/>
      <c r="ION43" s="851"/>
      <c r="IOO43" s="851"/>
      <c r="IOP43" s="851"/>
      <c r="IOQ43" s="851"/>
      <c r="IOR43" s="851"/>
      <c r="IOS43" s="851"/>
      <c r="IOT43" s="851"/>
      <c r="IOU43" s="851"/>
      <c r="IOV43" s="851"/>
      <c r="IOW43" s="851"/>
      <c r="IOX43" s="851"/>
      <c r="IOY43" s="851"/>
      <c r="IOZ43" s="851"/>
      <c r="IPA43" s="851"/>
      <c r="IPB43" s="851"/>
      <c r="IPC43" s="851"/>
      <c r="IPD43" s="851"/>
      <c r="IPE43" s="851"/>
      <c r="IPF43" s="851"/>
      <c r="IPG43" s="851"/>
      <c r="IPH43" s="851"/>
      <c r="IPI43" s="851"/>
      <c r="IPJ43" s="851"/>
      <c r="IPK43" s="851"/>
      <c r="IPL43" s="851"/>
      <c r="IPM43" s="851"/>
      <c r="IPN43" s="851"/>
      <c r="IPO43" s="851"/>
      <c r="IPP43" s="851"/>
      <c r="IPQ43" s="851"/>
      <c r="IPR43" s="851"/>
      <c r="IPS43" s="851"/>
      <c r="IPT43" s="851"/>
      <c r="IPU43" s="851"/>
      <c r="IPV43" s="851"/>
      <c r="IPW43" s="851"/>
      <c r="IPX43" s="851"/>
      <c r="IPY43" s="851"/>
      <c r="IPZ43" s="851"/>
      <c r="IQA43" s="851"/>
      <c r="IQB43" s="851"/>
      <c r="IQC43" s="851"/>
      <c r="IQD43" s="851"/>
      <c r="IQE43" s="851"/>
      <c r="IQF43" s="851"/>
      <c r="IQG43" s="851"/>
      <c r="IQH43" s="851"/>
      <c r="IQI43" s="851"/>
      <c r="IQJ43" s="851"/>
      <c r="IQK43" s="851"/>
      <c r="IQL43" s="851"/>
      <c r="IQM43" s="851"/>
      <c r="IQN43" s="851"/>
      <c r="IQO43" s="851"/>
      <c r="IQP43" s="851"/>
      <c r="IQQ43" s="851"/>
      <c r="IQR43" s="851"/>
      <c r="IQS43" s="851"/>
      <c r="IQT43" s="851"/>
      <c r="IQU43" s="851"/>
      <c r="IQV43" s="851"/>
      <c r="IQW43" s="851"/>
      <c r="IQX43" s="851"/>
      <c r="IQY43" s="851"/>
      <c r="IQZ43" s="851"/>
      <c r="IRA43" s="851"/>
      <c r="IRB43" s="851"/>
      <c r="IRC43" s="851"/>
      <c r="IRD43" s="851"/>
      <c r="IRE43" s="851"/>
      <c r="IRF43" s="851"/>
      <c r="IRG43" s="851"/>
      <c r="IRH43" s="851"/>
      <c r="IRI43" s="851"/>
      <c r="IRJ43" s="851"/>
      <c r="IRK43" s="851"/>
      <c r="IRL43" s="851"/>
      <c r="IRM43" s="851"/>
      <c r="IRN43" s="851"/>
      <c r="IRO43" s="851"/>
      <c r="IRP43" s="851"/>
      <c r="IRQ43" s="851"/>
      <c r="IRR43" s="851"/>
      <c r="IRS43" s="851"/>
      <c r="IRT43" s="851"/>
      <c r="IRU43" s="851"/>
      <c r="IRV43" s="851"/>
      <c r="IRW43" s="851"/>
      <c r="IRX43" s="851"/>
      <c r="IRY43" s="851"/>
      <c r="IRZ43" s="851"/>
      <c r="ISA43" s="851"/>
      <c r="ISB43" s="851"/>
      <c r="ISC43" s="851"/>
      <c r="ISD43" s="851"/>
      <c r="ISE43" s="851"/>
      <c r="ISF43" s="851"/>
      <c r="ISG43" s="851"/>
      <c r="ISH43" s="851"/>
      <c r="ISI43" s="851"/>
      <c r="ISJ43" s="851"/>
      <c r="ISK43" s="851"/>
      <c r="ISL43" s="851"/>
      <c r="ISM43" s="851"/>
      <c r="ISN43" s="851"/>
      <c r="ISO43" s="851"/>
      <c r="ISP43" s="851"/>
      <c r="ISQ43" s="851"/>
      <c r="ISR43" s="851"/>
      <c r="ISS43" s="851"/>
      <c r="IST43" s="851"/>
      <c r="ISU43" s="851"/>
      <c r="ISV43" s="851"/>
      <c r="ISW43" s="851"/>
      <c r="ISX43" s="851"/>
      <c r="ISY43" s="851"/>
      <c r="ISZ43" s="851"/>
      <c r="ITA43" s="851"/>
      <c r="ITB43" s="851"/>
      <c r="ITC43" s="851"/>
      <c r="ITD43" s="851"/>
      <c r="ITE43" s="851"/>
      <c r="ITF43" s="851"/>
      <c r="ITG43" s="851"/>
      <c r="ITH43" s="851"/>
      <c r="ITI43" s="851"/>
      <c r="ITJ43" s="851"/>
      <c r="ITK43" s="851"/>
      <c r="ITL43" s="851"/>
      <c r="ITM43" s="851"/>
      <c r="ITN43" s="851"/>
      <c r="ITO43" s="851"/>
      <c r="ITP43" s="851"/>
      <c r="ITQ43" s="851"/>
      <c r="ITR43" s="851"/>
      <c r="ITS43" s="851"/>
      <c r="ITT43" s="851"/>
      <c r="ITU43" s="851"/>
      <c r="ITV43" s="851"/>
      <c r="ITW43" s="851"/>
      <c r="ITX43" s="851"/>
      <c r="ITY43" s="851"/>
      <c r="ITZ43" s="851"/>
      <c r="IUA43" s="851"/>
      <c r="IUB43" s="851"/>
      <c r="IUC43" s="851"/>
      <c r="IUD43" s="851"/>
      <c r="IUE43" s="851"/>
      <c r="IUF43" s="851"/>
      <c r="IUG43" s="851"/>
      <c r="IUH43" s="851"/>
      <c r="IUI43" s="851"/>
      <c r="IUJ43" s="851"/>
      <c r="IUK43" s="851"/>
      <c r="IUL43" s="851"/>
      <c r="IUM43" s="851"/>
      <c r="IUN43" s="851"/>
      <c r="IUO43" s="851"/>
      <c r="IUP43" s="851"/>
      <c r="IUQ43" s="851"/>
      <c r="IUR43" s="851"/>
      <c r="IUS43" s="851"/>
      <c r="IUT43" s="851"/>
      <c r="IUU43" s="851"/>
      <c r="IUV43" s="851"/>
      <c r="IUW43" s="851"/>
      <c r="IUX43" s="851"/>
      <c r="IUY43" s="851"/>
      <c r="IUZ43" s="851"/>
      <c r="IVA43" s="851"/>
      <c r="IVB43" s="851"/>
      <c r="IVC43" s="851"/>
      <c r="IVD43" s="851"/>
      <c r="IVE43" s="851"/>
      <c r="IVF43" s="851"/>
      <c r="IVG43" s="851"/>
      <c r="IVH43" s="851"/>
      <c r="IVI43" s="851"/>
      <c r="IVJ43" s="851"/>
      <c r="IVK43" s="851"/>
      <c r="IVL43" s="851"/>
      <c r="IVM43" s="851"/>
      <c r="IVN43" s="851"/>
      <c r="IVO43" s="851"/>
      <c r="IVP43" s="851"/>
      <c r="IVQ43" s="851"/>
      <c r="IVR43" s="851"/>
      <c r="IVS43" s="851"/>
      <c r="IVT43" s="851"/>
      <c r="IVU43" s="851"/>
      <c r="IVV43" s="851"/>
      <c r="IVW43" s="851"/>
      <c r="IVX43" s="851"/>
      <c r="IVY43" s="851"/>
      <c r="IVZ43" s="851"/>
      <c r="IWA43" s="851"/>
      <c r="IWB43" s="851"/>
      <c r="IWC43" s="851"/>
      <c r="IWD43" s="851"/>
      <c r="IWE43" s="851"/>
      <c r="IWF43" s="851"/>
      <c r="IWG43" s="851"/>
      <c r="IWH43" s="851"/>
      <c r="IWI43" s="851"/>
      <c r="IWJ43" s="851"/>
      <c r="IWK43" s="851"/>
      <c r="IWL43" s="851"/>
      <c r="IWM43" s="851"/>
      <c r="IWN43" s="851"/>
      <c r="IWO43" s="851"/>
      <c r="IWP43" s="851"/>
      <c r="IWQ43" s="851"/>
      <c r="IWR43" s="851"/>
      <c r="IWS43" s="851"/>
      <c r="IWT43" s="851"/>
      <c r="IWU43" s="851"/>
      <c r="IWV43" s="851"/>
      <c r="IWW43" s="851"/>
      <c r="IWX43" s="851"/>
      <c r="IWY43" s="851"/>
      <c r="IWZ43" s="851"/>
      <c r="IXA43" s="851"/>
      <c r="IXB43" s="851"/>
      <c r="IXC43" s="851"/>
      <c r="IXD43" s="851"/>
      <c r="IXE43" s="851"/>
      <c r="IXF43" s="851"/>
      <c r="IXG43" s="851"/>
      <c r="IXH43" s="851"/>
      <c r="IXI43" s="851"/>
      <c r="IXJ43" s="851"/>
      <c r="IXK43" s="851"/>
      <c r="IXL43" s="851"/>
      <c r="IXM43" s="851"/>
      <c r="IXN43" s="851"/>
      <c r="IXO43" s="851"/>
      <c r="IXP43" s="851"/>
      <c r="IXQ43" s="851"/>
      <c r="IXR43" s="851"/>
      <c r="IXS43" s="851"/>
      <c r="IXT43" s="851"/>
      <c r="IXU43" s="851"/>
      <c r="IXV43" s="851"/>
      <c r="IXW43" s="851"/>
      <c r="IXX43" s="851"/>
      <c r="IXY43" s="851"/>
      <c r="IXZ43" s="851"/>
      <c r="IYA43" s="851"/>
      <c r="IYB43" s="851"/>
      <c r="IYC43" s="851"/>
      <c r="IYD43" s="851"/>
      <c r="IYE43" s="851"/>
      <c r="IYF43" s="851"/>
      <c r="IYG43" s="851"/>
      <c r="IYH43" s="851"/>
      <c r="IYI43" s="851"/>
      <c r="IYJ43" s="851"/>
      <c r="IYK43" s="851"/>
      <c r="IYL43" s="851"/>
      <c r="IYM43" s="851"/>
      <c r="IYN43" s="851"/>
      <c r="IYO43" s="851"/>
      <c r="IYP43" s="851"/>
      <c r="IYQ43" s="851"/>
      <c r="IYR43" s="851"/>
      <c r="IYS43" s="851"/>
      <c r="IYT43" s="851"/>
      <c r="IYU43" s="851"/>
      <c r="IYV43" s="851"/>
      <c r="IYW43" s="851"/>
      <c r="IYX43" s="851"/>
      <c r="IYY43" s="851"/>
      <c r="IYZ43" s="851"/>
      <c r="IZA43" s="851"/>
      <c r="IZB43" s="851"/>
      <c r="IZC43" s="851"/>
      <c r="IZD43" s="851"/>
      <c r="IZE43" s="851"/>
      <c r="IZF43" s="851"/>
      <c r="IZG43" s="851"/>
      <c r="IZH43" s="851"/>
      <c r="IZI43" s="851"/>
      <c r="IZJ43" s="851"/>
      <c r="IZK43" s="851"/>
      <c r="IZL43" s="851"/>
      <c r="IZM43" s="851"/>
      <c r="IZN43" s="851"/>
      <c r="IZO43" s="851"/>
      <c r="IZP43" s="851"/>
      <c r="IZQ43" s="851"/>
      <c r="IZR43" s="851"/>
      <c r="IZS43" s="851"/>
      <c r="IZT43" s="851"/>
      <c r="IZU43" s="851"/>
      <c r="IZV43" s="851"/>
      <c r="IZW43" s="851"/>
      <c r="IZX43" s="851"/>
      <c r="IZY43" s="851"/>
      <c r="IZZ43" s="851"/>
      <c r="JAA43" s="851"/>
      <c r="JAB43" s="851"/>
      <c r="JAC43" s="851"/>
      <c r="JAD43" s="851"/>
      <c r="JAE43" s="851"/>
      <c r="JAF43" s="851"/>
      <c r="JAG43" s="851"/>
      <c r="JAH43" s="851"/>
      <c r="JAI43" s="851"/>
      <c r="JAJ43" s="851"/>
      <c r="JAK43" s="851"/>
      <c r="JAL43" s="851"/>
      <c r="JAM43" s="851"/>
      <c r="JAN43" s="851"/>
      <c r="JAO43" s="851"/>
      <c r="JAP43" s="851"/>
      <c r="JAQ43" s="851"/>
      <c r="JAR43" s="851"/>
      <c r="JAS43" s="851"/>
      <c r="JAT43" s="851"/>
      <c r="JAU43" s="851"/>
      <c r="JAV43" s="851"/>
      <c r="JAW43" s="851"/>
      <c r="JAX43" s="851"/>
      <c r="JAY43" s="851"/>
      <c r="JAZ43" s="851"/>
      <c r="JBA43" s="851"/>
      <c r="JBB43" s="851"/>
      <c r="JBC43" s="851"/>
      <c r="JBD43" s="851"/>
      <c r="JBE43" s="851"/>
      <c r="JBF43" s="851"/>
      <c r="JBG43" s="851"/>
      <c r="JBH43" s="851"/>
      <c r="JBI43" s="851"/>
      <c r="JBJ43" s="851"/>
      <c r="JBK43" s="851"/>
      <c r="JBL43" s="851"/>
      <c r="JBM43" s="851"/>
      <c r="JBN43" s="851"/>
      <c r="JBO43" s="851"/>
      <c r="JBP43" s="851"/>
      <c r="JBQ43" s="851"/>
      <c r="JBR43" s="851"/>
      <c r="JBS43" s="851"/>
      <c r="JBT43" s="851"/>
      <c r="JBU43" s="851"/>
      <c r="JBV43" s="851"/>
      <c r="JBW43" s="851"/>
      <c r="JBX43" s="851"/>
      <c r="JBY43" s="851"/>
      <c r="JBZ43" s="851"/>
      <c r="JCA43" s="851"/>
      <c r="JCB43" s="851"/>
      <c r="JCC43" s="851"/>
      <c r="JCD43" s="851"/>
      <c r="JCE43" s="851"/>
      <c r="JCF43" s="851"/>
      <c r="JCG43" s="851"/>
      <c r="JCH43" s="851"/>
      <c r="JCI43" s="851"/>
      <c r="JCJ43" s="851"/>
      <c r="JCK43" s="851"/>
      <c r="JCL43" s="851"/>
      <c r="JCM43" s="851"/>
      <c r="JCN43" s="851"/>
      <c r="JCO43" s="851"/>
      <c r="JCP43" s="851"/>
      <c r="JCQ43" s="851"/>
      <c r="JCR43" s="851"/>
      <c r="JCS43" s="851"/>
      <c r="JCT43" s="851"/>
      <c r="JCU43" s="851"/>
      <c r="JCV43" s="851"/>
      <c r="JCW43" s="851"/>
      <c r="JCX43" s="851"/>
      <c r="JCY43" s="851"/>
      <c r="JCZ43" s="851"/>
      <c r="JDA43" s="851"/>
      <c r="JDB43" s="851"/>
      <c r="JDC43" s="851"/>
      <c r="JDD43" s="851"/>
      <c r="JDE43" s="851"/>
      <c r="JDF43" s="851"/>
      <c r="JDG43" s="851"/>
      <c r="JDH43" s="851"/>
      <c r="JDI43" s="851"/>
      <c r="JDJ43" s="851"/>
      <c r="JDK43" s="851"/>
      <c r="JDL43" s="851"/>
      <c r="JDM43" s="851"/>
      <c r="JDN43" s="851"/>
      <c r="JDO43" s="851"/>
      <c r="JDP43" s="851"/>
      <c r="JDQ43" s="851"/>
      <c r="JDR43" s="851"/>
      <c r="JDS43" s="851"/>
      <c r="JDT43" s="851"/>
      <c r="JDU43" s="851"/>
      <c r="JDV43" s="851"/>
      <c r="JDW43" s="851"/>
      <c r="JDX43" s="851"/>
      <c r="JDY43" s="851"/>
      <c r="JDZ43" s="851"/>
      <c r="JEA43" s="851"/>
      <c r="JEB43" s="851"/>
      <c r="JEC43" s="851"/>
      <c r="JED43" s="851"/>
      <c r="JEE43" s="851"/>
      <c r="JEF43" s="851"/>
      <c r="JEG43" s="851"/>
      <c r="JEH43" s="851"/>
      <c r="JEI43" s="851"/>
      <c r="JEJ43" s="851"/>
      <c r="JEK43" s="851"/>
      <c r="JEL43" s="851"/>
      <c r="JEM43" s="851"/>
      <c r="JEN43" s="851"/>
      <c r="JEO43" s="851"/>
      <c r="JEP43" s="851"/>
      <c r="JEQ43" s="851"/>
      <c r="JER43" s="851"/>
      <c r="JES43" s="851"/>
      <c r="JET43" s="851"/>
      <c r="JEU43" s="851"/>
      <c r="JEV43" s="851"/>
      <c r="JEW43" s="851"/>
      <c r="JEX43" s="851"/>
      <c r="JEY43" s="851"/>
      <c r="JEZ43" s="851"/>
      <c r="JFA43" s="851"/>
      <c r="JFB43" s="851"/>
      <c r="JFC43" s="851"/>
      <c r="JFD43" s="851"/>
      <c r="JFE43" s="851"/>
      <c r="JFF43" s="851"/>
      <c r="JFG43" s="851"/>
      <c r="JFH43" s="851"/>
      <c r="JFI43" s="851"/>
      <c r="JFJ43" s="851"/>
      <c r="JFK43" s="851"/>
      <c r="JFL43" s="851"/>
      <c r="JFM43" s="851"/>
      <c r="JFN43" s="851"/>
      <c r="JFO43" s="851"/>
      <c r="JFP43" s="851"/>
      <c r="JFQ43" s="851"/>
      <c r="JFR43" s="851"/>
      <c r="JFS43" s="851"/>
      <c r="JFT43" s="851"/>
      <c r="JFU43" s="851"/>
      <c r="JFV43" s="851"/>
      <c r="JFW43" s="851"/>
      <c r="JFX43" s="851"/>
      <c r="JFY43" s="851"/>
      <c r="JFZ43" s="851"/>
      <c r="JGA43" s="851"/>
      <c r="JGB43" s="851"/>
      <c r="JGC43" s="851"/>
      <c r="JGD43" s="851"/>
      <c r="JGE43" s="851"/>
      <c r="JGF43" s="851"/>
      <c r="JGG43" s="851"/>
      <c r="JGH43" s="851"/>
      <c r="JGI43" s="851"/>
      <c r="JGJ43" s="851"/>
      <c r="JGK43" s="851"/>
      <c r="JGL43" s="851"/>
      <c r="JGM43" s="851"/>
      <c r="JGN43" s="851"/>
      <c r="JGO43" s="851"/>
      <c r="JGP43" s="851"/>
      <c r="JGQ43" s="851"/>
      <c r="JGR43" s="851"/>
      <c r="JGS43" s="851"/>
      <c r="JGT43" s="851"/>
      <c r="JGU43" s="851"/>
      <c r="JGV43" s="851"/>
      <c r="JGW43" s="851"/>
      <c r="JGX43" s="851"/>
      <c r="JGY43" s="851"/>
      <c r="JGZ43" s="851"/>
      <c r="JHA43" s="851"/>
      <c r="JHB43" s="851"/>
      <c r="JHC43" s="851"/>
      <c r="JHD43" s="851"/>
      <c r="JHE43" s="851"/>
      <c r="JHF43" s="851"/>
      <c r="JHG43" s="851"/>
      <c r="JHH43" s="851"/>
      <c r="JHI43" s="851"/>
      <c r="JHJ43" s="851"/>
      <c r="JHK43" s="851"/>
      <c r="JHL43" s="851"/>
      <c r="JHM43" s="851"/>
      <c r="JHN43" s="851"/>
      <c r="JHO43" s="851"/>
      <c r="JHP43" s="851"/>
      <c r="JHQ43" s="851"/>
      <c r="JHR43" s="851"/>
      <c r="JHS43" s="851"/>
      <c r="JHT43" s="851"/>
      <c r="JHU43" s="851"/>
      <c r="JHV43" s="851"/>
      <c r="JHW43" s="851"/>
      <c r="JHX43" s="851"/>
      <c r="JHY43" s="851"/>
      <c r="JHZ43" s="851"/>
      <c r="JIA43" s="851"/>
      <c r="JIB43" s="851"/>
      <c r="JIC43" s="851"/>
      <c r="JID43" s="851"/>
      <c r="JIE43" s="851"/>
      <c r="JIF43" s="851"/>
      <c r="JIG43" s="851"/>
      <c r="JIH43" s="851"/>
      <c r="JII43" s="851"/>
      <c r="JIJ43" s="851"/>
      <c r="JIK43" s="851"/>
      <c r="JIL43" s="851"/>
      <c r="JIM43" s="851"/>
      <c r="JIN43" s="851"/>
      <c r="JIO43" s="851"/>
      <c r="JIP43" s="851"/>
      <c r="JIQ43" s="851"/>
      <c r="JIR43" s="851"/>
      <c r="JIS43" s="851"/>
      <c r="JIT43" s="851"/>
      <c r="JIU43" s="851"/>
      <c r="JIV43" s="851"/>
      <c r="JIW43" s="851"/>
      <c r="JIX43" s="851"/>
      <c r="JIY43" s="851"/>
      <c r="JIZ43" s="851"/>
      <c r="JJA43" s="851"/>
      <c r="JJB43" s="851"/>
      <c r="JJC43" s="851"/>
      <c r="JJD43" s="851"/>
      <c r="JJE43" s="851"/>
      <c r="JJF43" s="851"/>
      <c r="JJG43" s="851"/>
      <c r="JJH43" s="851"/>
      <c r="JJI43" s="851"/>
      <c r="JJJ43" s="851"/>
      <c r="JJK43" s="851"/>
      <c r="JJL43" s="851"/>
      <c r="JJM43" s="851"/>
      <c r="JJN43" s="851"/>
      <c r="JJO43" s="851"/>
      <c r="JJP43" s="851"/>
      <c r="JJQ43" s="851"/>
      <c r="JJR43" s="851"/>
      <c r="JJS43" s="851"/>
      <c r="JJT43" s="851"/>
      <c r="JJU43" s="851"/>
      <c r="JJV43" s="851"/>
      <c r="JJW43" s="851"/>
      <c r="JJX43" s="851"/>
      <c r="JJY43" s="851"/>
      <c r="JJZ43" s="851"/>
      <c r="JKA43" s="851"/>
      <c r="JKB43" s="851"/>
      <c r="JKC43" s="851"/>
      <c r="JKD43" s="851"/>
      <c r="JKE43" s="851"/>
      <c r="JKF43" s="851"/>
      <c r="JKG43" s="851"/>
      <c r="JKH43" s="851"/>
      <c r="JKI43" s="851"/>
      <c r="JKJ43" s="851"/>
      <c r="JKK43" s="851"/>
      <c r="JKL43" s="851"/>
      <c r="JKM43" s="851"/>
      <c r="JKN43" s="851"/>
      <c r="JKO43" s="851"/>
      <c r="JKP43" s="851"/>
      <c r="JKQ43" s="851"/>
      <c r="JKR43" s="851"/>
      <c r="JKS43" s="851"/>
      <c r="JKT43" s="851"/>
      <c r="JKU43" s="851"/>
      <c r="JKV43" s="851"/>
      <c r="JKW43" s="851"/>
      <c r="JKX43" s="851"/>
      <c r="JKY43" s="851"/>
      <c r="JKZ43" s="851"/>
      <c r="JLA43" s="851"/>
      <c r="JLB43" s="851"/>
      <c r="JLC43" s="851"/>
      <c r="JLD43" s="851"/>
      <c r="JLE43" s="851"/>
      <c r="JLF43" s="851"/>
      <c r="JLG43" s="851"/>
      <c r="JLH43" s="851"/>
      <c r="JLI43" s="851"/>
      <c r="JLJ43" s="851"/>
      <c r="JLK43" s="851"/>
      <c r="JLL43" s="851"/>
      <c r="JLM43" s="851"/>
      <c r="JLN43" s="851"/>
      <c r="JLO43" s="851"/>
      <c r="JLP43" s="851"/>
      <c r="JLQ43" s="851"/>
      <c r="JLR43" s="851"/>
      <c r="JLS43" s="851"/>
      <c r="JLT43" s="851"/>
      <c r="JLU43" s="851"/>
      <c r="JLV43" s="851"/>
      <c r="JLW43" s="851"/>
      <c r="JLX43" s="851"/>
      <c r="JLY43" s="851"/>
      <c r="JLZ43" s="851"/>
      <c r="JMA43" s="851"/>
      <c r="JMB43" s="851"/>
      <c r="JMC43" s="851"/>
      <c r="JMD43" s="851"/>
      <c r="JME43" s="851"/>
      <c r="JMF43" s="851"/>
      <c r="JMG43" s="851"/>
      <c r="JMH43" s="851"/>
      <c r="JMI43" s="851"/>
      <c r="JMJ43" s="851"/>
      <c r="JMK43" s="851"/>
      <c r="JML43" s="851"/>
      <c r="JMM43" s="851"/>
      <c r="JMN43" s="851"/>
      <c r="JMO43" s="851"/>
      <c r="JMP43" s="851"/>
      <c r="JMQ43" s="851"/>
      <c r="JMR43" s="851"/>
      <c r="JMS43" s="851"/>
      <c r="JMT43" s="851"/>
      <c r="JMU43" s="851"/>
      <c r="JMV43" s="851"/>
      <c r="JMW43" s="851"/>
      <c r="JMX43" s="851"/>
      <c r="JMY43" s="851"/>
      <c r="JMZ43" s="851"/>
      <c r="JNA43" s="851"/>
      <c r="JNB43" s="851"/>
      <c r="JNC43" s="851"/>
      <c r="JND43" s="851"/>
      <c r="JNE43" s="851"/>
      <c r="JNF43" s="851"/>
      <c r="JNG43" s="851"/>
      <c r="JNH43" s="851"/>
      <c r="JNI43" s="851"/>
      <c r="JNJ43" s="851"/>
      <c r="JNK43" s="851"/>
      <c r="JNL43" s="851"/>
      <c r="JNM43" s="851"/>
      <c r="JNN43" s="851"/>
      <c r="JNO43" s="851"/>
      <c r="JNP43" s="851"/>
      <c r="JNQ43" s="851"/>
      <c r="JNR43" s="851"/>
      <c r="JNS43" s="851"/>
      <c r="JNT43" s="851"/>
      <c r="JNU43" s="851"/>
      <c r="JNV43" s="851"/>
      <c r="JNW43" s="851"/>
      <c r="JNX43" s="851"/>
      <c r="JNY43" s="851"/>
      <c r="JNZ43" s="851"/>
      <c r="JOA43" s="851"/>
      <c r="JOB43" s="851"/>
      <c r="JOC43" s="851"/>
      <c r="JOD43" s="851"/>
      <c r="JOE43" s="851"/>
      <c r="JOF43" s="851"/>
      <c r="JOG43" s="851"/>
      <c r="JOH43" s="851"/>
      <c r="JOI43" s="851"/>
      <c r="JOJ43" s="851"/>
      <c r="JOK43" s="851"/>
      <c r="JOL43" s="851"/>
      <c r="JOM43" s="851"/>
      <c r="JON43" s="851"/>
      <c r="JOO43" s="851"/>
      <c r="JOP43" s="851"/>
      <c r="JOQ43" s="851"/>
      <c r="JOR43" s="851"/>
      <c r="JOS43" s="851"/>
      <c r="JOT43" s="851"/>
      <c r="JOU43" s="851"/>
      <c r="JOV43" s="851"/>
      <c r="JOW43" s="851"/>
      <c r="JOX43" s="851"/>
      <c r="JOY43" s="851"/>
      <c r="JOZ43" s="851"/>
      <c r="JPA43" s="851"/>
      <c r="JPB43" s="851"/>
      <c r="JPC43" s="851"/>
      <c r="JPD43" s="851"/>
      <c r="JPE43" s="851"/>
      <c r="JPF43" s="851"/>
      <c r="JPG43" s="851"/>
      <c r="JPH43" s="851"/>
      <c r="JPI43" s="851"/>
      <c r="JPJ43" s="851"/>
      <c r="JPK43" s="851"/>
      <c r="JPL43" s="851"/>
      <c r="JPM43" s="851"/>
      <c r="JPN43" s="851"/>
      <c r="JPO43" s="851"/>
      <c r="JPP43" s="851"/>
      <c r="JPQ43" s="851"/>
      <c r="JPR43" s="851"/>
      <c r="JPS43" s="851"/>
      <c r="JPT43" s="851"/>
      <c r="JPU43" s="851"/>
      <c r="JPV43" s="851"/>
      <c r="JPW43" s="851"/>
      <c r="JPX43" s="851"/>
      <c r="JPY43" s="851"/>
      <c r="JPZ43" s="851"/>
      <c r="JQA43" s="851"/>
      <c r="JQB43" s="851"/>
      <c r="JQC43" s="851"/>
      <c r="JQD43" s="851"/>
      <c r="JQE43" s="851"/>
      <c r="JQF43" s="851"/>
      <c r="JQG43" s="851"/>
      <c r="JQH43" s="851"/>
      <c r="JQI43" s="851"/>
      <c r="JQJ43" s="851"/>
      <c r="JQK43" s="851"/>
      <c r="JQL43" s="851"/>
      <c r="JQM43" s="851"/>
      <c r="JQN43" s="851"/>
      <c r="JQO43" s="851"/>
      <c r="JQP43" s="851"/>
      <c r="JQQ43" s="851"/>
      <c r="JQR43" s="851"/>
      <c r="JQS43" s="851"/>
      <c r="JQT43" s="851"/>
      <c r="JQU43" s="851"/>
      <c r="JQV43" s="851"/>
      <c r="JQW43" s="851"/>
      <c r="JQX43" s="851"/>
      <c r="JQY43" s="851"/>
      <c r="JQZ43" s="851"/>
      <c r="JRA43" s="851"/>
      <c r="JRB43" s="851"/>
      <c r="JRC43" s="851"/>
      <c r="JRD43" s="851"/>
      <c r="JRE43" s="851"/>
      <c r="JRF43" s="851"/>
      <c r="JRG43" s="851"/>
      <c r="JRH43" s="851"/>
      <c r="JRI43" s="851"/>
      <c r="JRJ43" s="851"/>
      <c r="JRK43" s="851"/>
      <c r="JRL43" s="851"/>
      <c r="JRM43" s="851"/>
      <c r="JRN43" s="851"/>
      <c r="JRO43" s="851"/>
      <c r="JRP43" s="851"/>
      <c r="JRQ43" s="851"/>
      <c r="JRR43" s="851"/>
      <c r="JRS43" s="851"/>
      <c r="JRT43" s="851"/>
      <c r="JRU43" s="851"/>
      <c r="JRV43" s="851"/>
      <c r="JRW43" s="851"/>
      <c r="JRX43" s="851"/>
      <c r="JRY43" s="851"/>
      <c r="JRZ43" s="851"/>
      <c r="JSA43" s="851"/>
      <c r="JSB43" s="851"/>
      <c r="JSC43" s="851"/>
      <c r="JSD43" s="851"/>
      <c r="JSE43" s="851"/>
      <c r="JSF43" s="851"/>
      <c r="JSG43" s="851"/>
      <c r="JSH43" s="851"/>
      <c r="JSI43" s="851"/>
      <c r="JSJ43" s="851"/>
      <c r="JSK43" s="851"/>
      <c r="JSL43" s="851"/>
      <c r="JSM43" s="851"/>
      <c r="JSN43" s="851"/>
      <c r="JSO43" s="851"/>
      <c r="JSP43" s="851"/>
      <c r="JSQ43" s="851"/>
      <c r="JSR43" s="851"/>
      <c r="JSS43" s="851"/>
      <c r="JST43" s="851"/>
      <c r="JSU43" s="851"/>
      <c r="JSV43" s="851"/>
      <c r="JSW43" s="851"/>
      <c r="JSX43" s="851"/>
      <c r="JSY43" s="851"/>
      <c r="JSZ43" s="851"/>
      <c r="JTA43" s="851"/>
      <c r="JTB43" s="851"/>
      <c r="JTC43" s="851"/>
      <c r="JTD43" s="851"/>
      <c r="JTE43" s="851"/>
      <c r="JTF43" s="851"/>
      <c r="JTG43" s="851"/>
      <c r="JTH43" s="851"/>
      <c r="JTI43" s="851"/>
      <c r="JTJ43" s="851"/>
      <c r="JTK43" s="851"/>
      <c r="JTL43" s="851"/>
      <c r="JTM43" s="851"/>
      <c r="JTN43" s="851"/>
      <c r="JTO43" s="851"/>
      <c r="JTP43" s="851"/>
      <c r="JTQ43" s="851"/>
      <c r="JTR43" s="851"/>
      <c r="JTS43" s="851"/>
      <c r="JTT43" s="851"/>
      <c r="JTU43" s="851"/>
      <c r="JTV43" s="851"/>
      <c r="JTW43" s="851"/>
      <c r="JTX43" s="851"/>
      <c r="JTY43" s="851"/>
      <c r="JTZ43" s="851"/>
      <c r="JUA43" s="851"/>
      <c r="JUB43" s="851"/>
      <c r="JUC43" s="851"/>
      <c r="JUD43" s="851"/>
      <c r="JUE43" s="851"/>
      <c r="JUF43" s="851"/>
      <c r="JUG43" s="851"/>
      <c r="JUH43" s="851"/>
      <c r="JUI43" s="851"/>
      <c r="JUJ43" s="851"/>
      <c r="JUK43" s="851"/>
      <c r="JUL43" s="851"/>
      <c r="JUM43" s="851"/>
      <c r="JUN43" s="851"/>
      <c r="JUO43" s="851"/>
      <c r="JUP43" s="851"/>
      <c r="JUQ43" s="851"/>
      <c r="JUR43" s="851"/>
      <c r="JUS43" s="851"/>
      <c r="JUT43" s="851"/>
      <c r="JUU43" s="851"/>
      <c r="JUV43" s="851"/>
      <c r="JUW43" s="851"/>
      <c r="JUX43" s="851"/>
      <c r="JUY43" s="851"/>
      <c r="JUZ43" s="851"/>
      <c r="JVA43" s="851"/>
      <c r="JVB43" s="851"/>
      <c r="JVC43" s="851"/>
      <c r="JVD43" s="851"/>
      <c r="JVE43" s="851"/>
      <c r="JVF43" s="851"/>
      <c r="JVG43" s="851"/>
      <c r="JVH43" s="851"/>
      <c r="JVI43" s="851"/>
      <c r="JVJ43" s="851"/>
      <c r="JVK43" s="851"/>
      <c r="JVL43" s="851"/>
      <c r="JVM43" s="851"/>
      <c r="JVN43" s="851"/>
      <c r="JVO43" s="851"/>
      <c r="JVP43" s="851"/>
      <c r="JVQ43" s="851"/>
      <c r="JVR43" s="851"/>
      <c r="JVS43" s="851"/>
      <c r="JVT43" s="851"/>
      <c r="JVU43" s="851"/>
      <c r="JVV43" s="851"/>
      <c r="JVW43" s="851"/>
      <c r="JVX43" s="851"/>
      <c r="JVY43" s="851"/>
      <c r="JVZ43" s="851"/>
      <c r="JWA43" s="851"/>
      <c r="JWB43" s="851"/>
      <c r="JWC43" s="851"/>
      <c r="JWD43" s="851"/>
      <c r="JWE43" s="851"/>
      <c r="JWF43" s="851"/>
      <c r="JWG43" s="851"/>
      <c r="JWH43" s="851"/>
      <c r="JWI43" s="851"/>
      <c r="JWJ43" s="851"/>
      <c r="JWK43" s="851"/>
      <c r="JWL43" s="851"/>
      <c r="JWM43" s="851"/>
      <c r="JWN43" s="851"/>
      <c r="JWO43" s="851"/>
      <c r="JWP43" s="851"/>
      <c r="JWQ43" s="851"/>
      <c r="JWR43" s="851"/>
      <c r="JWS43" s="851"/>
      <c r="JWT43" s="851"/>
      <c r="JWU43" s="851"/>
      <c r="JWV43" s="851"/>
      <c r="JWW43" s="851"/>
      <c r="JWX43" s="851"/>
      <c r="JWY43" s="851"/>
      <c r="JWZ43" s="851"/>
      <c r="JXA43" s="851"/>
      <c r="JXB43" s="851"/>
      <c r="JXC43" s="851"/>
      <c r="JXD43" s="851"/>
      <c r="JXE43" s="851"/>
      <c r="JXF43" s="851"/>
      <c r="JXG43" s="851"/>
      <c r="JXH43" s="851"/>
      <c r="JXI43" s="851"/>
      <c r="JXJ43" s="851"/>
      <c r="JXK43" s="851"/>
      <c r="JXL43" s="851"/>
      <c r="JXM43" s="851"/>
      <c r="JXN43" s="851"/>
      <c r="JXO43" s="851"/>
      <c r="JXP43" s="851"/>
      <c r="JXQ43" s="851"/>
      <c r="JXR43" s="851"/>
      <c r="JXS43" s="851"/>
      <c r="JXT43" s="851"/>
      <c r="JXU43" s="851"/>
      <c r="JXV43" s="851"/>
      <c r="JXW43" s="851"/>
      <c r="JXX43" s="851"/>
      <c r="JXY43" s="851"/>
      <c r="JXZ43" s="851"/>
      <c r="JYA43" s="851"/>
      <c r="JYB43" s="851"/>
      <c r="JYC43" s="851"/>
      <c r="JYD43" s="851"/>
      <c r="JYE43" s="851"/>
      <c r="JYF43" s="851"/>
      <c r="JYG43" s="851"/>
      <c r="JYH43" s="851"/>
      <c r="JYI43" s="851"/>
      <c r="JYJ43" s="851"/>
      <c r="JYK43" s="851"/>
      <c r="JYL43" s="851"/>
      <c r="JYM43" s="851"/>
      <c r="JYN43" s="851"/>
      <c r="JYO43" s="851"/>
      <c r="JYP43" s="851"/>
      <c r="JYQ43" s="851"/>
      <c r="JYR43" s="851"/>
      <c r="JYS43" s="851"/>
      <c r="JYT43" s="851"/>
      <c r="JYU43" s="851"/>
      <c r="JYV43" s="851"/>
      <c r="JYW43" s="851"/>
      <c r="JYX43" s="851"/>
      <c r="JYY43" s="851"/>
      <c r="JYZ43" s="851"/>
      <c r="JZA43" s="851"/>
      <c r="JZB43" s="851"/>
      <c r="JZC43" s="851"/>
      <c r="JZD43" s="851"/>
      <c r="JZE43" s="851"/>
      <c r="JZF43" s="851"/>
      <c r="JZG43" s="851"/>
      <c r="JZH43" s="851"/>
      <c r="JZI43" s="851"/>
      <c r="JZJ43" s="851"/>
      <c r="JZK43" s="851"/>
      <c r="JZL43" s="851"/>
      <c r="JZM43" s="851"/>
      <c r="JZN43" s="851"/>
      <c r="JZO43" s="851"/>
      <c r="JZP43" s="851"/>
      <c r="JZQ43" s="851"/>
      <c r="JZR43" s="851"/>
      <c r="JZS43" s="851"/>
      <c r="JZT43" s="851"/>
      <c r="JZU43" s="851"/>
      <c r="JZV43" s="851"/>
      <c r="JZW43" s="851"/>
      <c r="JZX43" s="851"/>
      <c r="JZY43" s="851"/>
      <c r="JZZ43" s="851"/>
      <c r="KAA43" s="851"/>
      <c r="KAB43" s="851"/>
      <c r="KAC43" s="851"/>
      <c r="KAD43" s="851"/>
      <c r="KAE43" s="851"/>
      <c r="KAF43" s="851"/>
      <c r="KAG43" s="851"/>
      <c r="KAH43" s="851"/>
      <c r="KAI43" s="851"/>
      <c r="KAJ43" s="851"/>
      <c r="KAK43" s="851"/>
      <c r="KAL43" s="851"/>
      <c r="KAM43" s="851"/>
      <c r="KAN43" s="851"/>
      <c r="KAO43" s="851"/>
      <c r="KAP43" s="851"/>
      <c r="KAQ43" s="851"/>
      <c r="KAR43" s="851"/>
      <c r="KAS43" s="851"/>
      <c r="KAT43" s="851"/>
      <c r="KAU43" s="851"/>
      <c r="KAV43" s="851"/>
      <c r="KAW43" s="851"/>
      <c r="KAX43" s="851"/>
      <c r="KAY43" s="851"/>
      <c r="KAZ43" s="851"/>
      <c r="KBA43" s="851"/>
      <c r="KBB43" s="851"/>
      <c r="KBC43" s="851"/>
      <c r="KBD43" s="851"/>
      <c r="KBE43" s="851"/>
      <c r="KBF43" s="851"/>
      <c r="KBG43" s="851"/>
      <c r="KBH43" s="851"/>
      <c r="KBI43" s="851"/>
      <c r="KBJ43" s="851"/>
      <c r="KBK43" s="851"/>
      <c r="KBL43" s="851"/>
      <c r="KBM43" s="851"/>
      <c r="KBN43" s="851"/>
      <c r="KBO43" s="851"/>
      <c r="KBP43" s="851"/>
      <c r="KBQ43" s="851"/>
      <c r="KBR43" s="851"/>
      <c r="KBS43" s="851"/>
      <c r="KBT43" s="851"/>
      <c r="KBU43" s="851"/>
      <c r="KBV43" s="851"/>
      <c r="KBW43" s="851"/>
      <c r="KBX43" s="851"/>
      <c r="KBY43" s="851"/>
      <c r="KBZ43" s="851"/>
      <c r="KCA43" s="851"/>
      <c r="KCB43" s="851"/>
      <c r="KCC43" s="851"/>
      <c r="KCD43" s="851"/>
      <c r="KCE43" s="851"/>
      <c r="KCF43" s="851"/>
      <c r="KCG43" s="851"/>
      <c r="KCH43" s="851"/>
      <c r="KCI43" s="851"/>
      <c r="KCJ43" s="851"/>
      <c r="KCK43" s="851"/>
      <c r="KCL43" s="851"/>
      <c r="KCM43" s="851"/>
      <c r="KCN43" s="851"/>
      <c r="KCO43" s="851"/>
      <c r="KCP43" s="851"/>
      <c r="KCQ43" s="851"/>
      <c r="KCR43" s="851"/>
      <c r="KCS43" s="851"/>
      <c r="KCT43" s="851"/>
      <c r="KCU43" s="851"/>
      <c r="KCV43" s="851"/>
      <c r="KCW43" s="851"/>
      <c r="KCX43" s="851"/>
      <c r="KCY43" s="851"/>
      <c r="KCZ43" s="851"/>
      <c r="KDA43" s="851"/>
      <c r="KDB43" s="851"/>
      <c r="KDC43" s="851"/>
      <c r="KDD43" s="851"/>
      <c r="KDE43" s="851"/>
      <c r="KDF43" s="851"/>
      <c r="KDG43" s="851"/>
      <c r="KDH43" s="851"/>
      <c r="KDI43" s="851"/>
      <c r="KDJ43" s="851"/>
      <c r="KDK43" s="851"/>
      <c r="KDL43" s="851"/>
      <c r="KDM43" s="851"/>
      <c r="KDN43" s="851"/>
      <c r="KDO43" s="851"/>
      <c r="KDP43" s="851"/>
      <c r="KDQ43" s="851"/>
      <c r="KDR43" s="851"/>
      <c r="KDS43" s="851"/>
      <c r="KDT43" s="851"/>
      <c r="KDU43" s="851"/>
      <c r="KDV43" s="851"/>
      <c r="KDW43" s="851"/>
      <c r="KDX43" s="851"/>
      <c r="KDY43" s="851"/>
      <c r="KDZ43" s="851"/>
      <c r="KEA43" s="851"/>
      <c r="KEB43" s="851"/>
      <c r="KEC43" s="851"/>
      <c r="KED43" s="851"/>
      <c r="KEE43" s="851"/>
      <c r="KEF43" s="851"/>
      <c r="KEG43" s="851"/>
      <c r="KEH43" s="851"/>
      <c r="KEI43" s="851"/>
      <c r="KEJ43" s="851"/>
      <c r="KEK43" s="851"/>
      <c r="KEL43" s="851"/>
      <c r="KEM43" s="851"/>
      <c r="KEN43" s="851"/>
      <c r="KEO43" s="851"/>
      <c r="KEP43" s="851"/>
      <c r="KEQ43" s="851"/>
      <c r="KER43" s="851"/>
      <c r="KES43" s="851"/>
      <c r="KET43" s="851"/>
      <c r="KEU43" s="851"/>
      <c r="KEV43" s="851"/>
      <c r="KEW43" s="851"/>
      <c r="KEX43" s="851"/>
      <c r="KEY43" s="851"/>
      <c r="KEZ43" s="851"/>
      <c r="KFA43" s="851"/>
      <c r="KFB43" s="851"/>
      <c r="KFC43" s="851"/>
      <c r="KFD43" s="851"/>
      <c r="KFE43" s="851"/>
      <c r="KFF43" s="851"/>
      <c r="KFG43" s="851"/>
      <c r="KFH43" s="851"/>
      <c r="KFI43" s="851"/>
      <c r="KFJ43" s="851"/>
      <c r="KFK43" s="851"/>
      <c r="KFL43" s="851"/>
      <c r="KFM43" s="851"/>
      <c r="KFN43" s="851"/>
      <c r="KFO43" s="851"/>
      <c r="KFP43" s="851"/>
      <c r="KFQ43" s="851"/>
      <c r="KFR43" s="851"/>
      <c r="KFS43" s="851"/>
      <c r="KFT43" s="851"/>
      <c r="KFU43" s="851"/>
      <c r="KFV43" s="851"/>
      <c r="KFW43" s="851"/>
      <c r="KFX43" s="851"/>
      <c r="KFY43" s="851"/>
      <c r="KFZ43" s="851"/>
      <c r="KGA43" s="851"/>
      <c r="KGB43" s="851"/>
      <c r="KGC43" s="851"/>
      <c r="KGD43" s="851"/>
      <c r="KGE43" s="851"/>
      <c r="KGF43" s="851"/>
      <c r="KGG43" s="851"/>
      <c r="KGH43" s="851"/>
      <c r="KGI43" s="851"/>
      <c r="KGJ43" s="851"/>
      <c r="KGK43" s="851"/>
      <c r="KGL43" s="851"/>
      <c r="KGM43" s="851"/>
      <c r="KGN43" s="851"/>
      <c r="KGO43" s="851"/>
      <c r="KGP43" s="851"/>
      <c r="KGQ43" s="851"/>
      <c r="KGR43" s="851"/>
      <c r="KGS43" s="851"/>
      <c r="KGT43" s="851"/>
      <c r="KGU43" s="851"/>
      <c r="KGV43" s="851"/>
      <c r="KGW43" s="851"/>
      <c r="KGX43" s="851"/>
      <c r="KGY43" s="851"/>
      <c r="KGZ43" s="851"/>
      <c r="KHA43" s="851"/>
      <c r="KHB43" s="851"/>
      <c r="KHC43" s="851"/>
      <c r="KHD43" s="851"/>
      <c r="KHE43" s="851"/>
      <c r="KHF43" s="851"/>
      <c r="KHG43" s="851"/>
      <c r="KHH43" s="851"/>
      <c r="KHI43" s="851"/>
      <c r="KHJ43" s="851"/>
      <c r="KHK43" s="851"/>
      <c r="KHL43" s="851"/>
      <c r="KHM43" s="851"/>
      <c r="KHN43" s="851"/>
      <c r="KHO43" s="851"/>
      <c r="KHP43" s="851"/>
      <c r="KHQ43" s="851"/>
      <c r="KHR43" s="851"/>
      <c r="KHS43" s="851"/>
      <c r="KHT43" s="851"/>
      <c r="KHU43" s="851"/>
      <c r="KHV43" s="851"/>
      <c r="KHW43" s="851"/>
      <c r="KHX43" s="851"/>
      <c r="KHY43" s="851"/>
      <c r="KHZ43" s="851"/>
      <c r="KIA43" s="851"/>
      <c r="KIB43" s="851"/>
      <c r="KIC43" s="851"/>
      <c r="KID43" s="851"/>
      <c r="KIE43" s="851"/>
      <c r="KIF43" s="851"/>
      <c r="KIG43" s="851"/>
      <c r="KIH43" s="851"/>
      <c r="KII43" s="851"/>
      <c r="KIJ43" s="851"/>
      <c r="KIK43" s="851"/>
      <c r="KIL43" s="851"/>
      <c r="KIM43" s="851"/>
      <c r="KIN43" s="851"/>
      <c r="KIO43" s="851"/>
      <c r="KIP43" s="851"/>
      <c r="KIQ43" s="851"/>
      <c r="KIR43" s="851"/>
      <c r="KIS43" s="851"/>
      <c r="KIT43" s="851"/>
      <c r="KIU43" s="851"/>
      <c r="KIV43" s="851"/>
      <c r="KIW43" s="851"/>
      <c r="KIX43" s="851"/>
      <c r="KIY43" s="851"/>
      <c r="KIZ43" s="851"/>
      <c r="KJA43" s="851"/>
      <c r="KJB43" s="851"/>
      <c r="KJC43" s="851"/>
      <c r="KJD43" s="851"/>
      <c r="KJE43" s="851"/>
      <c r="KJF43" s="851"/>
      <c r="KJG43" s="851"/>
      <c r="KJH43" s="851"/>
      <c r="KJI43" s="851"/>
      <c r="KJJ43" s="851"/>
      <c r="KJK43" s="851"/>
      <c r="KJL43" s="851"/>
      <c r="KJM43" s="851"/>
      <c r="KJN43" s="851"/>
      <c r="KJO43" s="851"/>
      <c r="KJP43" s="851"/>
      <c r="KJQ43" s="851"/>
      <c r="KJR43" s="851"/>
      <c r="KJS43" s="851"/>
      <c r="KJT43" s="851"/>
      <c r="KJU43" s="851"/>
      <c r="KJV43" s="851"/>
      <c r="KJW43" s="851"/>
      <c r="KJX43" s="851"/>
      <c r="KJY43" s="851"/>
      <c r="KJZ43" s="851"/>
      <c r="KKA43" s="851"/>
      <c r="KKB43" s="851"/>
      <c r="KKC43" s="851"/>
      <c r="KKD43" s="851"/>
      <c r="KKE43" s="851"/>
      <c r="KKF43" s="851"/>
      <c r="KKG43" s="851"/>
      <c r="KKH43" s="851"/>
      <c r="KKI43" s="851"/>
      <c r="KKJ43" s="851"/>
      <c r="KKK43" s="851"/>
      <c r="KKL43" s="851"/>
      <c r="KKM43" s="851"/>
      <c r="KKN43" s="851"/>
      <c r="KKO43" s="851"/>
      <c r="KKP43" s="851"/>
      <c r="KKQ43" s="851"/>
      <c r="KKR43" s="851"/>
      <c r="KKS43" s="851"/>
      <c r="KKT43" s="851"/>
      <c r="KKU43" s="851"/>
      <c r="KKV43" s="851"/>
      <c r="KKW43" s="851"/>
      <c r="KKX43" s="851"/>
      <c r="KKY43" s="851"/>
      <c r="KKZ43" s="851"/>
      <c r="KLA43" s="851"/>
      <c r="KLB43" s="851"/>
      <c r="KLC43" s="851"/>
      <c r="KLD43" s="851"/>
      <c r="KLE43" s="851"/>
      <c r="KLF43" s="851"/>
      <c r="KLG43" s="851"/>
      <c r="KLH43" s="851"/>
      <c r="KLI43" s="851"/>
      <c r="KLJ43" s="851"/>
      <c r="KLK43" s="851"/>
      <c r="KLL43" s="851"/>
      <c r="KLM43" s="851"/>
      <c r="KLN43" s="851"/>
      <c r="KLO43" s="851"/>
      <c r="KLP43" s="851"/>
      <c r="KLQ43" s="851"/>
      <c r="KLR43" s="851"/>
      <c r="KLS43" s="851"/>
      <c r="KLT43" s="851"/>
      <c r="KLU43" s="851"/>
      <c r="KLV43" s="851"/>
      <c r="KLW43" s="851"/>
      <c r="KLX43" s="851"/>
      <c r="KLY43" s="851"/>
      <c r="KLZ43" s="851"/>
      <c r="KMA43" s="851"/>
      <c r="KMB43" s="851"/>
      <c r="KMC43" s="851"/>
      <c r="KMD43" s="851"/>
      <c r="KME43" s="851"/>
      <c r="KMF43" s="851"/>
      <c r="KMG43" s="851"/>
      <c r="KMH43" s="851"/>
      <c r="KMI43" s="851"/>
      <c r="KMJ43" s="851"/>
      <c r="KMK43" s="851"/>
      <c r="KML43" s="851"/>
      <c r="KMM43" s="851"/>
      <c r="KMN43" s="851"/>
      <c r="KMO43" s="851"/>
      <c r="KMP43" s="851"/>
      <c r="KMQ43" s="851"/>
      <c r="KMR43" s="851"/>
      <c r="KMS43" s="851"/>
      <c r="KMT43" s="851"/>
      <c r="KMU43" s="851"/>
      <c r="KMV43" s="851"/>
      <c r="KMW43" s="851"/>
      <c r="KMX43" s="851"/>
      <c r="KMY43" s="851"/>
      <c r="KMZ43" s="851"/>
      <c r="KNA43" s="851"/>
      <c r="KNB43" s="851"/>
      <c r="KNC43" s="851"/>
      <c r="KND43" s="851"/>
      <c r="KNE43" s="851"/>
      <c r="KNF43" s="851"/>
      <c r="KNG43" s="851"/>
      <c r="KNH43" s="851"/>
      <c r="KNI43" s="851"/>
      <c r="KNJ43" s="851"/>
      <c r="KNK43" s="851"/>
      <c r="KNL43" s="851"/>
      <c r="KNM43" s="851"/>
      <c r="KNN43" s="851"/>
      <c r="KNO43" s="851"/>
      <c r="KNP43" s="851"/>
      <c r="KNQ43" s="851"/>
      <c r="KNR43" s="851"/>
      <c r="KNS43" s="851"/>
      <c r="KNT43" s="851"/>
      <c r="KNU43" s="851"/>
      <c r="KNV43" s="851"/>
      <c r="KNW43" s="851"/>
      <c r="KNX43" s="851"/>
      <c r="KNY43" s="851"/>
      <c r="KNZ43" s="851"/>
      <c r="KOA43" s="851"/>
      <c r="KOB43" s="851"/>
      <c r="KOC43" s="851"/>
      <c r="KOD43" s="851"/>
      <c r="KOE43" s="851"/>
      <c r="KOF43" s="851"/>
      <c r="KOG43" s="851"/>
      <c r="KOH43" s="851"/>
      <c r="KOI43" s="851"/>
      <c r="KOJ43" s="851"/>
      <c r="KOK43" s="851"/>
      <c r="KOL43" s="851"/>
      <c r="KOM43" s="851"/>
      <c r="KON43" s="851"/>
      <c r="KOO43" s="851"/>
      <c r="KOP43" s="851"/>
      <c r="KOQ43" s="851"/>
      <c r="KOR43" s="851"/>
      <c r="KOS43" s="851"/>
      <c r="KOT43" s="851"/>
      <c r="KOU43" s="851"/>
      <c r="KOV43" s="851"/>
      <c r="KOW43" s="851"/>
      <c r="KOX43" s="851"/>
      <c r="KOY43" s="851"/>
      <c r="KOZ43" s="851"/>
      <c r="KPA43" s="851"/>
      <c r="KPB43" s="851"/>
      <c r="KPC43" s="851"/>
      <c r="KPD43" s="851"/>
      <c r="KPE43" s="851"/>
      <c r="KPF43" s="851"/>
      <c r="KPG43" s="851"/>
      <c r="KPH43" s="851"/>
      <c r="KPI43" s="851"/>
      <c r="KPJ43" s="851"/>
      <c r="KPK43" s="851"/>
      <c r="KPL43" s="851"/>
      <c r="KPM43" s="851"/>
      <c r="KPN43" s="851"/>
      <c r="KPO43" s="851"/>
      <c r="KPP43" s="851"/>
      <c r="KPQ43" s="851"/>
      <c r="KPR43" s="851"/>
      <c r="KPS43" s="851"/>
      <c r="KPT43" s="851"/>
      <c r="KPU43" s="851"/>
      <c r="KPV43" s="851"/>
      <c r="KPW43" s="851"/>
      <c r="KPX43" s="851"/>
      <c r="KPY43" s="851"/>
      <c r="KPZ43" s="851"/>
      <c r="KQA43" s="851"/>
      <c r="KQB43" s="851"/>
      <c r="KQC43" s="851"/>
      <c r="KQD43" s="851"/>
      <c r="KQE43" s="851"/>
      <c r="KQF43" s="851"/>
      <c r="KQG43" s="851"/>
      <c r="KQH43" s="851"/>
      <c r="KQI43" s="851"/>
      <c r="KQJ43" s="851"/>
      <c r="KQK43" s="851"/>
      <c r="KQL43" s="851"/>
      <c r="KQM43" s="851"/>
      <c r="KQN43" s="851"/>
      <c r="KQO43" s="851"/>
      <c r="KQP43" s="851"/>
      <c r="KQQ43" s="851"/>
      <c r="KQR43" s="851"/>
      <c r="KQS43" s="851"/>
      <c r="KQT43" s="851"/>
      <c r="KQU43" s="851"/>
      <c r="KQV43" s="851"/>
      <c r="KQW43" s="851"/>
      <c r="KQX43" s="851"/>
      <c r="KQY43" s="851"/>
      <c r="KQZ43" s="851"/>
      <c r="KRA43" s="851"/>
      <c r="KRB43" s="851"/>
      <c r="KRC43" s="851"/>
      <c r="KRD43" s="851"/>
      <c r="KRE43" s="851"/>
      <c r="KRF43" s="851"/>
      <c r="KRG43" s="851"/>
      <c r="KRH43" s="851"/>
      <c r="KRI43" s="851"/>
      <c r="KRJ43" s="851"/>
      <c r="KRK43" s="851"/>
      <c r="KRL43" s="851"/>
      <c r="KRM43" s="851"/>
      <c r="KRN43" s="851"/>
      <c r="KRO43" s="851"/>
      <c r="KRP43" s="851"/>
      <c r="KRQ43" s="851"/>
      <c r="KRR43" s="851"/>
      <c r="KRS43" s="851"/>
      <c r="KRT43" s="851"/>
      <c r="KRU43" s="851"/>
      <c r="KRV43" s="851"/>
      <c r="KRW43" s="851"/>
      <c r="KRX43" s="851"/>
      <c r="KRY43" s="851"/>
      <c r="KRZ43" s="851"/>
      <c r="KSA43" s="851"/>
      <c r="KSB43" s="851"/>
      <c r="KSC43" s="851"/>
      <c r="KSD43" s="851"/>
      <c r="KSE43" s="851"/>
      <c r="KSF43" s="851"/>
      <c r="KSG43" s="851"/>
      <c r="KSH43" s="851"/>
      <c r="KSI43" s="851"/>
      <c r="KSJ43" s="851"/>
      <c r="KSK43" s="851"/>
      <c r="KSL43" s="851"/>
      <c r="KSM43" s="851"/>
      <c r="KSN43" s="851"/>
      <c r="KSO43" s="851"/>
      <c r="KSP43" s="851"/>
      <c r="KSQ43" s="851"/>
      <c r="KSR43" s="851"/>
      <c r="KSS43" s="851"/>
      <c r="KST43" s="851"/>
      <c r="KSU43" s="851"/>
      <c r="KSV43" s="851"/>
      <c r="KSW43" s="851"/>
      <c r="KSX43" s="851"/>
      <c r="KSY43" s="851"/>
      <c r="KSZ43" s="851"/>
      <c r="KTA43" s="851"/>
      <c r="KTB43" s="851"/>
      <c r="KTC43" s="851"/>
      <c r="KTD43" s="851"/>
      <c r="KTE43" s="851"/>
      <c r="KTF43" s="851"/>
      <c r="KTG43" s="851"/>
      <c r="KTH43" s="851"/>
      <c r="KTI43" s="851"/>
      <c r="KTJ43" s="851"/>
      <c r="KTK43" s="851"/>
      <c r="KTL43" s="851"/>
      <c r="KTM43" s="851"/>
      <c r="KTN43" s="851"/>
      <c r="KTO43" s="851"/>
      <c r="KTP43" s="851"/>
      <c r="KTQ43" s="851"/>
      <c r="KTR43" s="851"/>
      <c r="KTS43" s="851"/>
      <c r="KTT43" s="851"/>
      <c r="KTU43" s="851"/>
      <c r="KTV43" s="851"/>
      <c r="KTW43" s="851"/>
      <c r="KTX43" s="851"/>
      <c r="KTY43" s="851"/>
      <c r="KTZ43" s="851"/>
      <c r="KUA43" s="851"/>
      <c r="KUB43" s="851"/>
      <c r="KUC43" s="851"/>
      <c r="KUD43" s="851"/>
      <c r="KUE43" s="851"/>
      <c r="KUF43" s="851"/>
      <c r="KUG43" s="851"/>
      <c r="KUH43" s="851"/>
      <c r="KUI43" s="851"/>
      <c r="KUJ43" s="851"/>
      <c r="KUK43" s="851"/>
      <c r="KUL43" s="851"/>
      <c r="KUM43" s="851"/>
      <c r="KUN43" s="851"/>
      <c r="KUO43" s="851"/>
      <c r="KUP43" s="851"/>
      <c r="KUQ43" s="851"/>
      <c r="KUR43" s="851"/>
      <c r="KUS43" s="851"/>
      <c r="KUT43" s="851"/>
      <c r="KUU43" s="851"/>
      <c r="KUV43" s="851"/>
      <c r="KUW43" s="851"/>
      <c r="KUX43" s="851"/>
      <c r="KUY43" s="851"/>
      <c r="KUZ43" s="851"/>
      <c r="KVA43" s="851"/>
      <c r="KVB43" s="851"/>
      <c r="KVC43" s="851"/>
      <c r="KVD43" s="851"/>
      <c r="KVE43" s="851"/>
      <c r="KVF43" s="851"/>
      <c r="KVG43" s="851"/>
      <c r="KVH43" s="851"/>
      <c r="KVI43" s="851"/>
      <c r="KVJ43" s="851"/>
      <c r="KVK43" s="851"/>
      <c r="KVL43" s="851"/>
      <c r="KVM43" s="851"/>
      <c r="KVN43" s="851"/>
      <c r="KVO43" s="851"/>
      <c r="KVP43" s="851"/>
      <c r="KVQ43" s="851"/>
      <c r="KVR43" s="851"/>
      <c r="KVS43" s="851"/>
      <c r="KVT43" s="851"/>
      <c r="KVU43" s="851"/>
      <c r="KVV43" s="851"/>
      <c r="KVW43" s="851"/>
      <c r="KVX43" s="851"/>
      <c r="KVY43" s="851"/>
      <c r="KVZ43" s="851"/>
      <c r="KWA43" s="851"/>
      <c r="KWB43" s="851"/>
      <c r="KWC43" s="851"/>
      <c r="KWD43" s="851"/>
      <c r="KWE43" s="851"/>
      <c r="KWF43" s="851"/>
      <c r="KWG43" s="851"/>
      <c r="KWH43" s="851"/>
      <c r="KWI43" s="851"/>
      <c r="KWJ43" s="851"/>
      <c r="KWK43" s="851"/>
      <c r="KWL43" s="851"/>
      <c r="KWM43" s="851"/>
      <c r="KWN43" s="851"/>
      <c r="KWO43" s="851"/>
      <c r="KWP43" s="851"/>
      <c r="KWQ43" s="851"/>
      <c r="KWR43" s="851"/>
      <c r="KWS43" s="851"/>
      <c r="KWT43" s="851"/>
      <c r="KWU43" s="851"/>
      <c r="KWV43" s="851"/>
      <c r="KWW43" s="851"/>
      <c r="KWX43" s="851"/>
      <c r="KWY43" s="851"/>
      <c r="KWZ43" s="851"/>
      <c r="KXA43" s="851"/>
      <c r="KXB43" s="851"/>
      <c r="KXC43" s="851"/>
      <c r="KXD43" s="851"/>
      <c r="KXE43" s="851"/>
      <c r="KXF43" s="851"/>
      <c r="KXG43" s="851"/>
      <c r="KXH43" s="851"/>
      <c r="KXI43" s="851"/>
      <c r="KXJ43" s="851"/>
      <c r="KXK43" s="851"/>
      <c r="KXL43" s="851"/>
      <c r="KXM43" s="851"/>
      <c r="KXN43" s="851"/>
      <c r="KXO43" s="851"/>
      <c r="KXP43" s="851"/>
      <c r="KXQ43" s="851"/>
      <c r="KXR43" s="851"/>
      <c r="KXS43" s="851"/>
      <c r="KXT43" s="851"/>
      <c r="KXU43" s="851"/>
      <c r="KXV43" s="851"/>
      <c r="KXW43" s="851"/>
      <c r="KXX43" s="851"/>
      <c r="KXY43" s="851"/>
      <c r="KXZ43" s="851"/>
      <c r="KYA43" s="851"/>
      <c r="KYB43" s="851"/>
      <c r="KYC43" s="851"/>
      <c r="KYD43" s="851"/>
      <c r="KYE43" s="851"/>
      <c r="KYF43" s="851"/>
      <c r="KYG43" s="851"/>
      <c r="KYH43" s="851"/>
      <c r="KYI43" s="851"/>
      <c r="KYJ43" s="851"/>
      <c r="KYK43" s="851"/>
      <c r="KYL43" s="851"/>
      <c r="KYM43" s="851"/>
      <c r="KYN43" s="851"/>
      <c r="KYO43" s="851"/>
      <c r="KYP43" s="851"/>
      <c r="KYQ43" s="851"/>
      <c r="KYR43" s="851"/>
      <c r="KYS43" s="851"/>
      <c r="KYT43" s="851"/>
      <c r="KYU43" s="851"/>
      <c r="KYV43" s="851"/>
      <c r="KYW43" s="851"/>
      <c r="KYX43" s="851"/>
      <c r="KYY43" s="851"/>
      <c r="KYZ43" s="851"/>
      <c r="KZA43" s="851"/>
      <c r="KZB43" s="851"/>
      <c r="KZC43" s="851"/>
      <c r="KZD43" s="851"/>
      <c r="KZE43" s="851"/>
      <c r="KZF43" s="851"/>
      <c r="KZG43" s="851"/>
      <c r="KZH43" s="851"/>
      <c r="KZI43" s="851"/>
      <c r="KZJ43" s="851"/>
      <c r="KZK43" s="851"/>
      <c r="KZL43" s="851"/>
      <c r="KZM43" s="851"/>
      <c r="KZN43" s="851"/>
      <c r="KZO43" s="851"/>
      <c r="KZP43" s="851"/>
      <c r="KZQ43" s="851"/>
      <c r="KZR43" s="851"/>
      <c r="KZS43" s="851"/>
      <c r="KZT43" s="851"/>
      <c r="KZU43" s="851"/>
      <c r="KZV43" s="851"/>
      <c r="KZW43" s="851"/>
      <c r="KZX43" s="851"/>
      <c r="KZY43" s="851"/>
      <c r="KZZ43" s="851"/>
      <c r="LAA43" s="851"/>
      <c r="LAB43" s="851"/>
      <c r="LAC43" s="851"/>
      <c r="LAD43" s="851"/>
      <c r="LAE43" s="851"/>
      <c r="LAF43" s="851"/>
      <c r="LAG43" s="851"/>
      <c r="LAH43" s="851"/>
      <c r="LAI43" s="851"/>
      <c r="LAJ43" s="851"/>
      <c r="LAK43" s="851"/>
      <c r="LAL43" s="851"/>
      <c r="LAM43" s="851"/>
      <c r="LAN43" s="851"/>
      <c r="LAO43" s="851"/>
      <c r="LAP43" s="851"/>
      <c r="LAQ43" s="851"/>
      <c r="LAR43" s="851"/>
      <c r="LAS43" s="851"/>
      <c r="LAT43" s="851"/>
      <c r="LAU43" s="851"/>
      <c r="LAV43" s="851"/>
      <c r="LAW43" s="851"/>
      <c r="LAX43" s="851"/>
      <c r="LAY43" s="851"/>
      <c r="LAZ43" s="851"/>
      <c r="LBA43" s="851"/>
      <c r="LBB43" s="851"/>
      <c r="LBC43" s="851"/>
      <c r="LBD43" s="851"/>
      <c r="LBE43" s="851"/>
      <c r="LBF43" s="851"/>
      <c r="LBG43" s="851"/>
      <c r="LBH43" s="851"/>
      <c r="LBI43" s="851"/>
      <c r="LBJ43" s="851"/>
      <c r="LBK43" s="851"/>
      <c r="LBL43" s="851"/>
      <c r="LBM43" s="851"/>
      <c r="LBN43" s="851"/>
      <c r="LBO43" s="851"/>
      <c r="LBP43" s="851"/>
      <c r="LBQ43" s="851"/>
      <c r="LBR43" s="851"/>
      <c r="LBS43" s="851"/>
      <c r="LBT43" s="851"/>
      <c r="LBU43" s="851"/>
      <c r="LBV43" s="851"/>
      <c r="LBW43" s="851"/>
      <c r="LBX43" s="851"/>
      <c r="LBY43" s="851"/>
      <c r="LBZ43" s="851"/>
      <c r="LCA43" s="851"/>
      <c r="LCB43" s="851"/>
      <c r="LCC43" s="851"/>
      <c r="LCD43" s="851"/>
      <c r="LCE43" s="851"/>
      <c r="LCF43" s="851"/>
      <c r="LCG43" s="851"/>
      <c r="LCH43" s="851"/>
      <c r="LCI43" s="851"/>
      <c r="LCJ43" s="851"/>
      <c r="LCK43" s="851"/>
      <c r="LCL43" s="851"/>
      <c r="LCM43" s="851"/>
      <c r="LCN43" s="851"/>
      <c r="LCO43" s="851"/>
      <c r="LCP43" s="851"/>
      <c r="LCQ43" s="851"/>
      <c r="LCR43" s="851"/>
      <c r="LCS43" s="851"/>
      <c r="LCT43" s="851"/>
      <c r="LCU43" s="851"/>
      <c r="LCV43" s="851"/>
      <c r="LCW43" s="851"/>
      <c r="LCX43" s="851"/>
      <c r="LCY43" s="851"/>
      <c r="LCZ43" s="851"/>
      <c r="LDA43" s="851"/>
      <c r="LDB43" s="851"/>
      <c r="LDC43" s="851"/>
      <c r="LDD43" s="851"/>
      <c r="LDE43" s="851"/>
      <c r="LDF43" s="851"/>
      <c r="LDG43" s="851"/>
      <c r="LDH43" s="851"/>
      <c r="LDI43" s="851"/>
      <c r="LDJ43" s="851"/>
      <c r="LDK43" s="851"/>
      <c r="LDL43" s="851"/>
      <c r="LDM43" s="851"/>
      <c r="LDN43" s="851"/>
      <c r="LDO43" s="851"/>
      <c r="LDP43" s="851"/>
      <c r="LDQ43" s="851"/>
      <c r="LDR43" s="851"/>
      <c r="LDS43" s="851"/>
      <c r="LDT43" s="851"/>
      <c r="LDU43" s="851"/>
      <c r="LDV43" s="851"/>
      <c r="LDW43" s="851"/>
      <c r="LDX43" s="851"/>
      <c r="LDY43" s="851"/>
      <c r="LDZ43" s="851"/>
      <c r="LEA43" s="851"/>
      <c r="LEB43" s="851"/>
      <c r="LEC43" s="851"/>
      <c r="LED43" s="851"/>
      <c r="LEE43" s="851"/>
      <c r="LEF43" s="851"/>
      <c r="LEG43" s="851"/>
      <c r="LEH43" s="851"/>
      <c r="LEI43" s="851"/>
      <c r="LEJ43" s="851"/>
      <c r="LEK43" s="851"/>
      <c r="LEL43" s="851"/>
      <c r="LEM43" s="851"/>
      <c r="LEN43" s="851"/>
      <c r="LEO43" s="851"/>
      <c r="LEP43" s="851"/>
      <c r="LEQ43" s="851"/>
      <c r="LER43" s="851"/>
      <c r="LES43" s="851"/>
      <c r="LET43" s="851"/>
      <c r="LEU43" s="851"/>
      <c r="LEV43" s="851"/>
      <c r="LEW43" s="851"/>
      <c r="LEX43" s="851"/>
      <c r="LEY43" s="851"/>
      <c r="LEZ43" s="851"/>
      <c r="LFA43" s="851"/>
      <c r="LFB43" s="851"/>
      <c r="LFC43" s="851"/>
      <c r="LFD43" s="851"/>
      <c r="LFE43" s="851"/>
      <c r="LFF43" s="851"/>
      <c r="LFG43" s="851"/>
      <c r="LFH43" s="851"/>
      <c r="LFI43" s="851"/>
      <c r="LFJ43" s="851"/>
      <c r="LFK43" s="851"/>
      <c r="LFL43" s="851"/>
      <c r="LFM43" s="851"/>
      <c r="LFN43" s="851"/>
      <c r="LFO43" s="851"/>
      <c r="LFP43" s="851"/>
      <c r="LFQ43" s="851"/>
      <c r="LFR43" s="851"/>
      <c r="LFS43" s="851"/>
      <c r="LFT43" s="851"/>
      <c r="LFU43" s="851"/>
      <c r="LFV43" s="851"/>
      <c r="LFW43" s="851"/>
      <c r="LFX43" s="851"/>
      <c r="LFY43" s="851"/>
      <c r="LFZ43" s="851"/>
      <c r="LGA43" s="851"/>
      <c r="LGB43" s="851"/>
      <c r="LGC43" s="851"/>
      <c r="LGD43" s="851"/>
      <c r="LGE43" s="851"/>
      <c r="LGF43" s="851"/>
      <c r="LGG43" s="851"/>
      <c r="LGH43" s="851"/>
      <c r="LGI43" s="851"/>
      <c r="LGJ43" s="851"/>
      <c r="LGK43" s="851"/>
      <c r="LGL43" s="851"/>
      <c r="LGM43" s="851"/>
      <c r="LGN43" s="851"/>
      <c r="LGO43" s="851"/>
      <c r="LGP43" s="851"/>
      <c r="LGQ43" s="851"/>
      <c r="LGR43" s="851"/>
      <c r="LGS43" s="851"/>
      <c r="LGT43" s="851"/>
      <c r="LGU43" s="851"/>
      <c r="LGV43" s="851"/>
      <c r="LGW43" s="851"/>
      <c r="LGX43" s="851"/>
      <c r="LGY43" s="851"/>
      <c r="LGZ43" s="851"/>
      <c r="LHA43" s="851"/>
      <c r="LHB43" s="851"/>
      <c r="LHC43" s="851"/>
      <c r="LHD43" s="851"/>
      <c r="LHE43" s="851"/>
      <c r="LHF43" s="851"/>
      <c r="LHG43" s="851"/>
      <c r="LHH43" s="851"/>
      <c r="LHI43" s="851"/>
      <c r="LHJ43" s="851"/>
      <c r="LHK43" s="851"/>
      <c r="LHL43" s="851"/>
      <c r="LHM43" s="851"/>
      <c r="LHN43" s="851"/>
      <c r="LHO43" s="851"/>
      <c r="LHP43" s="851"/>
      <c r="LHQ43" s="851"/>
      <c r="LHR43" s="851"/>
      <c r="LHS43" s="851"/>
      <c r="LHT43" s="851"/>
      <c r="LHU43" s="851"/>
      <c r="LHV43" s="851"/>
      <c r="LHW43" s="851"/>
      <c r="LHX43" s="851"/>
      <c r="LHY43" s="851"/>
      <c r="LHZ43" s="851"/>
      <c r="LIA43" s="851"/>
      <c r="LIB43" s="851"/>
      <c r="LIC43" s="851"/>
      <c r="LID43" s="851"/>
      <c r="LIE43" s="851"/>
      <c r="LIF43" s="851"/>
      <c r="LIG43" s="851"/>
      <c r="LIH43" s="851"/>
      <c r="LII43" s="851"/>
      <c r="LIJ43" s="851"/>
      <c r="LIK43" s="851"/>
      <c r="LIL43" s="851"/>
      <c r="LIM43" s="851"/>
      <c r="LIN43" s="851"/>
      <c r="LIO43" s="851"/>
      <c r="LIP43" s="851"/>
      <c r="LIQ43" s="851"/>
      <c r="LIR43" s="851"/>
      <c r="LIS43" s="851"/>
      <c r="LIT43" s="851"/>
      <c r="LIU43" s="851"/>
      <c r="LIV43" s="851"/>
      <c r="LIW43" s="851"/>
      <c r="LIX43" s="851"/>
      <c r="LIY43" s="851"/>
      <c r="LIZ43" s="851"/>
      <c r="LJA43" s="851"/>
      <c r="LJB43" s="851"/>
      <c r="LJC43" s="851"/>
      <c r="LJD43" s="851"/>
      <c r="LJE43" s="851"/>
      <c r="LJF43" s="851"/>
      <c r="LJG43" s="851"/>
      <c r="LJH43" s="851"/>
      <c r="LJI43" s="851"/>
      <c r="LJJ43" s="851"/>
      <c r="LJK43" s="851"/>
      <c r="LJL43" s="851"/>
      <c r="LJM43" s="851"/>
      <c r="LJN43" s="851"/>
      <c r="LJO43" s="851"/>
      <c r="LJP43" s="851"/>
      <c r="LJQ43" s="851"/>
      <c r="LJR43" s="851"/>
      <c r="LJS43" s="851"/>
      <c r="LJT43" s="851"/>
      <c r="LJU43" s="851"/>
      <c r="LJV43" s="851"/>
      <c r="LJW43" s="851"/>
      <c r="LJX43" s="851"/>
      <c r="LJY43" s="851"/>
      <c r="LJZ43" s="851"/>
      <c r="LKA43" s="851"/>
      <c r="LKB43" s="851"/>
      <c r="LKC43" s="851"/>
      <c r="LKD43" s="851"/>
      <c r="LKE43" s="851"/>
      <c r="LKF43" s="851"/>
      <c r="LKG43" s="851"/>
      <c r="LKH43" s="851"/>
      <c r="LKI43" s="851"/>
      <c r="LKJ43" s="851"/>
      <c r="LKK43" s="851"/>
      <c r="LKL43" s="851"/>
      <c r="LKM43" s="851"/>
      <c r="LKN43" s="851"/>
      <c r="LKO43" s="851"/>
      <c r="LKP43" s="851"/>
      <c r="LKQ43" s="851"/>
      <c r="LKR43" s="851"/>
      <c r="LKS43" s="851"/>
      <c r="LKT43" s="851"/>
      <c r="LKU43" s="851"/>
      <c r="LKV43" s="851"/>
      <c r="LKW43" s="851"/>
      <c r="LKX43" s="851"/>
      <c r="LKY43" s="851"/>
      <c r="LKZ43" s="851"/>
      <c r="LLA43" s="851"/>
      <c r="LLB43" s="851"/>
      <c r="LLC43" s="851"/>
      <c r="LLD43" s="851"/>
      <c r="LLE43" s="851"/>
      <c r="LLF43" s="851"/>
      <c r="LLG43" s="851"/>
      <c r="LLH43" s="851"/>
      <c r="LLI43" s="851"/>
      <c r="LLJ43" s="851"/>
      <c r="LLK43" s="851"/>
      <c r="LLL43" s="851"/>
      <c r="LLM43" s="851"/>
      <c r="LLN43" s="851"/>
      <c r="LLO43" s="851"/>
      <c r="LLP43" s="851"/>
      <c r="LLQ43" s="851"/>
      <c r="LLR43" s="851"/>
      <c r="LLS43" s="851"/>
      <c r="LLT43" s="851"/>
      <c r="LLU43" s="851"/>
      <c r="LLV43" s="851"/>
      <c r="LLW43" s="851"/>
      <c r="LLX43" s="851"/>
      <c r="LLY43" s="851"/>
      <c r="LLZ43" s="851"/>
      <c r="LMA43" s="851"/>
      <c r="LMB43" s="851"/>
      <c r="LMC43" s="851"/>
      <c r="LMD43" s="851"/>
      <c r="LME43" s="851"/>
      <c r="LMF43" s="851"/>
      <c r="LMG43" s="851"/>
      <c r="LMH43" s="851"/>
      <c r="LMI43" s="851"/>
      <c r="LMJ43" s="851"/>
      <c r="LMK43" s="851"/>
      <c r="LML43" s="851"/>
      <c r="LMM43" s="851"/>
      <c r="LMN43" s="851"/>
      <c r="LMO43" s="851"/>
      <c r="LMP43" s="851"/>
      <c r="LMQ43" s="851"/>
      <c r="LMR43" s="851"/>
      <c r="LMS43" s="851"/>
      <c r="LMT43" s="851"/>
      <c r="LMU43" s="851"/>
      <c r="LMV43" s="851"/>
      <c r="LMW43" s="851"/>
      <c r="LMX43" s="851"/>
      <c r="LMY43" s="851"/>
      <c r="LMZ43" s="851"/>
      <c r="LNA43" s="851"/>
      <c r="LNB43" s="851"/>
      <c r="LNC43" s="851"/>
      <c r="LND43" s="851"/>
      <c r="LNE43" s="851"/>
      <c r="LNF43" s="851"/>
      <c r="LNG43" s="851"/>
      <c r="LNH43" s="851"/>
      <c r="LNI43" s="851"/>
      <c r="LNJ43" s="851"/>
      <c r="LNK43" s="851"/>
      <c r="LNL43" s="851"/>
      <c r="LNM43" s="851"/>
      <c r="LNN43" s="851"/>
      <c r="LNO43" s="851"/>
      <c r="LNP43" s="851"/>
      <c r="LNQ43" s="851"/>
      <c r="LNR43" s="851"/>
      <c r="LNS43" s="851"/>
      <c r="LNT43" s="851"/>
      <c r="LNU43" s="851"/>
      <c r="LNV43" s="851"/>
      <c r="LNW43" s="851"/>
      <c r="LNX43" s="851"/>
      <c r="LNY43" s="851"/>
      <c r="LNZ43" s="851"/>
      <c r="LOA43" s="851"/>
      <c r="LOB43" s="851"/>
      <c r="LOC43" s="851"/>
      <c r="LOD43" s="851"/>
      <c r="LOE43" s="851"/>
      <c r="LOF43" s="851"/>
      <c r="LOG43" s="851"/>
      <c r="LOH43" s="851"/>
      <c r="LOI43" s="851"/>
      <c r="LOJ43" s="851"/>
      <c r="LOK43" s="851"/>
      <c r="LOL43" s="851"/>
      <c r="LOM43" s="851"/>
      <c r="LON43" s="851"/>
      <c r="LOO43" s="851"/>
      <c r="LOP43" s="851"/>
      <c r="LOQ43" s="851"/>
      <c r="LOR43" s="851"/>
      <c r="LOS43" s="851"/>
      <c r="LOT43" s="851"/>
      <c r="LOU43" s="851"/>
      <c r="LOV43" s="851"/>
      <c r="LOW43" s="851"/>
      <c r="LOX43" s="851"/>
      <c r="LOY43" s="851"/>
      <c r="LOZ43" s="851"/>
      <c r="LPA43" s="851"/>
      <c r="LPB43" s="851"/>
      <c r="LPC43" s="851"/>
      <c r="LPD43" s="851"/>
      <c r="LPE43" s="851"/>
      <c r="LPF43" s="851"/>
      <c r="LPG43" s="851"/>
      <c r="LPH43" s="851"/>
      <c r="LPI43" s="851"/>
      <c r="LPJ43" s="851"/>
      <c r="LPK43" s="851"/>
      <c r="LPL43" s="851"/>
      <c r="LPM43" s="851"/>
      <c r="LPN43" s="851"/>
      <c r="LPO43" s="851"/>
      <c r="LPP43" s="851"/>
      <c r="LPQ43" s="851"/>
      <c r="LPR43" s="851"/>
      <c r="LPS43" s="851"/>
      <c r="LPT43" s="851"/>
      <c r="LPU43" s="851"/>
      <c r="LPV43" s="851"/>
      <c r="LPW43" s="851"/>
      <c r="LPX43" s="851"/>
      <c r="LPY43" s="851"/>
      <c r="LPZ43" s="851"/>
      <c r="LQA43" s="851"/>
      <c r="LQB43" s="851"/>
      <c r="LQC43" s="851"/>
      <c r="LQD43" s="851"/>
      <c r="LQE43" s="851"/>
      <c r="LQF43" s="851"/>
      <c r="LQG43" s="851"/>
      <c r="LQH43" s="851"/>
      <c r="LQI43" s="851"/>
      <c r="LQJ43" s="851"/>
      <c r="LQK43" s="851"/>
      <c r="LQL43" s="851"/>
      <c r="LQM43" s="851"/>
      <c r="LQN43" s="851"/>
      <c r="LQO43" s="851"/>
      <c r="LQP43" s="851"/>
      <c r="LQQ43" s="851"/>
      <c r="LQR43" s="851"/>
      <c r="LQS43" s="851"/>
      <c r="LQT43" s="851"/>
      <c r="LQU43" s="851"/>
      <c r="LQV43" s="851"/>
      <c r="LQW43" s="851"/>
      <c r="LQX43" s="851"/>
      <c r="LQY43" s="851"/>
      <c r="LQZ43" s="851"/>
      <c r="LRA43" s="851"/>
      <c r="LRB43" s="851"/>
      <c r="LRC43" s="851"/>
      <c r="LRD43" s="851"/>
      <c r="LRE43" s="851"/>
      <c r="LRF43" s="851"/>
      <c r="LRG43" s="851"/>
      <c r="LRH43" s="851"/>
      <c r="LRI43" s="851"/>
      <c r="LRJ43" s="851"/>
      <c r="LRK43" s="851"/>
      <c r="LRL43" s="851"/>
      <c r="LRM43" s="851"/>
      <c r="LRN43" s="851"/>
      <c r="LRO43" s="851"/>
      <c r="LRP43" s="851"/>
      <c r="LRQ43" s="851"/>
      <c r="LRR43" s="851"/>
      <c r="LRS43" s="851"/>
      <c r="LRT43" s="851"/>
      <c r="LRU43" s="851"/>
      <c r="LRV43" s="851"/>
      <c r="LRW43" s="851"/>
      <c r="LRX43" s="851"/>
      <c r="LRY43" s="851"/>
      <c r="LRZ43" s="851"/>
      <c r="LSA43" s="851"/>
      <c r="LSB43" s="851"/>
      <c r="LSC43" s="851"/>
      <c r="LSD43" s="851"/>
      <c r="LSE43" s="851"/>
      <c r="LSF43" s="851"/>
      <c r="LSG43" s="851"/>
      <c r="LSH43" s="851"/>
      <c r="LSI43" s="851"/>
      <c r="LSJ43" s="851"/>
      <c r="LSK43" s="851"/>
      <c r="LSL43" s="851"/>
      <c r="LSM43" s="851"/>
      <c r="LSN43" s="851"/>
      <c r="LSO43" s="851"/>
      <c r="LSP43" s="851"/>
      <c r="LSQ43" s="851"/>
      <c r="LSR43" s="851"/>
      <c r="LSS43" s="851"/>
      <c r="LST43" s="851"/>
      <c r="LSU43" s="851"/>
      <c r="LSV43" s="851"/>
      <c r="LSW43" s="851"/>
      <c r="LSX43" s="851"/>
      <c r="LSY43" s="851"/>
      <c r="LSZ43" s="851"/>
      <c r="LTA43" s="851"/>
      <c r="LTB43" s="851"/>
      <c r="LTC43" s="851"/>
      <c r="LTD43" s="851"/>
      <c r="LTE43" s="851"/>
      <c r="LTF43" s="851"/>
      <c r="LTG43" s="851"/>
      <c r="LTH43" s="851"/>
      <c r="LTI43" s="851"/>
      <c r="LTJ43" s="851"/>
      <c r="LTK43" s="851"/>
      <c r="LTL43" s="851"/>
      <c r="LTM43" s="851"/>
      <c r="LTN43" s="851"/>
      <c r="LTO43" s="851"/>
      <c r="LTP43" s="851"/>
      <c r="LTQ43" s="851"/>
      <c r="LTR43" s="851"/>
      <c r="LTS43" s="851"/>
      <c r="LTT43" s="851"/>
      <c r="LTU43" s="851"/>
      <c r="LTV43" s="851"/>
      <c r="LTW43" s="851"/>
      <c r="LTX43" s="851"/>
      <c r="LTY43" s="851"/>
      <c r="LTZ43" s="851"/>
      <c r="LUA43" s="851"/>
      <c r="LUB43" s="851"/>
      <c r="LUC43" s="851"/>
      <c r="LUD43" s="851"/>
      <c r="LUE43" s="851"/>
      <c r="LUF43" s="851"/>
      <c r="LUG43" s="851"/>
      <c r="LUH43" s="851"/>
      <c r="LUI43" s="851"/>
      <c r="LUJ43" s="851"/>
      <c r="LUK43" s="851"/>
      <c r="LUL43" s="851"/>
      <c r="LUM43" s="851"/>
      <c r="LUN43" s="851"/>
      <c r="LUO43" s="851"/>
      <c r="LUP43" s="851"/>
      <c r="LUQ43" s="851"/>
      <c r="LUR43" s="851"/>
      <c r="LUS43" s="851"/>
      <c r="LUT43" s="851"/>
      <c r="LUU43" s="851"/>
      <c r="LUV43" s="851"/>
      <c r="LUW43" s="851"/>
      <c r="LUX43" s="851"/>
      <c r="LUY43" s="851"/>
      <c r="LUZ43" s="851"/>
      <c r="LVA43" s="851"/>
      <c r="LVB43" s="851"/>
      <c r="LVC43" s="851"/>
      <c r="LVD43" s="851"/>
      <c r="LVE43" s="851"/>
      <c r="LVF43" s="851"/>
      <c r="LVG43" s="851"/>
      <c r="LVH43" s="851"/>
      <c r="LVI43" s="851"/>
      <c r="LVJ43" s="851"/>
      <c r="LVK43" s="851"/>
      <c r="LVL43" s="851"/>
      <c r="LVM43" s="851"/>
      <c r="LVN43" s="851"/>
      <c r="LVO43" s="851"/>
      <c r="LVP43" s="851"/>
      <c r="LVQ43" s="851"/>
      <c r="LVR43" s="851"/>
      <c r="LVS43" s="851"/>
      <c r="LVT43" s="851"/>
      <c r="LVU43" s="851"/>
      <c r="LVV43" s="851"/>
      <c r="LVW43" s="851"/>
      <c r="LVX43" s="851"/>
      <c r="LVY43" s="851"/>
      <c r="LVZ43" s="851"/>
      <c r="LWA43" s="851"/>
      <c r="LWB43" s="851"/>
      <c r="LWC43" s="851"/>
      <c r="LWD43" s="851"/>
      <c r="LWE43" s="851"/>
      <c r="LWF43" s="851"/>
      <c r="LWG43" s="851"/>
      <c r="LWH43" s="851"/>
      <c r="LWI43" s="851"/>
      <c r="LWJ43" s="851"/>
      <c r="LWK43" s="851"/>
      <c r="LWL43" s="851"/>
      <c r="LWM43" s="851"/>
      <c r="LWN43" s="851"/>
      <c r="LWO43" s="851"/>
      <c r="LWP43" s="851"/>
      <c r="LWQ43" s="851"/>
      <c r="LWR43" s="851"/>
      <c r="LWS43" s="851"/>
      <c r="LWT43" s="851"/>
      <c r="LWU43" s="851"/>
      <c r="LWV43" s="851"/>
      <c r="LWW43" s="851"/>
      <c r="LWX43" s="851"/>
      <c r="LWY43" s="851"/>
      <c r="LWZ43" s="851"/>
      <c r="LXA43" s="851"/>
      <c r="LXB43" s="851"/>
      <c r="LXC43" s="851"/>
      <c r="LXD43" s="851"/>
      <c r="LXE43" s="851"/>
      <c r="LXF43" s="851"/>
      <c r="LXG43" s="851"/>
      <c r="LXH43" s="851"/>
      <c r="LXI43" s="851"/>
      <c r="LXJ43" s="851"/>
      <c r="LXK43" s="851"/>
      <c r="LXL43" s="851"/>
      <c r="LXM43" s="851"/>
      <c r="LXN43" s="851"/>
      <c r="LXO43" s="851"/>
      <c r="LXP43" s="851"/>
      <c r="LXQ43" s="851"/>
      <c r="LXR43" s="851"/>
      <c r="LXS43" s="851"/>
      <c r="LXT43" s="851"/>
      <c r="LXU43" s="851"/>
      <c r="LXV43" s="851"/>
      <c r="LXW43" s="851"/>
      <c r="LXX43" s="851"/>
      <c r="LXY43" s="851"/>
      <c r="LXZ43" s="851"/>
      <c r="LYA43" s="851"/>
      <c r="LYB43" s="851"/>
      <c r="LYC43" s="851"/>
      <c r="LYD43" s="851"/>
      <c r="LYE43" s="851"/>
      <c r="LYF43" s="851"/>
      <c r="LYG43" s="851"/>
      <c r="LYH43" s="851"/>
      <c r="LYI43" s="851"/>
      <c r="LYJ43" s="851"/>
      <c r="LYK43" s="851"/>
      <c r="LYL43" s="851"/>
      <c r="LYM43" s="851"/>
      <c r="LYN43" s="851"/>
      <c r="LYO43" s="851"/>
      <c r="LYP43" s="851"/>
      <c r="LYQ43" s="851"/>
      <c r="LYR43" s="851"/>
      <c r="LYS43" s="851"/>
      <c r="LYT43" s="851"/>
      <c r="LYU43" s="851"/>
      <c r="LYV43" s="851"/>
      <c r="LYW43" s="851"/>
      <c r="LYX43" s="851"/>
      <c r="LYY43" s="851"/>
      <c r="LYZ43" s="851"/>
      <c r="LZA43" s="851"/>
      <c r="LZB43" s="851"/>
      <c r="LZC43" s="851"/>
      <c r="LZD43" s="851"/>
      <c r="LZE43" s="851"/>
      <c r="LZF43" s="851"/>
      <c r="LZG43" s="851"/>
      <c r="LZH43" s="851"/>
      <c r="LZI43" s="851"/>
      <c r="LZJ43" s="851"/>
      <c r="LZK43" s="851"/>
      <c r="LZL43" s="851"/>
      <c r="LZM43" s="851"/>
      <c r="LZN43" s="851"/>
      <c r="LZO43" s="851"/>
      <c r="LZP43" s="851"/>
      <c r="LZQ43" s="851"/>
      <c r="LZR43" s="851"/>
      <c r="LZS43" s="851"/>
      <c r="LZT43" s="851"/>
      <c r="LZU43" s="851"/>
      <c r="LZV43" s="851"/>
      <c r="LZW43" s="851"/>
      <c r="LZX43" s="851"/>
      <c r="LZY43" s="851"/>
      <c r="LZZ43" s="851"/>
      <c r="MAA43" s="851"/>
      <c r="MAB43" s="851"/>
      <c r="MAC43" s="851"/>
      <c r="MAD43" s="851"/>
      <c r="MAE43" s="851"/>
      <c r="MAF43" s="851"/>
      <c r="MAG43" s="851"/>
      <c r="MAH43" s="851"/>
      <c r="MAI43" s="851"/>
      <c r="MAJ43" s="851"/>
      <c r="MAK43" s="851"/>
      <c r="MAL43" s="851"/>
      <c r="MAM43" s="851"/>
      <c r="MAN43" s="851"/>
      <c r="MAO43" s="851"/>
      <c r="MAP43" s="851"/>
      <c r="MAQ43" s="851"/>
      <c r="MAR43" s="851"/>
      <c r="MAS43" s="851"/>
      <c r="MAT43" s="851"/>
      <c r="MAU43" s="851"/>
      <c r="MAV43" s="851"/>
      <c r="MAW43" s="851"/>
      <c r="MAX43" s="851"/>
      <c r="MAY43" s="851"/>
      <c r="MAZ43" s="851"/>
      <c r="MBA43" s="851"/>
      <c r="MBB43" s="851"/>
      <c r="MBC43" s="851"/>
      <c r="MBD43" s="851"/>
      <c r="MBE43" s="851"/>
      <c r="MBF43" s="851"/>
      <c r="MBG43" s="851"/>
      <c r="MBH43" s="851"/>
      <c r="MBI43" s="851"/>
      <c r="MBJ43" s="851"/>
      <c r="MBK43" s="851"/>
      <c r="MBL43" s="851"/>
      <c r="MBM43" s="851"/>
      <c r="MBN43" s="851"/>
      <c r="MBO43" s="851"/>
      <c r="MBP43" s="851"/>
      <c r="MBQ43" s="851"/>
      <c r="MBR43" s="851"/>
      <c r="MBS43" s="851"/>
      <c r="MBT43" s="851"/>
      <c r="MBU43" s="851"/>
      <c r="MBV43" s="851"/>
      <c r="MBW43" s="851"/>
      <c r="MBX43" s="851"/>
      <c r="MBY43" s="851"/>
      <c r="MBZ43" s="851"/>
      <c r="MCA43" s="851"/>
      <c r="MCB43" s="851"/>
      <c r="MCC43" s="851"/>
      <c r="MCD43" s="851"/>
      <c r="MCE43" s="851"/>
      <c r="MCF43" s="851"/>
      <c r="MCG43" s="851"/>
      <c r="MCH43" s="851"/>
      <c r="MCI43" s="851"/>
      <c r="MCJ43" s="851"/>
      <c r="MCK43" s="851"/>
      <c r="MCL43" s="851"/>
      <c r="MCM43" s="851"/>
      <c r="MCN43" s="851"/>
      <c r="MCO43" s="851"/>
      <c r="MCP43" s="851"/>
      <c r="MCQ43" s="851"/>
      <c r="MCR43" s="851"/>
      <c r="MCS43" s="851"/>
      <c r="MCT43" s="851"/>
      <c r="MCU43" s="851"/>
      <c r="MCV43" s="851"/>
      <c r="MCW43" s="851"/>
      <c r="MCX43" s="851"/>
      <c r="MCY43" s="851"/>
      <c r="MCZ43" s="851"/>
      <c r="MDA43" s="851"/>
      <c r="MDB43" s="851"/>
      <c r="MDC43" s="851"/>
      <c r="MDD43" s="851"/>
      <c r="MDE43" s="851"/>
      <c r="MDF43" s="851"/>
      <c r="MDG43" s="851"/>
      <c r="MDH43" s="851"/>
      <c r="MDI43" s="851"/>
      <c r="MDJ43" s="851"/>
      <c r="MDK43" s="851"/>
      <c r="MDL43" s="851"/>
      <c r="MDM43" s="851"/>
      <c r="MDN43" s="851"/>
      <c r="MDO43" s="851"/>
      <c r="MDP43" s="851"/>
      <c r="MDQ43" s="851"/>
      <c r="MDR43" s="851"/>
      <c r="MDS43" s="851"/>
      <c r="MDT43" s="851"/>
      <c r="MDU43" s="851"/>
      <c r="MDV43" s="851"/>
      <c r="MDW43" s="851"/>
      <c r="MDX43" s="851"/>
      <c r="MDY43" s="851"/>
      <c r="MDZ43" s="851"/>
      <c r="MEA43" s="851"/>
      <c r="MEB43" s="851"/>
      <c r="MEC43" s="851"/>
      <c r="MED43" s="851"/>
      <c r="MEE43" s="851"/>
      <c r="MEF43" s="851"/>
      <c r="MEG43" s="851"/>
      <c r="MEH43" s="851"/>
      <c r="MEI43" s="851"/>
      <c r="MEJ43" s="851"/>
      <c r="MEK43" s="851"/>
      <c r="MEL43" s="851"/>
      <c r="MEM43" s="851"/>
      <c r="MEN43" s="851"/>
      <c r="MEO43" s="851"/>
      <c r="MEP43" s="851"/>
      <c r="MEQ43" s="851"/>
      <c r="MER43" s="851"/>
      <c r="MES43" s="851"/>
      <c r="MET43" s="851"/>
      <c r="MEU43" s="851"/>
      <c r="MEV43" s="851"/>
      <c r="MEW43" s="851"/>
      <c r="MEX43" s="851"/>
      <c r="MEY43" s="851"/>
      <c r="MEZ43" s="851"/>
      <c r="MFA43" s="851"/>
      <c r="MFB43" s="851"/>
      <c r="MFC43" s="851"/>
      <c r="MFD43" s="851"/>
      <c r="MFE43" s="851"/>
      <c r="MFF43" s="851"/>
      <c r="MFG43" s="851"/>
      <c r="MFH43" s="851"/>
      <c r="MFI43" s="851"/>
      <c r="MFJ43" s="851"/>
      <c r="MFK43" s="851"/>
      <c r="MFL43" s="851"/>
      <c r="MFM43" s="851"/>
      <c r="MFN43" s="851"/>
      <c r="MFO43" s="851"/>
      <c r="MFP43" s="851"/>
      <c r="MFQ43" s="851"/>
      <c r="MFR43" s="851"/>
      <c r="MFS43" s="851"/>
      <c r="MFT43" s="851"/>
      <c r="MFU43" s="851"/>
      <c r="MFV43" s="851"/>
      <c r="MFW43" s="851"/>
      <c r="MFX43" s="851"/>
      <c r="MFY43" s="851"/>
      <c r="MFZ43" s="851"/>
      <c r="MGA43" s="851"/>
      <c r="MGB43" s="851"/>
      <c r="MGC43" s="851"/>
      <c r="MGD43" s="851"/>
      <c r="MGE43" s="851"/>
      <c r="MGF43" s="851"/>
      <c r="MGG43" s="851"/>
      <c r="MGH43" s="851"/>
      <c r="MGI43" s="851"/>
      <c r="MGJ43" s="851"/>
      <c r="MGK43" s="851"/>
      <c r="MGL43" s="851"/>
      <c r="MGM43" s="851"/>
      <c r="MGN43" s="851"/>
      <c r="MGO43" s="851"/>
      <c r="MGP43" s="851"/>
      <c r="MGQ43" s="851"/>
      <c r="MGR43" s="851"/>
      <c r="MGS43" s="851"/>
      <c r="MGT43" s="851"/>
      <c r="MGU43" s="851"/>
      <c r="MGV43" s="851"/>
      <c r="MGW43" s="851"/>
      <c r="MGX43" s="851"/>
      <c r="MGY43" s="851"/>
      <c r="MGZ43" s="851"/>
      <c r="MHA43" s="851"/>
      <c r="MHB43" s="851"/>
      <c r="MHC43" s="851"/>
      <c r="MHD43" s="851"/>
      <c r="MHE43" s="851"/>
      <c r="MHF43" s="851"/>
      <c r="MHG43" s="851"/>
      <c r="MHH43" s="851"/>
      <c r="MHI43" s="851"/>
      <c r="MHJ43" s="851"/>
      <c r="MHK43" s="851"/>
      <c r="MHL43" s="851"/>
      <c r="MHM43" s="851"/>
      <c r="MHN43" s="851"/>
      <c r="MHO43" s="851"/>
      <c r="MHP43" s="851"/>
      <c r="MHQ43" s="851"/>
      <c r="MHR43" s="851"/>
      <c r="MHS43" s="851"/>
      <c r="MHT43" s="851"/>
      <c r="MHU43" s="851"/>
      <c r="MHV43" s="851"/>
      <c r="MHW43" s="851"/>
      <c r="MHX43" s="851"/>
      <c r="MHY43" s="851"/>
      <c r="MHZ43" s="851"/>
      <c r="MIA43" s="851"/>
      <c r="MIB43" s="851"/>
      <c r="MIC43" s="851"/>
      <c r="MID43" s="851"/>
      <c r="MIE43" s="851"/>
      <c r="MIF43" s="851"/>
      <c r="MIG43" s="851"/>
      <c r="MIH43" s="851"/>
      <c r="MII43" s="851"/>
      <c r="MIJ43" s="851"/>
      <c r="MIK43" s="851"/>
      <c r="MIL43" s="851"/>
      <c r="MIM43" s="851"/>
      <c r="MIN43" s="851"/>
      <c r="MIO43" s="851"/>
      <c r="MIP43" s="851"/>
      <c r="MIQ43" s="851"/>
      <c r="MIR43" s="851"/>
      <c r="MIS43" s="851"/>
      <c r="MIT43" s="851"/>
      <c r="MIU43" s="851"/>
      <c r="MIV43" s="851"/>
      <c r="MIW43" s="851"/>
      <c r="MIX43" s="851"/>
      <c r="MIY43" s="851"/>
      <c r="MIZ43" s="851"/>
      <c r="MJA43" s="851"/>
      <c r="MJB43" s="851"/>
      <c r="MJC43" s="851"/>
      <c r="MJD43" s="851"/>
      <c r="MJE43" s="851"/>
      <c r="MJF43" s="851"/>
      <c r="MJG43" s="851"/>
      <c r="MJH43" s="851"/>
      <c r="MJI43" s="851"/>
      <c r="MJJ43" s="851"/>
      <c r="MJK43" s="851"/>
      <c r="MJL43" s="851"/>
      <c r="MJM43" s="851"/>
      <c r="MJN43" s="851"/>
      <c r="MJO43" s="851"/>
      <c r="MJP43" s="851"/>
      <c r="MJQ43" s="851"/>
      <c r="MJR43" s="851"/>
      <c r="MJS43" s="851"/>
      <c r="MJT43" s="851"/>
      <c r="MJU43" s="851"/>
      <c r="MJV43" s="851"/>
      <c r="MJW43" s="851"/>
      <c r="MJX43" s="851"/>
      <c r="MJY43" s="851"/>
      <c r="MJZ43" s="851"/>
      <c r="MKA43" s="851"/>
      <c r="MKB43" s="851"/>
      <c r="MKC43" s="851"/>
      <c r="MKD43" s="851"/>
      <c r="MKE43" s="851"/>
      <c r="MKF43" s="851"/>
      <c r="MKG43" s="851"/>
      <c r="MKH43" s="851"/>
      <c r="MKI43" s="851"/>
      <c r="MKJ43" s="851"/>
      <c r="MKK43" s="851"/>
      <c r="MKL43" s="851"/>
      <c r="MKM43" s="851"/>
      <c r="MKN43" s="851"/>
      <c r="MKO43" s="851"/>
      <c r="MKP43" s="851"/>
      <c r="MKQ43" s="851"/>
      <c r="MKR43" s="851"/>
      <c r="MKS43" s="851"/>
      <c r="MKT43" s="851"/>
      <c r="MKU43" s="851"/>
      <c r="MKV43" s="851"/>
      <c r="MKW43" s="851"/>
      <c r="MKX43" s="851"/>
      <c r="MKY43" s="851"/>
      <c r="MKZ43" s="851"/>
      <c r="MLA43" s="851"/>
      <c r="MLB43" s="851"/>
      <c r="MLC43" s="851"/>
      <c r="MLD43" s="851"/>
      <c r="MLE43" s="851"/>
      <c r="MLF43" s="851"/>
      <c r="MLG43" s="851"/>
      <c r="MLH43" s="851"/>
      <c r="MLI43" s="851"/>
      <c r="MLJ43" s="851"/>
      <c r="MLK43" s="851"/>
      <c r="MLL43" s="851"/>
      <c r="MLM43" s="851"/>
      <c r="MLN43" s="851"/>
      <c r="MLO43" s="851"/>
      <c r="MLP43" s="851"/>
      <c r="MLQ43" s="851"/>
      <c r="MLR43" s="851"/>
      <c r="MLS43" s="851"/>
      <c r="MLT43" s="851"/>
      <c r="MLU43" s="851"/>
      <c r="MLV43" s="851"/>
      <c r="MLW43" s="851"/>
      <c r="MLX43" s="851"/>
      <c r="MLY43" s="851"/>
      <c r="MLZ43" s="851"/>
      <c r="MMA43" s="851"/>
      <c r="MMB43" s="851"/>
      <c r="MMC43" s="851"/>
      <c r="MMD43" s="851"/>
      <c r="MME43" s="851"/>
      <c r="MMF43" s="851"/>
      <c r="MMG43" s="851"/>
      <c r="MMH43" s="851"/>
      <c r="MMI43" s="851"/>
      <c r="MMJ43" s="851"/>
      <c r="MMK43" s="851"/>
      <c r="MML43" s="851"/>
      <c r="MMM43" s="851"/>
      <c r="MMN43" s="851"/>
      <c r="MMO43" s="851"/>
      <c r="MMP43" s="851"/>
      <c r="MMQ43" s="851"/>
      <c r="MMR43" s="851"/>
      <c r="MMS43" s="851"/>
      <c r="MMT43" s="851"/>
      <c r="MMU43" s="851"/>
      <c r="MMV43" s="851"/>
      <c r="MMW43" s="851"/>
      <c r="MMX43" s="851"/>
      <c r="MMY43" s="851"/>
      <c r="MMZ43" s="851"/>
      <c r="MNA43" s="851"/>
      <c r="MNB43" s="851"/>
      <c r="MNC43" s="851"/>
      <c r="MND43" s="851"/>
      <c r="MNE43" s="851"/>
      <c r="MNF43" s="851"/>
      <c r="MNG43" s="851"/>
      <c r="MNH43" s="851"/>
      <c r="MNI43" s="851"/>
      <c r="MNJ43" s="851"/>
      <c r="MNK43" s="851"/>
      <c r="MNL43" s="851"/>
      <c r="MNM43" s="851"/>
      <c r="MNN43" s="851"/>
      <c r="MNO43" s="851"/>
      <c r="MNP43" s="851"/>
      <c r="MNQ43" s="851"/>
      <c r="MNR43" s="851"/>
      <c r="MNS43" s="851"/>
      <c r="MNT43" s="851"/>
      <c r="MNU43" s="851"/>
      <c r="MNV43" s="851"/>
      <c r="MNW43" s="851"/>
      <c r="MNX43" s="851"/>
      <c r="MNY43" s="851"/>
      <c r="MNZ43" s="851"/>
      <c r="MOA43" s="851"/>
      <c r="MOB43" s="851"/>
      <c r="MOC43" s="851"/>
      <c r="MOD43" s="851"/>
      <c r="MOE43" s="851"/>
      <c r="MOF43" s="851"/>
      <c r="MOG43" s="851"/>
      <c r="MOH43" s="851"/>
      <c r="MOI43" s="851"/>
      <c r="MOJ43" s="851"/>
      <c r="MOK43" s="851"/>
      <c r="MOL43" s="851"/>
      <c r="MOM43" s="851"/>
      <c r="MON43" s="851"/>
      <c r="MOO43" s="851"/>
      <c r="MOP43" s="851"/>
      <c r="MOQ43" s="851"/>
      <c r="MOR43" s="851"/>
      <c r="MOS43" s="851"/>
      <c r="MOT43" s="851"/>
      <c r="MOU43" s="851"/>
      <c r="MOV43" s="851"/>
      <c r="MOW43" s="851"/>
      <c r="MOX43" s="851"/>
      <c r="MOY43" s="851"/>
      <c r="MOZ43" s="851"/>
      <c r="MPA43" s="851"/>
      <c r="MPB43" s="851"/>
      <c r="MPC43" s="851"/>
      <c r="MPD43" s="851"/>
      <c r="MPE43" s="851"/>
      <c r="MPF43" s="851"/>
      <c r="MPG43" s="851"/>
      <c r="MPH43" s="851"/>
      <c r="MPI43" s="851"/>
      <c r="MPJ43" s="851"/>
      <c r="MPK43" s="851"/>
      <c r="MPL43" s="851"/>
      <c r="MPM43" s="851"/>
      <c r="MPN43" s="851"/>
      <c r="MPO43" s="851"/>
      <c r="MPP43" s="851"/>
      <c r="MPQ43" s="851"/>
      <c r="MPR43" s="851"/>
      <c r="MPS43" s="851"/>
      <c r="MPT43" s="851"/>
      <c r="MPU43" s="851"/>
      <c r="MPV43" s="851"/>
      <c r="MPW43" s="851"/>
      <c r="MPX43" s="851"/>
      <c r="MPY43" s="851"/>
      <c r="MPZ43" s="851"/>
      <c r="MQA43" s="851"/>
      <c r="MQB43" s="851"/>
      <c r="MQC43" s="851"/>
      <c r="MQD43" s="851"/>
      <c r="MQE43" s="851"/>
      <c r="MQF43" s="851"/>
      <c r="MQG43" s="851"/>
      <c r="MQH43" s="851"/>
      <c r="MQI43" s="851"/>
      <c r="MQJ43" s="851"/>
      <c r="MQK43" s="851"/>
      <c r="MQL43" s="851"/>
      <c r="MQM43" s="851"/>
      <c r="MQN43" s="851"/>
      <c r="MQO43" s="851"/>
      <c r="MQP43" s="851"/>
      <c r="MQQ43" s="851"/>
      <c r="MQR43" s="851"/>
      <c r="MQS43" s="851"/>
      <c r="MQT43" s="851"/>
      <c r="MQU43" s="851"/>
      <c r="MQV43" s="851"/>
      <c r="MQW43" s="851"/>
      <c r="MQX43" s="851"/>
      <c r="MQY43" s="851"/>
      <c r="MQZ43" s="851"/>
      <c r="MRA43" s="851"/>
      <c r="MRB43" s="851"/>
      <c r="MRC43" s="851"/>
      <c r="MRD43" s="851"/>
      <c r="MRE43" s="851"/>
      <c r="MRF43" s="851"/>
      <c r="MRG43" s="851"/>
      <c r="MRH43" s="851"/>
      <c r="MRI43" s="851"/>
      <c r="MRJ43" s="851"/>
      <c r="MRK43" s="851"/>
      <c r="MRL43" s="851"/>
      <c r="MRM43" s="851"/>
      <c r="MRN43" s="851"/>
      <c r="MRO43" s="851"/>
      <c r="MRP43" s="851"/>
      <c r="MRQ43" s="851"/>
      <c r="MRR43" s="851"/>
      <c r="MRS43" s="851"/>
      <c r="MRT43" s="851"/>
      <c r="MRU43" s="851"/>
      <c r="MRV43" s="851"/>
      <c r="MRW43" s="851"/>
      <c r="MRX43" s="851"/>
      <c r="MRY43" s="851"/>
      <c r="MRZ43" s="851"/>
      <c r="MSA43" s="851"/>
      <c r="MSB43" s="851"/>
      <c r="MSC43" s="851"/>
      <c r="MSD43" s="851"/>
      <c r="MSE43" s="851"/>
      <c r="MSF43" s="851"/>
      <c r="MSG43" s="851"/>
      <c r="MSH43" s="851"/>
      <c r="MSI43" s="851"/>
      <c r="MSJ43" s="851"/>
      <c r="MSK43" s="851"/>
      <c r="MSL43" s="851"/>
      <c r="MSM43" s="851"/>
      <c r="MSN43" s="851"/>
      <c r="MSO43" s="851"/>
      <c r="MSP43" s="851"/>
      <c r="MSQ43" s="851"/>
      <c r="MSR43" s="851"/>
      <c r="MSS43" s="851"/>
      <c r="MST43" s="851"/>
      <c r="MSU43" s="851"/>
      <c r="MSV43" s="851"/>
      <c r="MSW43" s="851"/>
      <c r="MSX43" s="851"/>
      <c r="MSY43" s="851"/>
      <c r="MSZ43" s="851"/>
      <c r="MTA43" s="851"/>
      <c r="MTB43" s="851"/>
      <c r="MTC43" s="851"/>
      <c r="MTD43" s="851"/>
      <c r="MTE43" s="851"/>
      <c r="MTF43" s="851"/>
      <c r="MTG43" s="851"/>
      <c r="MTH43" s="851"/>
      <c r="MTI43" s="851"/>
      <c r="MTJ43" s="851"/>
      <c r="MTK43" s="851"/>
      <c r="MTL43" s="851"/>
      <c r="MTM43" s="851"/>
      <c r="MTN43" s="851"/>
      <c r="MTO43" s="851"/>
      <c r="MTP43" s="851"/>
      <c r="MTQ43" s="851"/>
      <c r="MTR43" s="851"/>
      <c r="MTS43" s="851"/>
      <c r="MTT43" s="851"/>
      <c r="MTU43" s="851"/>
      <c r="MTV43" s="851"/>
      <c r="MTW43" s="851"/>
      <c r="MTX43" s="851"/>
      <c r="MTY43" s="851"/>
      <c r="MTZ43" s="851"/>
      <c r="MUA43" s="851"/>
      <c r="MUB43" s="851"/>
      <c r="MUC43" s="851"/>
      <c r="MUD43" s="851"/>
      <c r="MUE43" s="851"/>
      <c r="MUF43" s="851"/>
      <c r="MUG43" s="851"/>
      <c r="MUH43" s="851"/>
      <c r="MUI43" s="851"/>
      <c r="MUJ43" s="851"/>
      <c r="MUK43" s="851"/>
      <c r="MUL43" s="851"/>
      <c r="MUM43" s="851"/>
      <c r="MUN43" s="851"/>
      <c r="MUO43" s="851"/>
      <c r="MUP43" s="851"/>
      <c r="MUQ43" s="851"/>
      <c r="MUR43" s="851"/>
      <c r="MUS43" s="851"/>
      <c r="MUT43" s="851"/>
      <c r="MUU43" s="851"/>
      <c r="MUV43" s="851"/>
      <c r="MUW43" s="851"/>
      <c r="MUX43" s="851"/>
      <c r="MUY43" s="851"/>
      <c r="MUZ43" s="851"/>
      <c r="MVA43" s="851"/>
      <c r="MVB43" s="851"/>
      <c r="MVC43" s="851"/>
      <c r="MVD43" s="851"/>
      <c r="MVE43" s="851"/>
      <c r="MVF43" s="851"/>
      <c r="MVG43" s="851"/>
      <c r="MVH43" s="851"/>
      <c r="MVI43" s="851"/>
      <c r="MVJ43" s="851"/>
      <c r="MVK43" s="851"/>
      <c r="MVL43" s="851"/>
      <c r="MVM43" s="851"/>
      <c r="MVN43" s="851"/>
      <c r="MVO43" s="851"/>
      <c r="MVP43" s="851"/>
      <c r="MVQ43" s="851"/>
      <c r="MVR43" s="851"/>
      <c r="MVS43" s="851"/>
      <c r="MVT43" s="851"/>
      <c r="MVU43" s="851"/>
      <c r="MVV43" s="851"/>
      <c r="MVW43" s="851"/>
      <c r="MVX43" s="851"/>
      <c r="MVY43" s="851"/>
      <c r="MVZ43" s="851"/>
      <c r="MWA43" s="851"/>
      <c r="MWB43" s="851"/>
      <c r="MWC43" s="851"/>
      <c r="MWD43" s="851"/>
      <c r="MWE43" s="851"/>
      <c r="MWF43" s="851"/>
      <c r="MWG43" s="851"/>
      <c r="MWH43" s="851"/>
      <c r="MWI43" s="851"/>
      <c r="MWJ43" s="851"/>
      <c r="MWK43" s="851"/>
      <c r="MWL43" s="851"/>
      <c r="MWM43" s="851"/>
      <c r="MWN43" s="851"/>
      <c r="MWO43" s="851"/>
      <c r="MWP43" s="851"/>
      <c r="MWQ43" s="851"/>
      <c r="MWR43" s="851"/>
      <c r="MWS43" s="851"/>
      <c r="MWT43" s="851"/>
      <c r="MWU43" s="851"/>
      <c r="MWV43" s="851"/>
      <c r="MWW43" s="851"/>
      <c r="MWX43" s="851"/>
      <c r="MWY43" s="851"/>
      <c r="MWZ43" s="851"/>
      <c r="MXA43" s="851"/>
      <c r="MXB43" s="851"/>
      <c r="MXC43" s="851"/>
      <c r="MXD43" s="851"/>
      <c r="MXE43" s="851"/>
      <c r="MXF43" s="851"/>
      <c r="MXG43" s="851"/>
      <c r="MXH43" s="851"/>
      <c r="MXI43" s="851"/>
      <c r="MXJ43" s="851"/>
      <c r="MXK43" s="851"/>
      <c r="MXL43" s="851"/>
      <c r="MXM43" s="851"/>
      <c r="MXN43" s="851"/>
      <c r="MXO43" s="851"/>
      <c r="MXP43" s="851"/>
      <c r="MXQ43" s="851"/>
      <c r="MXR43" s="851"/>
      <c r="MXS43" s="851"/>
      <c r="MXT43" s="851"/>
      <c r="MXU43" s="851"/>
      <c r="MXV43" s="851"/>
      <c r="MXW43" s="851"/>
      <c r="MXX43" s="851"/>
      <c r="MXY43" s="851"/>
      <c r="MXZ43" s="851"/>
      <c r="MYA43" s="851"/>
      <c r="MYB43" s="851"/>
      <c r="MYC43" s="851"/>
      <c r="MYD43" s="851"/>
      <c r="MYE43" s="851"/>
      <c r="MYF43" s="851"/>
      <c r="MYG43" s="851"/>
      <c r="MYH43" s="851"/>
      <c r="MYI43" s="851"/>
      <c r="MYJ43" s="851"/>
      <c r="MYK43" s="851"/>
      <c r="MYL43" s="851"/>
      <c r="MYM43" s="851"/>
      <c r="MYN43" s="851"/>
      <c r="MYO43" s="851"/>
      <c r="MYP43" s="851"/>
      <c r="MYQ43" s="851"/>
      <c r="MYR43" s="851"/>
      <c r="MYS43" s="851"/>
      <c r="MYT43" s="851"/>
      <c r="MYU43" s="851"/>
      <c r="MYV43" s="851"/>
      <c r="MYW43" s="851"/>
      <c r="MYX43" s="851"/>
      <c r="MYY43" s="851"/>
      <c r="MYZ43" s="851"/>
      <c r="MZA43" s="851"/>
      <c r="MZB43" s="851"/>
      <c r="MZC43" s="851"/>
      <c r="MZD43" s="851"/>
      <c r="MZE43" s="851"/>
      <c r="MZF43" s="851"/>
      <c r="MZG43" s="851"/>
      <c r="MZH43" s="851"/>
      <c r="MZI43" s="851"/>
      <c r="MZJ43" s="851"/>
      <c r="MZK43" s="851"/>
      <c r="MZL43" s="851"/>
      <c r="MZM43" s="851"/>
      <c r="MZN43" s="851"/>
      <c r="MZO43" s="851"/>
      <c r="MZP43" s="851"/>
      <c r="MZQ43" s="851"/>
      <c r="MZR43" s="851"/>
      <c r="MZS43" s="851"/>
      <c r="MZT43" s="851"/>
      <c r="MZU43" s="851"/>
      <c r="MZV43" s="851"/>
      <c r="MZW43" s="851"/>
      <c r="MZX43" s="851"/>
      <c r="MZY43" s="851"/>
      <c r="MZZ43" s="851"/>
      <c r="NAA43" s="851"/>
      <c r="NAB43" s="851"/>
      <c r="NAC43" s="851"/>
      <c r="NAD43" s="851"/>
      <c r="NAE43" s="851"/>
      <c r="NAF43" s="851"/>
      <c r="NAG43" s="851"/>
      <c r="NAH43" s="851"/>
      <c r="NAI43" s="851"/>
      <c r="NAJ43" s="851"/>
      <c r="NAK43" s="851"/>
      <c r="NAL43" s="851"/>
      <c r="NAM43" s="851"/>
      <c r="NAN43" s="851"/>
      <c r="NAO43" s="851"/>
      <c r="NAP43" s="851"/>
      <c r="NAQ43" s="851"/>
      <c r="NAR43" s="851"/>
      <c r="NAS43" s="851"/>
      <c r="NAT43" s="851"/>
      <c r="NAU43" s="851"/>
      <c r="NAV43" s="851"/>
      <c r="NAW43" s="851"/>
      <c r="NAX43" s="851"/>
      <c r="NAY43" s="851"/>
      <c r="NAZ43" s="851"/>
      <c r="NBA43" s="851"/>
      <c r="NBB43" s="851"/>
      <c r="NBC43" s="851"/>
      <c r="NBD43" s="851"/>
      <c r="NBE43" s="851"/>
      <c r="NBF43" s="851"/>
      <c r="NBG43" s="851"/>
      <c r="NBH43" s="851"/>
      <c r="NBI43" s="851"/>
      <c r="NBJ43" s="851"/>
      <c r="NBK43" s="851"/>
      <c r="NBL43" s="851"/>
      <c r="NBM43" s="851"/>
      <c r="NBN43" s="851"/>
      <c r="NBO43" s="851"/>
      <c r="NBP43" s="851"/>
      <c r="NBQ43" s="851"/>
      <c r="NBR43" s="851"/>
      <c r="NBS43" s="851"/>
      <c r="NBT43" s="851"/>
      <c r="NBU43" s="851"/>
      <c r="NBV43" s="851"/>
      <c r="NBW43" s="851"/>
      <c r="NBX43" s="851"/>
      <c r="NBY43" s="851"/>
      <c r="NBZ43" s="851"/>
      <c r="NCA43" s="851"/>
      <c r="NCB43" s="851"/>
      <c r="NCC43" s="851"/>
      <c r="NCD43" s="851"/>
      <c r="NCE43" s="851"/>
      <c r="NCF43" s="851"/>
      <c r="NCG43" s="851"/>
      <c r="NCH43" s="851"/>
      <c r="NCI43" s="851"/>
      <c r="NCJ43" s="851"/>
      <c r="NCK43" s="851"/>
      <c r="NCL43" s="851"/>
      <c r="NCM43" s="851"/>
      <c r="NCN43" s="851"/>
      <c r="NCO43" s="851"/>
      <c r="NCP43" s="851"/>
      <c r="NCQ43" s="851"/>
      <c r="NCR43" s="851"/>
      <c r="NCS43" s="851"/>
      <c r="NCT43" s="851"/>
      <c r="NCU43" s="851"/>
      <c r="NCV43" s="851"/>
      <c r="NCW43" s="851"/>
      <c r="NCX43" s="851"/>
      <c r="NCY43" s="851"/>
      <c r="NCZ43" s="851"/>
      <c r="NDA43" s="851"/>
      <c r="NDB43" s="851"/>
      <c r="NDC43" s="851"/>
      <c r="NDD43" s="851"/>
      <c r="NDE43" s="851"/>
      <c r="NDF43" s="851"/>
      <c r="NDG43" s="851"/>
      <c r="NDH43" s="851"/>
      <c r="NDI43" s="851"/>
      <c r="NDJ43" s="851"/>
      <c r="NDK43" s="851"/>
      <c r="NDL43" s="851"/>
      <c r="NDM43" s="851"/>
      <c r="NDN43" s="851"/>
      <c r="NDO43" s="851"/>
      <c r="NDP43" s="851"/>
      <c r="NDQ43" s="851"/>
      <c r="NDR43" s="851"/>
      <c r="NDS43" s="851"/>
      <c r="NDT43" s="851"/>
      <c r="NDU43" s="851"/>
      <c r="NDV43" s="851"/>
      <c r="NDW43" s="851"/>
      <c r="NDX43" s="851"/>
      <c r="NDY43" s="851"/>
      <c r="NDZ43" s="851"/>
      <c r="NEA43" s="851"/>
      <c r="NEB43" s="851"/>
      <c r="NEC43" s="851"/>
      <c r="NED43" s="851"/>
      <c r="NEE43" s="851"/>
      <c r="NEF43" s="851"/>
      <c r="NEG43" s="851"/>
      <c r="NEH43" s="851"/>
      <c r="NEI43" s="851"/>
      <c r="NEJ43" s="851"/>
      <c r="NEK43" s="851"/>
      <c r="NEL43" s="851"/>
      <c r="NEM43" s="851"/>
      <c r="NEN43" s="851"/>
      <c r="NEO43" s="851"/>
      <c r="NEP43" s="851"/>
      <c r="NEQ43" s="851"/>
      <c r="NER43" s="851"/>
      <c r="NES43" s="851"/>
      <c r="NET43" s="851"/>
      <c r="NEU43" s="851"/>
      <c r="NEV43" s="851"/>
      <c r="NEW43" s="851"/>
      <c r="NEX43" s="851"/>
      <c r="NEY43" s="851"/>
      <c r="NEZ43" s="851"/>
      <c r="NFA43" s="851"/>
      <c r="NFB43" s="851"/>
      <c r="NFC43" s="851"/>
      <c r="NFD43" s="851"/>
      <c r="NFE43" s="851"/>
      <c r="NFF43" s="851"/>
      <c r="NFG43" s="851"/>
      <c r="NFH43" s="851"/>
      <c r="NFI43" s="851"/>
      <c r="NFJ43" s="851"/>
      <c r="NFK43" s="851"/>
      <c r="NFL43" s="851"/>
      <c r="NFM43" s="851"/>
      <c r="NFN43" s="851"/>
      <c r="NFO43" s="851"/>
      <c r="NFP43" s="851"/>
      <c r="NFQ43" s="851"/>
      <c r="NFR43" s="851"/>
      <c r="NFS43" s="851"/>
      <c r="NFT43" s="851"/>
      <c r="NFU43" s="851"/>
      <c r="NFV43" s="851"/>
      <c r="NFW43" s="851"/>
      <c r="NFX43" s="851"/>
      <c r="NFY43" s="851"/>
      <c r="NFZ43" s="851"/>
      <c r="NGA43" s="851"/>
      <c r="NGB43" s="851"/>
      <c r="NGC43" s="851"/>
      <c r="NGD43" s="851"/>
      <c r="NGE43" s="851"/>
      <c r="NGF43" s="851"/>
      <c r="NGG43" s="851"/>
      <c r="NGH43" s="851"/>
      <c r="NGI43" s="851"/>
      <c r="NGJ43" s="851"/>
      <c r="NGK43" s="851"/>
      <c r="NGL43" s="851"/>
      <c r="NGM43" s="851"/>
      <c r="NGN43" s="851"/>
      <c r="NGO43" s="851"/>
      <c r="NGP43" s="851"/>
      <c r="NGQ43" s="851"/>
      <c r="NGR43" s="851"/>
      <c r="NGS43" s="851"/>
      <c r="NGT43" s="851"/>
      <c r="NGU43" s="851"/>
      <c r="NGV43" s="851"/>
      <c r="NGW43" s="851"/>
      <c r="NGX43" s="851"/>
      <c r="NGY43" s="851"/>
      <c r="NGZ43" s="851"/>
      <c r="NHA43" s="851"/>
      <c r="NHB43" s="851"/>
      <c r="NHC43" s="851"/>
      <c r="NHD43" s="851"/>
      <c r="NHE43" s="851"/>
      <c r="NHF43" s="851"/>
      <c r="NHG43" s="851"/>
      <c r="NHH43" s="851"/>
      <c r="NHI43" s="851"/>
      <c r="NHJ43" s="851"/>
      <c r="NHK43" s="851"/>
      <c r="NHL43" s="851"/>
      <c r="NHM43" s="851"/>
      <c r="NHN43" s="851"/>
      <c r="NHO43" s="851"/>
      <c r="NHP43" s="851"/>
      <c r="NHQ43" s="851"/>
      <c r="NHR43" s="851"/>
      <c r="NHS43" s="851"/>
      <c r="NHT43" s="851"/>
      <c r="NHU43" s="851"/>
      <c r="NHV43" s="851"/>
      <c r="NHW43" s="851"/>
      <c r="NHX43" s="851"/>
      <c r="NHY43" s="851"/>
      <c r="NHZ43" s="851"/>
      <c r="NIA43" s="851"/>
      <c r="NIB43" s="851"/>
      <c r="NIC43" s="851"/>
      <c r="NID43" s="851"/>
      <c r="NIE43" s="851"/>
      <c r="NIF43" s="851"/>
      <c r="NIG43" s="851"/>
      <c r="NIH43" s="851"/>
      <c r="NII43" s="851"/>
      <c r="NIJ43" s="851"/>
      <c r="NIK43" s="851"/>
      <c r="NIL43" s="851"/>
      <c r="NIM43" s="851"/>
      <c r="NIN43" s="851"/>
      <c r="NIO43" s="851"/>
      <c r="NIP43" s="851"/>
      <c r="NIQ43" s="851"/>
      <c r="NIR43" s="851"/>
      <c r="NIS43" s="851"/>
      <c r="NIT43" s="851"/>
      <c r="NIU43" s="851"/>
      <c r="NIV43" s="851"/>
      <c r="NIW43" s="851"/>
      <c r="NIX43" s="851"/>
      <c r="NIY43" s="851"/>
      <c r="NIZ43" s="851"/>
      <c r="NJA43" s="851"/>
      <c r="NJB43" s="851"/>
      <c r="NJC43" s="851"/>
      <c r="NJD43" s="851"/>
      <c r="NJE43" s="851"/>
      <c r="NJF43" s="851"/>
      <c r="NJG43" s="851"/>
      <c r="NJH43" s="851"/>
      <c r="NJI43" s="851"/>
      <c r="NJJ43" s="851"/>
      <c r="NJK43" s="851"/>
      <c r="NJL43" s="851"/>
      <c r="NJM43" s="851"/>
      <c r="NJN43" s="851"/>
      <c r="NJO43" s="851"/>
      <c r="NJP43" s="851"/>
      <c r="NJQ43" s="851"/>
      <c r="NJR43" s="851"/>
      <c r="NJS43" s="851"/>
      <c r="NJT43" s="851"/>
      <c r="NJU43" s="851"/>
      <c r="NJV43" s="851"/>
      <c r="NJW43" s="851"/>
      <c r="NJX43" s="851"/>
      <c r="NJY43" s="851"/>
      <c r="NJZ43" s="851"/>
      <c r="NKA43" s="851"/>
      <c r="NKB43" s="851"/>
      <c r="NKC43" s="851"/>
      <c r="NKD43" s="851"/>
      <c r="NKE43" s="851"/>
      <c r="NKF43" s="851"/>
      <c r="NKG43" s="851"/>
      <c r="NKH43" s="851"/>
      <c r="NKI43" s="851"/>
      <c r="NKJ43" s="851"/>
      <c r="NKK43" s="851"/>
      <c r="NKL43" s="851"/>
      <c r="NKM43" s="851"/>
      <c r="NKN43" s="851"/>
      <c r="NKO43" s="851"/>
      <c r="NKP43" s="851"/>
      <c r="NKQ43" s="851"/>
      <c r="NKR43" s="851"/>
      <c r="NKS43" s="851"/>
      <c r="NKT43" s="851"/>
      <c r="NKU43" s="851"/>
      <c r="NKV43" s="851"/>
      <c r="NKW43" s="851"/>
      <c r="NKX43" s="851"/>
      <c r="NKY43" s="851"/>
      <c r="NKZ43" s="851"/>
      <c r="NLA43" s="851"/>
      <c r="NLB43" s="851"/>
      <c r="NLC43" s="851"/>
      <c r="NLD43" s="851"/>
      <c r="NLE43" s="851"/>
      <c r="NLF43" s="851"/>
      <c r="NLG43" s="851"/>
      <c r="NLH43" s="851"/>
      <c r="NLI43" s="851"/>
      <c r="NLJ43" s="851"/>
      <c r="NLK43" s="851"/>
      <c r="NLL43" s="851"/>
      <c r="NLM43" s="851"/>
      <c r="NLN43" s="851"/>
      <c r="NLO43" s="851"/>
      <c r="NLP43" s="851"/>
      <c r="NLQ43" s="851"/>
      <c r="NLR43" s="851"/>
      <c r="NLS43" s="851"/>
      <c r="NLT43" s="851"/>
      <c r="NLU43" s="851"/>
      <c r="NLV43" s="851"/>
      <c r="NLW43" s="851"/>
      <c r="NLX43" s="851"/>
      <c r="NLY43" s="851"/>
      <c r="NLZ43" s="851"/>
      <c r="NMA43" s="851"/>
      <c r="NMB43" s="851"/>
      <c r="NMC43" s="851"/>
      <c r="NMD43" s="851"/>
      <c r="NME43" s="851"/>
      <c r="NMF43" s="851"/>
      <c r="NMG43" s="851"/>
      <c r="NMH43" s="851"/>
      <c r="NMI43" s="851"/>
      <c r="NMJ43" s="851"/>
      <c r="NMK43" s="851"/>
      <c r="NML43" s="851"/>
      <c r="NMM43" s="851"/>
      <c r="NMN43" s="851"/>
      <c r="NMO43" s="851"/>
      <c r="NMP43" s="851"/>
      <c r="NMQ43" s="851"/>
      <c r="NMR43" s="851"/>
      <c r="NMS43" s="851"/>
      <c r="NMT43" s="851"/>
      <c r="NMU43" s="851"/>
      <c r="NMV43" s="851"/>
      <c r="NMW43" s="851"/>
      <c r="NMX43" s="851"/>
      <c r="NMY43" s="851"/>
      <c r="NMZ43" s="851"/>
      <c r="NNA43" s="851"/>
      <c r="NNB43" s="851"/>
      <c r="NNC43" s="851"/>
      <c r="NND43" s="851"/>
      <c r="NNE43" s="851"/>
      <c r="NNF43" s="851"/>
      <c r="NNG43" s="851"/>
      <c r="NNH43" s="851"/>
      <c r="NNI43" s="851"/>
      <c r="NNJ43" s="851"/>
      <c r="NNK43" s="851"/>
      <c r="NNL43" s="851"/>
      <c r="NNM43" s="851"/>
      <c r="NNN43" s="851"/>
      <c r="NNO43" s="851"/>
      <c r="NNP43" s="851"/>
      <c r="NNQ43" s="851"/>
      <c r="NNR43" s="851"/>
      <c r="NNS43" s="851"/>
      <c r="NNT43" s="851"/>
      <c r="NNU43" s="851"/>
      <c r="NNV43" s="851"/>
      <c r="NNW43" s="851"/>
      <c r="NNX43" s="851"/>
      <c r="NNY43" s="851"/>
      <c r="NNZ43" s="851"/>
      <c r="NOA43" s="851"/>
      <c r="NOB43" s="851"/>
      <c r="NOC43" s="851"/>
      <c r="NOD43" s="851"/>
      <c r="NOE43" s="851"/>
      <c r="NOF43" s="851"/>
      <c r="NOG43" s="851"/>
      <c r="NOH43" s="851"/>
      <c r="NOI43" s="851"/>
      <c r="NOJ43" s="851"/>
      <c r="NOK43" s="851"/>
      <c r="NOL43" s="851"/>
      <c r="NOM43" s="851"/>
      <c r="NON43" s="851"/>
      <c r="NOO43" s="851"/>
      <c r="NOP43" s="851"/>
      <c r="NOQ43" s="851"/>
      <c r="NOR43" s="851"/>
      <c r="NOS43" s="851"/>
      <c r="NOT43" s="851"/>
      <c r="NOU43" s="851"/>
      <c r="NOV43" s="851"/>
      <c r="NOW43" s="851"/>
      <c r="NOX43" s="851"/>
      <c r="NOY43" s="851"/>
      <c r="NOZ43" s="851"/>
      <c r="NPA43" s="851"/>
      <c r="NPB43" s="851"/>
      <c r="NPC43" s="851"/>
      <c r="NPD43" s="851"/>
      <c r="NPE43" s="851"/>
      <c r="NPF43" s="851"/>
      <c r="NPG43" s="851"/>
      <c r="NPH43" s="851"/>
      <c r="NPI43" s="851"/>
      <c r="NPJ43" s="851"/>
      <c r="NPK43" s="851"/>
      <c r="NPL43" s="851"/>
      <c r="NPM43" s="851"/>
      <c r="NPN43" s="851"/>
      <c r="NPO43" s="851"/>
      <c r="NPP43" s="851"/>
      <c r="NPQ43" s="851"/>
      <c r="NPR43" s="851"/>
      <c r="NPS43" s="851"/>
      <c r="NPT43" s="851"/>
      <c r="NPU43" s="851"/>
      <c r="NPV43" s="851"/>
      <c r="NPW43" s="851"/>
      <c r="NPX43" s="851"/>
      <c r="NPY43" s="851"/>
      <c r="NPZ43" s="851"/>
      <c r="NQA43" s="851"/>
      <c r="NQB43" s="851"/>
      <c r="NQC43" s="851"/>
      <c r="NQD43" s="851"/>
      <c r="NQE43" s="851"/>
      <c r="NQF43" s="851"/>
      <c r="NQG43" s="851"/>
      <c r="NQH43" s="851"/>
      <c r="NQI43" s="851"/>
      <c r="NQJ43" s="851"/>
      <c r="NQK43" s="851"/>
      <c r="NQL43" s="851"/>
      <c r="NQM43" s="851"/>
      <c r="NQN43" s="851"/>
      <c r="NQO43" s="851"/>
      <c r="NQP43" s="851"/>
      <c r="NQQ43" s="851"/>
      <c r="NQR43" s="851"/>
      <c r="NQS43" s="851"/>
      <c r="NQT43" s="851"/>
      <c r="NQU43" s="851"/>
      <c r="NQV43" s="851"/>
      <c r="NQW43" s="851"/>
      <c r="NQX43" s="851"/>
      <c r="NQY43" s="851"/>
      <c r="NQZ43" s="851"/>
      <c r="NRA43" s="851"/>
      <c r="NRB43" s="851"/>
      <c r="NRC43" s="851"/>
      <c r="NRD43" s="851"/>
      <c r="NRE43" s="851"/>
      <c r="NRF43" s="851"/>
      <c r="NRG43" s="851"/>
      <c r="NRH43" s="851"/>
      <c r="NRI43" s="851"/>
      <c r="NRJ43" s="851"/>
      <c r="NRK43" s="851"/>
      <c r="NRL43" s="851"/>
      <c r="NRM43" s="851"/>
      <c r="NRN43" s="851"/>
      <c r="NRO43" s="851"/>
      <c r="NRP43" s="851"/>
      <c r="NRQ43" s="851"/>
      <c r="NRR43" s="851"/>
      <c r="NRS43" s="851"/>
      <c r="NRT43" s="851"/>
      <c r="NRU43" s="851"/>
      <c r="NRV43" s="851"/>
      <c r="NRW43" s="851"/>
      <c r="NRX43" s="851"/>
      <c r="NRY43" s="851"/>
      <c r="NRZ43" s="851"/>
      <c r="NSA43" s="851"/>
      <c r="NSB43" s="851"/>
      <c r="NSC43" s="851"/>
      <c r="NSD43" s="851"/>
      <c r="NSE43" s="851"/>
      <c r="NSF43" s="851"/>
      <c r="NSG43" s="851"/>
      <c r="NSH43" s="851"/>
      <c r="NSI43" s="851"/>
      <c r="NSJ43" s="851"/>
      <c r="NSK43" s="851"/>
      <c r="NSL43" s="851"/>
      <c r="NSM43" s="851"/>
      <c r="NSN43" s="851"/>
      <c r="NSO43" s="851"/>
      <c r="NSP43" s="851"/>
      <c r="NSQ43" s="851"/>
      <c r="NSR43" s="851"/>
      <c r="NSS43" s="851"/>
      <c r="NST43" s="851"/>
      <c r="NSU43" s="851"/>
      <c r="NSV43" s="851"/>
      <c r="NSW43" s="851"/>
      <c r="NSX43" s="851"/>
      <c r="NSY43" s="851"/>
      <c r="NSZ43" s="851"/>
      <c r="NTA43" s="851"/>
      <c r="NTB43" s="851"/>
      <c r="NTC43" s="851"/>
      <c r="NTD43" s="851"/>
      <c r="NTE43" s="851"/>
      <c r="NTF43" s="851"/>
      <c r="NTG43" s="851"/>
      <c r="NTH43" s="851"/>
      <c r="NTI43" s="851"/>
      <c r="NTJ43" s="851"/>
      <c r="NTK43" s="851"/>
      <c r="NTL43" s="851"/>
      <c r="NTM43" s="851"/>
      <c r="NTN43" s="851"/>
      <c r="NTO43" s="851"/>
      <c r="NTP43" s="851"/>
      <c r="NTQ43" s="851"/>
      <c r="NTR43" s="851"/>
      <c r="NTS43" s="851"/>
      <c r="NTT43" s="851"/>
      <c r="NTU43" s="851"/>
      <c r="NTV43" s="851"/>
      <c r="NTW43" s="851"/>
      <c r="NTX43" s="851"/>
      <c r="NTY43" s="851"/>
      <c r="NTZ43" s="851"/>
      <c r="NUA43" s="851"/>
      <c r="NUB43" s="851"/>
      <c r="NUC43" s="851"/>
      <c r="NUD43" s="851"/>
      <c r="NUE43" s="851"/>
      <c r="NUF43" s="851"/>
      <c r="NUG43" s="851"/>
      <c r="NUH43" s="851"/>
      <c r="NUI43" s="851"/>
      <c r="NUJ43" s="851"/>
      <c r="NUK43" s="851"/>
      <c r="NUL43" s="851"/>
      <c r="NUM43" s="851"/>
      <c r="NUN43" s="851"/>
      <c r="NUO43" s="851"/>
      <c r="NUP43" s="851"/>
      <c r="NUQ43" s="851"/>
      <c r="NUR43" s="851"/>
      <c r="NUS43" s="851"/>
      <c r="NUT43" s="851"/>
      <c r="NUU43" s="851"/>
      <c r="NUV43" s="851"/>
      <c r="NUW43" s="851"/>
      <c r="NUX43" s="851"/>
      <c r="NUY43" s="851"/>
      <c r="NUZ43" s="851"/>
      <c r="NVA43" s="851"/>
      <c r="NVB43" s="851"/>
      <c r="NVC43" s="851"/>
      <c r="NVD43" s="851"/>
      <c r="NVE43" s="851"/>
      <c r="NVF43" s="851"/>
      <c r="NVG43" s="851"/>
      <c r="NVH43" s="851"/>
      <c r="NVI43" s="851"/>
      <c r="NVJ43" s="851"/>
      <c r="NVK43" s="851"/>
      <c r="NVL43" s="851"/>
      <c r="NVM43" s="851"/>
      <c r="NVN43" s="851"/>
      <c r="NVO43" s="851"/>
      <c r="NVP43" s="851"/>
      <c r="NVQ43" s="851"/>
      <c r="NVR43" s="851"/>
      <c r="NVS43" s="851"/>
      <c r="NVT43" s="851"/>
      <c r="NVU43" s="851"/>
      <c r="NVV43" s="851"/>
      <c r="NVW43" s="851"/>
      <c r="NVX43" s="851"/>
      <c r="NVY43" s="851"/>
      <c r="NVZ43" s="851"/>
      <c r="NWA43" s="851"/>
      <c r="NWB43" s="851"/>
      <c r="NWC43" s="851"/>
      <c r="NWD43" s="851"/>
      <c r="NWE43" s="851"/>
      <c r="NWF43" s="851"/>
      <c r="NWG43" s="851"/>
      <c r="NWH43" s="851"/>
      <c r="NWI43" s="851"/>
      <c r="NWJ43" s="851"/>
      <c r="NWK43" s="851"/>
      <c r="NWL43" s="851"/>
      <c r="NWM43" s="851"/>
      <c r="NWN43" s="851"/>
      <c r="NWO43" s="851"/>
      <c r="NWP43" s="851"/>
      <c r="NWQ43" s="851"/>
      <c r="NWR43" s="851"/>
      <c r="NWS43" s="851"/>
      <c r="NWT43" s="851"/>
      <c r="NWU43" s="851"/>
      <c r="NWV43" s="851"/>
      <c r="NWW43" s="851"/>
      <c r="NWX43" s="851"/>
      <c r="NWY43" s="851"/>
      <c r="NWZ43" s="851"/>
      <c r="NXA43" s="851"/>
      <c r="NXB43" s="851"/>
      <c r="NXC43" s="851"/>
      <c r="NXD43" s="851"/>
      <c r="NXE43" s="851"/>
      <c r="NXF43" s="851"/>
      <c r="NXG43" s="851"/>
      <c r="NXH43" s="851"/>
      <c r="NXI43" s="851"/>
      <c r="NXJ43" s="851"/>
      <c r="NXK43" s="851"/>
      <c r="NXL43" s="851"/>
      <c r="NXM43" s="851"/>
      <c r="NXN43" s="851"/>
      <c r="NXO43" s="851"/>
      <c r="NXP43" s="851"/>
      <c r="NXQ43" s="851"/>
      <c r="NXR43" s="851"/>
      <c r="NXS43" s="851"/>
      <c r="NXT43" s="851"/>
      <c r="NXU43" s="851"/>
      <c r="NXV43" s="851"/>
      <c r="NXW43" s="851"/>
      <c r="NXX43" s="851"/>
      <c r="NXY43" s="851"/>
      <c r="NXZ43" s="851"/>
      <c r="NYA43" s="851"/>
      <c r="NYB43" s="851"/>
      <c r="NYC43" s="851"/>
      <c r="NYD43" s="851"/>
      <c r="NYE43" s="851"/>
      <c r="NYF43" s="851"/>
      <c r="NYG43" s="851"/>
      <c r="NYH43" s="851"/>
      <c r="NYI43" s="851"/>
      <c r="NYJ43" s="851"/>
      <c r="NYK43" s="851"/>
      <c r="NYL43" s="851"/>
      <c r="NYM43" s="851"/>
      <c r="NYN43" s="851"/>
      <c r="NYO43" s="851"/>
      <c r="NYP43" s="851"/>
      <c r="NYQ43" s="851"/>
      <c r="NYR43" s="851"/>
      <c r="NYS43" s="851"/>
      <c r="NYT43" s="851"/>
      <c r="NYU43" s="851"/>
      <c r="NYV43" s="851"/>
      <c r="NYW43" s="851"/>
      <c r="NYX43" s="851"/>
      <c r="NYY43" s="851"/>
      <c r="NYZ43" s="851"/>
      <c r="NZA43" s="851"/>
      <c r="NZB43" s="851"/>
      <c r="NZC43" s="851"/>
      <c r="NZD43" s="851"/>
      <c r="NZE43" s="851"/>
      <c r="NZF43" s="851"/>
      <c r="NZG43" s="851"/>
      <c r="NZH43" s="851"/>
      <c r="NZI43" s="851"/>
      <c r="NZJ43" s="851"/>
      <c r="NZK43" s="851"/>
      <c r="NZL43" s="851"/>
      <c r="NZM43" s="851"/>
      <c r="NZN43" s="851"/>
      <c r="NZO43" s="851"/>
      <c r="NZP43" s="851"/>
      <c r="NZQ43" s="851"/>
      <c r="NZR43" s="851"/>
      <c r="NZS43" s="851"/>
      <c r="NZT43" s="851"/>
      <c r="NZU43" s="851"/>
      <c r="NZV43" s="851"/>
      <c r="NZW43" s="851"/>
      <c r="NZX43" s="851"/>
      <c r="NZY43" s="851"/>
      <c r="NZZ43" s="851"/>
      <c r="OAA43" s="851"/>
      <c r="OAB43" s="851"/>
      <c r="OAC43" s="851"/>
      <c r="OAD43" s="851"/>
      <c r="OAE43" s="851"/>
      <c r="OAF43" s="851"/>
      <c r="OAG43" s="851"/>
      <c r="OAH43" s="851"/>
      <c r="OAI43" s="851"/>
      <c r="OAJ43" s="851"/>
      <c r="OAK43" s="851"/>
      <c r="OAL43" s="851"/>
      <c r="OAM43" s="851"/>
      <c r="OAN43" s="851"/>
      <c r="OAO43" s="851"/>
      <c r="OAP43" s="851"/>
      <c r="OAQ43" s="851"/>
      <c r="OAR43" s="851"/>
      <c r="OAS43" s="851"/>
      <c r="OAT43" s="851"/>
      <c r="OAU43" s="851"/>
      <c r="OAV43" s="851"/>
      <c r="OAW43" s="851"/>
      <c r="OAX43" s="851"/>
      <c r="OAY43" s="851"/>
      <c r="OAZ43" s="851"/>
      <c r="OBA43" s="851"/>
      <c r="OBB43" s="851"/>
      <c r="OBC43" s="851"/>
      <c r="OBD43" s="851"/>
      <c r="OBE43" s="851"/>
      <c r="OBF43" s="851"/>
      <c r="OBG43" s="851"/>
      <c r="OBH43" s="851"/>
      <c r="OBI43" s="851"/>
      <c r="OBJ43" s="851"/>
      <c r="OBK43" s="851"/>
      <c r="OBL43" s="851"/>
      <c r="OBM43" s="851"/>
      <c r="OBN43" s="851"/>
      <c r="OBO43" s="851"/>
      <c r="OBP43" s="851"/>
      <c r="OBQ43" s="851"/>
      <c r="OBR43" s="851"/>
      <c r="OBS43" s="851"/>
      <c r="OBT43" s="851"/>
      <c r="OBU43" s="851"/>
      <c r="OBV43" s="851"/>
      <c r="OBW43" s="851"/>
      <c r="OBX43" s="851"/>
      <c r="OBY43" s="851"/>
      <c r="OBZ43" s="851"/>
      <c r="OCA43" s="851"/>
      <c r="OCB43" s="851"/>
      <c r="OCC43" s="851"/>
      <c r="OCD43" s="851"/>
      <c r="OCE43" s="851"/>
      <c r="OCF43" s="851"/>
      <c r="OCG43" s="851"/>
      <c r="OCH43" s="851"/>
      <c r="OCI43" s="851"/>
      <c r="OCJ43" s="851"/>
      <c r="OCK43" s="851"/>
      <c r="OCL43" s="851"/>
      <c r="OCM43" s="851"/>
      <c r="OCN43" s="851"/>
      <c r="OCO43" s="851"/>
      <c r="OCP43" s="851"/>
      <c r="OCQ43" s="851"/>
      <c r="OCR43" s="851"/>
      <c r="OCS43" s="851"/>
      <c r="OCT43" s="851"/>
      <c r="OCU43" s="851"/>
      <c r="OCV43" s="851"/>
      <c r="OCW43" s="851"/>
      <c r="OCX43" s="851"/>
      <c r="OCY43" s="851"/>
      <c r="OCZ43" s="851"/>
      <c r="ODA43" s="851"/>
      <c r="ODB43" s="851"/>
      <c r="ODC43" s="851"/>
      <c r="ODD43" s="851"/>
      <c r="ODE43" s="851"/>
      <c r="ODF43" s="851"/>
      <c r="ODG43" s="851"/>
      <c r="ODH43" s="851"/>
      <c r="ODI43" s="851"/>
      <c r="ODJ43" s="851"/>
      <c r="ODK43" s="851"/>
      <c r="ODL43" s="851"/>
      <c r="ODM43" s="851"/>
      <c r="ODN43" s="851"/>
      <c r="ODO43" s="851"/>
      <c r="ODP43" s="851"/>
      <c r="ODQ43" s="851"/>
      <c r="ODR43" s="851"/>
      <c r="ODS43" s="851"/>
      <c r="ODT43" s="851"/>
      <c r="ODU43" s="851"/>
      <c r="ODV43" s="851"/>
      <c r="ODW43" s="851"/>
      <c r="ODX43" s="851"/>
      <c r="ODY43" s="851"/>
      <c r="ODZ43" s="851"/>
      <c r="OEA43" s="851"/>
      <c r="OEB43" s="851"/>
      <c r="OEC43" s="851"/>
      <c r="OED43" s="851"/>
      <c r="OEE43" s="851"/>
      <c r="OEF43" s="851"/>
      <c r="OEG43" s="851"/>
      <c r="OEH43" s="851"/>
      <c r="OEI43" s="851"/>
      <c r="OEJ43" s="851"/>
      <c r="OEK43" s="851"/>
      <c r="OEL43" s="851"/>
      <c r="OEM43" s="851"/>
      <c r="OEN43" s="851"/>
      <c r="OEO43" s="851"/>
      <c r="OEP43" s="851"/>
      <c r="OEQ43" s="851"/>
      <c r="OER43" s="851"/>
      <c r="OES43" s="851"/>
      <c r="OET43" s="851"/>
      <c r="OEU43" s="851"/>
      <c r="OEV43" s="851"/>
      <c r="OEW43" s="851"/>
      <c r="OEX43" s="851"/>
      <c r="OEY43" s="851"/>
      <c r="OEZ43" s="851"/>
      <c r="OFA43" s="851"/>
      <c r="OFB43" s="851"/>
      <c r="OFC43" s="851"/>
      <c r="OFD43" s="851"/>
      <c r="OFE43" s="851"/>
      <c r="OFF43" s="851"/>
      <c r="OFG43" s="851"/>
      <c r="OFH43" s="851"/>
      <c r="OFI43" s="851"/>
      <c r="OFJ43" s="851"/>
      <c r="OFK43" s="851"/>
      <c r="OFL43" s="851"/>
      <c r="OFM43" s="851"/>
      <c r="OFN43" s="851"/>
      <c r="OFO43" s="851"/>
      <c r="OFP43" s="851"/>
      <c r="OFQ43" s="851"/>
      <c r="OFR43" s="851"/>
      <c r="OFS43" s="851"/>
      <c r="OFT43" s="851"/>
      <c r="OFU43" s="851"/>
      <c r="OFV43" s="851"/>
      <c r="OFW43" s="851"/>
      <c r="OFX43" s="851"/>
      <c r="OFY43" s="851"/>
      <c r="OFZ43" s="851"/>
      <c r="OGA43" s="851"/>
      <c r="OGB43" s="851"/>
      <c r="OGC43" s="851"/>
      <c r="OGD43" s="851"/>
      <c r="OGE43" s="851"/>
      <c r="OGF43" s="851"/>
      <c r="OGG43" s="851"/>
      <c r="OGH43" s="851"/>
      <c r="OGI43" s="851"/>
      <c r="OGJ43" s="851"/>
      <c r="OGK43" s="851"/>
      <c r="OGL43" s="851"/>
      <c r="OGM43" s="851"/>
      <c r="OGN43" s="851"/>
      <c r="OGO43" s="851"/>
      <c r="OGP43" s="851"/>
      <c r="OGQ43" s="851"/>
      <c r="OGR43" s="851"/>
      <c r="OGS43" s="851"/>
      <c r="OGT43" s="851"/>
      <c r="OGU43" s="851"/>
      <c r="OGV43" s="851"/>
      <c r="OGW43" s="851"/>
      <c r="OGX43" s="851"/>
      <c r="OGY43" s="851"/>
      <c r="OGZ43" s="851"/>
      <c r="OHA43" s="851"/>
      <c r="OHB43" s="851"/>
      <c r="OHC43" s="851"/>
      <c r="OHD43" s="851"/>
      <c r="OHE43" s="851"/>
      <c r="OHF43" s="851"/>
      <c r="OHG43" s="851"/>
      <c r="OHH43" s="851"/>
      <c r="OHI43" s="851"/>
      <c r="OHJ43" s="851"/>
      <c r="OHK43" s="851"/>
      <c r="OHL43" s="851"/>
      <c r="OHM43" s="851"/>
      <c r="OHN43" s="851"/>
      <c r="OHO43" s="851"/>
      <c r="OHP43" s="851"/>
      <c r="OHQ43" s="851"/>
      <c r="OHR43" s="851"/>
      <c r="OHS43" s="851"/>
      <c r="OHT43" s="851"/>
      <c r="OHU43" s="851"/>
      <c r="OHV43" s="851"/>
      <c r="OHW43" s="851"/>
      <c r="OHX43" s="851"/>
      <c r="OHY43" s="851"/>
      <c r="OHZ43" s="851"/>
      <c r="OIA43" s="851"/>
      <c r="OIB43" s="851"/>
      <c r="OIC43" s="851"/>
      <c r="OID43" s="851"/>
      <c r="OIE43" s="851"/>
      <c r="OIF43" s="851"/>
      <c r="OIG43" s="851"/>
      <c r="OIH43" s="851"/>
      <c r="OII43" s="851"/>
      <c r="OIJ43" s="851"/>
      <c r="OIK43" s="851"/>
      <c r="OIL43" s="851"/>
      <c r="OIM43" s="851"/>
      <c r="OIN43" s="851"/>
      <c r="OIO43" s="851"/>
      <c r="OIP43" s="851"/>
      <c r="OIQ43" s="851"/>
      <c r="OIR43" s="851"/>
      <c r="OIS43" s="851"/>
      <c r="OIT43" s="851"/>
      <c r="OIU43" s="851"/>
      <c r="OIV43" s="851"/>
      <c r="OIW43" s="851"/>
      <c r="OIX43" s="851"/>
      <c r="OIY43" s="851"/>
      <c r="OIZ43" s="851"/>
      <c r="OJA43" s="851"/>
      <c r="OJB43" s="851"/>
      <c r="OJC43" s="851"/>
      <c r="OJD43" s="851"/>
      <c r="OJE43" s="851"/>
      <c r="OJF43" s="851"/>
      <c r="OJG43" s="851"/>
      <c r="OJH43" s="851"/>
      <c r="OJI43" s="851"/>
      <c r="OJJ43" s="851"/>
      <c r="OJK43" s="851"/>
      <c r="OJL43" s="851"/>
      <c r="OJM43" s="851"/>
      <c r="OJN43" s="851"/>
      <c r="OJO43" s="851"/>
      <c r="OJP43" s="851"/>
      <c r="OJQ43" s="851"/>
      <c r="OJR43" s="851"/>
      <c r="OJS43" s="851"/>
      <c r="OJT43" s="851"/>
      <c r="OJU43" s="851"/>
      <c r="OJV43" s="851"/>
      <c r="OJW43" s="851"/>
      <c r="OJX43" s="851"/>
      <c r="OJY43" s="851"/>
      <c r="OJZ43" s="851"/>
      <c r="OKA43" s="851"/>
      <c r="OKB43" s="851"/>
      <c r="OKC43" s="851"/>
      <c r="OKD43" s="851"/>
      <c r="OKE43" s="851"/>
      <c r="OKF43" s="851"/>
      <c r="OKG43" s="851"/>
      <c r="OKH43" s="851"/>
      <c r="OKI43" s="851"/>
      <c r="OKJ43" s="851"/>
      <c r="OKK43" s="851"/>
      <c r="OKL43" s="851"/>
      <c r="OKM43" s="851"/>
      <c r="OKN43" s="851"/>
      <c r="OKO43" s="851"/>
      <c r="OKP43" s="851"/>
      <c r="OKQ43" s="851"/>
      <c r="OKR43" s="851"/>
      <c r="OKS43" s="851"/>
      <c r="OKT43" s="851"/>
      <c r="OKU43" s="851"/>
      <c r="OKV43" s="851"/>
      <c r="OKW43" s="851"/>
      <c r="OKX43" s="851"/>
      <c r="OKY43" s="851"/>
      <c r="OKZ43" s="851"/>
      <c r="OLA43" s="851"/>
      <c r="OLB43" s="851"/>
      <c r="OLC43" s="851"/>
      <c r="OLD43" s="851"/>
      <c r="OLE43" s="851"/>
      <c r="OLF43" s="851"/>
      <c r="OLG43" s="851"/>
      <c r="OLH43" s="851"/>
      <c r="OLI43" s="851"/>
      <c r="OLJ43" s="851"/>
      <c r="OLK43" s="851"/>
      <c r="OLL43" s="851"/>
      <c r="OLM43" s="851"/>
      <c r="OLN43" s="851"/>
      <c r="OLO43" s="851"/>
      <c r="OLP43" s="851"/>
      <c r="OLQ43" s="851"/>
      <c r="OLR43" s="851"/>
      <c r="OLS43" s="851"/>
      <c r="OLT43" s="851"/>
      <c r="OLU43" s="851"/>
      <c r="OLV43" s="851"/>
      <c r="OLW43" s="851"/>
      <c r="OLX43" s="851"/>
      <c r="OLY43" s="851"/>
      <c r="OLZ43" s="851"/>
      <c r="OMA43" s="851"/>
      <c r="OMB43" s="851"/>
      <c r="OMC43" s="851"/>
      <c r="OMD43" s="851"/>
      <c r="OME43" s="851"/>
      <c r="OMF43" s="851"/>
      <c r="OMG43" s="851"/>
      <c r="OMH43" s="851"/>
      <c r="OMI43" s="851"/>
      <c r="OMJ43" s="851"/>
      <c r="OMK43" s="851"/>
      <c r="OML43" s="851"/>
      <c r="OMM43" s="851"/>
      <c r="OMN43" s="851"/>
      <c r="OMO43" s="851"/>
      <c r="OMP43" s="851"/>
      <c r="OMQ43" s="851"/>
      <c r="OMR43" s="851"/>
      <c r="OMS43" s="851"/>
      <c r="OMT43" s="851"/>
      <c r="OMU43" s="851"/>
      <c r="OMV43" s="851"/>
      <c r="OMW43" s="851"/>
      <c r="OMX43" s="851"/>
      <c r="OMY43" s="851"/>
      <c r="OMZ43" s="851"/>
      <c r="ONA43" s="851"/>
      <c r="ONB43" s="851"/>
      <c r="ONC43" s="851"/>
      <c r="OND43" s="851"/>
      <c r="ONE43" s="851"/>
      <c r="ONF43" s="851"/>
      <c r="ONG43" s="851"/>
      <c r="ONH43" s="851"/>
      <c r="ONI43" s="851"/>
      <c r="ONJ43" s="851"/>
      <c r="ONK43" s="851"/>
      <c r="ONL43" s="851"/>
      <c r="ONM43" s="851"/>
      <c r="ONN43" s="851"/>
      <c r="ONO43" s="851"/>
      <c r="ONP43" s="851"/>
      <c r="ONQ43" s="851"/>
      <c r="ONR43" s="851"/>
      <c r="ONS43" s="851"/>
      <c r="ONT43" s="851"/>
      <c r="ONU43" s="851"/>
      <c r="ONV43" s="851"/>
      <c r="ONW43" s="851"/>
      <c r="ONX43" s="851"/>
      <c r="ONY43" s="851"/>
      <c r="ONZ43" s="851"/>
      <c r="OOA43" s="851"/>
      <c r="OOB43" s="851"/>
      <c r="OOC43" s="851"/>
      <c r="OOD43" s="851"/>
      <c r="OOE43" s="851"/>
      <c r="OOF43" s="851"/>
      <c r="OOG43" s="851"/>
      <c r="OOH43" s="851"/>
      <c r="OOI43" s="851"/>
      <c r="OOJ43" s="851"/>
      <c r="OOK43" s="851"/>
      <c r="OOL43" s="851"/>
      <c r="OOM43" s="851"/>
      <c r="OON43" s="851"/>
      <c r="OOO43" s="851"/>
      <c r="OOP43" s="851"/>
      <c r="OOQ43" s="851"/>
      <c r="OOR43" s="851"/>
      <c r="OOS43" s="851"/>
      <c r="OOT43" s="851"/>
      <c r="OOU43" s="851"/>
      <c r="OOV43" s="851"/>
      <c r="OOW43" s="851"/>
      <c r="OOX43" s="851"/>
      <c r="OOY43" s="851"/>
      <c r="OOZ43" s="851"/>
      <c r="OPA43" s="851"/>
      <c r="OPB43" s="851"/>
      <c r="OPC43" s="851"/>
      <c r="OPD43" s="851"/>
      <c r="OPE43" s="851"/>
      <c r="OPF43" s="851"/>
      <c r="OPG43" s="851"/>
      <c r="OPH43" s="851"/>
      <c r="OPI43" s="851"/>
      <c r="OPJ43" s="851"/>
      <c r="OPK43" s="851"/>
      <c r="OPL43" s="851"/>
      <c r="OPM43" s="851"/>
      <c r="OPN43" s="851"/>
      <c r="OPO43" s="851"/>
      <c r="OPP43" s="851"/>
      <c r="OPQ43" s="851"/>
      <c r="OPR43" s="851"/>
      <c r="OPS43" s="851"/>
      <c r="OPT43" s="851"/>
      <c r="OPU43" s="851"/>
      <c r="OPV43" s="851"/>
      <c r="OPW43" s="851"/>
      <c r="OPX43" s="851"/>
      <c r="OPY43" s="851"/>
      <c r="OPZ43" s="851"/>
      <c r="OQA43" s="851"/>
      <c r="OQB43" s="851"/>
      <c r="OQC43" s="851"/>
      <c r="OQD43" s="851"/>
      <c r="OQE43" s="851"/>
      <c r="OQF43" s="851"/>
      <c r="OQG43" s="851"/>
      <c r="OQH43" s="851"/>
      <c r="OQI43" s="851"/>
      <c r="OQJ43" s="851"/>
      <c r="OQK43" s="851"/>
      <c r="OQL43" s="851"/>
      <c r="OQM43" s="851"/>
      <c r="OQN43" s="851"/>
      <c r="OQO43" s="851"/>
      <c r="OQP43" s="851"/>
      <c r="OQQ43" s="851"/>
      <c r="OQR43" s="851"/>
      <c r="OQS43" s="851"/>
      <c r="OQT43" s="851"/>
      <c r="OQU43" s="851"/>
      <c r="OQV43" s="851"/>
      <c r="OQW43" s="851"/>
      <c r="OQX43" s="851"/>
      <c r="OQY43" s="851"/>
      <c r="OQZ43" s="851"/>
      <c r="ORA43" s="851"/>
      <c r="ORB43" s="851"/>
      <c r="ORC43" s="851"/>
      <c r="ORD43" s="851"/>
      <c r="ORE43" s="851"/>
      <c r="ORF43" s="851"/>
      <c r="ORG43" s="851"/>
      <c r="ORH43" s="851"/>
      <c r="ORI43" s="851"/>
      <c r="ORJ43" s="851"/>
      <c r="ORK43" s="851"/>
      <c r="ORL43" s="851"/>
      <c r="ORM43" s="851"/>
      <c r="ORN43" s="851"/>
      <c r="ORO43" s="851"/>
      <c r="ORP43" s="851"/>
      <c r="ORQ43" s="851"/>
      <c r="ORR43" s="851"/>
      <c r="ORS43" s="851"/>
      <c r="ORT43" s="851"/>
      <c r="ORU43" s="851"/>
      <c r="ORV43" s="851"/>
      <c r="ORW43" s="851"/>
      <c r="ORX43" s="851"/>
      <c r="ORY43" s="851"/>
      <c r="ORZ43" s="851"/>
      <c r="OSA43" s="851"/>
      <c r="OSB43" s="851"/>
      <c r="OSC43" s="851"/>
      <c r="OSD43" s="851"/>
      <c r="OSE43" s="851"/>
      <c r="OSF43" s="851"/>
      <c r="OSG43" s="851"/>
      <c r="OSH43" s="851"/>
      <c r="OSI43" s="851"/>
      <c r="OSJ43" s="851"/>
      <c r="OSK43" s="851"/>
      <c r="OSL43" s="851"/>
      <c r="OSM43" s="851"/>
      <c r="OSN43" s="851"/>
      <c r="OSO43" s="851"/>
      <c r="OSP43" s="851"/>
      <c r="OSQ43" s="851"/>
      <c r="OSR43" s="851"/>
      <c r="OSS43" s="851"/>
      <c r="OST43" s="851"/>
      <c r="OSU43" s="851"/>
      <c r="OSV43" s="851"/>
      <c r="OSW43" s="851"/>
      <c r="OSX43" s="851"/>
      <c r="OSY43" s="851"/>
      <c r="OSZ43" s="851"/>
      <c r="OTA43" s="851"/>
      <c r="OTB43" s="851"/>
      <c r="OTC43" s="851"/>
      <c r="OTD43" s="851"/>
      <c r="OTE43" s="851"/>
      <c r="OTF43" s="851"/>
      <c r="OTG43" s="851"/>
      <c r="OTH43" s="851"/>
      <c r="OTI43" s="851"/>
      <c r="OTJ43" s="851"/>
      <c r="OTK43" s="851"/>
      <c r="OTL43" s="851"/>
      <c r="OTM43" s="851"/>
      <c r="OTN43" s="851"/>
      <c r="OTO43" s="851"/>
      <c r="OTP43" s="851"/>
      <c r="OTQ43" s="851"/>
      <c r="OTR43" s="851"/>
      <c r="OTS43" s="851"/>
      <c r="OTT43" s="851"/>
      <c r="OTU43" s="851"/>
      <c r="OTV43" s="851"/>
      <c r="OTW43" s="851"/>
      <c r="OTX43" s="851"/>
      <c r="OTY43" s="851"/>
      <c r="OTZ43" s="851"/>
      <c r="OUA43" s="851"/>
      <c r="OUB43" s="851"/>
      <c r="OUC43" s="851"/>
      <c r="OUD43" s="851"/>
      <c r="OUE43" s="851"/>
      <c r="OUF43" s="851"/>
      <c r="OUG43" s="851"/>
      <c r="OUH43" s="851"/>
      <c r="OUI43" s="851"/>
      <c r="OUJ43" s="851"/>
      <c r="OUK43" s="851"/>
      <c r="OUL43" s="851"/>
      <c r="OUM43" s="851"/>
      <c r="OUN43" s="851"/>
      <c r="OUO43" s="851"/>
      <c r="OUP43" s="851"/>
      <c r="OUQ43" s="851"/>
      <c r="OUR43" s="851"/>
      <c r="OUS43" s="851"/>
      <c r="OUT43" s="851"/>
      <c r="OUU43" s="851"/>
      <c r="OUV43" s="851"/>
      <c r="OUW43" s="851"/>
      <c r="OUX43" s="851"/>
      <c r="OUY43" s="851"/>
      <c r="OUZ43" s="851"/>
      <c r="OVA43" s="851"/>
      <c r="OVB43" s="851"/>
      <c r="OVC43" s="851"/>
      <c r="OVD43" s="851"/>
      <c r="OVE43" s="851"/>
      <c r="OVF43" s="851"/>
      <c r="OVG43" s="851"/>
      <c r="OVH43" s="851"/>
      <c r="OVI43" s="851"/>
      <c r="OVJ43" s="851"/>
      <c r="OVK43" s="851"/>
      <c r="OVL43" s="851"/>
      <c r="OVM43" s="851"/>
      <c r="OVN43" s="851"/>
      <c r="OVO43" s="851"/>
      <c r="OVP43" s="851"/>
      <c r="OVQ43" s="851"/>
      <c r="OVR43" s="851"/>
      <c r="OVS43" s="851"/>
      <c r="OVT43" s="851"/>
      <c r="OVU43" s="851"/>
      <c r="OVV43" s="851"/>
      <c r="OVW43" s="851"/>
      <c r="OVX43" s="851"/>
      <c r="OVY43" s="851"/>
      <c r="OVZ43" s="851"/>
      <c r="OWA43" s="851"/>
      <c r="OWB43" s="851"/>
      <c r="OWC43" s="851"/>
      <c r="OWD43" s="851"/>
      <c r="OWE43" s="851"/>
      <c r="OWF43" s="851"/>
      <c r="OWG43" s="851"/>
      <c r="OWH43" s="851"/>
      <c r="OWI43" s="851"/>
      <c r="OWJ43" s="851"/>
      <c r="OWK43" s="851"/>
      <c r="OWL43" s="851"/>
      <c r="OWM43" s="851"/>
      <c r="OWN43" s="851"/>
      <c r="OWO43" s="851"/>
      <c r="OWP43" s="851"/>
      <c r="OWQ43" s="851"/>
      <c r="OWR43" s="851"/>
      <c r="OWS43" s="851"/>
      <c r="OWT43" s="851"/>
      <c r="OWU43" s="851"/>
      <c r="OWV43" s="851"/>
      <c r="OWW43" s="851"/>
      <c r="OWX43" s="851"/>
      <c r="OWY43" s="851"/>
      <c r="OWZ43" s="851"/>
      <c r="OXA43" s="851"/>
      <c r="OXB43" s="851"/>
      <c r="OXC43" s="851"/>
      <c r="OXD43" s="851"/>
      <c r="OXE43" s="851"/>
      <c r="OXF43" s="851"/>
      <c r="OXG43" s="851"/>
      <c r="OXH43" s="851"/>
      <c r="OXI43" s="851"/>
      <c r="OXJ43" s="851"/>
      <c r="OXK43" s="851"/>
      <c r="OXL43" s="851"/>
      <c r="OXM43" s="851"/>
      <c r="OXN43" s="851"/>
      <c r="OXO43" s="851"/>
      <c r="OXP43" s="851"/>
      <c r="OXQ43" s="851"/>
      <c r="OXR43" s="851"/>
      <c r="OXS43" s="851"/>
      <c r="OXT43" s="851"/>
      <c r="OXU43" s="851"/>
      <c r="OXV43" s="851"/>
      <c r="OXW43" s="851"/>
      <c r="OXX43" s="851"/>
      <c r="OXY43" s="851"/>
      <c r="OXZ43" s="851"/>
      <c r="OYA43" s="851"/>
      <c r="OYB43" s="851"/>
      <c r="OYC43" s="851"/>
      <c r="OYD43" s="851"/>
      <c r="OYE43" s="851"/>
      <c r="OYF43" s="851"/>
      <c r="OYG43" s="851"/>
      <c r="OYH43" s="851"/>
      <c r="OYI43" s="851"/>
      <c r="OYJ43" s="851"/>
      <c r="OYK43" s="851"/>
      <c r="OYL43" s="851"/>
      <c r="OYM43" s="851"/>
      <c r="OYN43" s="851"/>
      <c r="OYO43" s="851"/>
      <c r="OYP43" s="851"/>
      <c r="OYQ43" s="851"/>
      <c r="OYR43" s="851"/>
      <c r="OYS43" s="851"/>
      <c r="OYT43" s="851"/>
      <c r="OYU43" s="851"/>
      <c r="OYV43" s="851"/>
      <c r="OYW43" s="851"/>
      <c r="OYX43" s="851"/>
      <c r="OYY43" s="851"/>
      <c r="OYZ43" s="851"/>
      <c r="OZA43" s="851"/>
      <c r="OZB43" s="851"/>
      <c r="OZC43" s="851"/>
      <c r="OZD43" s="851"/>
      <c r="OZE43" s="851"/>
      <c r="OZF43" s="851"/>
      <c r="OZG43" s="851"/>
      <c r="OZH43" s="851"/>
      <c r="OZI43" s="851"/>
      <c r="OZJ43" s="851"/>
      <c r="OZK43" s="851"/>
      <c r="OZL43" s="851"/>
      <c r="OZM43" s="851"/>
      <c r="OZN43" s="851"/>
      <c r="OZO43" s="851"/>
      <c r="OZP43" s="851"/>
      <c r="OZQ43" s="851"/>
      <c r="OZR43" s="851"/>
      <c r="OZS43" s="851"/>
      <c r="OZT43" s="851"/>
      <c r="OZU43" s="851"/>
      <c r="OZV43" s="851"/>
      <c r="OZW43" s="851"/>
      <c r="OZX43" s="851"/>
      <c r="OZY43" s="851"/>
      <c r="OZZ43" s="851"/>
      <c r="PAA43" s="851"/>
      <c r="PAB43" s="851"/>
      <c r="PAC43" s="851"/>
      <c r="PAD43" s="851"/>
      <c r="PAE43" s="851"/>
      <c r="PAF43" s="851"/>
      <c r="PAG43" s="851"/>
      <c r="PAH43" s="851"/>
      <c r="PAI43" s="851"/>
      <c r="PAJ43" s="851"/>
      <c r="PAK43" s="851"/>
      <c r="PAL43" s="851"/>
      <c r="PAM43" s="851"/>
      <c r="PAN43" s="851"/>
      <c r="PAO43" s="851"/>
      <c r="PAP43" s="851"/>
      <c r="PAQ43" s="851"/>
      <c r="PAR43" s="851"/>
      <c r="PAS43" s="851"/>
      <c r="PAT43" s="851"/>
      <c r="PAU43" s="851"/>
      <c r="PAV43" s="851"/>
      <c r="PAW43" s="851"/>
      <c r="PAX43" s="851"/>
      <c r="PAY43" s="851"/>
      <c r="PAZ43" s="851"/>
      <c r="PBA43" s="851"/>
      <c r="PBB43" s="851"/>
      <c r="PBC43" s="851"/>
      <c r="PBD43" s="851"/>
      <c r="PBE43" s="851"/>
      <c r="PBF43" s="851"/>
      <c r="PBG43" s="851"/>
      <c r="PBH43" s="851"/>
      <c r="PBI43" s="851"/>
      <c r="PBJ43" s="851"/>
      <c r="PBK43" s="851"/>
      <c r="PBL43" s="851"/>
      <c r="PBM43" s="851"/>
      <c r="PBN43" s="851"/>
      <c r="PBO43" s="851"/>
      <c r="PBP43" s="851"/>
      <c r="PBQ43" s="851"/>
      <c r="PBR43" s="851"/>
      <c r="PBS43" s="851"/>
      <c r="PBT43" s="851"/>
      <c r="PBU43" s="851"/>
      <c r="PBV43" s="851"/>
      <c r="PBW43" s="851"/>
      <c r="PBX43" s="851"/>
      <c r="PBY43" s="851"/>
      <c r="PBZ43" s="851"/>
      <c r="PCA43" s="851"/>
      <c r="PCB43" s="851"/>
      <c r="PCC43" s="851"/>
      <c r="PCD43" s="851"/>
      <c r="PCE43" s="851"/>
      <c r="PCF43" s="851"/>
      <c r="PCG43" s="851"/>
      <c r="PCH43" s="851"/>
      <c r="PCI43" s="851"/>
      <c r="PCJ43" s="851"/>
      <c r="PCK43" s="851"/>
      <c r="PCL43" s="851"/>
      <c r="PCM43" s="851"/>
      <c r="PCN43" s="851"/>
      <c r="PCO43" s="851"/>
      <c r="PCP43" s="851"/>
      <c r="PCQ43" s="851"/>
      <c r="PCR43" s="851"/>
      <c r="PCS43" s="851"/>
      <c r="PCT43" s="851"/>
      <c r="PCU43" s="851"/>
      <c r="PCV43" s="851"/>
      <c r="PCW43" s="851"/>
      <c r="PCX43" s="851"/>
      <c r="PCY43" s="851"/>
      <c r="PCZ43" s="851"/>
      <c r="PDA43" s="851"/>
      <c r="PDB43" s="851"/>
      <c r="PDC43" s="851"/>
      <c r="PDD43" s="851"/>
      <c r="PDE43" s="851"/>
      <c r="PDF43" s="851"/>
      <c r="PDG43" s="851"/>
      <c r="PDH43" s="851"/>
      <c r="PDI43" s="851"/>
      <c r="PDJ43" s="851"/>
      <c r="PDK43" s="851"/>
      <c r="PDL43" s="851"/>
      <c r="PDM43" s="851"/>
      <c r="PDN43" s="851"/>
      <c r="PDO43" s="851"/>
      <c r="PDP43" s="851"/>
      <c r="PDQ43" s="851"/>
      <c r="PDR43" s="851"/>
      <c r="PDS43" s="851"/>
      <c r="PDT43" s="851"/>
      <c r="PDU43" s="851"/>
      <c r="PDV43" s="851"/>
      <c r="PDW43" s="851"/>
      <c r="PDX43" s="851"/>
      <c r="PDY43" s="851"/>
      <c r="PDZ43" s="851"/>
      <c r="PEA43" s="851"/>
      <c r="PEB43" s="851"/>
      <c r="PEC43" s="851"/>
      <c r="PED43" s="851"/>
      <c r="PEE43" s="851"/>
      <c r="PEF43" s="851"/>
      <c r="PEG43" s="851"/>
      <c r="PEH43" s="851"/>
      <c r="PEI43" s="851"/>
      <c r="PEJ43" s="851"/>
      <c r="PEK43" s="851"/>
      <c r="PEL43" s="851"/>
      <c r="PEM43" s="851"/>
      <c r="PEN43" s="851"/>
      <c r="PEO43" s="851"/>
      <c r="PEP43" s="851"/>
      <c r="PEQ43" s="851"/>
      <c r="PER43" s="851"/>
      <c r="PES43" s="851"/>
      <c r="PET43" s="851"/>
      <c r="PEU43" s="851"/>
      <c r="PEV43" s="851"/>
      <c r="PEW43" s="851"/>
      <c r="PEX43" s="851"/>
      <c r="PEY43" s="851"/>
      <c r="PEZ43" s="851"/>
      <c r="PFA43" s="851"/>
      <c r="PFB43" s="851"/>
      <c r="PFC43" s="851"/>
      <c r="PFD43" s="851"/>
      <c r="PFE43" s="851"/>
      <c r="PFF43" s="851"/>
      <c r="PFG43" s="851"/>
      <c r="PFH43" s="851"/>
      <c r="PFI43" s="851"/>
      <c r="PFJ43" s="851"/>
      <c r="PFK43" s="851"/>
      <c r="PFL43" s="851"/>
      <c r="PFM43" s="851"/>
      <c r="PFN43" s="851"/>
      <c r="PFO43" s="851"/>
      <c r="PFP43" s="851"/>
      <c r="PFQ43" s="851"/>
      <c r="PFR43" s="851"/>
      <c r="PFS43" s="851"/>
      <c r="PFT43" s="851"/>
      <c r="PFU43" s="851"/>
      <c r="PFV43" s="851"/>
      <c r="PFW43" s="851"/>
      <c r="PFX43" s="851"/>
      <c r="PFY43" s="851"/>
      <c r="PFZ43" s="851"/>
      <c r="PGA43" s="851"/>
      <c r="PGB43" s="851"/>
      <c r="PGC43" s="851"/>
      <c r="PGD43" s="851"/>
      <c r="PGE43" s="851"/>
      <c r="PGF43" s="851"/>
      <c r="PGG43" s="851"/>
      <c r="PGH43" s="851"/>
      <c r="PGI43" s="851"/>
      <c r="PGJ43" s="851"/>
      <c r="PGK43" s="851"/>
      <c r="PGL43" s="851"/>
      <c r="PGM43" s="851"/>
      <c r="PGN43" s="851"/>
      <c r="PGO43" s="851"/>
      <c r="PGP43" s="851"/>
      <c r="PGQ43" s="851"/>
      <c r="PGR43" s="851"/>
      <c r="PGS43" s="851"/>
      <c r="PGT43" s="851"/>
      <c r="PGU43" s="851"/>
      <c r="PGV43" s="851"/>
      <c r="PGW43" s="851"/>
      <c r="PGX43" s="851"/>
      <c r="PGY43" s="851"/>
      <c r="PGZ43" s="851"/>
      <c r="PHA43" s="851"/>
      <c r="PHB43" s="851"/>
      <c r="PHC43" s="851"/>
      <c r="PHD43" s="851"/>
      <c r="PHE43" s="851"/>
      <c r="PHF43" s="851"/>
      <c r="PHG43" s="851"/>
      <c r="PHH43" s="851"/>
      <c r="PHI43" s="851"/>
      <c r="PHJ43" s="851"/>
      <c r="PHK43" s="851"/>
      <c r="PHL43" s="851"/>
      <c r="PHM43" s="851"/>
      <c r="PHN43" s="851"/>
      <c r="PHO43" s="851"/>
      <c r="PHP43" s="851"/>
      <c r="PHQ43" s="851"/>
      <c r="PHR43" s="851"/>
      <c r="PHS43" s="851"/>
      <c r="PHT43" s="851"/>
      <c r="PHU43" s="851"/>
      <c r="PHV43" s="851"/>
      <c r="PHW43" s="851"/>
      <c r="PHX43" s="851"/>
      <c r="PHY43" s="851"/>
      <c r="PHZ43" s="851"/>
      <c r="PIA43" s="851"/>
      <c r="PIB43" s="851"/>
      <c r="PIC43" s="851"/>
      <c r="PID43" s="851"/>
      <c r="PIE43" s="851"/>
      <c r="PIF43" s="851"/>
      <c r="PIG43" s="851"/>
      <c r="PIH43" s="851"/>
      <c r="PII43" s="851"/>
      <c r="PIJ43" s="851"/>
      <c r="PIK43" s="851"/>
      <c r="PIL43" s="851"/>
      <c r="PIM43" s="851"/>
      <c r="PIN43" s="851"/>
      <c r="PIO43" s="851"/>
      <c r="PIP43" s="851"/>
      <c r="PIQ43" s="851"/>
      <c r="PIR43" s="851"/>
      <c r="PIS43" s="851"/>
      <c r="PIT43" s="851"/>
      <c r="PIU43" s="851"/>
      <c r="PIV43" s="851"/>
      <c r="PIW43" s="851"/>
      <c r="PIX43" s="851"/>
      <c r="PIY43" s="851"/>
      <c r="PIZ43" s="851"/>
      <c r="PJA43" s="851"/>
      <c r="PJB43" s="851"/>
      <c r="PJC43" s="851"/>
      <c r="PJD43" s="851"/>
      <c r="PJE43" s="851"/>
      <c r="PJF43" s="851"/>
      <c r="PJG43" s="851"/>
      <c r="PJH43" s="851"/>
      <c r="PJI43" s="851"/>
      <c r="PJJ43" s="851"/>
      <c r="PJK43" s="851"/>
      <c r="PJL43" s="851"/>
      <c r="PJM43" s="851"/>
      <c r="PJN43" s="851"/>
      <c r="PJO43" s="851"/>
      <c r="PJP43" s="851"/>
      <c r="PJQ43" s="851"/>
      <c r="PJR43" s="851"/>
      <c r="PJS43" s="851"/>
      <c r="PJT43" s="851"/>
      <c r="PJU43" s="851"/>
      <c r="PJV43" s="851"/>
      <c r="PJW43" s="851"/>
      <c r="PJX43" s="851"/>
      <c r="PJY43" s="851"/>
      <c r="PJZ43" s="851"/>
      <c r="PKA43" s="851"/>
      <c r="PKB43" s="851"/>
      <c r="PKC43" s="851"/>
      <c r="PKD43" s="851"/>
      <c r="PKE43" s="851"/>
      <c r="PKF43" s="851"/>
      <c r="PKG43" s="851"/>
      <c r="PKH43" s="851"/>
      <c r="PKI43" s="851"/>
      <c r="PKJ43" s="851"/>
      <c r="PKK43" s="851"/>
      <c r="PKL43" s="851"/>
      <c r="PKM43" s="851"/>
      <c r="PKN43" s="851"/>
      <c r="PKO43" s="851"/>
      <c r="PKP43" s="851"/>
      <c r="PKQ43" s="851"/>
      <c r="PKR43" s="851"/>
      <c r="PKS43" s="851"/>
      <c r="PKT43" s="851"/>
      <c r="PKU43" s="851"/>
      <c r="PKV43" s="851"/>
      <c r="PKW43" s="851"/>
      <c r="PKX43" s="851"/>
      <c r="PKY43" s="851"/>
      <c r="PKZ43" s="851"/>
      <c r="PLA43" s="851"/>
      <c r="PLB43" s="851"/>
      <c r="PLC43" s="851"/>
      <c r="PLD43" s="851"/>
      <c r="PLE43" s="851"/>
      <c r="PLF43" s="851"/>
      <c r="PLG43" s="851"/>
      <c r="PLH43" s="851"/>
      <c r="PLI43" s="851"/>
      <c r="PLJ43" s="851"/>
      <c r="PLK43" s="851"/>
      <c r="PLL43" s="851"/>
      <c r="PLM43" s="851"/>
      <c r="PLN43" s="851"/>
      <c r="PLO43" s="851"/>
      <c r="PLP43" s="851"/>
      <c r="PLQ43" s="851"/>
      <c r="PLR43" s="851"/>
      <c r="PLS43" s="851"/>
      <c r="PLT43" s="851"/>
      <c r="PLU43" s="851"/>
      <c r="PLV43" s="851"/>
      <c r="PLW43" s="851"/>
      <c r="PLX43" s="851"/>
      <c r="PLY43" s="851"/>
      <c r="PLZ43" s="851"/>
      <c r="PMA43" s="851"/>
      <c r="PMB43" s="851"/>
      <c r="PMC43" s="851"/>
      <c r="PMD43" s="851"/>
      <c r="PME43" s="851"/>
      <c r="PMF43" s="851"/>
      <c r="PMG43" s="851"/>
      <c r="PMH43" s="851"/>
      <c r="PMI43" s="851"/>
      <c r="PMJ43" s="851"/>
      <c r="PMK43" s="851"/>
      <c r="PML43" s="851"/>
      <c r="PMM43" s="851"/>
      <c r="PMN43" s="851"/>
      <c r="PMO43" s="851"/>
      <c r="PMP43" s="851"/>
      <c r="PMQ43" s="851"/>
      <c r="PMR43" s="851"/>
      <c r="PMS43" s="851"/>
      <c r="PMT43" s="851"/>
      <c r="PMU43" s="851"/>
      <c r="PMV43" s="851"/>
      <c r="PMW43" s="851"/>
      <c r="PMX43" s="851"/>
      <c r="PMY43" s="851"/>
      <c r="PMZ43" s="851"/>
      <c r="PNA43" s="851"/>
      <c r="PNB43" s="851"/>
      <c r="PNC43" s="851"/>
      <c r="PND43" s="851"/>
      <c r="PNE43" s="851"/>
      <c r="PNF43" s="851"/>
      <c r="PNG43" s="851"/>
      <c r="PNH43" s="851"/>
      <c r="PNI43" s="851"/>
      <c r="PNJ43" s="851"/>
      <c r="PNK43" s="851"/>
      <c r="PNL43" s="851"/>
      <c r="PNM43" s="851"/>
      <c r="PNN43" s="851"/>
      <c r="PNO43" s="851"/>
      <c r="PNP43" s="851"/>
      <c r="PNQ43" s="851"/>
      <c r="PNR43" s="851"/>
      <c r="PNS43" s="851"/>
      <c r="PNT43" s="851"/>
      <c r="PNU43" s="851"/>
      <c r="PNV43" s="851"/>
      <c r="PNW43" s="851"/>
      <c r="PNX43" s="851"/>
      <c r="PNY43" s="851"/>
      <c r="PNZ43" s="851"/>
      <c r="POA43" s="851"/>
      <c r="POB43" s="851"/>
      <c r="POC43" s="851"/>
      <c r="POD43" s="851"/>
      <c r="POE43" s="851"/>
      <c r="POF43" s="851"/>
      <c r="POG43" s="851"/>
      <c r="POH43" s="851"/>
      <c r="POI43" s="851"/>
      <c r="POJ43" s="851"/>
      <c r="POK43" s="851"/>
      <c r="POL43" s="851"/>
      <c r="POM43" s="851"/>
      <c r="PON43" s="851"/>
      <c r="POO43" s="851"/>
      <c r="POP43" s="851"/>
      <c r="POQ43" s="851"/>
      <c r="POR43" s="851"/>
      <c r="POS43" s="851"/>
      <c r="POT43" s="851"/>
      <c r="POU43" s="851"/>
      <c r="POV43" s="851"/>
      <c r="POW43" s="851"/>
      <c r="POX43" s="851"/>
      <c r="POY43" s="851"/>
      <c r="POZ43" s="851"/>
      <c r="PPA43" s="851"/>
      <c r="PPB43" s="851"/>
      <c r="PPC43" s="851"/>
      <c r="PPD43" s="851"/>
      <c r="PPE43" s="851"/>
      <c r="PPF43" s="851"/>
      <c r="PPG43" s="851"/>
      <c r="PPH43" s="851"/>
      <c r="PPI43" s="851"/>
      <c r="PPJ43" s="851"/>
      <c r="PPK43" s="851"/>
      <c r="PPL43" s="851"/>
      <c r="PPM43" s="851"/>
      <c r="PPN43" s="851"/>
      <c r="PPO43" s="851"/>
      <c r="PPP43" s="851"/>
      <c r="PPQ43" s="851"/>
      <c r="PPR43" s="851"/>
      <c r="PPS43" s="851"/>
      <c r="PPT43" s="851"/>
      <c r="PPU43" s="851"/>
      <c r="PPV43" s="851"/>
      <c r="PPW43" s="851"/>
      <c r="PPX43" s="851"/>
      <c r="PPY43" s="851"/>
      <c r="PPZ43" s="851"/>
      <c r="PQA43" s="851"/>
      <c r="PQB43" s="851"/>
      <c r="PQC43" s="851"/>
      <c r="PQD43" s="851"/>
      <c r="PQE43" s="851"/>
      <c r="PQF43" s="851"/>
      <c r="PQG43" s="851"/>
      <c r="PQH43" s="851"/>
      <c r="PQI43" s="851"/>
      <c r="PQJ43" s="851"/>
      <c r="PQK43" s="851"/>
      <c r="PQL43" s="851"/>
      <c r="PQM43" s="851"/>
      <c r="PQN43" s="851"/>
      <c r="PQO43" s="851"/>
      <c r="PQP43" s="851"/>
      <c r="PQQ43" s="851"/>
      <c r="PQR43" s="851"/>
      <c r="PQS43" s="851"/>
      <c r="PQT43" s="851"/>
      <c r="PQU43" s="851"/>
      <c r="PQV43" s="851"/>
      <c r="PQW43" s="851"/>
      <c r="PQX43" s="851"/>
      <c r="PQY43" s="851"/>
      <c r="PQZ43" s="851"/>
      <c r="PRA43" s="851"/>
      <c r="PRB43" s="851"/>
      <c r="PRC43" s="851"/>
      <c r="PRD43" s="851"/>
      <c r="PRE43" s="851"/>
      <c r="PRF43" s="851"/>
      <c r="PRG43" s="851"/>
      <c r="PRH43" s="851"/>
      <c r="PRI43" s="851"/>
      <c r="PRJ43" s="851"/>
      <c r="PRK43" s="851"/>
      <c r="PRL43" s="851"/>
      <c r="PRM43" s="851"/>
      <c r="PRN43" s="851"/>
      <c r="PRO43" s="851"/>
      <c r="PRP43" s="851"/>
      <c r="PRQ43" s="851"/>
      <c r="PRR43" s="851"/>
      <c r="PRS43" s="851"/>
      <c r="PRT43" s="851"/>
      <c r="PRU43" s="851"/>
      <c r="PRV43" s="851"/>
      <c r="PRW43" s="851"/>
      <c r="PRX43" s="851"/>
      <c r="PRY43" s="851"/>
      <c r="PRZ43" s="851"/>
      <c r="PSA43" s="851"/>
      <c r="PSB43" s="851"/>
      <c r="PSC43" s="851"/>
      <c r="PSD43" s="851"/>
      <c r="PSE43" s="851"/>
      <c r="PSF43" s="851"/>
      <c r="PSG43" s="851"/>
      <c r="PSH43" s="851"/>
      <c r="PSI43" s="851"/>
      <c r="PSJ43" s="851"/>
      <c r="PSK43" s="851"/>
      <c r="PSL43" s="851"/>
      <c r="PSM43" s="851"/>
      <c r="PSN43" s="851"/>
      <c r="PSO43" s="851"/>
      <c r="PSP43" s="851"/>
      <c r="PSQ43" s="851"/>
      <c r="PSR43" s="851"/>
      <c r="PSS43" s="851"/>
      <c r="PST43" s="851"/>
      <c r="PSU43" s="851"/>
      <c r="PSV43" s="851"/>
      <c r="PSW43" s="851"/>
      <c r="PSX43" s="851"/>
      <c r="PSY43" s="851"/>
      <c r="PSZ43" s="851"/>
      <c r="PTA43" s="851"/>
      <c r="PTB43" s="851"/>
      <c r="PTC43" s="851"/>
      <c r="PTD43" s="851"/>
      <c r="PTE43" s="851"/>
      <c r="PTF43" s="851"/>
      <c r="PTG43" s="851"/>
      <c r="PTH43" s="851"/>
      <c r="PTI43" s="851"/>
      <c r="PTJ43" s="851"/>
      <c r="PTK43" s="851"/>
      <c r="PTL43" s="851"/>
      <c r="PTM43" s="851"/>
      <c r="PTN43" s="851"/>
      <c r="PTO43" s="851"/>
      <c r="PTP43" s="851"/>
      <c r="PTQ43" s="851"/>
      <c r="PTR43" s="851"/>
      <c r="PTS43" s="851"/>
      <c r="PTT43" s="851"/>
      <c r="PTU43" s="851"/>
      <c r="PTV43" s="851"/>
      <c r="PTW43" s="851"/>
      <c r="PTX43" s="851"/>
      <c r="PTY43" s="851"/>
      <c r="PTZ43" s="851"/>
      <c r="PUA43" s="851"/>
      <c r="PUB43" s="851"/>
      <c r="PUC43" s="851"/>
      <c r="PUD43" s="851"/>
      <c r="PUE43" s="851"/>
      <c r="PUF43" s="851"/>
      <c r="PUG43" s="851"/>
      <c r="PUH43" s="851"/>
      <c r="PUI43" s="851"/>
      <c r="PUJ43" s="851"/>
      <c r="PUK43" s="851"/>
      <c r="PUL43" s="851"/>
      <c r="PUM43" s="851"/>
      <c r="PUN43" s="851"/>
      <c r="PUO43" s="851"/>
      <c r="PUP43" s="851"/>
      <c r="PUQ43" s="851"/>
      <c r="PUR43" s="851"/>
      <c r="PUS43" s="851"/>
      <c r="PUT43" s="851"/>
      <c r="PUU43" s="851"/>
      <c r="PUV43" s="851"/>
      <c r="PUW43" s="851"/>
      <c r="PUX43" s="851"/>
      <c r="PUY43" s="851"/>
      <c r="PUZ43" s="851"/>
      <c r="PVA43" s="851"/>
      <c r="PVB43" s="851"/>
      <c r="PVC43" s="851"/>
      <c r="PVD43" s="851"/>
      <c r="PVE43" s="851"/>
      <c r="PVF43" s="851"/>
      <c r="PVG43" s="851"/>
      <c r="PVH43" s="851"/>
      <c r="PVI43" s="851"/>
      <c r="PVJ43" s="851"/>
      <c r="PVK43" s="851"/>
      <c r="PVL43" s="851"/>
      <c r="PVM43" s="851"/>
      <c r="PVN43" s="851"/>
      <c r="PVO43" s="851"/>
      <c r="PVP43" s="851"/>
      <c r="PVQ43" s="851"/>
      <c r="PVR43" s="851"/>
      <c r="PVS43" s="851"/>
      <c r="PVT43" s="851"/>
      <c r="PVU43" s="851"/>
      <c r="PVV43" s="851"/>
      <c r="PVW43" s="851"/>
      <c r="PVX43" s="851"/>
      <c r="PVY43" s="851"/>
      <c r="PVZ43" s="851"/>
      <c r="PWA43" s="851"/>
      <c r="PWB43" s="851"/>
      <c r="PWC43" s="851"/>
      <c r="PWD43" s="851"/>
      <c r="PWE43" s="851"/>
      <c r="PWF43" s="851"/>
      <c r="PWG43" s="851"/>
      <c r="PWH43" s="851"/>
      <c r="PWI43" s="851"/>
      <c r="PWJ43" s="851"/>
      <c r="PWK43" s="851"/>
      <c r="PWL43" s="851"/>
      <c r="PWM43" s="851"/>
      <c r="PWN43" s="851"/>
      <c r="PWO43" s="851"/>
      <c r="PWP43" s="851"/>
      <c r="PWQ43" s="851"/>
      <c r="PWR43" s="851"/>
      <c r="PWS43" s="851"/>
      <c r="PWT43" s="851"/>
      <c r="PWU43" s="851"/>
      <c r="PWV43" s="851"/>
      <c r="PWW43" s="851"/>
      <c r="PWX43" s="851"/>
      <c r="PWY43" s="851"/>
      <c r="PWZ43" s="851"/>
      <c r="PXA43" s="851"/>
      <c r="PXB43" s="851"/>
      <c r="PXC43" s="851"/>
      <c r="PXD43" s="851"/>
      <c r="PXE43" s="851"/>
      <c r="PXF43" s="851"/>
      <c r="PXG43" s="851"/>
      <c r="PXH43" s="851"/>
      <c r="PXI43" s="851"/>
      <c r="PXJ43" s="851"/>
      <c r="PXK43" s="851"/>
      <c r="PXL43" s="851"/>
      <c r="PXM43" s="851"/>
      <c r="PXN43" s="851"/>
      <c r="PXO43" s="851"/>
      <c r="PXP43" s="851"/>
      <c r="PXQ43" s="851"/>
      <c r="PXR43" s="851"/>
      <c r="PXS43" s="851"/>
      <c r="PXT43" s="851"/>
      <c r="PXU43" s="851"/>
      <c r="PXV43" s="851"/>
      <c r="PXW43" s="851"/>
      <c r="PXX43" s="851"/>
      <c r="PXY43" s="851"/>
      <c r="PXZ43" s="851"/>
      <c r="PYA43" s="851"/>
      <c r="PYB43" s="851"/>
      <c r="PYC43" s="851"/>
      <c r="PYD43" s="851"/>
      <c r="PYE43" s="851"/>
      <c r="PYF43" s="851"/>
      <c r="PYG43" s="851"/>
      <c r="PYH43" s="851"/>
      <c r="PYI43" s="851"/>
      <c r="PYJ43" s="851"/>
      <c r="PYK43" s="851"/>
      <c r="PYL43" s="851"/>
      <c r="PYM43" s="851"/>
      <c r="PYN43" s="851"/>
      <c r="PYO43" s="851"/>
      <c r="PYP43" s="851"/>
      <c r="PYQ43" s="851"/>
      <c r="PYR43" s="851"/>
      <c r="PYS43" s="851"/>
      <c r="PYT43" s="851"/>
      <c r="PYU43" s="851"/>
      <c r="PYV43" s="851"/>
      <c r="PYW43" s="851"/>
      <c r="PYX43" s="851"/>
      <c r="PYY43" s="851"/>
      <c r="PYZ43" s="851"/>
      <c r="PZA43" s="851"/>
      <c r="PZB43" s="851"/>
      <c r="PZC43" s="851"/>
      <c r="PZD43" s="851"/>
      <c r="PZE43" s="851"/>
      <c r="PZF43" s="851"/>
      <c r="PZG43" s="851"/>
      <c r="PZH43" s="851"/>
      <c r="PZI43" s="851"/>
      <c r="PZJ43" s="851"/>
      <c r="PZK43" s="851"/>
      <c r="PZL43" s="851"/>
      <c r="PZM43" s="851"/>
      <c r="PZN43" s="851"/>
      <c r="PZO43" s="851"/>
      <c r="PZP43" s="851"/>
      <c r="PZQ43" s="851"/>
      <c r="PZR43" s="851"/>
      <c r="PZS43" s="851"/>
      <c r="PZT43" s="851"/>
      <c r="PZU43" s="851"/>
      <c r="PZV43" s="851"/>
      <c r="PZW43" s="851"/>
      <c r="PZX43" s="851"/>
      <c r="PZY43" s="851"/>
      <c r="PZZ43" s="851"/>
      <c r="QAA43" s="851"/>
      <c r="QAB43" s="851"/>
      <c r="QAC43" s="851"/>
      <c r="QAD43" s="851"/>
      <c r="QAE43" s="851"/>
      <c r="QAF43" s="851"/>
      <c r="QAG43" s="851"/>
      <c r="QAH43" s="851"/>
      <c r="QAI43" s="851"/>
      <c r="QAJ43" s="851"/>
      <c r="QAK43" s="851"/>
      <c r="QAL43" s="851"/>
      <c r="QAM43" s="851"/>
      <c r="QAN43" s="851"/>
      <c r="QAO43" s="851"/>
      <c r="QAP43" s="851"/>
      <c r="QAQ43" s="851"/>
      <c r="QAR43" s="851"/>
      <c r="QAS43" s="851"/>
      <c r="QAT43" s="851"/>
      <c r="QAU43" s="851"/>
      <c r="QAV43" s="851"/>
      <c r="QAW43" s="851"/>
      <c r="QAX43" s="851"/>
      <c r="QAY43" s="851"/>
      <c r="QAZ43" s="851"/>
      <c r="QBA43" s="851"/>
      <c r="QBB43" s="851"/>
      <c r="QBC43" s="851"/>
      <c r="QBD43" s="851"/>
      <c r="QBE43" s="851"/>
      <c r="QBF43" s="851"/>
      <c r="QBG43" s="851"/>
      <c r="QBH43" s="851"/>
      <c r="QBI43" s="851"/>
      <c r="QBJ43" s="851"/>
      <c r="QBK43" s="851"/>
      <c r="QBL43" s="851"/>
      <c r="QBM43" s="851"/>
      <c r="QBN43" s="851"/>
      <c r="QBO43" s="851"/>
      <c r="QBP43" s="851"/>
      <c r="QBQ43" s="851"/>
      <c r="QBR43" s="851"/>
      <c r="QBS43" s="851"/>
      <c r="QBT43" s="851"/>
      <c r="QBU43" s="851"/>
      <c r="QBV43" s="851"/>
      <c r="QBW43" s="851"/>
      <c r="QBX43" s="851"/>
      <c r="QBY43" s="851"/>
      <c r="QBZ43" s="851"/>
      <c r="QCA43" s="851"/>
      <c r="QCB43" s="851"/>
      <c r="QCC43" s="851"/>
      <c r="QCD43" s="851"/>
      <c r="QCE43" s="851"/>
      <c r="QCF43" s="851"/>
      <c r="QCG43" s="851"/>
      <c r="QCH43" s="851"/>
      <c r="QCI43" s="851"/>
      <c r="QCJ43" s="851"/>
      <c r="QCK43" s="851"/>
      <c r="QCL43" s="851"/>
      <c r="QCM43" s="851"/>
      <c r="QCN43" s="851"/>
      <c r="QCO43" s="851"/>
      <c r="QCP43" s="851"/>
      <c r="QCQ43" s="851"/>
      <c r="QCR43" s="851"/>
      <c r="QCS43" s="851"/>
      <c r="QCT43" s="851"/>
      <c r="QCU43" s="851"/>
      <c r="QCV43" s="851"/>
      <c r="QCW43" s="851"/>
      <c r="QCX43" s="851"/>
      <c r="QCY43" s="851"/>
      <c r="QCZ43" s="851"/>
      <c r="QDA43" s="851"/>
      <c r="QDB43" s="851"/>
      <c r="QDC43" s="851"/>
      <c r="QDD43" s="851"/>
      <c r="QDE43" s="851"/>
      <c r="QDF43" s="851"/>
      <c r="QDG43" s="851"/>
      <c r="QDH43" s="851"/>
      <c r="QDI43" s="851"/>
      <c r="QDJ43" s="851"/>
      <c r="QDK43" s="851"/>
      <c r="QDL43" s="851"/>
      <c r="QDM43" s="851"/>
      <c r="QDN43" s="851"/>
      <c r="QDO43" s="851"/>
      <c r="QDP43" s="851"/>
      <c r="QDQ43" s="851"/>
      <c r="QDR43" s="851"/>
      <c r="QDS43" s="851"/>
      <c r="QDT43" s="851"/>
      <c r="QDU43" s="851"/>
      <c r="QDV43" s="851"/>
      <c r="QDW43" s="851"/>
      <c r="QDX43" s="851"/>
      <c r="QDY43" s="851"/>
      <c r="QDZ43" s="851"/>
      <c r="QEA43" s="851"/>
      <c r="QEB43" s="851"/>
      <c r="QEC43" s="851"/>
      <c r="QED43" s="851"/>
      <c r="QEE43" s="851"/>
      <c r="QEF43" s="851"/>
      <c r="QEG43" s="851"/>
      <c r="QEH43" s="851"/>
      <c r="QEI43" s="851"/>
      <c r="QEJ43" s="851"/>
      <c r="QEK43" s="851"/>
      <c r="QEL43" s="851"/>
      <c r="QEM43" s="851"/>
      <c r="QEN43" s="851"/>
      <c r="QEO43" s="851"/>
      <c r="QEP43" s="851"/>
      <c r="QEQ43" s="851"/>
      <c r="QER43" s="851"/>
      <c r="QES43" s="851"/>
      <c r="QET43" s="851"/>
      <c r="QEU43" s="851"/>
      <c r="QEV43" s="851"/>
      <c r="QEW43" s="851"/>
      <c r="QEX43" s="851"/>
      <c r="QEY43" s="851"/>
      <c r="QEZ43" s="851"/>
      <c r="QFA43" s="851"/>
      <c r="QFB43" s="851"/>
      <c r="QFC43" s="851"/>
      <c r="QFD43" s="851"/>
      <c r="QFE43" s="851"/>
      <c r="QFF43" s="851"/>
      <c r="QFG43" s="851"/>
      <c r="QFH43" s="851"/>
      <c r="QFI43" s="851"/>
      <c r="QFJ43" s="851"/>
      <c r="QFK43" s="851"/>
      <c r="QFL43" s="851"/>
      <c r="QFM43" s="851"/>
      <c r="QFN43" s="851"/>
      <c r="QFO43" s="851"/>
      <c r="QFP43" s="851"/>
      <c r="QFQ43" s="851"/>
      <c r="QFR43" s="851"/>
      <c r="QFS43" s="851"/>
      <c r="QFT43" s="851"/>
      <c r="QFU43" s="851"/>
      <c r="QFV43" s="851"/>
      <c r="QFW43" s="851"/>
      <c r="QFX43" s="851"/>
      <c r="QFY43" s="851"/>
      <c r="QFZ43" s="851"/>
      <c r="QGA43" s="851"/>
      <c r="QGB43" s="851"/>
      <c r="QGC43" s="851"/>
      <c r="QGD43" s="851"/>
      <c r="QGE43" s="851"/>
      <c r="QGF43" s="851"/>
      <c r="QGG43" s="851"/>
      <c r="QGH43" s="851"/>
      <c r="QGI43" s="851"/>
      <c r="QGJ43" s="851"/>
      <c r="QGK43" s="851"/>
      <c r="QGL43" s="851"/>
      <c r="QGM43" s="851"/>
      <c r="QGN43" s="851"/>
      <c r="QGO43" s="851"/>
      <c r="QGP43" s="851"/>
      <c r="QGQ43" s="851"/>
      <c r="QGR43" s="851"/>
      <c r="QGS43" s="851"/>
      <c r="QGT43" s="851"/>
      <c r="QGU43" s="851"/>
      <c r="QGV43" s="851"/>
      <c r="QGW43" s="851"/>
      <c r="QGX43" s="851"/>
      <c r="QGY43" s="851"/>
      <c r="QGZ43" s="851"/>
      <c r="QHA43" s="851"/>
      <c r="QHB43" s="851"/>
      <c r="QHC43" s="851"/>
      <c r="QHD43" s="851"/>
      <c r="QHE43" s="851"/>
      <c r="QHF43" s="851"/>
      <c r="QHG43" s="851"/>
      <c r="QHH43" s="851"/>
      <c r="QHI43" s="851"/>
      <c r="QHJ43" s="851"/>
      <c r="QHK43" s="851"/>
      <c r="QHL43" s="851"/>
      <c r="QHM43" s="851"/>
      <c r="QHN43" s="851"/>
      <c r="QHO43" s="851"/>
      <c r="QHP43" s="851"/>
      <c r="QHQ43" s="851"/>
      <c r="QHR43" s="851"/>
      <c r="QHS43" s="851"/>
      <c r="QHT43" s="851"/>
      <c r="QHU43" s="851"/>
      <c r="QHV43" s="851"/>
      <c r="QHW43" s="851"/>
      <c r="QHX43" s="851"/>
      <c r="QHY43" s="851"/>
      <c r="QHZ43" s="851"/>
      <c r="QIA43" s="851"/>
      <c r="QIB43" s="851"/>
      <c r="QIC43" s="851"/>
      <c r="QID43" s="851"/>
      <c r="QIE43" s="851"/>
      <c r="QIF43" s="851"/>
      <c r="QIG43" s="851"/>
      <c r="QIH43" s="851"/>
      <c r="QII43" s="851"/>
      <c r="QIJ43" s="851"/>
      <c r="QIK43" s="851"/>
      <c r="QIL43" s="851"/>
      <c r="QIM43" s="851"/>
      <c r="QIN43" s="851"/>
      <c r="QIO43" s="851"/>
      <c r="QIP43" s="851"/>
      <c r="QIQ43" s="851"/>
      <c r="QIR43" s="851"/>
      <c r="QIS43" s="851"/>
      <c r="QIT43" s="851"/>
      <c r="QIU43" s="851"/>
      <c r="QIV43" s="851"/>
      <c r="QIW43" s="851"/>
      <c r="QIX43" s="851"/>
      <c r="QIY43" s="851"/>
      <c r="QIZ43" s="851"/>
      <c r="QJA43" s="851"/>
      <c r="QJB43" s="851"/>
      <c r="QJC43" s="851"/>
      <c r="QJD43" s="851"/>
      <c r="QJE43" s="851"/>
      <c r="QJF43" s="851"/>
      <c r="QJG43" s="851"/>
      <c r="QJH43" s="851"/>
      <c r="QJI43" s="851"/>
      <c r="QJJ43" s="851"/>
      <c r="QJK43" s="851"/>
      <c r="QJL43" s="851"/>
      <c r="QJM43" s="851"/>
      <c r="QJN43" s="851"/>
      <c r="QJO43" s="851"/>
      <c r="QJP43" s="851"/>
      <c r="QJQ43" s="851"/>
      <c r="QJR43" s="851"/>
      <c r="QJS43" s="851"/>
      <c r="QJT43" s="851"/>
      <c r="QJU43" s="851"/>
      <c r="QJV43" s="851"/>
      <c r="QJW43" s="851"/>
      <c r="QJX43" s="851"/>
      <c r="QJY43" s="851"/>
      <c r="QJZ43" s="851"/>
      <c r="QKA43" s="851"/>
      <c r="QKB43" s="851"/>
      <c r="QKC43" s="851"/>
      <c r="QKD43" s="851"/>
      <c r="QKE43" s="851"/>
      <c r="QKF43" s="851"/>
      <c r="QKG43" s="851"/>
      <c r="QKH43" s="851"/>
      <c r="QKI43" s="851"/>
      <c r="QKJ43" s="851"/>
      <c r="QKK43" s="851"/>
      <c r="QKL43" s="851"/>
      <c r="QKM43" s="851"/>
      <c r="QKN43" s="851"/>
      <c r="QKO43" s="851"/>
      <c r="QKP43" s="851"/>
      <c r="QKQ43" s="851"/>
      <c r="QKR43" s="851"/>
      <c r="QKS43" s="851"/>
      <c r="QKT43" s="851"/>
      <c r="QKU43" s="851"/>
      <c r="QKV43" s="851"/>
      <c r="QKW43" s="851"/>
      <c r="QKX43" s="851"/>
      <c r="QKY43" s="851"/>
      <c r="QKZ43" s="851"/>
      <c r="QLA43" s="851"/>
      <c r="QLB43" s="851"/>
      <c r="QLC43" s="851"/>
      <c r="QLD43" s="851"/>
      <c r="QLE43" s="851"/>
      <c r="QLF43" s="851"/>
      <c r="QLG43" s="851"/>
      <c r="QLH43" s="851"/>
      <c r="QLI43" s="851"/>
      <c r="QLJ43" s="851"/>
      <c r="QLK43" s="851"/>
      <c r="QLL43" s="851"/>
      <c r="QLM43" s="851"/>
      <c r="QLN43" s="851"/>
      <c r="QLO43" s="851"/>
      <c r="QLP43" s="851"/>
      <c r="QLQ43" s="851"/>
      <c r="QLR43" s="851"/>
      <c r="QLS43" s="851"/>
      <c r="QLT43" s="851"/>
      <c r="QLU43" s="851"/>
      <c r="QLV43" s="851"/>
      <c r="QLW43" s="851"/>
      <c r="QLX43" s="851"/>
      <c r="QLY43" s="851"/>
      <c r="QLZ43" s="851"/>
      <c r="QMA43" s="851"/>
      <c r="QMB43" s="851"/>
      <c r="QMC43" s="851"/>
      <c r="QMD43" s="851"/>
      <c r="QME43" s="851"/>
      <c r="QMF43" s="851"/>
      <c r="QMG43" s="851"/>
      <c r="QMH43" s="851"/>
      <c r="QMI43" s="851"/>
      <c r="QMJ43" s="851"/>
      <c r="QMK43" s="851"/>
      <c r="QML43" s="851"/>
      <c r="QMM43" s="851"/>
      <c r="QMN43" s="851"/>
      <c r="QMO43" s="851"/>
      <c r="QMP43" s="851"/>
      <c r="QMQ43" s="851"/>
      <c r="QMR43" s="851"/>
      <c r="QMS43" s="851"/>
      <c r="QMT43" s="851"/>
      <c r="QMU43" s="851"/>
      <c r="QMV43" s="851"/>
      <c r="QMW43" s="851"/>
      <c r="QMX43" s="851"/>
      <c r="QMY43" s="851"/>
      <c r="QMZ43" s="851"/>
      <c r="QNA43" s="851"/>
      <c r="QNB43" s="851"/>
      <c r="QNC43" s="851"/>
      <c r="QND43" s="851"/>
      <c r="QNE43" s="851"/>
      <c r="QNF43" s="851"/>
      <c r="QNG43" s="851"/>
      <c r="QNH43" s="851"/>
      <c r="QNI43" s="851"/>
      <c r="QNJ43" s="851"/>
      <c r="QNK43" s="851"/>
      <c r="QNL43" s="851"/>
      <c r="QNM43" s="851"/>
      <c r="QNN43" s="851"/>
      <c r="QNO43" s="851"/>
      <c r="QNP43" s="851"/>
      <c r="QNQ43" s="851"/>
      <c r="QNR43" s="851"/>
      <c r="QNS43" s="851"/>
      <c r="QNT43" s="851"/>
      <c r="QNU43" s="851"/>
      <c r="QNV43" s="851"/>
      <c r="QNW43" s="851"/>
      <c r="QNX43" s="851"/>
      <c r="QNY43" s="851"/>
      <c r="QNZ43" s="851"/>
      <c r="QOA43" s="851"/>
      <c r="QOB43" s="851"/>
      <c r="QOC43" s="851"/>
      <c r="QOD43" s="851"/>
      <c r="QOE43" s="851"/>
      <c r="QOF43" s="851"/>
      <c r="QOG43" s="851"/>
      <c r="QOH43" s="851"/>
      <c r="QOI43" s="851"/>
      <c r="QOJ43" s="851"/>
      <c r="QOK43" s="851"/>
      <c r="QOL43" s="851"/>
      <c r="QOM43" s="851"/>
      <c r="QON43" s="851"/>
      <c r="QOO43" s="851"/>
      <c r="QOP43" s="851"/>
      <c r="QOQ43" s="851"/>
      <c r="QOR43" s="851"/>
      <c r="QOS43" s="851"/>
      <c r="QOT43" s="851"/>
      <c r="QOU43" s="851"/>
      <c r="QOV43" s="851"/>
      <c r="QOW43" s="851"/>
      <c r="QOX43" s="851"/>
      <c r="QOY43" s="851"/>
      <c r="QOZ43" s="851"/>
      <c r="QPA43" s="851"/>
      <c r="QPB43" s="851"/>
      <c r="QPC43" s="851"/>
      <c r="QPD43" s="851"/>
      <c r="QPE43" s="851"/>
      <c r="QPF43" s="851"/>
      <c r="QPG43" s="851"/>
      <c r="QPH43" s="851"/>
      <c r="QPI43" s="851"/>
      <c r="QPJ43" s="851"/>
      <c r="QPK43" s="851"/>
      <c r="QPL43" s="851"/>
      <c r="QPM43" s="851"/>
      <c r="QPN43" s="851"/>
      <c r="QPO43" s="851"/>
      <c r="QPP43" s="851"/>
      <c r="QPQ43" s="851"/>
      <c r="QPR43" s="851"/>
      <c r="QPS43" s="851"/>
      <c r="QPT43" s="851"/>
      <c r="QPU43" s="851"/>
      <c r="QPV43" s="851"/>
      <c r="QPW43" s="851"/>
      <c r="QPX43" s="851"/>
      <c r="QPY43" s="851"/>
      <c r="QPZ43" s="851"/>
      <c r="QQA43" s="851"/>
      <c r="QQB43" s="851"/>
      <c r="QQC43" s="851"/>
      <c r="QQD43" s="851"/>
      <c r="QQE43" s="851"/>
      <c r="QQF43" s="851"/>
      <c r="QQG43" s="851"/>
      <c r="QQH43" s="851"/>
      <c r="QQI43" s="851"/>
      <c r="QQJ43" s="851"/>
      <c r="QQK43" s="851"/>
      <c r="QQL43" s="851"/>
      <c r="QQM43" s="851"/>
      <c r="QQN43" s="851"/>
      <c r="QQO43" s="851"/>
      <c r="QQP43" s="851"/>
      <c r="QQQ43" s="851"/>
      <c r="QQR43" s="851"/>
      <c r="QQS43" s="851"/>
      <c r="QQT43" s="851"/>
      <c r="QQU43" s="851"/>
      <c r="QQV43" s="851"/>
      <c r="QQW43" s="851"/>
      <c r="QQX43" s="851"/>
      <c r="QQY43" s="851"/>
      <c r="QQZ43" s="851"/>
      <c r="QRA43" s="851"/>
      <c r="QRB43" s="851"/>
      <c r="QRC43" s="851"/>
      <c r="QRD43" s="851"/>
      <c r="QRE43" s="851"/>
      <c r="QRF43" s="851"/>
      <c r="QRG43" s="851"/>
      <c r="QRH43" s="851"/>
      <c r="QRI43" s="851"/>
      <c r="QRJ43" s="851"/>
      <c r="QRK43" s="851"/>
      <c r="QRL43" s="851"/>
      <c r="QRM43" s="851"/>
      <c r="QRN43" s="851"/>
      <c r="QRO43" s="851"/>
      <c r="QRP43" s="851"/>
      <c r="QRQ43" s="851"/>
      <c r="QRR43" s="851"/>
      <c r="QRS43" s="851"/>
      <c r="QRT43" s="851"/>
      <c r="QRU43" s="851"/>
      <c r="QRV43" s="851"/>
      <c r="QRW43" s="851"/>
      <c r="QRX43" s="851"/>
      <c r="QRY43" s="851"/>
      <c r="QRZ43" s="851"/>
      <c r="QSA43" s="851"/>
      <c r="QSB43" s="851"/>
      <c r="QSC43" s="851"/>
      <c r="QSD43" s="851"/>
      <c r="QSE43" s="851"/>
      <c r="QSF43" s="851"/>
      <c r="QSG43" s="851"/>
      <c r="QSH43" s="851"/>
      <c r="QSI43" s="851"/>
      <c r="QSJ43" s="851"/>
      <c r="QSK43" s="851"/>
      <c r="QSL43" s="851"/>
      <c r="QSM43" s="851"/>
      <c r="QSN43" s="851"/>
      <c r="QSO43" s="851"/>
      <c r="QSP43" s="851"/>
      <c r="QSQ43" s="851"/>
      <c r="QSR43" s="851"/>
      <c r="QSS43" s="851"/>
      <c r="QST43" s="851"/>
      <c r="QSU43" s="851"/>
      <c r="QSV43" s="851"/>
      <c r="QSW43" s="851"/>
      <c r="QSX43" s="851"/>
      <c r="QSY43" s="851"/>
      <c r="QSZ43" s="851"/>
      <c r="QTA43" s="851"/>
      <c r="QTB43" s="851"/>
      <c r="QTC43" s="851"/>
      <c r="QTD43" s="851"/>
      <c r="QTE43" s="851"/>
      <c r="QTF43" s="851"/>
      <c r="QTG43" s="851"/>
      <c r="QTH43" s="851"/>
      <c r="QTI43" s="851"/>
      <c r="QTJ43" s="851"/>
      <c r="QTK43" s="851"/>
      <c r="QTL43" s="851"/>
      <c r="QTM43" s="851"/>
      <c r="QTN43" s="851"/>
      <c r="QTO43" s="851"/>
      <c r="QTP43" s="851"/>
      <c r="QTQ43" s="851"/>
      <c r="QTR43" s="851"/>
      <c r="QTS43" s="851"/>
      <c r="QTT43" s="851"/>
      <c r="QTU43" s="851"/>
      <c r="QTV43" s="851"/>
      <c r="QTW43" s="851"/>
      <c r="QTX43" s="851"/>
      <c r="QTY43" s="851"/>
      <c r="QTZ43" s="851"/>
      <c r="QUA43" s="851"/>
      <c r="QUB43" s="851"/>
      <c r="QUC43" s="851"/>
      <c r="QUD43" s="851"/>
      <c r="QUE43" s="851"/>
      <c r="QUF43" s="851"/>
      <c r="QUG43" s="851"/>
      <c r="QUH43" s="851"/>
      <c r="QUI43" s="851"/>
      <c r="QUJ43" s="851"/>
      <c r="QUK43" s="851"/>
      <c r="QUL43" s="851"/>
      <c r="QUM43" s="851"/>
      <c r="QUN43" s="851"/>
      <c r="QUO43" s="851"/>
      <c r="QUP43" s="851"/>
      <c r="QUQ43" s="851"/>
      <c r="QUR43" s="851"/>
      <c r="QUS43" s="851"/>
      <c r="QUT43" s="851"/>
      <c r="QUU43" s="851"/>
      <c r="QUV43" s="851"/>
      <c r="QUW43" s="851"/>
      <c r="QUX43" s="851"/>
      <c r="QUY43" s="851"/>
      <c r="QUZ43" s="851"/>
      <c r="QVA43" s="851"/>
      <c r="QVB43" s="851"/>
      <c r="QVC43" s="851"/>
      <c r="QVD43" s="851"/>
      <c r="QVE43" s="851"/>
      <c r="QVF43" s="851"/>
      <c r="QVG43" s="851"/>
      <c r="QVH43" s="851"/>
      <c r="QVI43" s="851"/>
      <c r="QVJ43" s="851"/>
      <c r="QVK43" s="851"/>
      <c r="QVL43" s="851"/>
      <c r="QVM43" s="851"/>
      <c r="QVN43" s="851"/>
      <c r="QVO43" s="851"/>
      <c r="QVP43" s="851"/>
      <c r="QVQ43" s="851"/>
      <c r="QVR43" s="851"/>
      <c r="QVS43" s="851"/>
      <c r="QVT43" s="851"/>
      <c r="QVU43" s="851"/>
      <c r="QVV43" s="851"/>
      <c r="QVW43" s="851"/>
      <c r="QVX43" s="851"/>
      <c r="QVY43" s="851"/>
      <c r="QVZ43" s="851"/>
      <c r="QWA43" s="851"/>
      <c r="QWB43" s="851"/>
      <c r="QWC43" s="851"/>
      <c r="QWD43" s="851"/>
      <c r="QWE43" s="851"/>
      <c r="QWF43" s="851"/>
      <c r="QWG43" s="851"/>
      <c r="QWH43" s="851"/>
      <c r="QWI43" s="851"/>
      <c r="QWJ43" s="851"/>
      <c r="QWK43" s="851"/>
      <c r="QWL43" s="851"/>
      <c r="QWM43" s="851"/>
      <c r="QWN43" s="851"/>
      <c r="QWO43" s="851"/>
      <c r="QWP43" s="851"/>
      <c r="QWQ43" s="851"/>
      <c r="QWR43" s="851"/>
      <c r="QWS43" s="851"/>
      <c r="QWT43" s="851"/>
      <c r="QWU43" s="851"/>
      <c r="QWV43" s="851"/>
      <c r="QWW43" s="851"/>
      <c r="QWX43" s="851"/>
      <c r="QWY43" s="851"/>
      <c r="QWZ43" s="851"/>
      <c r="QXA43" s="851"/>
      <c r="QXB43" s="851"/>
      <c r="QXC43" s="851"/>
      <c r="QXD43" s="851"/>
      <c r="QXE43" s="851"/>
      <c r="QXF43" s="851"/>
      <c r="QXG43" s="851"/>
      <c r="QXH43" s="851"/>
      <c r="QXI43" s="851"/>
      <c r="QXJ43" s="851"/>
      <c r="QXK43" s="851"/>
      <c r="QXL43" s="851"/>
      <c r="QXM43" s="851"/>
      <c r="QXN43" s="851"/>
      <c r="QXO43" s="851"/>
      <c r="QXP43" s="851"/>
      <c r="QXQ43" s="851"/>
      <c r="QXR43" s="851"/>
      <c r="QXS43" s="851"/>
      <c r="QXT43" s="851"/>
      <c r="QXU43" s="851"/>
      <c r="QXV43" s="851"/>
      <c r="QXW43" s="851"/>
      <c r="QXX43" s="851"/>
      <c r="QXY43" s="851"/>
      <c r="QXZ43" s="851"/>
      <c r="QYA43" s="851"/>
      <c r="QYB43" s="851"/>
      <c r="QYC43" s="851"/>
      <c r="QYD43" s="851"/>
      <c r="QYE43" s="851"/>
      <c r="QYF43" s="851"/>
      <c r="QYG43" s="851"/>
      <c r="QYH43" s="851"/>
      <c r="QYI43" s="851"/>
      <c r="QYJ43" s="851"/>
      <c r="QYK43" s="851"/>
      <c r="QYL43" s="851"/>
      <c r="QYM43" s="851"/>
      <c r="QYN43" s="851"/>
      <c r="QYO43" s="851"/>
      <c r="QYP43" s="851"/>
      <c r="QYQ43" s="851"/>
      <c r="QYR43" s="851"/>
      <c r="QYS43" s="851"/>
      <c r="QYT43" s="851"/>
      <c r="QYU43" s="851"/>
      <c r="QYV43" s="851"/>
      <c r="QYW43" s="851"/>
      <c r="QYX43" s="851"/>
      <c r="QYY43" s="851"/>
      <c r="QYZ43" s="851"/>
      <c r="QZA43" s="851"/>
      <c r="QZB43" s="851"/>
      <c r="QZC43" s="851"/>
      <c r="QZD43" s="851"/>
      <c r="QZE43" s="851"/>
      <c r="QZF43" s="851"/>
      <c r="QZG43" s="851"/>
      <c r="QZH43" s="851"/>
      <c r="QZI43" s="851"/>
      <c r="QZJ43" s="851"/>
      <c r="QZK43" s="851"/>
      <c r="QZL43" s="851"/>
      <c r="QZM43" s="851"/>
      <c r="QZN43" s="851"/>
      <c r="QZO43" s="851"/>
      <c r="QZP43" s="851"/>
      <c r="QZQ43" s="851"/>
      <c r="QZR43" s="851"/>
      <c r="QZS43" s="851"/>
      <c r="QZT43" s="851"/>
      <c r="QZU43" s="851"/>
      <c r="QZV43" s="851"/>
      <c r="QZW43" s="851"/>
      <c r="QZX43" s="851"/>
      <c r="QZY43" s="851"/>
      <c r="QZZ43" s="851"/>
      <c r="RAA43" s="851"/>
      <c r="RAB43" s="851"/>
      <c r="RAC43" s="851"/>
      <c r="RAD43" s="851"/>
      <c r="RAE43" s="851"/>
      <c r="RAF43" s="851"/>
      <c r="RAG43" s="851"/>
      <c r="RAH43" s="851"/>
      <c r="RAI43" s="851"/>
      <c r="RAJ43" s="851"/>
      <c r="RAK43" s="851"/>
      <c r="RAL43" s="851"/>
      <c r="RAM43" s="851"/>
      <c r="RAN43" s="851"/>
      <c r="RAO43" s="851"/>
      <c r="RAP43" s="851"/>
      <c r="RAQ43" s="851"/>
      <c r="RAR43" s="851"/>
      <c r="RAS43" s="851"/>
      <c r="RAT43" s="851"/>
      <c r="RAU43" s="851"/>
      <c r="RAV43" s="851"/>
      <c r="RAW43" s="851"/>
      <c r="RAX43" s="851"/>
      <c r="RAY43" s="851"/>
      <c r="RAZ43" s="851"/>
      <c r="RBA43" s="851"/>
      <c r="RBB43" s="851"/>
      <c r="RBC43" s="851"/>
      <c r="RBD43" s="851"/>
      <c r="RBE43" s="851"/>
      <c r="RBF43" s="851"/>
      <c r="RBG43" s="851"/>
      <c r="RBH43" s="851"/>
      <c r="RBI43" s="851"/>
      <c r="RBJ43" s="851"/>
      <c r="RBK43" s="851"/>
      <c r="RBL43" s="851"/>
      <c r="RBM43" s="851"/>
      <c r="RBN43" s="851"/>
      <c r="RBO43" s="851"/>
      <c r="RBP43" s="851"/>
      <c r="RBQ43" s="851"/>
      <c r="RBR43" s="851"/>
      <c r="RBS43" s="851"/>
      <c r="RBT43" s="851"/>
      <c r="RBU43" s="851"/>
      <c r="RBV43" s="851"/>
      <c r="RBW43" s="851"/>
      <c r="RBX43" s="851"/>
      <c r="RBY43" s="851"/>
      <c r="RBZ43" s="851"/>
      <c r="RCA43" s="851"/>
      <c r="RCB43" s="851"/>
      <c r="RCC43" s="851"/>
      <c r="RCD43" s="851"/>
      <c r="RCE43" s="851"/>
      <c r="RCF43" s="851"/>
      <c r="RCG43" s="851"/>
      <c r="RCH43" s="851"/>
      <c r="RCI43" s="851"/>
      <c r="RCJ43" s="851"/>
      <c r="RCK43" s="851"/>
      <c r="RCL43" s="851"/>
      <c r="RCM43" s="851"/>
      <c r="RCN43" s="851"/>
      <c r="RCO43" s="851"/>
      <c r="RCP43" s="851"/>
      <c r="RCQ43" s="851"/>
      <c r="RCR43" s="851"/>
      <c r="RCS43" s="851"/>
      <c r="RCT43" s="851"/>
      <c r="RCU43" s="851"/>
      <c r="RCV43" s="851"/>
      <c r="RCW43" s="851"/>
      <c r="RCX43" s="851"/>
      <c r="RCY43" s="851"/>
      <c r="RCZ43" s="851"/>
      <c r="RDA43" s="851"/>
      <c r="RDB43" s="851"/>
      <c r="RDC43" s="851"/>
      <c r="RDD43" s="851"/>
      <c r="RDE43" s="851"/>
      <c r="RDF43" s="851"/>
      <c r="RDG43" s="851"/>
      <c r="RDH43" s="851"/>
      <c r="RDI43" s="851"/>
      <c r="RDJ43" s="851"/>
      <c r="RDK43" s="851"/>
      <c r="RDL43" s="851"/>
      <c r="RDM43" s="851"/>
      <c r="RDN43" s="851"/>
      <c r="RDO43" s="851"/>
      <c r="RDP43" s="851"/>
      <c r="RDQ43" s="851"/>
      <c r="RDR43" s="851"/>
      <c r="RDS43" s="851"/>
      <c r="RDT43" s="851"/>
      <c r="RDU43" s="851"/>
      <c r="RDV43" s="851"/>
      <c r="RDW43" s="851"/>
      <c r="RDX43" s="851"/>
      <c r="RDY43" s="851"/>
      <c r="RDZ43" s="851"/>
      <c r="REA43" s="851"/>
      <c r="REB43" s="851"/>
      <c r="REC43" s="851"/>
      <c r="RED43" s="851"/>
      <c r="REE43" s="851"/>
      <c r="REF43" s="851"/>
      <c r="REG43" s="851"/>
      <c r="REH43" s="851"/>
      <c r="REI43" s="851"/>
      <c r="REJ43" s="851"/>
      <c r="REK43" s="851"/>
      <c r="REL43" s="851"/>
      <c r="REM43" s="851"/>
      <c r="REN43" s="851"/>
      <c r="REO43" s="851"/>
      <c r="REP43" s="851"/>
      <c r="REQ43" s="851"/>
      <c r="RER43" s="851"/>
      <c r="RES43" s="851"/>
      <c r="RET43" s="851"/>
      <c r="REU43" s="851"/>
      <c r="REV43" s="851"/>
      <c r="REW43" s="851"/>
      <c r="REX43" s="851"/>
      <c r="REY43" s="851"/>
      <c r="REZ43" s="851"/>
      <c r="RFA43" s="851"/>
      <c r="RFB43" s="851"/>
      <c r="RFC43" s="851"/>
      <c r="RFD43" s="851"/>
      <c r="RFE43" s="851"/>
      <c r="RFF43" s="851"/>
      <c r="RFG43" s="851"/>
      <c r="RFH43" s="851"/>
      <c r="RFI43" s="851"/>
      <c r="RFJ43" s="851"/>
      <c r="RFK43" s="851"/>
      <c r="RFL43" s="851"/>
      <c r="RFM43" s="851"/>
      <c r="RFN43" s="851"/>
      <c r="RFO43" s="851"/>
      <c r="RFP43" s="851"/>
      <c r="RFQ43" s="851"/>
      <c r="RFR43" s="851"/>
      <c r="RFS43" s="851"/>
      <c r="RFT43" s="851"/>
      <c r="RFU43" s="851"/>
      <c r="RFV43" s="851"/>
      <c r="RFW43" s="851"/>
      <c r="RFX43" s="851"/>
      <c r="RFY43" s="851"/>
      <c r="RFZ43" s="851"/>
      <c r="RGA43" s="851"/>
      <c r="RGB43" s="851"/>
      <c r="RGC43" s="851"/>
      <c r="RGD43" s="851"/>
      <c r="RGE43" s="851"/>
      <c r="RGF43" s="851"/>
      <c r="RGG43" s="851"/>
      <c r="RGH43" s="851"/>
      <c r="RGI43" s="851"/>
      <c r="RGJ43" s="851"/>
      <c r="RGK43" s="851"/>
      <c r="RGL43" s="851"/>
      <c r="RGM43" s="851"/>
      <c r="RGN43" s="851"/>
      <c r="RGO43" s="851"/>
      <c r="RGP43" s="851"/>
      <c r="RGQ43" s="851"/>
      <c r="RGR43" s="851"/>
      <c r="RGS43" s="851"/>
      <c r="RGT43" s="851"/>
      <c r="RGU43" s="851"/>
      <c r="RGV43" s="851"/>
      <c r="RGW43" s="851"/>
      <c r="RGX43" s="851"/>
      <c r="RGY43" s="851"/>
      <c r="RGZ43" s="851"/>
      <c r="RHA43" s="851"/>
      <c r="RHB43" s="851"/>
      <c r="RHC43" s="851"/>
      <c r="RHD43" s="851"/>
      <c r="RHE43" s="851"/>
      <c r="RHF43" s="851"/>
      <c r="RHG43" s="851"/>
      <c r="RHH43" s="851"/>
      <c r="RHI43" s="851"/>
      <c r="RHJ43" s="851"/>
      <c r="RHK43" s="851"/>
      <c r="RHL43" s="851"/>
      <c r="RHM43" s="851"/>
      <c r="RHN43" s="851"/>
      <c r="RHO43" s="851"/>
      <c r="RHP43" s="851"/>
      <c r="RHQ43" s="851"/>
      <c r="RHR43" s="851"/>
      <c r="RHS43" s="851"/>
      <c r="RHT43" s="851"/>
      <c r="RHU43" s="851"/>
      <c r="RHV43" s="851"/>
      <c r="RHW43" s="851"/>
      <c r="RHX43" s="851"/>
      <c r="RHY43" s="851"/>
      <c r="RHZ43" s="851"/>
      <c r="RIA43" s="851"/>
      <c r="RIB43" s="851"/>
      <c r="RIC43" s="851"/>
      <c r="RID43" s="851"/>
      <c r="RIE43" s="851"/>
      <c r="RIF43" s="851"/>
      <c r="RIG43" s="851"/>
      <c r="RIH43" s="851"/>
      <c r="RII43" s="851"/>
      <c r="RIJ43" s="851"/>
      <c r="RIK43" s="851"/>
      <c r="RIL43" s="851"/>
      <c r="RIM43" s="851"/>
      <c r="RIN43" s="851"/>
      <c r="RIO43" s="851"/>
      <c r="RIP43" s="851"/>
      <c r="RIQ43" s="851"/>
      <c r="RIR43" s="851"/>
      <c r="RIS43" s="851"/>
      <c r="RIT43" s="851"/>
      <c r="RIU43" s="851"/>
      <c r="RIV43" s="851"/>
      <c r="RIW43" s="851"/>
      <c r="RIX43" s="851"/>
      <c r="RIY43" s="851"/>
      <c r="RIZ43" s="851"/>
      <c r="RJA43" s="851"/>
      <c r="RJB43" s="851"/>
      <c r="RJC43" s="851"/>
      <c r="RJD43" s="851"/>
      <c r="RJE43" s="851"/>
      <c r="RJF43" s="851"/>
      <c r="RJG43" s="851"/>
      <c r="RJH43" s="851"/>
      <c r="RJI43" s="851"/>
      <c r="RJJ43" s="851"/>
      <c r="RJK43" s="851"/>
      <c r="RJL43" s="851"/>
      <c r="RJM43" s="851"/>
      <c r="RJN43" s="851"/>
      <c r="RJO43" s="851"/>
      <c r="RJP43" s="851"/>
      <c r="RJQ43" s="851"/>
      <c r="RJR43" s="851"/>
      <c r="RJS43" s="851"/>
      <c r="RJT43" s="851"/>
      <c r="RJU43" s="851"/>
      <c r="RJV43" s="851"/>
      <c r="RJW43" s="851"/>
      <c r="RJX43" s="851"/>
      <c r="RJY43" s="851"/>
      <c r="RJZ43" s="851"/>
      <c r="RKA43" s="851"/>
      <c r="RKB43" s="851"/>
      <c r="RKC43" s="851"/>
      <c r="RKD43" s="851"/>
      <c r="RKE43" s="851"/>
      <c r="RKF43" s="851"/>
      <c r="RKG43" s="851"/>
      <c r="RKH43" s="851"/>
      <c r="RKI43" s="851"/>
      <c r="RKJ43" s="851"/>
      <c r="RKK43" s="851"/>
      <c r="RKL43" s="851"/>
      <c r="RKM43" s="851"/>
      <c r="RKN43" s="851"/>
      <c r="RKO43" s="851"/>
      <c r="RKP43" s="851"/>
      <c r="RKQ43" s="851"/>
      <c r="RKR43" s="851"/>
      <c r="RKS43" s="851"/>
      <c r="RKT43" s="851"/>
      <c r="RKU43" s="851"/>
      <c r="RKV43" s="851"/>
      <c r="RKW43" s="851"/>
      <c r="RKX43" s="851"/>
      <c r="RKY43" s="851"/>
      <c r="RKZ43" s="851"/>
      <c r="RLA43" s="851"/>
      <c r="RLB43" s="851"/>
      <c r="RLC43" s="851"/>
      <c r="RLD43" s="851"/>
      <c r="RLE43" s="851"/>
      <c r="RLF43" s="851"/>
      <c r="RLG43" s="851"/>
      <c r="RLH43" s="851"/>
      <c r="RLI43" s="851"/>
      <c r="RLJ43" s="851"/>
      <c r="RLK43" s="851"/>
      <c r="RLL43" s="851"/>
      <c r="RLM43" s="851"/>
      <c r="RLN43" s="851"/>
      <c r="RLO43" s="851"/>
      <c r="RLP43" s="851"/>
      <c r="RLQ43" s="851"/>
      <c r="RLR43" s="851"/>
      <c r="RLS43" s="851"/>
      <c r="RLT43" s="851"/>
      <c r="RLU43" s="851"/>
      <c r="RLV43" s="851"/>
      <c r="RLW43" s="851"/>
      <c r="RLX43" s="851"/>
      <c r="RLY43" s="851"/>
      <c r="RLZ43" s="851"/>
      <c r="RMA43" s="851"/>
      <c r="RMB43" s="851"/>
      <c r="RMC43" s="851"/>
      <c r="RMD43" s="851"/>
      <c r="RME43" s="851"/>
      <c r="RMF43" s="851"/>
      <c r="RMG43" s="851"/>
      <c r="RMH43" s="851"/>
      <c r="RMI43" s="851"/>
      <c r="RMJ43" s="851"/>
      <c r="RMK43" s="851"/>
      <c r="RML43" s="851"/>
      <c r="RMM43" s="851"/>
      <c r="RMN43" s="851"/>
      <c r="RMO43" s="851"/>
      <c r="RMP43" s="851"/>
      <c r="RMQ43" s="851"/>
      <c r="RMR43" s="851"/>
      <c r="RMS43" s="851"/>
      <c r="RMT43" s="851"/>
      <c r="RMU43" s="851"/>
      <c r="RMV43" s="851"/>
      <c r="RMW43" s="851"/>
      <c r="RMX43" s="851"/>
      <c r="RMY43" s="851"/>
      <c r="RMZ43" s="851"/>
      <c r="RNA43" s="851"/>
      <c r="RNB43" s="851"/>
      <c r="RNC43" s="851"/>
      <c r="RND43" s="851"/>
      <c r="RNE43" s="851"/>
      <c r="RNF43" s="851"/>
      <c r="RNG43" s="851"/>
      <c r="RNH43" s="851"/>
      <c r="RNI43" s="851"/>
      <c r="RNJ43" s="851"/>
      <c r="RNK43" s="851"/>
      <c r="RNL43" s="851"/>
      <c r="RNM43" s="851"/>
      <c r="RNN43" s="851"/>
      <c r="RNO43" s="851"/>
      <c r="RNP43" s="851"/>
      <c r="RNQ43" s="851"/>
      <c r="RNR43" s="851"/>
      <c r="RNS43" s="851"/>
      <c r="RNT43" s="851"/>
      <c r="RNU43" s="851"/>
      <c r="RNV43" s="851"/>
      <c r="RNW43" s="851"/>
      <c r="RNX43" s="851"/>
      <c r="RNY43" s="851"/>
      <c r="RNZ43" s="851"/>
      <c r="ROA43" s="851"/>
      <c r="ROB43" s="851"/>
      <c r="ROC43" s="851"/>
      <c r="ROD43" s="851"/>
      <c r="ROE43" s="851"/>
      <c r="ROF43" s="851"/>
      <c r="ROG43" s="851"/>
      <c r="ROH43" s="851"/>
      <c r="ROI43" s="851"/>
      <c r="ROJ43" s="851"/>
      <c r="ROK43" s="851"/>
      <c r="ROL43" s="851"/>
      <c r="ROM43" s="851"/>
      <c r="RON43" s="851"/>
      <c r="ROO43" s="851"/>
      <c r="ROP43" s="851"/>
      <c r="ROQ43" s="851"/>
      <c r="ROR43" s="851"/>
      <c r="ROS43" s="851"/>
      <c r="ROT43" s="851"/>
      <c r="ROU43" s="851"/>
      <c r="ROV43" s="851"/>
      <c r="ROW43" s="851"/>
      <c r="ROX43" s="851"/>
      <c r="ROY43" s="851"/>
      <c r="ROZ43" s="851"/>
      <c r="RPA43" s="851"/>
      <c r="RPB43" s="851"/>
      <c r="RPC43" s="851"/>
      <c r="RPD43" s="851"/>
      <c r="RPE43" s="851"/>
      <c r="RPF43" s="851"/>
      <c r="RPG43" s="851"/>
      <c r="RPH43" s="851"/>
      <c r="RPI43" s="851"/>
      <c r="RPJ43" s="851"/>
      <c r="RPK43" s="851"/>
      <c r="RPL43" s="851"/>
      <c r="RPM43" s="851"/>
      <c r="RPN43" s="851"/>
      <c r="RPO43" s="851"/>
      <c r="RPP43" s="851"/>
      <c r="RPQ43" s="851"/>
      <c r="RPR43" s="851"/>
      <c r="RPS43" s="851"/>
      <c r="RPT43" s="851"/>
      <c r="RPU43" s="851"/>
      <c r="RPV43" s="851"/>
      <c r="RPW43" s="851"/>
      <c r="RPX43" s="851"/>
      <c r="RPY43" s="851"/>
      <c r="RPZ43" s="851"/>
      <c r="RQA43" s="851"/>
      <c r="RQB43" s="851"/>
      <c r="RQC43" s="851"/>
      <c r="RQD43" s="851"/>
      <c r="RQE43" s="851"/>
      <c r="RQF43" s="851"/>
      <c r="RQG43" s="851"/>
      <c r="RQH43" s="851"/>
      <c r="RQI43" s="851"/>
      <c r="RQJ43" s="851"/>
      <c r="RQK43" s="851"/>
      <c r="RQL43" s="851"/>
      <c r="RQM43" s="851"/>
      <c r="RQN43" s="851"/>
      <c r="RQO43" s="851"/>
      <c r="RQP43" s="851"/>
      <c r="RQQ43" s="851"/>
      <c r="RQR43" s="851"/>
      <c r="RQS43" s="851"/>
      <c r="RQT43" s="851"/>
      <c r="RQU43" s="851"/>
      <c r="RQV43" s="851"/>
      <c r="RQW43" s="851"/>
      <c r="RQX43" s="851"/>
      <c r="RQY43" s="851"/>
      <c r="RQZ43" s="851"/>
      <c r="RRA43" s="851"/>
      <c r="RRB43" s="851"/>
      <c r="RRC43" s="851"/>
      <c r="RRD43" s="851"/>
      <c r="RRE43" s="851"/>
      <c r="RRF43" s="851"/>
      <c r="RRG43" s="851"/>
      <c r="RRH43" s="851"/>
      <c r="RRI43" s="851"/>
      <c r="RRJ43" s="851"/>
      <c r="RRK43" s="851"/>
      <c r="RRL43" s="851"/>
      <c r="RRM43" s="851"/>
      <c r="RRN43" s="851"/>
      <c r="RRO43" s="851"/>
      <c r="RRP43" s="851"/>
      <c r="RRQ43" s="851"/>
      <c r="RRR43" s="851"/>
      <c r="RRS43" s="851"/>
      <c r="RRT43" s="851"/>
      <c r="RRU43" s="851"/>
      <c r="RRV43" s="851"/>
      <c r="RRW43" s="851"/>
      <c r="RRX43" s="851"/>
      <c r="RRY43" s="851"/>
      <c r="RRZ43" s="851"/>
      <c r="RSA43" s="851"/>
      <c r="RSB43" s="851"/>
      <c r="RSC43" s="851"/>
      <c r="RSD43" s="851"/>
      <c r="RSE43" s="851"/>
      <c r="RSF43" s="851"/>
      <c r="RSG43" s="851"/>
      <c r="RSH43" s="851"/>
      <c r="RSI43" s="851"/>
      <c r="RSJ43" s="851"/>
      <c r="RSK43" s="851"/>
      <c r="RSL43" s="851"/>
      <c r="RSM43" s="851"/>
      <c r="RSN43" s="851"/>
      <c r="RSO43" s="851"/>
      <c r="RSP43" s="851"/>
      <c r="RSQ43" s="851"/>
      <c r="RSR43" s="851"/>
      <c r="RSS43" s="851"/>
      <c r="RST43" s="851"/>
      <c r="RSU43" s="851"/>
      <c r="RSV43" s="851"/>
      <c r="RSW43" s="851"/>
      <c r="RSX43" s="851"/>
      <c r="RSY43" s="851"/>
      <c r="RSZ43" s="851"/>
      <c r="RTA43" s="851"/>
      <c r="RTB43" s="851"/>
      <c r="RTC43" s="851"/>
      <c r="RTD43" s="851"/>
      <c r="RTE43" s="851"/>
      <c r="RTF43" s="851"/>
      <c r="RTG43" s="851"/>
      <c r="RTH43" s="851"/>
      <c r="RTI43" s="851"/>
      <c r="RTJ43" s="851"/>
      <c r="RTK43" s="851"/>
      <c r="RTL43" s="851"/>
      <c r="RTM43" s="851"/>
      <c r="RTN43" s="851"/>
      <c r="RTO43" s="851"/>
      <c r="RTP43" s="851"/>
      <c r="RTQ43" s="851"/>
      <c r="RTR43" s="851"/>
      <c r="RTS43" s="851"/>
      <c r="RTT43" s="851"/>
      <c r="RTU43" s="851"/>
      <c r="RTV43" s="851"/>
      <c r="RTW43" s="851"/>
      <c r="RTX43" s="851"/>
      <c r="RTY43" s="851"/>
      <c r="RTZ43" s="851"/>
      <c r="RUA43" s="851"/>
      <c r="RUB43" s="851"/>
      <c r="RUC43" s="851"/>
      <c r="RUD43" s="851"/>
      <c r="RUE43" s="851"/>
      <c r="RUF43" s="851"/>
      <c r="RUG43" s="851"/>
      <c r="RUH43" s="851"/>
      <c r="RUI43" s="851"/>
      <c r="RUJ43" s="851"/>
      <c r="RUK43" s="851"/>
      <c r="RUL43" s="851"/>
      <c r="RUM43" s="851"/>
      <c r="RUN43" s="851"/>
      <c r="RUO43" s="851"/>
      <c r="RUP43" s="851"/>
      <c r="RUQ43" s="851"/>
      <c r="RUR43" s="851"/>
      <c r="RUS43" s="851"/>
      <c r="RUT43" s="851"/>
      <c r="RUU43" s="851"/>
      <c r="RUV43" s="851"/>
      <c r="RUW43" s="851"/>
      <c r="RUX43" s="851"/>
      <c r="RUY43" s="851"/>
      <c r="RUZ43" s="851"/>
      <c r="RVA43" s="851"/>
      <c r="RVB43" s="851"/>
      <c r="RVC43" s="851"/>
      <c r="RVD43" s="851"/>
      <c r="RVE43" s="851"/>
      <c r="RVF43" s="851"/>
      <c r="RVG43" s="851"/>
      <c r="RVH43" s="851"/>
      <c r="RVI43" s="851"/>
      <c r="RVJ43" s="851"/>
      <c r="RVK43" s="851"/>
      <c r="RVL43" s="851"/>
      <c r="RVM43" s="851"/>
      <c r="RVN43" s="851"/>
      <c r="RVO43" s="851"/>
      <c r="RVP43" s="851"/>
      <c r="RVQ43" s="851"/>
      <c r="RVR43" s="851"/>
      <c r="RVS43" s="851"/>
      <c r="RVT43" s="851"/>
      <c r="RVU43" s="851"/>
      <c r="RVV43" s="851"/>
      <c r="RVW43" s="851"/>
      <c r="RVX43" s="851"/>
      <c r="RVY43" s="851"/>
      <c r="RVZ43" s="851"/>
      <c r="RWA43" s="851"/>
      <c r="RWB43" s="851"/>
      <c r="RWC43" s="851"/>
      <c r="RWD43" s="851"/>
      <c r="RWE43" s="851"/>
      <c r="RWF43" s="851"/>
      <c r="RWG43" s="851"/>
      <c r="RWH43" s="851"/>
      <c r="RWI43" s="851"/>
      <c r="RWJ43" s="851"/>
      <c r="RWK43" s="851"/>
      <c r="RWL43" s="851"/>
      <c r="RWM43" s="851"/>
      <c r="RWN43" s="851"/>
      <c r="RWO43" s="851"/>
      <c r="RWP43" s="851"/>
      <c r="RWQ43" s="851"/>
      <c r="RWR43" s="851"/>
      <c r="RWS43" s="851"/>
      <c r="RWT43" s="851"/>
      <c r="RWU43" s="851"/>
      <c r="RWV43" s="851"/>
      <c r="RWW43" s="851"/>
      <c r="RWX43" s="851"/>
      <c r="RWY43" s="851"/>
      <c r="RWZ43" s="851"/>
      <c r="RXA43" s="851"/>
      <c r="RXB43" s="851"/>
      <c r="RXC43" s="851"/>
      <c r="RXD43" s="851"/>
      <c r="RXE43" s="851"/>
      <c r="RXF43" s="851"/>
      <c r="RXG43" s="851"/>
      <c r="RXH43" s="851"/>
      <c r="RXI43" s="851"/>
      <c r="RXJ43" s="851"/>
      <c r="RXK43" s="851"/>
      <c r="RXL43" s="851"/>
      <c r="RXM43" s="851"/>
      <c r="RXN43" s="851"/>
      <c r="RXO43" s="851"/>
      <c r="RXP43" s="851"/>
      <c r="RXQ43" s="851"/>
      <c r="RXR43" s="851"/>
      <c r="RXS43" s="851"/>
      <c r="RXT43" s="851"/>
      <c r="RXU43" s="851"/>
      <c r="RXV43" s="851"/>
      <c r="RXW43" s="851"/>
      <c r="RXX43" s="851"/>
      <c r="RXY43" s="851"/>
      <c r="RXZ43" s="851"/>
      <c r="RYA43" s="851"/>
      <c r="RYB43" s="851"/>
      <c r="RYC43" s="851"/>
      <c r="RYD43" s="851"/>
      <c r="RYE43" s="851"/>
      <c r="RYF43" s="851"/>
      <c r="RYG43" s="851"/>
      <c r="RYH43" s="851"/>
      <c r="RYI43" s="851"/>
      <c r="RYJ43" s="851"/>
      <c r="RYK43" s="851"/>
      <c r="RYL43" s="851"/>
      <c r="RYM43" s="851"/>
      <c r="RYN43" s="851"/>
      <c r="RYO43" s="851"/>
      <c r="RYP43" s="851"/>
      <c r="RYQ43" s="851"/>
      <c r="RYR43" s="851"/>
      <c r="RYS43" s="851"/>
      <c r="RYT43" s="851"/>
      <c r="RYU43" s="851"/>
      <c r="RYV43" s="851"/>
      <c r="RYW43" s="851"/>
      <c r="RYX43" s="851"/>
      <c r="RYY43" s="851"/>
      <c r="RYZ43" s="851"/>
      <c r="RZA43" s="851"/>
      <c r="RZB43" s="851"/>
      <c r="RZC43" s="851"/>
      <c r="RZD43" s="851"/>
      <c r="RZE43" s="851"/>
      <c r="RZF43" s="851"/>
      <c r="RZG43" s="851"/>
      <c r="RZH43" s="851"/>
      <c r="RZI43" s="851"/>
      <c r="RZJ43" s="851"/>
      <c r="RZK43" s="851"/>
      <c r="RZL43" s="851"/>
      <c r="RZM43" s="851"/>
      <c r="RZN43" s="851"/>
      <c r="RZO43" s="851"/>
      <c r="RZP43" s="851"/>
      <c r="RZQ43" s="851"/>
      <c r="RZR43" s="851"/>
      <c r="RZS43" s="851"/>
      <c r="RZT43" s="851"/>
      <c r="RZU43" s="851"/>
      <c r="RZV43" s="851"/>
      <c r="RZW43" s="851"/>
      <c r="RZX43" s="851"/>
      <c r="RZY43" s="851"/>
      <c r="RZZ43" s="851"/>
      <c r="SAA43" s="851"/>
      <c r="SAB43" s="851"/>
      <c r="SAC43" s="851"/>
      <c r="SAD43" s="851"/>
      <c r="SAE43" s="851"/>
      <c r="SAF43" s="851"/>
      <c r="SAG43" s="851"/>
      <c r="SAH43" s="851"/>
      <c r="SAI43" s="851"/>
      <c r="SAJ43" s="851"/>
      <c r="SAK43" s="851"/>
      <c r="SAL43" s="851"/>
      <c r="SAM43" s="851"/>
      <c r="SAN43" s="851"/>
      <c r="SAO43" s="851"/>
      <c r="SAP43" s="851"/>
      <c r="SAQ43" s="851"/>
      <c r="SAR43" s="851"/>
      <c r="SAS43" s="851"/>
      <c r="SAT43" s="851"/>
      <c r="SAU43" s="851"/>
      <c r="SAV43" s="851"/>
      <c r="SAW43" s="851"/>
      <c r="SAX43" s="851"/>
      <c r="SAY43" s="851"/>
      <c r="SAZ43" s="851"/>
      <c r="SBA43" s="851"/>
      <c r="SBB43" s="851"/>
      <c r="SBC43" s="851"/>
      <c r="SBD43" s="851"/>
      <c r="SBE43" s="851"/>
      <c r="SBF43" s="851"/>
      <c r="SBG43" s="851"/>
      <c r="SBH43" s="851"/>
      <c r="SBI43" s="851"/>
      <c r="SBJ43" s="851"/>
      <c r="SBK43" s="851"/>
      <c r="SBL43" s="851"/>
      <c r="SBM43" s="851"/>
      <c r="SBN43" s="851"/>
      <c r="SBO43" s="851"/>
      <c r="SBP43" s="851"/>
      <c r="SBQ43" s="851"/>
      <c r="SBR43" s="851"/>
      <c r="SBS43" s="851"/>
      <c r="SBT43" s="851"/>
      <c r="SBU43" s="851"/>
      <c r="SBV43" s="851"/>
      <c r="SBW43" s="851"/>
      <c r="SBX43" s="851"/>
      <c r="SBY43" s="851"/>
      <c r="SBZ43" s="851"/>
      <c r="SCA43" s="851"/>
      <c r="SCB43" s="851"/>
      <c r="SCC43" s="851"/>
      <c r="SCD43" s="851"/>
      <c r="SCE43" s="851"/>
      <c r="SCF43" s="851"/>
      <c r="SCG43" s="851"/>
      <c r="SCH43" s="851"/>
      <c r="SCI43" s="851"/>
      <c r="SCJ43" s="851"/>
      <c r="SCK43" s="851"/>
      <c r="SCL43" s="851"/>
      <c r="SCM43" s="851"/>
      <c r="SCN43" s="851"/>
      <c r="SCO43" s="851"/>
      <c r="SCP43" s="851"/>
      <c r="SCQ43" s="851"/>
      <c r="SCR43" s="851"/>
      <c r="SCS43" s="851"/>
      <c r="SCT43" s="851"/>
      <c r="SCU43" s="851"/>
      <c r="SCV43" s="851"/>
      <c r="SCW43" s="851"/>
      <c r="SCX43" s="851"/>
      <c r="SCY43" s="851"/>
      <c r="SCZ43" s="851"/>
      <c r="SDA43" s="851"/>
      <c r="SDB43" s="851"/>
      <c r="SDC43" s="851"/>
      <c r="SDD43" s="851"/>
      <c r="SDE43" s="851"/>
      <c r="SDF43" s="851"/>
      <c r="SDG43" s="851"/>
      <c r="SDH43" s="851"/>
      <c r="SDI43" s="851"/>
      <c r="SDJ43" s="851"/>
      <c r="SDK43" s="851"/>
      <c r="SDL43" s="851"/>
      <c r="SDM43" s="851"/>
      <c r="SDN43" s="851"/>
      <c r="SDO43" s="851"/>
      <c r="SDP43" s="851"/>
      <c r="SDQ43" s="851"/>
      <c r="SDR43" s="851"/>
      <c r="SDS43" s="851"/>
      <c r="SDT43" s="851"/>
      <c r="SDU43" s="851"/>
      <c r="SDV43" s="851"/>
      <c r="SDW43" s="851"/>
      <c r="SDX43" s="851"/>
      <c r="SDY43" s="851"/>
      <c r="SDZ43" s="851"/>
      <c r="SEA43" s="851"/>
      <c r="SEB43" s="851"/>
      <c r="SEC43" s="851"/>
      <c r="SED43" s="851"/>
      <c r="SEE43" s="851"/>
      <c r="SEF43" s="851"/>
      <c r="SEG43" s="851"/>
      <c r="SEH43" s="851"/>
      <c r="SEI43" s="851"/>
      <c r="SEJ43" s="851"/>
      <c r="SEK43" s="851"/>
      <c r="SEL43" s="851"/>
      <c r="SEM43" s="851"/>
      <c r="SEN43" s="851"/>
      <c r="SEO43" s="851"/>
      <c r="SEP43" s="851"/>
      <c r="SEQ43" s="851"/>
      <c r="SER43" s="851"/>
      <c r="SES43" s="851"/>
      <c r="SET43" s="851"/>
      <c r="SEU43" s="851"/>
      <c r="SEV43" s="851"/>
      <c r="SEW43" s="851"/>
      <c r="SEX43" s="851"/>
      <c r="SEY43" s="851"/>
      <c r="SEZ43" s="851"/>
      <c r="SFA43" s="851"/>
      <c r="SFB43" s="851"/>
      <c r="SFC43" s="851"/>
      <c r="SFD43" s="851"/>
      <c r="SFE43" s="851"/>
      <c r="SFF43" s="851"/>
      <c r="SFG43" s="851"/>
      <c r="SFH43" s="851"/>
      <c r="SFI43" s="851"/>
      <c r="SFJ43" s="851"/>
      <c r="SFK43" s="851"/>
      <c r="SFL43" s="851"/>
      <c r="SFM43" s="851"/>
      <c r="SFN43" s="851"/>
      <c r="SFO43" s="851"/>
      <c r="SFP43" s="851"/>
      <c r="SFQ43" s="851"/>
      <c r="SFR43" s="851"/>
      <c r="SFS43" s="851"/>
      <c r="SFT43" s="851"/>
      <c r="SFU43" s="851"/>
      <c r="SFV43" s="851"/>
      <c r="SFW43" s="851"/>
      <c r="SFX43" s="851"/>
      <c r="SFY43" s="851"/>
      <c r="SFZ43" s="851"/>
      <c r="SGA43" s="851"/>
      <c r="SGB43" s="851"/>
      <c r="SGC43" s="851"/>
      <c r="SGD43" s="851"/>
      <c r="SGE43" s="851"/>
      <c r="SGF43" s="851"/>
      <c r="SGG43" s="851"/>
      <c r="SGH43" s="851"/>
      <c r="SGI43" s="851"/>
      <c r="SGJ43" s="851"/>
      <c r="SGK43" s="851"/>
      <c r="SGL43" s="851"/>
      <c r="SGM43" s="851"/>
      <c r="SGN43" s="851"/>
      <c r="SGO43" s="851"/>
      <c r="SGP43" s="851"/>
      <c r="SGQ43" s="851"/>
      <c r="SGR43" s="851"/>
      <c r="SGS43" s="851"/>
      <c r="SGT43" s="851"/>
      <c r="SGU43" s="851"/>
      <c r="SGV43" s="851"/>
      <c r="SGW43" s="851"/>
      <c r="SGX43" s="851"/>
      <c r="SGY43" s="851"/>
      <c r="SGZ43" s="851"/>
      <c r="SHA43" s="851"/>
      <c r="SHB43" s="851"/>
      <c r="SHC43" s="851"/>
      <c r="SHD43" s="851"/>
      <c r="SHE43" s="851"/>
      <c r="SHF43" s="851"/>
      <c r="SHG43" s="851"/>
      <c r="SHH43" s="851"/>
      <c r="SHI43" s="851"/>
      <c r="SHJ43" s="851"/>
      <c r="SHK43" s="851"/>
      <c r="SHL43" s="851"/>
      <c r="SHM43" s="851"/>
      <c r="SHN43" s="851"/>
      <c r="SHO43" s="851"/>
      <c r="SHP43" s="851"/>
      <c r="SHQ43" s="851"/>
      <c r="SHR43" s="851"/>
      <c r="SHS43" s="851"/>
      <c r="SHT43" s="851"/>
      <c r="SHU43" s="851"/>
      <c r="SHV43" s="851"/>
      <c r="SHW43" s="851"/>
      <c r="SHX43" s="851"/>
      <c r="SHY43" s="851"/>
      <c r="SHZ43" s="851"/>
      <c r="SIA43" s="851"/>
      <c r="SIB43" s="851"/>
      <c r="SIC43" s="851"/>
      <c r="SID43" s="851"/>
      <c r="SIE43" s="851"/>
      <c r="SIF43" s="851"/>
      <c r="SIG43" s="851"/>
      <c r="SIH43" s="851"/>
      <c r="SII43" s="851"/>
      <c r="SIJ43" s="851"/>
      <c r="SIK43" s="851"/>
      <c r="SIL43" s="851"/>
      <c r="SIM43" s="851"/>
      <c r="SIN43" s="851"/>
      <c r="SIO43" s="851"/>
      <c r="SIP43" s="851"/>
      <c r="SIQ43" s="851"/>
      <c r="SIR43" s="851"/>
      <c r="SIS43" s="851"/>
      <c r="SIT43" s="851"/>
      <c r="SIU43" s="851"/>
      <c r="SIV43" s="851"/>
      <c r="SIW43" s="851"/>
      <c r="SIX43" s="851"/>
      <c r="SIY43" s="851"/>
      <c r="SIZ43" s="851"/>
      <c r="SJA43" s="851"/>
      <c r="SJB43" s="851"/>
      <c r="SJC43" s="851"/>
      <c r="SJD43" s="851"/>
      <c r="SJE43" s="851"/>
      <c r="SJF43" s="851"/>
      <c r="SJG43" s="851"/>
      <c r="SJH43" s="851"/>
      <c r="SJI43" s="851"/>
      <c r="SJJ43" s="851"/>
      <c r="SJK43" s="851"/>
      <c r="SJL43" s="851"/>
      <c r="SJM43" s="851"/>
      <c r="SJN43" s="851"/>
      <c r="SJO43" s="851"/>
      <c r="SJP43" s="851"/>
      <c r="SJQ43" s="851"/>
      <c r="SJR43" s="851"/>
      <c r="SJS43" s="851"/>
      <c r="SJT43" s="851"/>
      <c r="SJU43" s="851"/>
      <c r="SJV43" s="851"/>
      <c r="SJW43" s="851"/>
      <c r="SJX43" s="851"/>
      <c r="SJY43" s="851"/>
      <c r="SJZ43" s="851"/>
      <c r="SKA43" s="851"/>
      <c r="SKB43" s="851"/>
      <c r="SKC43" s="851"/>
      <c r="SKD43" s="851"/>
      <c r="SKE43" s="851"/>
      <c r="SKF43" s="851"/>
      <c r="SKG43" s="851"/>
      <c r="SKH43" s="851"/>
      <c r="SKI43" s="851"/>
      <c r="SKJ43" s="851"/>
      <c r="SKK43" s="851"/>
      <c r="SKL43" s="851"/>
      <c r="SKM43" s="851"/>
      <c r="SKN43" s="851"/>
      <c r="SKO43" s="851"/>
      <c r="SKP43" s="851"/>
      <c r="SKQ43" s="851"/>
      <c r="SKR43" s="851"/>
      <c r="SKS43" s="851"/>
      <c r="SKT43" s="851"/>
      <c r="SKU43" s="851"/>
      <c r="SKV43" s="851"/>
      <c r="SKW43" s="851"/>
      <c r="SKX43" s="851"/>
      <c r="SKY43" s="851"/>
      <c r="SKZ43" s="851"/>
      <c r="SLA43" s="851"/>
      <c r="SLB43" s="851"/>
      <c r="SLC43" s="851"/>
      <c r="SLD43" s="851"/>
      <c r="SLE43" s="851"/>
      <c r="SLF43" s="851"/>
      <c r="SLG43" s="851"/>
      <c r="SLH43" s="851"/>
      <c r="SLI43" s="851"/>
      <c r="SLJ43" s="851"/>
      <c r="SLK43" s="851"/>
      <c r="SLL43" s="851"/>
      <c r="SLM43" s="851"/>
      <c r="SLN43" s="851"/>
      <c r="SLO43" s="851"/>
      <c r="SLP43" s="851"/>
      <c r="SLQ43" s="851"/>
      <c r="SLR43" s="851"/>
      <c r="SLS43" s="851"/>
      <c r="SLT43" s="851"/>
      <c r="SLU43" s="851"/>
      <c r="SLV43" s="851"/>
      <c r="SLW43" s="851"/>
      <c r="SLX43" s="851"/>
      <c r="SLY43" s="851"/>
      <c r="SLZ43" s="851"/>
      <c r="SMA43" s="851"/>
      <c r="SMB43" s="851"/>
      <c r="SMC43" s="851"/>
      <c r="SMD43" s="851"/>
      <c r="SME43" s="851"/>
      <c r="SMF43" s="851"/>
      <c r="SMG43" s="851"/>
      <c r="SMH43" s="851"/>
      <c r="SMI43" s="851"/>
      <c r="SMJ43" s="851"/>
      <c r="SMK43" s="851"/>
      <c r="SML43" s="851"/>
      <c r="SMM43" s="851"/>
      <c r="SMN43" s="851"/>
      <c r="SMO43" s="851"/>
      <c r="SMP43" s="851"/>
      <c r="SMQ43" s="851"/>
      <c r="SMR43" s="851"/>
      <c r="SMS43" s="851"/>
      <c r="SMT43" s="851"/>
      <c r="SMU43" s="851"/>
      <c r="SMV43" s="851"/>
      <c r="SMW43" s="851"/>
      <c r="SMX43" s="851"/>
      <c r="SMY43" s="851"/>
      <c r="SMZ43" s="851"/>
      <c r="SNA43" s="851"/>
      <c r="SNB43" s="851"/>
      <c r="SNC43" s="851"/>
      <c r="SND43" s="851"/>
      <c r="SNE43" s="851"/>
      <c r="SNF43" s="851"/>
      <c r="SNG43" s="851"/>
      <c r="SNH43" s="851"/>
      <c r="SNI43" s="851"/>
      <c r="SNJ43" s="851"/>
      <c r="SNK43" s="851"/>
      <c r="SNL43" s="851"/>
      <c r="SNM43" s="851"/>
      <c r="SNN43" s="851"/>
      <c r="SNO43" s="851"/>
      <c r="SNP43" s="851"/>
      <c r="SNQ43" s="851"/>
      <c r="SNR43" s="851"/>
      <c r="SNS43" s="851"/>
      <c r="SNT43" s="851"/>
      <c r="SNU43" s="851"/>
      <c r="SNV43" s="851"/>
      <c r="SNW43" s="851"/>
      <c r="SNX43" s="851"/>
      <c r="SNY43" s="851"/>
      <c r="SNZ43" s="851"/>
      <c r="SOA43" s="851"/>
      <c r="SOB43" s="851"/>
      <c r="SOC43" s="851"/>
      <c r="SOD43" s="851"/>
      <c r="SOE43" s="851"/>
      <c r="SOF43" s="851"/>
      <c r="SOG43" s="851"/>
      <c r="SOH43" s="851"/>
      <c r="SOI43" s="851"/>
      <c r="SOJ43" s="851"/>
      <c r="SOK43" s="851"/>
      <c r="SOL43" s="851"/>
      <c r="SOM43" s="851"/>
      <c r="SON43" s="851"/>
      <c r="SOO43" s="851"/>
      <c r="SOP43" s="851"/>
      <c r="SOQ43" s="851"/>
      <c r="SOR43" s="851"/>
      <c r="SOS43" s="851"/>
      <c r="SOT43" s="851"/>
      <c r="SOU43" s="851"/>
      <c r="SOV43" s="851"/>
      <c r="SOW43" s="851"/>
      <c r="SOX43" s="851"/>
      <c r="SOY43" s="851"/>
      <c r="SOZ43" s="851"/>
      <c r="SPA43" s="851"/>
      <c r="SPB43" s="851"/>
      <c r="SPC43" s="851"/>
      <c r="SPD43" s="851"/>
      <c r="SPE43" s="851"/>
      <c r="SPF43" s="851"/>
      <c r="SPG43" s="851"/>
      <c r="SPH43" s="851"/>
      <c r="SPI43" s="851"/>
      <c r="SPJ43" s="851"/>
      <c r="SPK43" s="851"/>
      <c r="SPL43" s="851"/>
      <c r="SPM43" s="851"/>
      <c r="SPN43" s="851"/>
      <c r="SPO43" s="851"/>
      <c r="SPP43" s="851"/>
      <c r="SPQ43" s="851"/>
      <c r="SPR43" s="851"/>
      <c r="SPS43" s="851"/>
      <c r="SPT43" s="851"/>
      <c r="SPU43" s="851"/>
      <c r="SPV43" s="851"/>
      <c r="SPW43" s="851"/>
      <c r="SPX43" s="851"/>
      <c r="SPY43" s="851"/>
      <c r="SPZ43" s="851"/>
      <c r="SQA43" s="851"/>
      <c r="SQB43" s="851"/>
      <c r="SQC43" s="851"/>
      <c r="SQD43" s="851"/>
      <c r="SQE43" s="851"/>
      <c r="SQF43" s="851"/>
      <c r="SQG43" s="851"/>
      <c r="SQH43" s="851"/>
      <c r="SQI43" s="851"/>
      <c r="SQJ43" s="851"/>
      <c r="SQK43" s="851"/>
      <c r="SQL43" s="851"/>
      <c r="SQM43" s="851"/>
      <c r="SQN43" s="851"/>
      <c r="SQO43" s="851"/>
      <c r="SQP43" s="851"/>
      <c r="SQQ43" s="851"/>
      <c r="SQR43" s="851"/>
      <c r="SQS43" s="851"/>
      <c r="SQT43" s="851"/>
      <c r="SQU43" s="851"/>
      <c r="SQV43" s="851"/>
      <c r="SQW43" s="851"/>
      <c r="SQX43" s="851"/>
      <c r="SQY43" s="851"/>
      <c r="SQZ43" s="851"/>
      <c r="SRA43" s="851"/>
      <c r="SRB43" s="851"/>
      <c r="SRC43" s="851"/>
      <c r="SRD43" s="851"/>
      <c r="SRE43" s="851"/>
      <c r="SRF43" s="851"/>
      <c r="SRG43" s="851"/>
      <c r="SRH43" s="851"/>
      <c r="SRI43" s="851"/>
      <c r="SRJ43" s="851"/>
      <c r="SRK43" s="851"/>
      <c r="SRL43" s="851"/>
      <c r="SRM43" s="851"/>
      <c r="SRN43" s="851"/>
      <c r="SRO43" s="851"/>
      <c r="SRP43" s="851"/>
      <c r="SRQ43" s="851"/>
      <c r="SRR43" s="851"/>
      <c r="SRS43" s="851"/>
      <c r="SRT43" s="851"/>
      <c r="SRU43" s="851"/>
      <c r="SRV43" s="851"/>
      <c r="SRW43" s="851"/>
      <c r="SRX43" s="851"/>
      <c r="SRY43" s="851"/>
      <c r="SRZ43" s="851"/>
      <c r="SSA43" s="851"/>
      <c r="SSB43" s="851"/>
      <c r="SSC43" s="851"/>
      <c r="SSD43" s="851"/>
      <c r="SSE43" s="851"/>
      <c r="SSF43" s="851"/>
      <c r="SSG43" s="851"/>
      <c r="SSH43" s="851"/>
      <c r="SSI43" s="851"/>
      <c r="SSJ43" s="851"/>
      <c r="SSK43" s="851"/>
      <c r="SSL43" s="851"/>
      <c r="SSM43" s="851"/>
      <c r="SSN43" s="851"/>
      <c r="SSO43" s="851"/>
      <c r="SSP43" s="851"/>
      <c r="SSQ43" s="851"/>
      <c r="SSR43" s="851"/>
      <c r="SSS43" s="851"/>
      <c r="SST43" s="851"/>
      <c r="SSU43" s="851"/>
      <c r="SSV43" s="851"/>
      <c r="SSW43" s="851"/>
      <c r="SSX43" s="851"/>
      <c r="SSY43" s="851"/>
      <c r="SSZ43" s="851"/>
      <c r="STA43" s="851"/>
      <c r="STB43" s="851"/>
      <c r="STC43" s="851"/>
      <c r="STD43" s="851"/>
      <c r="STE43" s="851"/>
      <c r="STF43" s="851"/>
      <c r="STG43" s="851"/>
      <c r="STH43" s="851"/>
      <c r="STI43" s="851"/>
      <c r="STJ43" s="851"/>
      <c r="STK43" s="851"/>
      <c r="STL43" s="851"/>
      <c r="STM43" s="851"/>
      <c r="STN43" s="851"/>
      <c r="STO43" s="851"/>
      <c r="STP43" s="851"/>
      <c r="STQ43" s="851"/>
      <c r="STR43" s="851"/>
      <c r="STS43" s="851"/>
      <c r="STT43" s="851"/>
      <c r="STU43" s="851"/>
      <c r="STV43" s="851"/>
      <c r="STW43" s="851"/>
      <c r="STX43" s="851"/>
      <c r="STY43" s="851"/>
      <c r="STZ43" s="851"/>
      <c r="SUA43" s="851"/>
      <c r="SUB43" s="851"/>
      <c r="SUC43" s="851"/>
      <c r="SUD43" s="851"/>
      <c r="SUE43" s="851"/>
      <c r="SUF43" s="851"/>
      <c r="SUG43" s="851"/>
      <c r="SUH43" s="851"/>
      <c r="SUI43" s="851"/>
      <c r="SUJ43" s="851"/>
      <c r="SUK43" s="851"/>
      <c r="SUL43" s="851"/>
      <c r="SUM43" s="851"/>
      <c r="SUN43" s="851"/>
      <c r="SUO43" s="851"/>
      <c r="SUP43" s="851"/>
      <c r="SUQ43" s="851"/>
      <c r="SUR43" s="851"/>
      <c r="SUS43" s="851"/>
      <c r="SUT43" s="851"/>
      <c r="SUU43" s="851"/>
      <c r="SUV43" s="851"/>
      <c r="SUW43" s="851"/>
      <c r="SUX43" s="851"/>
      <c r="SUY43" s="851"/>
      <c r="SUZ43" s="851"/>
      <c r="SVA43" s="851"/>
      <c r="SVB43" s="851"/>
      <c r="SVC43" s="851"/>
      <c r="SVD43" s="851"/>
      <c r="SVE43" s="851"/>
      <c r="SVF43" s="851"/>
      <c r="SVG43" s="851"/>
      <c r="SVH43" s="851"/>
      <c r="SVI43" s="851"/>
      <c r="SVJ43" s="851"/>
      <c r="SVK43" s="851"/>
      <c r="SVL43" s="851"/>
      <c r="SVM43" s="851"/>
      <c r="SVN43" s="851"/>
      <c r="SVO43" s="851"/>
      <c r="SVP43" s="851"/>
      <c r="SVQ43" s="851"/>
      <c r="SVR43" s="851"/>
      <c r="SVS43" s="851"/>
      <c r="SVT43" s="851"/>
      <c r="SVU43" s="851"/>
      <c r="SVV43" s="851"/>
      <c r="SVW43" s="851"/>
      <c r="SVX43" s="851"/>
      <c r="SVY43" s="851"/>
      <c r="SVZ43" s="851"/>
      <c r="SWA43" s="851"/>
      <c r="SWB43" s="851"/>
      <c r="SWC43" s="851"/>
      <c r="SWD43" s="851"/>
      <c r="SWE43" s="851"/>
      <c r="SWF43" s="851"/>
      <c r="SWG43" s="851"/>
      <c r="SWH43" s="851"/>
      <c r="SWI43" s="851"/>
      <c r="SWJ43" s="851"/>
      <c r="SWK43" s="851"/>
      <c r="SWL43" s="851"/>
      <c r="SWM43" s="851"/>
      <c r="SWN43" s="851"/>
      <c r="SWO43" s="851"/>
      <c r="SWP43" s="851"/>
      <c r="SWQ43" s="851"/>
      <c r="SWR43" s="851"/>
      <c r="SWS43" s="851"/>
      <c r="SWT43" s="851"/>
      <c r="SWU43" s="851"/>
      <c r="SWV43" s="851"/>
      <c r="SWW43" s="851"/>
      <c r="SWX43" s="851"/>
      <c r="SWY43" s="851"/>
      <c r="SWZ43" s="851"/>
      <c r="SXA43" s="851"/>
      <c r="SXB43" s="851"/>
      <c r="SXC43" s="851"/>
      <c r="SXD43" s="851"/>
      <c r="SXE43" s="851"/>
      <c r="SXF43" s="851"/>
      <c r="SXG43" s="851"/>
      <c r="SXH43" s="851"/>
      <c r="SXI43" s="851"/>
      <c r="SXJ43" s="851"/>
      <c r="SXK43" s="851"/>
      <c r="SXL43" s="851"/>
      <c r="SXM43" s="851"/>
      <c r="SXN43" s="851"/>
      <c r="SXO43" s="851"/>
      <c r="SXP43" s="851"/>
      <c r="SXQ43" s="851"/>
      <c r="SXR43" s="851"/>
      <c r="SXS43" s="851"/>
      <c r="SXT43" s="851"/>
      <c r="SXU43" s="851"/>
      <c r="SXV43" s="851"/>
      <c r="SXW43" s="851"/>
      <c r="SXX43" s="851"/>
      <c r="SXY43" s="851"/>
      <c r="SXZ43" s="851"/>
      <c r="SYA43" s="851"/>
      <c r="SYB43" s="851"/>
      <c r="SYC43" s="851"/>
      <c r="SYD43" s="851"/>
      <c r="SYE43" s="851"/>
      <c r="SYF43" s="851"/>
      <c r="SYG43" s="851"/>
      <c r="SYH43" s="851"/>
      <c r="SYI43" s="851"/>
      <c r="SYJ43" s="851"/>
      <c r="SYK43" s="851"/>
      <c r="SYL43" s="851"/>
      <c r="SYM43" s="851"/>
      <c r="SYN43" s="851"/>
      <c r="SYO43" s="851"/>
      <c r="SYP43" s="851"/>
      <c r="SYQ43" s="851"/>
      <c r="SYR43" s="851"/>
      <c r="SYS43" s="851"/>
      <c r="SYT43" s="851"/>
      <c r="SYU43" s="851"/>
      <c r="SYV43" s="851"/>
      <c r="SYW43" s="851"/>
      <c r="SYX43" s="851"/>
      <c r="SYY43" s="851"/>
      <c r="SYZ43" s="851"/>
      <c r="SZA43" s="851"/>
      <c r="SZB43" s="851"/>
      <c r="SZC43" s="851"/>
      <c r="SZD43" s="851"/>
      <c r="SZE43" s="851"/>
      <c r="SZF43" s="851"/>
      <c r="SZG43" s="851"/>
      <c r="SZH43" s="851"/>
      <c r="SZI43" s="851"/>
      <c r="SZJ43" s="851"/>
      <c r="SZK43" s="851"/>
      <c r="SZL43" s="851"/>
      <c r="SZM43" s="851"/>
      <c r="SZN43" s="851"/>
      <c r="SZO43" s="851"/>
      <c r="SZP43" s="851"/>
      <c r="SZQ43" s="851"/>
      <c r="SZR43" s="851"/>
      <c r="SZS43" s="851"/>
      <c r="SZT43" s="851"/>
      <c r="SZU43" s="851"/>
      <c r="SZV43" s="851"/>
      <c r="SZW43" s="851"/>
      <c r="SZX43" s="851"/>
      <c r="SZY43" s="851"/>
      <c r="SZZ43" s="851"/>
      <c r="TAA43" s="851"/>
      <c r="TAB43" s="851"/>
      <c r="TAC43" s="851"/>
      <c r="TAD43" s="851"/>
      <c r="TAE43" s="851"/>
      <c r="TAF43" s="851"/>
      <c r="TAG43" s="851"/>
      <c r="TAH43" s="851"/>
      <c r="TAI43" s="851"/>
      <c r="TAJ43" s="851"/>
      <c r="TAK43" s="851"/>
      <c r="TAL43" s="851"/>
      <c r="TAM43" s="851"/>
      <c r="TAN43" s="851"/>
      <c r="TAO43" s="851"/>
      <c r="TAP43" s="851"/>
      <c r="TAQ43" s="851"/>
      <c r="TAR43" s="851"/>
      <c r="TAS43" s="851"/>
      <c r="TAT43" s="851"/>
      <c r="TAU43" s="851"/>
      <c r="TAV43" s="851"/>
      <c r="TAW43" s="851"/>
      <c r="TAX43" s="851"/>
      <c r="TAY43" s="851"/>
      <c r="TAZ43" s="851"/>
      <c r="TBA43" s="851"/>
      <c r="TBB43" s="851"/>
      <c r="TBC43" s="851"/>
      <c r="TBD43" s="851"/>
      <c r="TBE43" s="851"/>
      <c r="TBF43" s="851"/>
      <c r="TBG43" s="851"/>
      <c r="TBH43" s="851"/>
      <c r="TBI43" s="851"/>
      <c r="TBJ43" s="851"/>
      <c r="TBK43" s="851"/>
      <c r="TBL43" s="851"/>
      <c r="TBM43" s="851"/>
      <c r="TBN43" s="851"/>
      <c r="TBO43" s="851"/>
      <c r="TBP43" s="851"/>
      <c r="TBQ43" s="851"/>
      <c r="TBR43" s="851"/>
      <c r="TBS43" s="851"/>
      <c r="TBT43" s="851"/>
      <c r="TBU43" s="851"/>
      <c r="TBV43" s="851"/>
      <c r="TBW43" s="851"/>
      <c r="TBX43" s="851"/>
      <c r="TBY43" s="851"/>
      <c r="TBZ43" s="851"/>
      <c r="TCA43" s="851"/>
      <c r="TCB43" s="851"/>
      <c r="TCC43" s="851"/>
      <c r="TCD43" s="851"/>
      <c r="TCE43" s="851"/>
      <c r="TCF43" s="851"/>
      <c r="TCG43" s="851"/>
      <c r="TCH43" s="851"/>
      <c r="TCI43" s="851"/>
      <c r="TCJ43" s="851"/>
      <c r="TCK43" s="851"/>
      <c r="TCL43" s="851"/>
      <c r="TCM43" s="851"/>
      <c r="TCN43" s="851"/>
      <c r="TCO43" s="851"/>
      <c r="TCP43" s="851"/>
      <c r="TCQ43" s="851"/>
      <c r="TCR43" s="851"/>
      <c r="TCS43" s="851"/>
      <c r="TCT43" s="851"/>
      <c r="TCU43" s="851"/>
      <c r="TCV43" s="851"/>
      <c r="TCW43" s="851"/>
      <c r="TCX43" s="851"/>
      <c r="TCY43" s="851"/>
      <c r="TCZ43" s="851"/>
      <c r="TDA43" s="851"/>
      <c r="TDB43" s="851"/>
      <c r="TDC43" s="851"/>
      <c r="TDD43" s="851"/>
      <c r="TDE43" s="851"/>
      <c r="TDF43" s="851"/>
      <c r="TDG43" s="851"/>
      <c r="TDH43" s="851"/>
      <c r="TDI43" s="851"/>
      <c r="TDJ43" s="851"/>
      <c r="TDK43" s="851"/>
      <c r="TDL43" s="851"/>
      <c r="TDM43" s="851"/>
      <c r="TDN43" s="851"/>
      <c r="TDO43" s="851"/>
      <c r="TDP43" s="851"/>
      <c r="TDQ43" s="851"/>
      <c r="TDR43" s="851"/>
      <c r="TDS43" s="851"/>
      <c r="TDT43" s="851"/>
      <c r="TDU43" s="851"/>
      <c r="TDV43" s="851"/>
      <c r="TDW43" s="851"/>
      <c r="TDX43" s="851"/>
      <c r="TDY43" s="851"/>
      <c r="TDZ43" s="851"/>
      <c r="TEA43" s="851"/>
      <c r="TEB43" s="851"/>
      <c r="TEC43" s="851"/>
      <c r="TED43" s="851"/>
      <c r="TEE43" s="851"/>
      <c r="TEF43" s="851"/>
      <c r="TEG43" s="851"/>
      <c r="TEH43" s="851"/>
      <c r="TEI43" s="851"/>
      <c r="TEJ43" s="851"/>
      <c r="TEK43" s="851"/>
      <c r="TEL43" s="851"/>
      <c r="TEM43" s="851"/>
      <c r="TEN43" s="851"/>
      <c r="TEO43" s="851"/>
      <c r="TEP43" s="851"/>
      <c r="TEQ43" s="851"/>
      <c r="TER43" s="851"/>
      <c r="TES43" s="851"/>
      <c r="TET43" s="851"/>
      <c r="TEU43" s="851"/>
      <c r="TEV43" s="851"/>
      <c r="TEW43" s="851"/>
      <c r="TEX43" s="851"/>
      <c r="TEY43" s="851"/>
      <c r="TEZ43" s="851"/>
      <c r="TFA43" s="851"/>
      <c r="TFB43" s="851"/>
      <c r="TFC43" s="851"/>
      <c r="TFD43" s="851"/>
      <c r="TFE43" s="851"/>
      <c r="TFF43" s="851"/>
      <c r="TFG43" s="851"/>
      <c r="TFH43" s="851"/>
      <c r="TFI43" s="851"/>
      <c r="TFJ43" s="851"/>
      <c r="TFK43" s="851"/>
      <c r="TFL43" s="851"/>
      <c r="TFM43" s="851"/>
      <c r="TFN43" s="851"/>
      <c r="TFO43" s="851"/>
      <c r="TFP43" s="851"/>
      <c r="TFQ43" s="851"/>
      <c r="TFR43" s="851"/>
      <c r="TFS43" s="851"/>
      <c r="TFT43" s="851"/>
      <c r="TFU43" s="851"/>
      <c r="TFV43" s="851"/>
      <c r="TFW43" s="851"/>
      <c r="TFX43" s="851"/>
      <c r="TFY43" s="851"/>
      <c r="TFZ43" s="851"/>
      <c r="TGA43" s="851"/>
      <c r="TGB43" s="851"/>
      <c r="TGC43" s="851"/>
      <c r="TGD43" s="851"/>
      <c r="TGE43" s="851"/>
      <c r="TGF43" s="851"/>
      <c r="TGG43" s="851"/>
      <c r="TGH43" s="851"/>
      <c r="TGI43" s="851"/>
      <c r="TGJ43" s="851"/>
      <c r="TGK43" s="851"/>
      <c r="TGL43" s="851"/>
      <c r="TGM43" s="851"/>
      <c r="TGN43" s="851"/>
      <c r="TGO43" s="851"/>
      <c r="TGP43" s="851"/>
      <c r="TGQ43" s="851"/>
      <c r="TGR43" s="851"/>
      <c r="TGS43" s="851"/>
      <c r="TGT43" s="851"/>
      <c r="TGU43" s="851"/>
      <c r="TGV43" s="851"/>
      <c r="TGW43" s="851"/>
      <c r="TGX43" s="851"/>
      <c r="TGY43" s="851"/>
      <c r="TGZ43" s="851"/>
      <c r="THA43" s="851"/>
      <c r="THB43" s="851"/>
      <c r="THC43" s="851"/>
      <c r="THD43" s="851"/>
      <c r="THE43" s="851"/>
      <c r="THF43" s="851"/>
      <c r="THG43" s="851"/>
      <c r="THH43" s="851"/>
      <c r="THI43" s="851"/>
      <c r="THJ43" s="851"/>
      <c r="THK43" s="851"/>
      <c r="THL43" s="851"/>
      <c r="THM43" s="851"/>
      <c r="THN43" s="851"/>
      <c r="THO43" s="851"/>
      <c r="THP43" s="851"/>
      <c r="THQ43" s="851"/>
      <c r="THR43" s="851"/>
      <c r="THS43" s="851"/>
      <c r="THT43" s="851"/>
      <c r="THU43" s="851"/>
      <c r="THV43" s="851"/>
      <c r="THW43" s="851"/>
      <c r="THX43" s="851"/>
      <c r="THY43" s="851"/>
      <c r="THZ43" s="851"/>
      <c r="TIA43" s="851"/>
      <c r="TIB43" s="851"/>
      <c r="TIC43" s="851"/>
      <c r="TID43" s="851"/>
      <c r="TIE43" s="851"/>
      <c r="TIF43" s="851"/>
      <c r="TIG43" s="851"/>
      <c r="TIH43" s="851"/>
      <c r="TII43" s="851"/>
      <c r="TIJ43" s="851"/>
      <c r="TIK43" s="851"/>
      <c r="TIL43" s="851"/>
      <c r="TIM43" s="851"/>
      <c r="TIN43" s="851"/>
      <c r="TIO43" s="851"/>
      <c r="TIP43" s="851"/>
      <c r="TIQ43" s="851"/>
      <c r="TIR43" s="851"/>
      <c r="TIS43" s="851"/>
      <c r="TIT43" s="851"/>
      <c r="TIU43" s="851"/>
      <c r="TIV43" s="851"/>
      <c r="TIW43" s="851"/>
      <c r="TIX43" s="851"/>
      <c r="TIY43" s="851"/>
      <c r="TIZ43" s="851"/>
      <c r="TJA43" s="851"/>
      <c r="TJB43" s="851"/>
      <c r="TJC43" s="851"/>
      <c r="TJD43" s="851"/>
      <c r="TJE43" s="851"/>
      <c r="TJF43" s="851"/>
      <c r="TJG43" s="851"/>
      <c r="TJH43" s="851"/>
      <c r="TJI43" s="851"/>
      <c r="TJJ43" s="851"/>
      <c r="TJK43" s="851"/>
      <c r="TJL43" s="851"/>
      <c r="TJM43" s="851"/>
      <c r="TJN43" s="851"/>
      <c r="TJO43" s="851"/>
      <c r="TJP43" s="851"/>
      <c r="TJQ43" s="851"/>
      <c r="TJR43" s="851"/>
      <c r="TJS43" s="851"/>
      <c r="TJT43" s="851"/>
      <c r="TJU43" s="851"/>
      <c r="TJV43" s="851"/>
      <c r="TJW43" s="851"/>
      <c r="TJX43" s="851"/>
      <c r="TJY43" s="851"/>
      <c r="TJZ43" s="851"/>
      <c r="TKA43" s="851"/>
      <c r="TKB43" s="851"/>
      <c r="TKC43" s="851"/>
      <c r="TKD43" s="851"/>
      <c r="TKE43" s="851"/>
      <c r="TKF43" s="851"/>
      <c r="TKG43" s="851"/>
      <c r="TKH43" s="851"/>
      <c r="TKI43" s="851"/>
      <c r="TKJ43" s="851"/>
      <c r="TKK43" s="851"/>
      <c r="TKL43" s="851"/>
      <c r="TKM43" s="851"/>
      <c r="TKN43" s="851"/>
      <c r="TKO43" s="851"/>
      <c r="TKP43" s="851"/>
      <c r="TKQ43" s="851"/>
      <c r="TKR43" s="851"/>
      <c r="TKS43" s="851"/>
      <c r="TKT43" s="851"/>
      <c r="TKU43" s="851"/>
      <c r="TKV43" s="851"/>
      <c r="TKW43" s="851"/>
      <c r="TKX43" s="851"/>
      <c r="TKY43" s="851"/>
      <c r="TKZ43" s="851"/>
      <c r="TLA43" s="851"/>
      <c r="TLB43" s="851"/>
      <c r="TLC43" s="851"/>
      <c r="TLD43" s="851"/>
      <c r="TLE43" s="851"/>
      <c r="TLF43" s="851"/>
      <c r="TLG43" s="851"/>
      <c r="TLH43" s="851"/>
      <c r="TLI43" s="851"/>
      <c r="TLJ43" s="851"/>
      <c r="TLK43" s="851"/>
      <c r="TLL43" s="851"/>
      <c r="TLM43" s="851"/>
      <c r="TLN43" s="851"/>
      <c r="TLO43" s="851"/>
      <c r="TLP43" s="851"/>
      <c r="TLQ43" s="851"/>
      <c r="TLR43" s="851"/>
      <c r="TLS43" s="851"/>
      <c r="TLT43" s="851"/>
      <c r="TLU43" s="851"/>
      <c r="TLV43" s="851"/>
      <c r="TLW43" s="851"/>
      <c r="TLX43" s="851"/>
      <c r="TLY43" s="851"/>
      <c r="TLZ43" s="851"/>
      <c r="TMA43" s="851"/>
      <c r="TMB43" s="851"/>
      <c r="TMC43" s="851"/>
      <c r="TMD43" s="851"/>
      <c r="TME43" s="851"/>
      <c r="TMF43" s="851"/>
      <c r="TMG43" s="851"/>
      <c r="TMH43" s="851"/>
      <c r="TMI43" s="851"/>
      <c r="TMJ43" s="851"/>
      <c r="TMK43" s="851"/>
      <c r="TML43" s="851"/>
      <c r="TMM43" s="851"/>
      <c r="TMN43" s="851"/>
      <c r="TMO43" s="851"/>
      <c r="TMP43" s="851"/>
      <c r="TMQ43" s="851"/>
      <c r="TMR43" s="851"/>
      <c r="TMS43" s="851"/>
      <c r="TMT43" s="851"/>
      <c r="TMU43" s="851"/>
      <c r="TMV43" s="851"/>
      <c r="TMW43" s="851"/>
      <c r="TMX43" s="851"/>
      <c r="TMY43" s="851"/>
      <c r="TMZ43" s="851"/>
      <c r="TNA43" s="851"/>
      <c r="TNB43" s="851"/>
      <c r="TNC43" s="851"/>
      <c r="TND43" s="851"/>
      <c r="TNE43" s="851"/>
      <c r="TNF43" s="851"/>
      <c r="TNG43" s="851"/>
      <c r="TNH43" s="851"/>
      <c r="TNI43" s="851"/>
      <c r="TNJ43" s="851"/>
      <c r="TNK43" s="851"/>
      <c r="TNL43" s="851"/>
      <c r="TNM43" s="851"/>
      <c r="TNN43" s="851"/>
      <c r="TNO43" s="851"/>
      <c r="TNP43" s="851"/>
      <c r="TNQ43" s="851"/>
      <c r="TNR43" s="851"/>
      <c r="TNS43" s="851"/>
      <c r="TNT43" s="851"/>
      <c r="TNU43" s="851"/>
      <c r="TNV43" s="851"/>
      <c r="TNW43" s="851"/>
      <c r="TNX43" s="851"/>
      <c r="TNY43" s="851"/>
      <c r="TNZ43" s="851"/>
      <c r="TOA43" s="851"/>
      <c r="TOB43" s="851"/>
      <c r="TOC43" s="851"/>
      <c r="TOD43" s="851"/>
      <c r="TOE43" s="851"/>
      <c r="TOF43" s="851"/>
      <c r="TOG43" s="851"/>
      <c r="TOH43" s="851"/>
      <c r="TOI43" s="851"/>
      <c r="TOJ43" s="851"/>
      <c r="TOK43" s="851"/>
      <c r="TOL43" s="851"/>
      <c r="TOM43" s="851"/>
      <c r="TON43" s="851"/>
      <c r="TOO43" s="851"/>
      <c r="TOP43" s="851"/>
      <c r="TOQ43" s="851"/>
      <c r="TOR43" s="851"/>
      <c r="TOS43" s="851"/>
      <c r="TOT43" s="851"/>
      <c r="TOU43" s="851"/>
      <c r="TOV43" s="851"/>
      <c r="TOW43" s="851"/>
      <c r="TOX43" s="851"/>
      <c r="TOY43" s="851"/>
      <c r="TOZ43" s="851"/>
      <c r="TPA43" s="851"/>
      <c r="TPB43" s="851"/>
      <c r="TPC43" s="851"/>
      <c r="TPD43" s="851"/>
      <c r="TPE43" s="851"/>
      <c r="TPF43" s="851"/>
      <c r="TPG43" s="851"/>
      <c r="TPH43" s="851"/>
      <c r="TPI43" s="851"/>
      <c r="TPJ43" s="851"/>
      <c r="TPK43" s="851"/>
      <c r="TPL43" s="851"/>
      <c r="TPM43" s="851"/>
      <c r="TPN43" s="851"/>
      <c r="TPO43" s="851"/>
      <c r="TPP43" s="851"/>
      <c r="TPQ43" s="851"/>
      <c r="TPR43" s="851"/>
      <c r="TPS43" s="851"/>
      <c r="TPT43" s="851"/>
      <c r="TPU43" s="851"/>
      <c r="TPV43" s="851"/>
      <c r="TPW43" s="851"/>
      <c r="TPX43" s="851"/>
      <c r="TPY43" s="851"/>
      <c r="TPZ43" s="851"/>
      <c r="TQA43" s="851"/>
      <c r="TQB43" s="851"/>
      <c r="TQC43" s="851"/>
      <c r="TQD43" s="851"/>
      <c r="TQE43" s="851"/>
      <c r="TQF43" s="851"/>
      <c r="TQG43" s="851"/>
      <c r="TQH43" s="851"/>
      <c r="TQI43" s="851"/>
      <c r="TQJ43" s="851"/>
      <c r="TQK43" s="851"/>
      <c r="TQL43" s="851"/>
      <c r="TQM43" s="851"/>
      <c r="TQN43" s="851"/>
      <c r="TQO43" s="851"/>
      <c r="TQP43" s="851"/>
      <c r="TQQ43" s="851"/>
      <c r="TQR43" s="851"/>
      <c r="TQS43" s="851"/>
      <c r="TQT43" s="851"/>
      <c r="TQU43" s="851"/>
      <c r="TQV43" s="851"/>
      <c r="TQW43" s="851"/>
      <c r="TQX43" s="851"/>
      <c r="TQY43" s="851"/>
      <c r="TQZ43" s="851"/>
      <c r="TRA43" s="851"/>
      <c r="TRB43" s="851"/>
      <c r="TRC43" s="851"/>
      <c r="TRD43" s="851"/>
      <c r="TRE43" s="851"/>
      <c r="TRF43" s="851"/>
      <c r="TRG43" s="851"/>
      <c r="TRH43" s="851"/>
      <c r="TRI43" s="851"/>
      <c r="TRJ43" s="851"/>
      <c r="TRK43" s="851"/>
      <c r="TRL43" s="851"/>
      <c r="TRM43" s="851"/>
      <c r="TRN43" s="851"/>
      <c r="TRO43" s="851"/>
      <c r="TRP43" s="851"/>
      <c r="TRQ43" s="851"/>
      <c r="TRR43" s="851"/>
      <c r="TRS43" s="851"/>
      <c r="TRT43" s="851"/>
      <c r="TRU43" s="851"/>
      <c r="TRV43" s="851"/>
      <c r="TRW43" s="851"/>
      <c r="TRX43" s="851"/>
      <c r="TRY43" s="851"/>
      <c r="TRZ43" s="851"/>
      <c r="TSA43" s="851"/>
      <c r="TSB43" s="851"/>
      <c r="TSC43" s="851"/>
      <c r="TSD43" s="851"/>
      <c r="TSE43" s="851"/>
      <c r="TSF43" s="851"/>
      <c r="TSG43" s="851"/>
      <c r="TSH43" s="851"/>
      <c r="TSI43" s="851"/>
      <c r="TSJ43" s="851"/>
      <c r="TSK43" s="851"/>
      <c r="TSL43" s="851"/>
      <c r="TSM43" s="851"/>
      <c r="TSN43" s="851"/>
      <c r="TSO43" s="851"/>
      <c r="TSP43" s="851"/>
      <c r="TSQ43" s="851"/>
      <c r="TSR43" s="851"/>
      <c r="TSS43" s="851"/>
      <c r="TST43" s="851"/>
      <c r="TSU43" s="851"/>
      <c r="TSV43" s="851"/>
      <c r="TSW43" s="851"/>
      <c r="TSX43" s="851"/>
      <c r="TSY43" s="851"/>
      <c r="TSZ43" s="851"/>
      <c r="TTA43" s="851"/>
      <c r="TTB43" s="851"/>
      <c r="TTC43" s="851"/>
      <c r="TTD43" s="851"/>
      <c r="TTE43" s="851"/>
      <c r="TTF43" s="851"/>
      <c r="TTG43" s="851"/>
      <c r="TTH43" s="851"/>
      <c r="TTI43" s="851"/>
      <c r="TTJ43" s="851"/>
      <c r="TTK43" s="851"/>
      <c r="TTL43" s="851"/>
      <c r="TTM43" s="851"/>
      <c r="TTN43" s="851"/>
      <c r="TTO43" s="851"/>
      <c r="TTP43" s="851"/>
      <c r="TTQ43" s="851"/>
      <c r="TTR43" s="851"/>
      <c r="TTS43" s="851"/>
      <c r="TTT43" s="851"/>
      <c r="TTU43" s="851"/>
      <c r="TTV43" s="851"/>
      <c r="TTW43" s="851"/>
      <c r="TTX43" s="851"/>
      <c r="TTY43" s="851"/>
      <c r="TTZ43" s="851"/>
      <c r="TUA43" s="851"/>
      <c r="TUB43" s="851"/>
      <c r="TUC43" s="851"/>
      <c r="TUD43" s="851"/>
      <c r="TUE43" s="851"/>
      <c r="TUF43" s="851"/>
      <c r="TUG43" s="851"/>
      <c r="TUH43" s="851"/>
      <c r="TUI43" s="851"/>
      <c r="TUJ43" s="851"/>
      <c r="TUK43" s="851"/>
      <c r="TUL43" s="851"/>
      <c r="TUM43" s="851"/>
      <c r="TUN43" s="851"/>
      <c r="TUO43" s="851"/>
      <c r="TUP43" s="851"/>
      <c r="TUQ43" s="851"/>
      <c r="TUR43" s="851"/>
      <c r="TUS43" s="851"/>
      <c r="TUT43" s="851"/>
      <c r="TUU43" s="851"/>
      <c r="TUV43" s="851"/>
      <c r="TUW43" s="851"/>
      <c r="TUX43" s="851"/>
      <c r="TUY43" s="851"/>
      <c r="TUZ43" s="851"/>
      <c r="TVA43" s="851"/>
      <c r="TVB43" s="851"/>
      <c r="TVC43" s="851"/>
      <c r="TVD43" s="851"/>
      <c r="TVE43" s="851"/>
      <c r="TVF43" s="851"/>
      <c r="TVG43" s="851"/>
      <c r="TVH43" s="851"/>
      <c r="TVI43" s="851"/>
      <c r="TVJ43" s="851"/>
      <c r="TVK43" s="851"/>
      <c r="TVL43" s="851"/>
      <c r="TVM43" s="851"/>
      <c r="TVN43" s="851"/>
      <c r="TVO43" s="851"/>
      <c r="TVP43" s="851"/>
      <c r="TVQ43" s="851"/>
      <c r="TVR43" s="851"/>
      <c r="TVS43" s="851"/>
      <c r="TVT43" s="851"/>
      <c r="TVU43" s="851"/>
      <c r="TVV43" s="851"/>
      <c r="TVW43" s="851"/>
      <c r="TVX43" s="851"/>
      <c r="TVY43" s="851"/>
      <c r="TVZ43" s="851"/>
      <c r="TWA43" s="851"/>
      <c r="TWB43" s="851"/>
      <c r="TWC43" s="851"/>
      <c r="TWD43" s="851"/>
      <c r="TWE43" s="851"/>
      <c r="TWF43" s="851"/>
      <c r="TWG43" s="851"/>
      <c r="TWH43" s="851"/>
      <c r="TWI43" s="851"/>
      <c r="TWJ43" s="851"/>
      <c r="TWK43" s="851"/>
      <c r="TWL43" s="851"/>
      <c r="TWM43" s="851"/>
      <c r="TWN43" s="851"/>
      <c r="TWO43" s="851"/>
      <c r="TWP43" s="851"/>
      <c r="TWQ43" s="851"/>
      <c r="TWR43" s="851"/>
      <c r="TWS43" s="851"/>
      <c r="TWT43" s="851"/>
      <c r="TWU43" s="851"/>
      <c r="TWV43" s="851"/>
      <c r="TWW43" s="851"/>
      <c r="TWX43" s="851"/>
      <c r="TWY43" s="851"/>
      <c r="TWZ43" s="851"/>
      <c r="TXA43" s="851"/>
      <c r="TXB43" s="851"/>
      <c r="TXC43" s="851"/>
      <c r="TXD43" s="851"/>
      <c r="TXE43" s="851"/>
      <c r="TXF43" s="851"/>
      <c r="TXG43" s="851"/>
      <c r="TXH43" s="851"/>
      <c r="TXI43" s="851"/>
      <c r="TXJ43" s="851"/>
      <c r="TXK43" s="851"/>
      <c r="TXL43" s="851"/>
      <c r="TXM43" s="851"/>
      <c r="TXN43" s="851"/>
      <c r="TXO43" s="851"/>
      <c r="TXP43" s="851"/>
      <c r="TXQ43" s="851"/>
      <c r="TXR43" s="851"/>
      <c r="TXS43" s="851"/>
      <c r="TXT43" s="851"/>
      <c r="TXU43" s="851"/>
      <c r="TXV43" s="851"/>
      <c r="TXW43" s="851"/>
      <c r="TXX43" s="851"/>
      <c r="TXY43" s="851"/>
      <c r="TXZ43" s="851"/>
      <c r="TYA43" s="851"/>
      <c r="TYB43" s="851"/>
      <c r="TYC43" s="851"/>
      <c r="TYD43" s="851"/>
      <c r="TYE43" s="851"/>
      <c r="TYF43" s="851"/>
      <c r="TYG43" s="851"/>
      <c r="TYH43" s="851"/>
      <c r="TYI43" s="851"/>
      <c r="TYJ43" s="851"/>
      <c r="TYK43" s="851"/>
      <c r="TYL43" s="851"/>
      <c r="TYM43" s="851"/>
      <c r="TYN43" s="851"/>
      <c r="TYO43" s="851"/>
      <c r="TYP43" s="851"/>
      <c r="TYQ43" s="851"/>
      <c r="TYR43" s="851"/>
      <c r="TYS43" s="851"/>
      <c r="TYT43" s="851"/>
      <c r="TYU43" s="851"/>
      <c r="TYV43" s="851"/>
      <c r="TYW43" s="851"/>
      <c r="TYX43" s="851"/>
      <c r="TYY43" s="851"/>
      <c r="TYZ43" s="851"/>
      <c r="TZA43" s="851"/>
      <c r="TZB43" s="851"/>
      <c r="TZC43" s="851"/>
      <c r="TZD43" s="851"/>
      <c r="TZE43" s="851"/>
      <c r="TZF43" s="851"/>
      <c r="TZG43" s="851"/>
      <c r="TZH43" s="851"/>
      <c r="TZI43" s="851"/>
      <c r="TZJ43" s="851"/>
      <c r="TZK43" s="851"/>
      <c r="TZL43" s="851"/>
      <c r="TZM43" s="851"/>
      <c r="TZN43" s="851"/>
      <c r="TZO43" s="851"/>
      <c r="TZP43" s="851"/>
      <c r="TZQ43" s="851"/>
      <c r="TZR43" s="851"/>
      <c r="TZS43" s="851"/>
      <c r="TZT43" s="851"/>
      <c r="TZU43" s="851"/>
      <c r="TZV43" s="851"/>
      <c r="TZW43" s="851"/>
      <c r="TZX43" s="851"/>
      <c r="TZY43" s="851"/>
      <c r="TZZ43" s="851"/>
      <c r="UAA43" s="851"/>
      <c r="UAB43" s="851"/>
      <c r="UAC43" s="851"/>
      <c r="UAD43" s="851"/>
      <c r="UAE43" s="851"/>
      <c r="UAF43" s="851"/>
      <c r="UAG43" s="851"/>
      <c r="UAH43" s="851"/>
      <c r="UAI43" s="851"/>
      <c r="UAJ43" s="851"/>
      <c r="UAK43" s="851"/>
      <c r="UAL43" s="851"/>
      <c r="UAM43" s="851"/>
      <c r="UAN43" s="851"/>
      <c r="UAO43" s="851"/>
      <c r="UAP43" s="851"/>
      <c r="UAQ43" s="851"/>
      <c r="UAR43" s="851"/>
      <c r="UAS43" s="851"/>
      <c r="UAT43" s="851"/>
      <c r="UAU43" s="851"/>
      <c r="UAV43" s="851"/>
      <c r="UAW43" s="851"/>
      <c r="UAX43" s="851"/>
      <c r="UAY43" s="851"/>
      <c r="UAZ43" s="851"/>
      <c r="UBA43" s="851"/>
      <c r="UBB43" s="851"/>
      <c r="UBC43" s="851"/>
      <c r="UBD43" s="851"/>
      <c r="UBE43" s="851"/>
      <c r="UBF43" s="851"/>
      <c r="UBG43" s="851"/>
      <c r="UBH43" s="851"/>
      <c r="UBI43" s="851"/>
      <c r="UBJ43" s="851"/>
      <c r="UBK43" s="851"/>
      <c r="UBL43" s="851"/>
      <c r="UBM43" s="851"/>
      <c r="UBN43" s="851"/>
      <c r="UBO43" s="851"/>
      <c r="UBP43" s="851"/>
      <c r="UBQ43" s="851"/>
      <c r="UBR43" s="851"/>
      <c r="UBS43" s="851"/>
      <c r="UBT43" s="851"/>
      <c r="UBU43" s="851"/>
      <c r="UBV43" s="851"/>
      <c r="UBW43" s="851"/>
      <c r="UBX43" s="851"/>
      <c r="UBY43" s="851"/>
      <c r="UBZ43" s="851"/>
      <c r="UCA43" s="851"/>
      <c r="UCB43" s="851"/>
      <c r="UCC43" s="851"/>
      <c r="UCD43" s="851"/>
      <c r="UCE43" s="851"/>
      <c r="UCF43" s="851"/>
      <c r="UCG43" s="851"/>
      <c r="UCH43" s="851"/>
      <c r="UCI43" s="851"/>
      <c r="UCJ43" s="851"/>
      <c r="UCK43" s="851"/>
      <c r="UCL43" s="851"/>
      <c r="UCM43" s="851"/>
      <c r="UCN43" s="851"/>
      <c r="UCO43" s="851"/>
      <c r="UCP43" s="851"/>
      <c r="UCQ43" s="851"/>
      <c r="UCR43" s="851"/>
      <c r="UCS43" s="851"/>
      <c r="UCT43" s="851"/>
      <c r="UCU43" s="851"/>
      <c r="UCV43" s="851"/>
      <c r="UCW43" s="851"/>
      <c r="UCX43" s="851"/>
      <c r="UCY43" s="851"/>
      <c r="UCZ43" s="851"/>
      <c r="UDA43" s="851"/>
      <c r="UDB43" s="851"/>
      <c r="UDC43" s="851"/>
      <c r="UDD43" s="851"/>
      <c r="UDE43" s="851"/>
      <c r="UDF43" s="851"/>
      <c r="UDG43" s="851"/>
      <c r="UDH43" s="851"/>
      <c r="UDI43" s="851"/>
      <c r="UDJ43" s="851"/>
      <c r="UDK43" s="851"/>
      <c r="UDL43" s="851"/>
      <c r="UDM43" s="851"/>
      <c r="UDN43" s="851"/>
      <c r="UDO43" s="851"/>
      <c r="UDP43" s="851"/>
      <c r="UDQ43" s="851"/>
      <c r="UDR43" s="851"/>
      <c r="UDS43" s="851"/>
      <c r="UDT43" s="851"/>
      <c r="UDU43" s="851"/>
      <c r="UDV43" s="851"/>
      <c r="UDW43" s="851"/>
      <c r="UDX43" s="851"/>
      <c r="UDY43" s="851"/>
      <c r="UDZ43" s="851"/>
      <c r="UEA43" s="851"/>
      <c r="UEB43" s="851"/>
      <c r="UEC43" s="851"/>
      <c r="UED43" s="851"/>
      <c r="UEE43" s="851"/>
      <c r="UEF43" s="851"/>
      <c r="UEG43" s="851"/>
      <c r="UEH43" s="851"/>
      <c r="UEI43" s="851"/>
      <c r="UEJ43" s="851"/>
      <c r="UEK43" s="851"/>
      <c r="UEL43" s="851"/>
      <c r="UEM43" s="851"/>
      <c r="UEN43" s="851"/>
      <c r="UEO43" s="851"/>
      <c r="UEP43" s="851"/>
      <c r="UEQ43" s="851"/>
      <c r="UER43" s="851"/>
      <c r="UES43" s="851"/>
      <c r="UET43" s="851"/>
      <c r="UEU43" s="851"/>
      <c r="UEV43" s="851"/>
      <c r="UEW43" s="851"/>
      <c r="UEX43" s="851"/>
      <c r="UEY43" s="851"/>
      <c r="UEZ43" s="851"/>
      <c r="UFA43" s="851"/>
      <c r="UFB43" s="851"/>
      <c r="UFC43" s="851"/>
      <c r="UFD43" s="851"/>
      <c r="UFE43" s="851"/>
      <c r="UFF43" s="851"/>
      <c r="UFG43" s="851"/>
      <c r="UFH43" s="851"/>
      <c r="UFI43" s="851"/>
      <c r="UFJ43" s="851"/>
      <c r="UFK43" s="851"/>
      <c r="UFL43" s="851"/>
      <c r="UFM43" s="851"/>
      <c r="UFN43" s="851"/>
      <c r="UFO43" s="851"/>
      <c r="UFP43" s="851"/>
      <c r="UFQ43" s="851"/>
      <c r="UFR43" s="851"/>
      <c r="UFS43" s="851"/>
      <c r="UFT43" s="851"/>
      <c r="UFU43" s="851"/>
      <c r="UFV43" s="851"/>
      <c r="UFW43" s="851"/>
      <c r="UFX43" s="851"/>
      <c r="UFY43" s="851"/>
      <c r="UFZ43" s="851"/>
      <c r="UGA43" s="851"/>
      <c r="UGB43" s="851"/>
      <c r="UGC43" s="851"/>
      <c r="UGD43" s="851"/>
      <c r="UGE43" s="851"/>
      <c r="UGF43" s="851"/>
      <c r="UGG43" s="851"/>
      <c r="UGH43" s="851"/>
      <c r="UGI43" s="851"/>
      <c r="UGJ43" s="851"/>
      <c r="UGK43" s="851"/>
      <c r="UGL43" s="851"/>
      <c r="UGM43" s="851"/>
      <c r="UGN43" s="851"/>
      <c r="UGO43" s="851"/>
      <c r="UGP43" s="851"/>
      <c r="UGQ43" s="851"/>
      <c r="UGR43" s="851"/>
      <c r="UGS43" s="851"/>
      <c r="UGT43" s="851"/>
      <c r="UGU43" s="851"/>
      <c r="UGV43" s="851"/>
      <c r="UGW43" s="851"/>
      <c r="UGX43" s="851"/>
      <c r="UGY43" s="851"/>
      <c r="UGZ43" s="851"/>
      <c r="UHA43" s="851"/>
      <c r="UHB43" s="851"/>
      <c r="UHC43" s="851"/>
      <c r="UHD43" s="851"/>
      <c r="UHE43" s="851"/>
      <c r="UHF43" s="851"/>
      <c r="UHG43" s="851"/>
      <c r="UHH43" s="851"/>
      <c r="UHI43" s="851"/>
      <c r="UHJ43" s="851"/>
      <c r="UHK43" s="851"/>
      <c r="UHL43" s="851"/>
      <c r="UHM43" s="851"/>
      <c r="UHN43" s="851"/>
      <c r="UHO43" s="851"/>
      <c r="UHP43" s="851"/>
      <c r="UHQ43" s="851"/>
      <c r="UHR43" s="851"/>
      <c r="UHS43" s="851"/>
      <c r="UHT43" s="851"/>
      <c r="UHU43" s="851"/>
      <c r="UHV43" s="851"/>
      <c r="UHW43" s="851"/>
      <c r="UHX43" s="851"/>
      <c r="UHY43" s="851"/>
      <c r="UHZ43" s="851"/>
      <c r="UIA43" s="851"/>
      <c r="UIB43" s="851"/>
      <c r="UIC43" s="851"/>
      <c r="UID43" s="851"/>
      <c r="UIE43" s="851"/>
      <c r="UIF43" s="851"/>
      <c r="UIG43" s="851"/>
      <c r="UIH43" s="851"/>
      <c r="UII43" s="851"/>
      <c r="UIJ43" s="851"/>
      <c r="UIK43" s="851"/>
      <c r="UIL43" s="851"/>
      <c r="UIM43" s="851"/>
      <c r="UIN43" s="851"/>
      <c r="UIO43" s="851"/>
      <c r="UIP43" s="851"/>
      <c r="UIQ43" s="851"/>
      <c r="UIR43" s="851"/>
      <c r="UIS43" s="851"/>
      <c r="UIT43" s="851"/>
      <c r="UIU43" s="851"/>
      <c r="UIV43" s="851"/>
      <c r="UIW43" s="851"/>
      <c r="UIX43" s="851"/>
      <c r="UIY43" s="851"/>
      <c r="UIZ43" s="851"/>
      <c r="UJA43" s="851"/>
      <c r="UJB43" s="851"/>
      <c r="UJC43" s="851"/>
      <c r="UJD43" s="851"/>
      <c r="UJE43" s="851"/>
      <c r="UJF43" s="851"/>
      <c r="UJG43" s="851"/>
      <c r="UJH43" s="851"/>
      <c r="UJI43" s="851"/>
      <c r="UJJ43" s="851"/>
      <c r="UJK43" s="851"/>
      <c r="UJL43" s="851"/>
      <c r="UJM43" s="851"/>
      <c r="UJN43" s="851"/>
      <c r="UJO43" s="851"/>
      <c r="UJP43" s="851"/>
      <c r="UJQ43" s="851"/>
      <c r="UJR43" s="851"/>
      <c r="UJS43" s="851"/>
      <c r="UJT43" s="851"/>
      <c r="UJU43" s="851"/>
      <c r="UJV43" s="851"/>
      <c r="UJW43" s="851"/>
      <c r="UJX43" s="851"/>
      <c r="UJY43" s="851"/>
      <c r="UJZ43" s="851"/>
      <c r="UKA43" s="851"/>
      <c r="UKB43" s="851"/>
      <c r="UKC43" s="851"/>
      <c r="UKD43" s="851"/>
      <c r="UKE43" s="851"/>
      <c r="UKF43" s="851"/>
      <c r="UKG43" s="851"/>
      <c r="UKH43" s="851"/>
      <c r="UKI43" s="851"/>
      <c r="UKJ43" s="851"/>
      <c r="UKK43" s="851"/>
      <c r="UKL43" s="851"/>
      <c r="UKM43" s="851"/>
      <c r="UKN43" s="851"/>
      <c r="UKO43" s="851"/>
      <c r="UKP43" s="851"/>
      <c r="UKQ43" s="851"/>
      <c r="UKR43" s="851"/>
      <c r="UKS43" s="851"/>
      <c r="UKT43" s="851"/>
      <c r="UKU43" s="851"/>
      <c r="UKV43" s="851"/>
      <c r="UKW43" s="851"/>
      <c r="UKX43" s="851"/>
      <c r="UKY43" s="851"/>
      <c r="UKZ43" s="851"/>
      <c r="ULA43" s="851"/>
      <c r="ULB43" s="851"/>
      <c r="ULC43" s="851"/>
      <c r="ULD43" s="851"/>
      <c r="ULE43" s="851"/>
      <c r="ULF43" s="851"/>
      <c r="ULG43" s="851"/>
      <c r="ULH43" s="851"/>
      <c r="ULI43" s="851"/>
      <c r="ULJ43" s="851"/>
      <c r="ULK43" s="851"/>
      <c r="ULL43" s="851"/>
      <c r="ULM43" s="851"/>
      <c r="ULN43" s="851"/>
      <c r="ULO43" s="851"/>
      <c r="ULP43" s="851"/>
      <c r="ULQ43" s="851"/>
      <c r="ULR43" s="851"/>
      <c r="ULS43" s="851"/>
      <c r="ULT43" s="851"/>
      <c r="ULU43" s="851"/>
      <c r="ULV43" s="851"/>
      <c r="ULW43" s="851"/>
      <c r="ULX43" s="851"/>
      <c r="ULY43" s="851"/>
      <c r="ULZ43" s="851"/>
      <c r="UMA43" s="851"/>
      <c r="UMB43" s="851"/>
      <c r="UMC43" s="851"/>
      <c r="UMD43" s="851"/>
      <c r="UME43" s="851"/>
      <c r="UMF43" s="851"/>
      <c r="UMG43" s="851"/>
      <c r="UMH43" s="851"/>
      <c r="UMI43" s="851"/>
      <c r="UMJ43" s="851"/>
      <c r="UMK43" s="851"/>
      <c r="UML43" s="851"/>
      <c r="UMM43" s="851"/>
      <c r="UMN43" s="851"/>
      <c r="UMO43" s="851"/>
      <c r="UMP43" s="851"/>
      <c r="UMQ43" s="851"/>
      <c r="UMR43" s="851"/>
      <c r="UMS43" s="851"/>
      <c r="UMT43" s="851"/>
      <c r="UMU43" s="851"/>
      <c r="UMV43" s="851"/>
      <c r="UMW43" s="851"/>
      <c r="UMX43" s="851"/>
      <c r="UMY43" s="851"/>
      <c r="UMZ43" s="851"/>
      <c r="UNA43" s="851"/>
      <c r="UNB43" s="851"/>
      <c r="UNC43" s="851"/>
      <c r="UND43" s="851"/>
      <c r="UNE43" s="851"/>
      <c r="UNF43" s="851"/>
      <c r="UNG43" s="851"/>
      <c r="UNH43" s="851"/>
      <c r="UNI43" s="851"/>
      <c r="UNJ43" s="851"/>
      <c r="UNK43" s="851"/>
      <c r="UNL43" s="851"/>
      <c r="UNM43" s="851"/>
      <c r="UNN43" s="851"/>
      <c r="UNO43" s="851"/>
      <c r="UNP43" s="851"/>
      <c r="UNQ43" s="851"/>
      <c r="UNR43" s="851"/>
      <c r="UNS43" s="851"/>
      <c r="UNT43" s="851"/>
      <c r="UNU43" s="851"/>
      <c r="UNV43" s="851"/>
      <c r="UNW43" s="851"/>
      <c r="UNX43" s="851"/>
      <c r="UNY43" s="851"/>
      <c r="UNZ43" s="851"/>
      <c r="UOA43" s="851"/>
      <c r="UOB43" s="851"/>
      <c r="UOC43" s="851"/>
      <c r="UOD43" s="851"/>
      <c r="UOE43" s="851"/>
      <c r="UOF43" s="851"/>
      <c r="UOG43" s="851"/>
      <c r="UOH43" s="851"/>
      <c r="UOI43" s="851"/>
      <c r="UOJ43" s="851"/>
      <c r="UOK43" s="851"/>
      <c r="UOL43" s="851"/>
      <c r="UOM43" s="851"/>
      <c r="UON43" s="851"/>
      <c r="UOO43" s="851"/>
      <c r="UOP43" s="851"/>
      <c r="UOQ43" s="851"/>
      <c r="UOR43" s="851"/>
      <c r="UOS43" s="851"/>
      <c r="UOT43" s="851"/>
      <c r="UOU43" s="851"/>
      <c r="UOV43" s="851"/>
      <c r="UOW43" s="851"/>
      <c r="UOX43" s="851"/>
      <c r="UOY43" s="851"/>
      <c r="UOZ43" s="851"/>
      <c r="UPA43" s="851"/>
      <c r="UPB43" s="851"/>
      <c r="UPC43" s="851"/>
      <c r="UPD43" s="851"/>
      <c r="UPE43" s="851"/>
      <c r="UPF43" s="851"/>
      <c r="UPG43" s="851"/>
      <c r="UPH43" s="851"/>
      <c r="UPI43" s="851"/>
      <c r="UPJ43" s="851"/>
      <c r="UPK43" s="851"/>
      <c r="UPL43" s="851"/>
      <c r="UPM43" s="851"/>
      <c r="UPN43" s="851"/>
      <c r="UPO43" s="851"/>
      <c r="UPP43" s="851"/>
      <c r="UPQ43" s="851"/>
      <c r="UPR43" s="851"/>
      <c r="UPS43" s="851"/>
      <c r="UPT43" s="851"/>
      <c r="UPU43" s="851"/>
      <c r="UPV43" s="851"/>
      <c r="UPW43" s="851"/>
      <c r="UPX43" s="851"/>
      <c r="UPY43" s="851"/>
      <c r="UPZ43" s="851"/>
      <c r="UQA43" s="851"/>
      <c r="UQB43" s="851"/>
      <c r="UQC43" s="851"/>
      <c r="UQD43" s="851"/>
      <c r="UQE43" s="851"/>
      <c r="UQF43" s="851"/>
      <c r="UQG43" s="851"/>
      <c r="UQH43" s="851"/>
      <c r="UQI43" s="851"/>
      <c r="UQJ43" s="851"/>
      <c r="UQK43" s="851"/>
      <c r="UQL43" s="851"/>
      <c r="UQM43" s="851"/>
      <c r="UQN43" s="851"/>
      <c r="UQO43" s="851"/>
      <c r="UQP43" s="851"/>
      <c r="UQQ43" s="851"/>
      <c r="UQR43" s="851"/>
      <c r="UQS43" s="851"/>
      <c r="UQT43" s="851"/>
      <c r="UQU43" s="851"/>
      <c r="UQV43" s="851"/>
      <c r="UQW43" s="851"/>
      <c r="UQX43" s="851"/>
      <c r="UQY43" s="851"/>
      <c r="UQZ43" s="851"/>
      <c r="URA43" s="851"/>
      <c r="URB43" s="851"/>
      <c r="URC43" s="851"/>
      <c r="URD43" s="851"/>
      <c r="URE43" s="851"/>
      <c r="URF43" s="851"/>
      <c r="URG43" s="851"/>
      <c r="URH43" s="851"/>
      <c r="URI43" s="851"/>
      <c r="URJ43" s="851"/>
      <c r="URK43" s="851"/>
      <c r="URL43" s="851"/>
      <c r="URM43" s="851"/>
      <c r="URN43" s="851"/>
      <c r="URO43" s="851"/>
      <c r="URP43" s="851"/>
      <c r="URQ43" s="851"/>
      <c r="URR43" s="851"/>
      <c r="URS43" s="851"/>
      <c r="URT43" s="851"/>
      <c r="URU43" s="851"/>
      <c r="URV43" s="851"/>
      <c r="URW43" s="851"/>
      <c r="URX43" s="851"/>
      <c r="URY43" s="851"/>
      <c r="URZ43" s="851"/>
      <c r="USA43" s="851"/>
      <c r="USB43" s="851"/>
      <c r="USC43" s="851"/>
      <c r="USD43" s="851"/>
      <c r="USE43" s="851"/>
      <c r="USF43" s="851"/>
      <c r="USG43" s="851"/>
      <c r="USH43" s="851"/>
      <c r="USI43" s="851"/>
      <c r="USJ43" s="851"/>
      <c r="USK43" s="851"/>
      <c r="USL43" s="851"/>
      <c r="USM43" s="851"/>
      <c r="USN43" s="851"/>
      <c r="USO43" s="851"/>
      <c r="USP43" s="851"/>
      <c r="USQ43" s="851"/>
      <c r="USR43" s="851"/>
      <c r="USS43" s="851"/>
      <c r="UST43" s="851"/>
      <c r="USU43" s="851"/>
      <c r="USV43" s="851"/>
      <c r="USW43" s="851"/>
      <c r="USX43" s="851"/>
      <c r="USY43" s="851"/>
      <c r="USZ43" s="851"/>
      <c r="UTA43" s="851"/>
      <c r="UTB43" s="851"/>
      <c r="UTC43" s="851"/>
      <c r="UTD43" s="851"/>
      <c r="UTE43" s="851"/>
      <c r="UTF43" s="851"/>
      <c r="UTG43" s="851"/>
      <c r="UTH43" s="851"/>
      <c r="UTI43" s="851"/>
      <c r="UTJ43" s="851"/>
      <c r="UTK43" s="851"/>
      <c r="UTL43" s="851"/>
      <c r="UTM43" s="851"/>
      <c r="UTN43" s="851"/>
      <c r="UTO43" s="851"/>
      <c r="UTP43" s="851"/>
      <c r="UTQ43" s="851"/>
      <c r="UTR43" s="851"/>
      <c r="UTS43" s="851"/>
      <c r="UTT43" s="851"/>
      <c r="UTU43" s="851"/>
      <c r="UTV43" s="851"/>
      <c r="UTW43" s="851"/>
      <c r="UTX43" s="851"/>
      <c r="UTY43" s="851"/>
      <c r="UTZ43" s="851"/>
      <c r="UUA43" s="851"/>
      <c r="UUB43" s="851"/>
      <c r="UUC43" s="851"/>
      <c r="UUD43" s="851"/>
      <c r="UUE43" s="851"/>
      <c r="UUF43" s="851"/>
      <c r="UUG43" s="851"/>
      <c r="UUH43" s="851"/>
      <c r="UUI43" s="851"/>
      <c r="UUJ43" s="851"/>
      <c r="UUK43" s="851"/>
      <c r="UUL43" s="851"/>
      <c r="UUM43" s="851"/>
      <c r="UUN43" s="851"/>
      <c r="UUO43" s="851"/>
      <c r="UUP43" s="851"/>
      <c r="UUQ43" s="851"/>
      <c r="UUR43" s="851"/>
      <c r="UUS43" s="851"/>
      <c r="UUT43" s="851"/>
      <c r="UUU43" s="851"/>
      <c r="UUV43" s="851"/>
      <c r="UUW43" s="851"/>
      <c r="UUX43" s="851"/>
      <c r="UUY43" s="851"/>
      <c r="UUZ43" s="851"/>
      <c r="UVA43" s="851"/>
      <c r="UVB43" s="851"/>
      <c r="UVC43" s="851"/>
      <c r="UVD43" s="851"/>
      <c r="UVE43" s="851"/>
      <c r="UVF43" s="851"/>
      <c r="UVG43" s="851"/>
      <c r="UVH43" s="851"/>
      <c r="UVI43" s="851"/>
      <c r="UVJ43" s="851"/>
      <c r="UVK43" s="851"/>
      <c r="UVL43" s="851"/>
      <c r="UVM43" s="851"/>
      <c r="UVN43" s="851"/>
      <c r="UVO43" s="851"/>
      <c r="UVP43" s="851"/>
      <c r="UVQ43" s="851"/>
      <c r="UVR43" s="851"/>
      <c r="UVS43" s="851"/>
      <c r="UVT43" s="851"/>
      <c r="UVU43" s="851"/>
      <c r="UVV43" s="851"/>
      <c r="UVW43" s="851"/>
      <c r="UVX43" s="851"/>
      <c r="UVY43" s="851"/>
      <c r="UVZ43" s="851"/>
      <c r="UWA43" s="851"/>
      <c r="UWB43" s="851"/>
      <c r="UWC43" s="851"/>
      <c r="UWD43" s="851"/>
      <c r="UWE43" s="851"/>
      <c r="UWF43" s="851"/>
      <c r="UWG43" s="851"/>
      <c r="UWH43" s="851"/>
      <c r="UWI43" s="851"/>
      <c r="UWJ43" s="851"/>
      <c r="UWK43" s="851"/>
      <c r="UWL43" s="851"/>
      <c r="UWM43" s="851"/>
      <c r="UWN43" s="851"/>
      <c r="UWO43" s="851"/>
      <c r="UWP43" s="851"/>
      <c r="UWQ43" s="851"/>
      <c r="UWR43" s="851"/>
      <c r="UWS43" s="851"/>
      <c r="UWT43" s="851"/>
      <c r="UWU43" s="851"/>
      <c r="UWV43" s="851"/>
      <c r="UWW43" s="851"/>
      <c r="UWX43" s="851"/>
      <c r="UWY43" s="851"/>
      <c r="UWZ43" s="851"/>
      <c r="UXA43" s="851"/>
      <c r="UXB43" s="851"/>
      <c r="UXC43" s="851"/>
      <c r="UXD43" s="851"/>
      <c r="UXE43" s="851"/>
      <c r="UXF43" s="851"/>
      <c r="UXG43" s="851"/>
      <c r="UXH43" s="851"/>
      <c r="UXI43" s="851"/>
      <c r="UXJ43" s="851"/>
      <c r="UXK43" s="851"/>
      <c r="UXL43" s="851"/>
      <c r="UXM43" s="851"/>
      <c r="UXN43" s="851"/>
      <c r="UXO43" s="851"/>
      <c r="UXP43" s="851"/>
      <c r="UXQ43" s="851"/>
      <c r="UXR43" s="851"/>
      <c r="UXS43" s="851"/>
      <c r="UXT43" s="851"/>
      <c r="UXU43" s="851"/>
      <c r="UXV43" s="851"/>
      <c r="UXW43" s="851"/>
      <c r="UXX43" s="851"/>
      <c r="UXY43" s="851"/>
      <c r="UXZ43" s="851"/>
      <c r="UYA43" s="851"/>
      <c r="UYB43" s="851"/>
      <c r="UYC43" s="851"/>
      <c r="UYD43" s="851"/>
      <c r="UYE43" s="851"/>
      <c r="UYF43" s="851"/>
      <c r="UYG43" s="851"/>
      <c r="UYH43" s="851"/>
      <c r="UYI43" s="851"/>
      <c r="UYJ43" s="851"/>
      <c r="UYK43" s="851"/>
      <c r="UYL43" s="851"/>
      <c r="UYM43" s="851"/>
      <c r="UYN43" s="851"/>
      <c r="UYO43" s="851"/>
      <c r="UYP43" s="851"/>
      <c r="UYQ43" s="851"/>
      <c r="UYR43" s="851"/>
      <c r="UYS43" s="851"/>
      <c r="UYT43" s="851"/>
      <c r="UYU43" s="851"/>
      <c r="UYV43" s="851"/>
      <c r="UYW43" s="851"/>
      <c r="UYX43" s="851"/>
      <c r="UYY43" s="851"/>
      <c r="UYZ43" s="851"/>
      <c r="UZA43" s="851"/>
      <c r="UZB43" s="851"/>
      <c r="UZC43" s="851"/>
      <c r="UZD43" s="851"/>
      <c r="UZE43" s="851"/>
      <c r="UZF43" s="851"/>
      <c r="UZG43" s="851"/>
      <c r="UZH43" s="851"/>
      <c r="UZI43" s="851"/>
      <c r="UZJ43" s="851"/>
      <c r="UZK43" s="851"/>
      <c r="UZL43" s="851"/>
      <c r="UZM43" s="851"/>
      <c r="UZN43" s="851"/>
      <c r="UZO43" s="851"/>
      <c r="UZP43" s="851"/>
      <c r="UZQ43" s="851"/>
      <c r="UZR43" s="851"/>
      <c r="UZS43" s="851"/>
      <c r="UZT43" s="851"/>
      <c r="UZU43" s="851"/>
      <c r="UZV43" s="851"/>
      <c r="UZW43" s="851"/>
      <c r="UZX43" s="851"/>
      <c r="UZY43" s="851"/>
      <c r="UZZ43" s="851"/>
      <c r="VAA43" s="851"/>
      <c r="VAB43" s="851"/>
      <c r="VAC43" s="851"/>
      <c r="VAD43" s="851"/>
      <c r="VAE43" s="851"/>
      <c r="VAF43" s="851"/>
      <c r="VAG43" s="851"/>
      <c r="VAH43" s="851"/>
      <c r="VAI43" s="851"/>
      <c r="VAJ43" s="851"/>
      <c r="VAK43" s="851"/>
      <c r="VAL43" s="851"/>
      <c r="VAM43" s="851"/>
      <c r="VAN43" s="851"/>
      <c r="VAO43" s="851"/>
      <c r="VAP43" s="851"/>
      <c r="VAQ43" s="851"/>
      <c r="VAR43" s="851"/>
      <c r="VAS43" s="851"/>
      <c r="VAT43" s="851"/>
      <c r="VAU43" s="851"/>
      <c r="VAV43" s="851"/>
      <c r="VAW43" s="851"/>
      <c r="VAX43" s="851"/>
      <c r="VAY43" s="851"/>
      <c r="VAZ43" s="851"/>
      <c r="VBA43" s="851"/>
      <c r="VBB43" s="851"/>
      <c r="VBC43" s="851"/>
      <c r="VBD43" s="851"/>
      <c r="VBE43" s="851"/>
      <c r="VBF43" s="851"/>
      <c r="VBG43" s="851"/>
      <c r="VBH43" s="851"/>
      <c r="VBI43" s="851"/>
      <c r="VBJ43" s="851"/>
      <c r="VBK43" s="851"/>
      <c r="VBL43" s="851"/>
      <c r="VBM43" s="851"/>
      <c r="VBN43" s="851"/>
      <c r="VBO43" s="851"/>
      <c r="VBP43" s="851"/>
      <c r="VBQ43" s="851"/>
      <c r="VBR43" s="851"/>
      <c r="VBS43" s="851"/>
      <c r="VBT43" s="851"/>
      <c r="VBU43" s="851"/>
      <c r="VBV43" s="851"/>
      <c r="VBW43" s="851"/>
      <c r="VBX43" s="851"/>
      <c r="VBY43" s="851"/>
      <c r="VBZ43" s="851"/>
      <c r="VCA43" s="851"/>
      <c r="VCB43" s="851"/>
      <c r="VCC43" s="851"/>
      <c r="VCD43" s="851"/>
      <c r="VCE43" s="851"/>
      <c r="VCF43" s="851"/>
      <c r="VCG43" s="851"/>
      <c r="VCH43" s="851"/>
      <c r="VCI43" s="851"/>
      <c r="VCJ43" s="851"/>
      <c r="VCK43" s="851"/>
      <c r="VCL43" s="851"/>
      <c r="VCM43" s="851"/>
      <c r="VCN43" s="851"/>
      <c r="VCO43" s="851"/>
      <c r="VCP43" s="851"/>
      <c r="VCQ43" s="851"/>
      <c r="VCR43" s="851"/>
      <c r="VCS43" s="851"/>
      <c r="VCT43" s="851"/>
      <c r="VCU43" s="851"/>
      <c r="VCV43" s="851"/>
      <c r="VCW43" s="851"/>
      <c r="VCX43" s="851"/>
      <c r="VCY43" s="851"/>
      <c r="VCZ43" s="851"/>
      <c r="VDA43" s="851"/>
      <c r="VDB43" s="851"/>
      <c r="VDC43" s="851"/>
      <c r="VDD43" s="851"/>
      <c r="VDE43" s="851"/>
      <c r="VDF43" s="851"/>
      <c r="VDG43" s="851"/>
      <c r="VDH43" s="851"/>
      <c r="VDI43" s="851"/>
      <c r="VDJ43" s="851"/>
      <c r="VDK43" s="851"/>
      <c r="VDL43" s="851"/>
      <c r="VDM43" s="851"/>
      <c r="VDN43" s="851"/>
      <c r="VDO43" s="851"/>
      <c r="VDP43" s="851"/>
      <c r="VDQ43" s="851"/>
      <c r="VDR43" s="851"/>
      <c r="VDS43" s="851"/>
      <c r="VDT43" s="851"/>
      <c r="VDU43" s="851"/>
      <c r="VDV43" s="851"/>
      <c r="VDW43" s="851"/>
      <c r="VDX43" s="851"/>
      <c r="VDY43" s="851"/>
      <c r="VDZ43" s="851"/>
      <c r="VEA43" s="851"/>
      <c r="VEB43" s="851"/>
      <c r="VEC43" s="851"/>
      <c r="VED43" s="851"/>
      <c r="VEE43" s="851"/>
      <c r="VEF43" s="851"/>
      <c r="VEG43" s="851"/>
      <c r="VEH43" s="851"/>
      <c r="VEI43" s="851"/>
      <c r="VEJ43" s="851"/>
      <c r="VEK43" s="851"/>
      <c r="VEL43" s="851"/>
      <c r="VEM43" s="851"/>
      <c r="VEN43" s="851"/>
      <c r="VEO43" s="851"/>
      <c r="VEP43" s="851"/>
      <c r="VEQ43" s="851"/>
      <c r="VER43" s="851"/>
      <c r="VES43" s="851"/>
      <c r="VET43" s="851"/>
      <c r="VEU43" s="851"/>
      <c r="VEV43" s="851"/>
      <c r="VEW43" s="851"/>
      <c r="VEX43" s="851"/>
      <c r="VEY43" s="851"/>
      <c r="VEZ43" s="851"/>
      <c r="VFA43" s="851"/>
      <c r="VFB43" s="851"/>
      <c r="VFC43" s="851"/>
      <c r="VFD43" s="851"/>
      <c r="VFE43" s="851"/>
      <c r="VFF43" s="851"/>
      <c r="VFG43" s="851"/>
      <c r="VFH43" s="851"/>
      <c r="VFI43" s="851"/>
      <c r="VFJ43" s="851"/>
      <c r="VFK43" s="851"/>
      <c r="VFL43" s="851"/>
      <c r="VFM43" s="851"/>
      <c r="VFN43" s="851"/>
      <c r="VFO43" s="851"/>
      <c r="VFP43" s="851"/>
      <c r="VFQ43" s="851"/>
      <c r="VFR43" s="851"/>
      <c r="VFS43" s="851"/>
      <c r="VFT43" s="851"/>
      <c r="VFU43" s="851"/>
      <c r="VFV43" s="851"/>
      <c r="VFW43" s="851"/>
      <c r="VFX43" s="851"/>
      <c r="VFY43" s="851"/>
      <c r="VFZ43" s="851"/>
      <c r="VGA43" s="851"/>
      <c r="VGB43" s="851"/>
      <c r="VGC43" s="851"/>
      <c r="VGD43" s="851"/>
      <c r="VGE43" s="851"/>
      <c r="VGF43" s="851"/>
      <c r="VGG43" s="851"/>
      <c r="VGH43" s="851"/>
      <c r="VGI43" s="851"/>
      <c r="VGJ43" s="851"/>
      <c r="VGK43" s="851"/>
      <c r="VGL43" s="851"/>
      <c r="VGM43" s="851"/>
      <c r="VGN43" s="851"/>
      <c r="VGO43" s="851"/>
      <c r="VGP43" s="851"/>
      <c r="VGQ43" s="851"/>
      <c r="VGR43" s="851"/>
      <c r="VGS43" s="851"/>
      <c r="VGT43" s="851"/>
      <c r="VGU43" s="851"/>
      <c r="VGV43" s="851"/>
      <c r="VGW43" s="851"/>
      <c r="VGX43" s="851"/>
      <c r="VGY43" s="851"/>
      <c r="VGZ43" s="851"/>
      <c r="VHA43" s="851"/>
      <c r="VHB43" s="851"/>
      <c r="VHC43" s="851"/>
      <c r="VHD43" s="851"/>
      <c r="VHE43" s="851"/>
      <c r="VHF43" s="851"/>
      <c r="VHG43" s="851"/>
      <c r="VHH43" s="851"/>
      <c r="VHI43" s="851"/>
      <c r="VHJ43" s="851"/>
      <c r="VHK43" s="851"/>
      <c r="VHL43" s="851"/>
      <c r="VHM43" s="851"/>
      <c r="VHN43" s="851"/>
      <c r="VHO43" s="851"/>
      <c r="VHP43" s="851"/>
      <c r="VHQ43" s="851"/>
      <c r="VHR43" s="851"/>
      <c r="VHS43" s="851"/>
      <c r="VHT43" s="851"/>
      <c r="VHU43" s="851"/>
      <c r="VHV43" s="851"/>
      <c r="VHW43" s="851"/>
      <c r="VHX43" s="851"/>
      <c r="VHY43" s="851"/>
      <c r="VHZ43" s="851"/>
      <c r="VIA43" s="851"/>
      <c r="VIB43" s="851"/>
      <c r="VIC43" s="851"/>
      <c r="VID43" s="851"/>
      <c r="VIE43" s="851"/>
      <c r="VIF43" s="851"/>
      <c r="VIG43" s="851"/>
      <c r="VIH43" s="851"/>
      <c r="VII43" s="851"/>
      <c r="VIJ43" s="851"/>
      <c r="VIK43" s="851"/>
      <c r="VIL43" s="851"/>
      <c r="VIM43" s="851"/>
      <c r="VIN43" s="851"/>
      <c r="VIO43" s="851"/>
      <c r="VIP43" s="851"/>
      <c r="VIQ43" s="851"/>
      <c r="VIR43" s="851"/>
      <c r="VIS43" s="851"/>
      <c r="VIT43" s="851"/>
      <c r="VIU43" s="851"/>
      <c r="VIV43" s="851"/>
      <c r="VIW43" s="851"/>
      <c r="VIX43" s="851"/>
      <c r="VIY43" s="851"/>
      <c r="VIZ43" s="851"/>
      <c r="VJA43" s="851"/>
      <c r="VJB43" s="851"/>
      <c r="VJC43" s="851"/>
      <c r="VJD43" s="851"/>
      <c r="VJE43" s="851"/>
      <c r="VJF43" s="851"/>
      <c r="VJG43" s="851"/>
      <c r="VJH43" s="851"/>
      <c r="VJI43" s="851"/>
      <c r="VJJ43" s="851"/>
      <c r="VJK43" s="851"/>
      <c r="VJL43" s="851"/>
      <c r="VJM43" s="851"/>
      <c r="VJN43" s="851"/>
      <c r="VJO43" s="851"/>
      <c r="VJP43" s="851"/>
      <c r="VJQ43" s="851"/>
      <c r="VJR43" s="851"/>
      <c r="VJS43" s="851"/>
      <c r="VJT43" s="851"/>
      <c r="VJU43" s="851"/>
      <c r="VJV43" s="851"/>
      <c r="VJW43" s="851"/>
      <c r="VJX43" s="851"/>
      <c r="VJY43" s="851"/>
      <c r="VJZ43" s="851"/>
      <c r="VKA43" s="851"/>
      <c r="VKB43" s="851"/>
      <c r="VKC43" s="851"/>
      <c r="VKD43" s="851"/>
      <c r="VKE43" s="851"/>
      <c r="VKF43" s="851"/>
      <c r="VKG43" s="851"/>
      <c r="VKH43" s="851"/>
      <c r="VKI43" s="851"/>
      <c r="VKJ43" s="851"/>
      <c r="VKK43" s="851"/>
      <c r="VKL43" s="851"/>
      <c r="VKM43" s="851"/>
      <c r="VKN43" s="851"/>
      <c r="VKO43" s="851"/>
      <c r="VKP43" s="851"/>
      <c r="VKQ43" s="851"/>
      <c r="VKR43" s="851"/>
      <c r="VKS43" s="851"/>
      <c r="VKT43" s="851"/>
      <c r="VKU43" s="851"/>
      <c r="VKV43" s="851"/>
      <c r="VKW43" s="851"/>
      <c r="VKX43" s="851"/>
      <c r="VKY43" s="851"/>
      <c r="VKZ43" s="851"/>
      <c r="VLA43" s="851"/>
      <c r="VLB43" s="851"/>
      <c r="VLC43" s="851"/>
      <c r="VLD43" s="851"/>
      <c r="VLE43" s="851"/>
      <c r="VLF43" s="851"/>
      <c r="VLG43" s="851"/>
      <c r="VLH43" s="851"/>
      <c r="VLI43" s="851"/>
      <c r="VLJ43" s="851"/>
      <c r="VLK43" s="851"/>
      <c r="VLL43" s="851"/>
      <c r="VLM43" s="851"/>
      <c r="VLN43" s="851"/>
      <c r="VLO43" s="851"/>
      <c r="VLP43" s="851"/>
      <c r="VLQ43" s="851"/>
      <c r="VLR43" s="851"/>
      <c r="VLS43" s="851"/>
      <c r="VLT43" s="851"/>
      <c r="VLU43" s="851"/>
      <c r="VLV43" s="851"/>
      <c r="VLW43" s="851"/>
      <c r="VLX43" s="851"/>
      <c r="VLY43" s="851"/>
      <c r="VLZ43" s="851"/>
      <c r="VMA43" s="851"/>
      <c r="VMB43" s="851"/>
      <c r="VMC43" s="851"/>
      <c r="VMD43" s="851"/>
      <c r="VME43" s="851"/>
      <c r="VMF43" s="851"/>
      <c r="VMG43" s="851"/>
      <c r="VMH43" s="851"/>
      <c r="VMI43" s="851"/>
      <c r="VMJ43" s="851"/>
      <c r="VMK43" s="851"/>
      <c r="VML43" s="851"/>
      <c r="VMM43" s="851"/>
      <c r="VMN43" s="851"/>
      <c r="VMO43" s="851"/>
      <c r="VMP43" s="851"/>
      <c r="VMQ43" s="851"/>
      <c r="VMR43" s="851"/>
      <c r="VMS43" s="851"/>
      <c r="VMT43" s="851"/>
      <c r="VMU43" s="851"/>
      <c r="VMV43" s="851"/>
      <c r="VMW43" s="851"/>
      <c r="VMX43" s="851"/>
      <c r="VMY43" s="851"/>
      <c r="VMZ43" s="851"/>
      <c r="VNA43" s="851"/>
      <c r="VNB43" s="851"/>
      <c r="VNC43" s="851"/>
      <c r="VND43" s="851"/>
      <c r="VNE43" s="851"/>
      <c r="VNF43" s="851"/>
      <c r="VNG43" s="851"/>
      <c r="VNH43" s="851"/>
      <c r="VNI43" s="851"/>
      <c r="VNJ43" s="851"/>
      <c r="VNK43" s="851"/>
      <c r="VNL43" s="851"/>
      <c r="VNM43" s="851"/>
      <c r="VNN43" s="851"/>
      <c r="VNO43" s="851"/>
      <c r="VNP43" s="851"/>
      <c r="VNQ43" s="851"/>
      <c r="VNR43" s="851"/>
      <c r="VNS43" s="851"/>
      <c r="VNT43" s="851"/>
      <c r="VNU43" s="851"/>
      <c r="VNV43" s="851"/>
      <c r="VNW43" s="851"/>
      <c r="VNX43" s="851"/>
      <c r="VNY43" s="851"/>
      <c r="VNZ43" s="851"/>
      <c r="VOA43" s="851"/>
      <c r="VOB43" s="851"/>
      <c r="VOC43" s="851"/>
      <c r="VOD43" s="851"/>
      <c r="VOE43" s="851"/>
      <c r="VOF43" s="851"/>
      <c r="VOG43" s="851"/>
      <c r="VOH43" s="851"/>
      <c r="VOI43" s="851"/>
      <c r="VOJ43" s="851"/>
      <c r="VOK43" s="851"/>
      <c r="VOL43" s="851"/>
      <c r="VOM43" s="851"/>
      <c r="VON43" s="851"/>
      <c r="VOO43" s="851"/>
      <c r="VOP43" s="851"/>
      <c r="VOQ43" s="851"/>
      <c r="VOR43" s="851"/>
      <c r="VOS43" s="851"/>
      <c r="VOT43" s="851"/>
      <c r="VOU43" s="851"/>
      <c r="VOV43" s="851"/>
      <c r="VOW43" s="851"/>
      <c r="VOX43" s="851"/>
      <c r="VOY43" s="851"/>
      <c r="VOZ43" s="851"/>
      <c r="VPA43" s="851"/>
      <c r="VPB43" s="851"/>
      <c r="VPC43" s="851"/>
      <c r="VPD43" s="851"/>
      <c r="VPE43" s="851"/>
      <c r="VPF43" s="851"/>
      <c r="VPG43" s="851"/>
      <c r="VPH43" s="851"/>
      <c r="VPI43" s="851"/>
      <c r="VPJ43" s="851"/>
      <c r="VPK43" s="851"/>
      <c r="VPL43" s="851"/>
      <c r="VPM43" s="851"/>
      <c r="VPN43" s="851"/>
      <c r="VPO43" s="851"/>
      <c r="VPP43" s="851"/>
      <c r="VPQ43" s="851"/>
      <c r="VPR43" s="851"/>
      <c r="VPS43" s="851"/>
      <c r="VPT43" s="851"/>
      <c r="VPU43" s="851"/>
      <c r="VPV43" s="851"/>
      <c r="VPW43" s="851"/>
      <c r="VPX43" s="851"/>
      <c r="VPY43" s="851"/>
      <c r="VPZ43" s="851"/>
      <c r="VQA43" s="851"/>
      <c r="VQB43" s="851"/>
      <c r="VQC43" s="851"/>
      <c r="VQD43" s="851"/>
      <c r="VQE43" s="851"/>
      <c r="VQF43" s="851"/>
      <c r="VQG43" s="851"/>
      <c r="VQH43" s="851"/>
      <c r="VQI43" s="851"/>
      <c r="VQJ43" s="851"/>
      <c r="VQK43" s="851"/>
      <c r="VQL43" s="851"/>
      <c r="VQM43" s="851"/>
      <c r="VQN43" s="851"/>
      <c r="VQO43" s="851"/>
      <c r="VQP43" s="851"/>
      <c r="VQQ43" s="851"/>
      <c r="VQR43" s="851"/>
      <c r="VQS43" s="851"/>
      <c r="VQT43" s="851"/>
      <c r="VQU43" s="851"/>
      <c r="VQV43" s="851"/>
      <c r="VQW43" s="851"/>
      <c r="VQX43" s="851"/>
      <c r="VQY43" s="851"/>
      <c r="VQZ43" s="851"/>
      <c r="VRA43" s="851"/>
      <c r="VRB43" s="851"/>
      <c r="VRC43" s="851"/>
      <c r="VRD43" s="851"/>
      <c r="VRE43" s="851"/>
      <c r="VRF43" s="851"/>
      <c r="VRG43" s="851"/>
      <c r="VRH43" s="851"/>
      <c r="VRI43" s="851"/>
      <c r="VRJ43" s="851"/>
      <c r="VRK43" s="851"/>
      <c r="VRL43" s="851"/>
      <c r="VRM43" s="851"/>
      <c r="VRN43" s="851"/>
      <c r="VRO43" s="851"/>
      <c r="VRP43" s="851"/>
      <c r="VRQ43" s="851"/>
      <c r="VRR43" s="851"/>
      <c r="VRS43" s="851"/>
      <c r="VRT43" s="851"/>
      <c r="VRU43" s="851"/>
      <c r="VRV43" s="851"/>
      <c r="VRW43" s="851"/>
      <c r="VRX43" s="851"/>
      <c r="VRY43" s="851"/>
      <c r="VRZ43" s="851"/>
      <c r="VSA43" s="851"/>
      <c r="VSB43" s="851"/>
      <c r="VSC43" s="851"/>
      <c r="VSD43" s="851"/>
      <c r="VSE43" s="851"/>
      <c r="VSF43" s="851"/>
      <c r="VSG43" s="851"/>
      <c r="VSH43" s="851"/>
      <c r="VSI43" s="851"/>
      <c r="VSJ43" s="851"/>
      <c r="VSK43" s="851"/>
      <c r="VSL43" s="851"/>
      <c r="VSM43" s="851"/>
      <c r="VSN43" s="851"/>
      <c r="VSO43" s="851"/>
      <c r="VSP43" s="851"/>
      <c r="VSQ43" s="851"/>
      <c r="VSR43" s="851"/>
      <c r="VSS43" s="851"/>
      <c r="VST43" s="851"/>
      <c r="VSU43" s="851"/>
      <c r="VSV43" s="851"/>
      <c r="VSW43" s="851"/>
      <c r="VSX43" s="851"/>
      <c r="VSY43" s="851"/>
      <c r="VSZ43" s="851"/>
      <c r="VTA43" s="851"/>
      <c r="VTB43" s="851"/>
      <c r="VTC43" s="851"/>
      <c r="VTD43" s="851"/>
      <c r="VTE43" s="851"/>
      <c r="VTF43" s="851"/>
      <c r="VTG43" s="851"/>
      <c r="VTH43" s="851"/>
      <c r="VTI43" s="851"/>
      <c r="VTJ43" s="851"/>
      <c r="VTK43" s="851"/>
      <c r="VTL43" s="851"/>
      <c r="VTM43" s="851"/>
      <c r="VTN43" s="851"/>
      <c r="VTO43" s="851"/>
      <c r="VTP43" s="851"/>
      <c r="VTQ43" s="851"/>
      <c r="VTR43" s="851"/>
      <c r="VTS43" s="851"/>
      <c r="VTT43" s="851"/>
      <c r="VTU43" s="851"/>
      <c r="VTV43" s="851"/>
      <c r="VTW43" s="851"/>
      <c r="VTX43" s="851"/>
      <c r="VTY43" s="851"/>
      <c r="VTZ43" s="851"/>
      <c r="VUA43" s="851"/>
      <c r="VUB43" s="851"/>
      <c r="VUC43" s="851"/>
      <c r="VUD43" s="851"/>
      <c r="VUE43" s="851"/>
      <c r="VUF43" s="851"/>
      <c r="VUG43" s="851"/>
      <c r="VUH43" s="851"/>
      <c r="VUI43" s="851"/>
      <c r="VUJ43" s="851"/>
      <c r="VUK43" s="851"/>
      <c r="VUL43" s="851"/>
      <c r="VUM43" s="851"/>
      <c r="VUN43" s="851"/>
      <c r="VUO43" s="851"/>
      <c r="VUP43" s="851"/>
      <c r="VUQ43" s="851"/>
      <c r="VUR43" s="851"/>
      <c r="VUS43" s="851"/>
      <c r="VUT43" s="851"/>
      <c r="VUU43" s="851"/>
      <c r="VUV43" s="851"/>
      <c r="VUW43" s="851"/>
      <c r="VUX43" s="851"/>
      <c r="VUY43" s="851"/>
      <c r="VUZ43" s="851"/>
      <c r="VVA43" s="851"/>
      <c r="VVB43" s="851"/>
      <c r="VVC43" s="851"/>
      <c r="VVD43" s="851"/>
      <c r="VVE43" s="851"/>
      <c r="VVF43" s="851"/>
      <c r="VVG43" s="851"/>
      <c r="VVH43" s="851"/>
      <c r="VVI43" s="851"/>
      <c r="VVJ43" s="851"/>
      <c r="VVK43" s="851"/>
      <c r="VVL43" s="851"/>
      <c r="VVM43" s="851"/>
      <c r="VVN43" s="851"/>
      <c r="VVO43" s="851"/>
      <c r="VVP43" s="851"/>
      <c r="VVQ43" s="851"/>
      <c r="VVR43" s="851"/>
      <c r="VVS43" s="851"/>
      <c r="VVT43" s="851"/>
      <c r="VVU43" s="851"/>
      <c r="VVV43" s="851"/>
      <c r="VVW43" s="851"/>
      <c r="VVX43" s="851"/>
      <c r="VVY43" s="851"/>
      <c r="VVZ43" s="851"/>
      <c r="VWA43" s="851"/>
      <c r="VWB43" s="851"/>
      <c r="VWC43" s="851"/>
      <c r="VWD43" s="851"/>
      <c r="VWE43" s="851"/>
      <c r="VWF43" s="851"/>
      <c r="VWG43" s="851"/>
      <c r="VWH43" s="851"/>
      <c r="VWI43" s="851"/>
      <c r="VWJ43" s="851"/>
      <c r="VWK43" s="851"/>
      <c r="VWL43" s="851"/>
      <c r="VWM43" s="851"/>
      <c r="VWN43" s="851"/>
      <c r="VWO43" s="851"/>
      <c r="VWP43" s="851"/>
      <c r="VWQ43" s="851"/>
      <c r="VWR43" s="851"/>
      <c r="VWS43" s="851"/>
      <c r="VWT43" s="851"/>
      <c r="VWU43" s="851"/>
      <c r="VWV43" s="851"/>
      <c r="VWW43" s="851"/>
      <c r="VWX43" s="851"/>
      <c r="VWY43" s="851"/>
      <c r="VWZ43" s="851"/>
      <c r="VXA43" s="851"/>
      <c r="VXB43" s="851"/>
      <c r="VXC43" s="851"/>
      <c r="VXD43" s="851"/>
      <c r="VXE43" s="851"/>
      <c r="VXF43" s="851"/>
      <c r="VXG43" s="851"/>
      <c r="VXH43" s="851"/>
      <c r="VXI43" s="851"/>
      <c r="VXJ43" s="851"/>
      <c r="VXK43" s="851"/>
      <c r="VXL43" s="851"/>
      <c r="VXM43" s="851"/>
      <c r="VXN43" s="851"/>
      <c r="VXO43" s="851"/>
      <c r="VXP43" s="851"/>
      <c r="VXQ43" s="851"/>
      <c r="VXR43" s="851"/>
      <c r="VXS43" s="851"/>
      <c r="VXT43" s="851"/>
      <c r="VXU43" s="851"/>
      <c r="VXV43" s="851"/>
      <c r="VXW43" s="851"/>
      <c r="VXX43" s="851"/>
      <c r="VXY43" s="851"/>
      <c r="VXZ43" s="851"/>
      <c r="VYA43" s="851"/>
      <c r="VYB43" s="851"/>
      <c r="VYC43" s="851"/>
      <c r="VYD43" s="851"/>
      <c r="VYE43" s="851"/>
      <c r="VYF43" s="851"/>
      <c r="VYG43" s="851"/>
      <c r="VYH43" s="851"/>
      <c r="VYI43" s="851"/>
      <c r="VYJ43" s="851"/>
      <c r="VYK43" s="851"/>
      <c r="VYL43" s="851"/>
      <c r="VYM43" s="851"/>
      <c r="VYN43" s="851"/>
      <c r="VYO43" s="851"/>
      <c r="VYP43" s="851"/>
      <c r="VYQ43" s="851"/>
      <c r="VYR43" s="851"/>
      <c r="VYS43" s="851"/>
      <c r="VYT43" s="851"/>
      <c r="VYU43" s="851"/>
      <c r="VYV43" s="851"/>
      <c r="VYW43" s="851"/>
      <c r="VYX43" s="851"/>
      <c r="VYY43" s="851"/>
      <c r="VYZ43" s="851"/>
      <c r="VZA43" s="851"/>
      <c r="VZB43" s="851"/>
      <c r="VZC43" s="851"/>
      <c r="VZD43" s="851"/>
      <c r="VZE43" s="851"/>
      <c r="VZF43" s="851"/>
      <c r="VZG43" s="851"/>
      <c r="VZH43" s="851"/>
      <c r="VZI43" s="851"/>
      <c r="VZJ43" s="851"/>
      <c r="VZK43" s="851"/>
      <c r="VZL43" s="851"/>
      <c r="VZM43" s="851"/>
      <c r="VZN43" s="851"/>
      <c r="VZO43" s="851"/>
      <c r="VZP43" s="851"/>
      <c r="VZQ43" s="851"/>
      <c r="VZR43" s="851"/>
      <c r="VZS43" s="851"/>
      <c r="VZT43" s="851"/>
      <c r="VZU43" s="851"/>
      <c r="VZV43" s="851"/>
      <c r="VZW43" s="851"/>
      <c r="VZX43" s="851"/>
      <c r="VZY43" s="851"/>
      <c r="VZZ43" s="851"/>
      <c r="WAA43" s="851"/>
      <c r="WAB43" s="851"/>
      <c r="WAC43" s="851"/>
      <c r="WAD43" s="851"/>
      <c r="WAE43" s="851"/>
      <c r="WAF43" s="851"/>
      <c r="WAG43" s="851"/>
      <c r="WAH43" s="851"/>
      <c r="WAI43" s="851"/>
      <c r="WAJ43" s="851"/>
      <c r="WAK43" s="851"/>
      <c r="WAL43" s="851"/>
      <c r="WAM43" s="851"/>
      <c r="WAN43" s="851"/>
      <c r="WAO43" s="851"/>
      <c r="WAP43" s="851"/>
      <c r="WAQ43" s="851"/>
      <c r="WAR43" s="851"/>
      <c r="WAS43" s="851"/>
      <c r="WAT43" s="851"/>
      <c r="WAU43" s="851"/>
      <c r="WAV43" s="851"/>
      <c r="WAW43" s="851"/>
      <c r="WAX43" s="851"/>
      <c r="WAY43" s="851"/>
      <c r="WAZ43" s="851"/>
      <c r="WBA43" s="851"/>
      <c r="WBB43" s="851"/>
      <c r="WBC43" s="851"/>
      <c r="WBD43" s="851"/>
      <c r="WBE43" s="851"/>
      <c r="WBF43" s="851"/>
      <c r="WBG43" s="851"/>
      <c r="WBH43" s="851"/>
      <c r="WBI43" s="851"/>
      <c r="WBJ43" s="851"/>
      <c r="WBK43" s="851"/>
      <c r="WBL43" s="851"/>
      <c r="WBM43" s="851"/>
      <c r="WBN43" s="851"/>
      <c r="WBO43" s="851"/>
      <c r="WBP43" s="851"/>
      <c r="WBQ43" s="851"/>
      <c r="WBR43" s="851"/>
      <c r="WBS43" s="851"/>
      <c r="WBT43" s="851"/>
      <c r="WBU43" s="851"/>
      <c r="WBV43" s="851"/>
      <c r="WBW43" s="851"/>
      <c r="WBX43" s="851"/>
      <c r="WBY43" s="851"/>
      <c r="WBZ43" s="851"/>
      <c r="WCA43" s="851"/>
      <c r="WCB43" s="851"/>
      <c r="WCC43" s="851"/>
      <c r="WCD43" s="851"/>
      <c r="WCE43" s="851"/>
      <c r="WCF43" s="851"/>
      <c r="WCG43" s="851"/>
      <c r="WCH43" s="851"/>
      <c r="WCI43" s="851"/>
      <c r="WCJ43" s="851"/>
      <c r="WCK43" s="851"/>
      <c r="WCL43" s="851"/>
      <c r="WCM43" s="851"/>
      <c r="WCN43" s="851"/>
      <c r="WCO43" s="851"/>
      <c r="WCP43" s="851"/>
      <c r="WCQ43" s="851"/>
      <c r="WCR43" s="851"/>
      <c r="WCS43" s="851"/>
      <c r="WCT43" s="851"/>
      <c r="WCU43" s="851"/>
      <c r="WCV43" s="851"/>
      <c r="WCW43" s="851"/>
      <c r="WCX43" s="851"/>
      <c r="WCY43" s="851"/>
      <c r="WCZ43" s="851"/>
      <c r="WDA43" s="851"/>
      <c r="WDB43" s="851"/>
      <c r="WDC43" s="851"/>
      <c r="WDD43" s="851"/>
      <c r="WDE43" s="851"/>
      <c r="WDF43" s="851"/>
      <c r="WDG43" s="851"/>
      <c r="WDH43" s="851"/>
      <c r="WDI43" s="851"/>
      <c r="WDJ43" s="851"/>
      <c r="WDK43" s="851"/>
      <c r="WDL43" s="851"/>
      <c r="WDM43" s="851"/>
      <c r="WDN43" s="851"/>
      <c r="WDO43" s="851"/>
      <c r="WDP43" s="851"/>
      <c r="WDQ43" s="851"/>
      <c r="WDR43" s="851"/>
      <c r="WDS43" s="851"/>
      <c r="WDT43" s="851"/>
      <c r="WDU43" s="851"/>
      <c r="WDV43" s="851"/>
      <c r="WDW43" s="851"/>
      <c r="WDX43" s="851"/>
      <c r="WDY43" s="851"/>
      <c r="WDZ43" s="851"/>
      <c r="WEA43" s="851"/>
      <c r="WEB43" s="851"/>
      <c r="WEC43" s="851"/>
      <c r="WED43" s="851"/>
      <c r="WEE43" s="851"/>
      <c r="WEF43" s="851"/>
      <c r="WEG43" s="851"/>
      <c r="WEH43" s="851"/>
      <c r="WEI43" s="851"/>
      <c r="WEJ43" s="851"/>
      <c r="WEK43" s="851"/>
      <c r="WEL43" s="851"/>
      <c r="WEM43" s="851"/>
      <c r="WEN43" s="851"/>
      <c r="WEO43" s="851"/>
      <c r="WEP43" s="851"/>
      <c r="WEQ43" s="851"/>
      <c r="WER43" s="851"/>
      <c r="WES43" s="851"/>
      <c r="WET43" s="851"/>
      <c r="WEU43" s="851"/>
      <c r="WEV43" s="851"/>
      <c r="WEW43" s="851"/>
      <c r="WEX43" s="851"/>
      <c r="WEY43" s="851"/>
      <c r="WEZ43" s="851"/>
      <c r="WFA43" s="851"/>
      <c r="WFB43" s="851"/>
      <c r="WFC43" s="851"/>
      <c r="WFD43" s="851"/>
      <c r="WFE43" s="851"/>
      <c r="WFF43" s="851"/>
      <c r="WFG43" s="851"/>
      <c r="WFH43" s="851"/>
      <c r="WFI43" s="851"/>
      <c r="WFJ43" s="851"/>
      <c r="WFK43" s="851"/>
      <c r="WFL43" s="851"/>
      <c r="WFM43" s="851"/>
      <c r="WFN43" s="851"/>
      <c r="WFO43" s="851"/>
      <c r="WFP43" s="851"/>
      <c r="WFQ43" s="851"/>
      <c r="WFR43" s="851"/>
      <c r="WFS43" s="851"/>
      <c r="WFT43" s="851"/>
      <c r="WFU43" s="851"/>
      <c r="WFV43" s="851"/>
      <c r="WFW43" s="851"/>
      <c r="WFX43" s="851"/>
      <c r="WFY43" s="851"/>
      <c r="WFZ43" s="851"/>
      <c r="WGA43" s="851"/>
      <c r="WGB43" s="851"/>
      <c r="WGC43" s="851"/>
      <c r="WGD43" s="851"/>
      <c r="WGE43" s="851"/>
      <c r="WGF43" s="851"/>
      <c r="WGG43" s="851"/>
      <c r="WGH43" s="851"/>
      <c r="WGI43" s="851"/>
      <c r="WGJ43" s="851"/>
      <c r="WGK43" s="851"/>
      <c r="WGL43" s="851"/>
      <c r="WGM43" s="851"/>
      <c r="WGN43" s="851"/>
      <c r="WGO43" s="851"/>
      <c r="WGP43" s="851"/>
      <c r="WGQ43" s="851"/>
      <c r="WGR43" s="851"/>
      <c r="WGS43" s="851"/>
      <c r="WGT43" s="851"/>
      <c r="WGU43" s="851"/>
      <c r="WGV43" s="851"/>
      <c r="WGW43" s="851"/>
      <c r="WGX43" s="851"/>
      <c r="WGY43" s="851"/>
      <c r="WGZ43" s="851"/>
      <c r="WHA43" s="851"/>
      <c r="WHB43" s="851"/>
      <c r="WHC43" s="851"/>
      <c r="WHD43" s="851"/>
      <c r="WHE43" s="851"/>
      <c r="WHF43" s="851"/>
      <c r="WHG43" s="851"/>
      <c r="WHH43" s="851"/>
      <c r="WHI43" s="851"/>
      <c r="WHJ43" s="851"/>
      <c r="WHK43" s="851"/>
      <c r="WHL43" s="851"/>
      <c r="WHM43" s="851"/>
      <c r="WHN43" s="851"/>
      <c r="WHO43" s="851"/>
      <c r="WHP43" s="851"/>
      <c r="WHQ43" s="851"/>
      <c r="WHR43" s="851"/>
      <c r="WHS43" s="851"/>
      <c r="WHT43" s="851"/>
      <c r="WHU43" s="851"/>
      <c r="WHV43" s="851"/>
      <c r="WHW43" s="851"/>
      <c r="WHX43" s="851"/>
      <c r="WHY43" s="851"/>
      <c r="WHZ43" s="851"/>
      <c r="WIA43" s="851"/>
      <c r="WIB43" s="851"/>
      <c r="WIC43" s="851"/>
      <c r="WID43" s="851"/>
      <c r="WIE43" s="851"/>
      <c r="WIF43" s="851"/>
      <c r="WIG43" s="851"/>
      <c r="WIH43" s="851"/>
      <c r="WII43" s="851"/>
      <c r="WIJ43" s="851"/>
      <c r="WIK43" s="851"/>
      <c r="WIL43" s="851"/>
      <c r="WIM43" s="851"/>
      <c r="WIN43" s="851"/>
      <c r="WIO43" s="851"/>
      <c r="WIP43" s="851"/>
      <c r="WIQ43" s="851"/>
      <c r="WIR43" s="851"/>
      <c r="WIS43" s="851"/>
      <c r="WIT43" s="851"/>
      <c r="WIU43" s="851"/>
      <c r="WIV43" s="851"/>
      <c r="WIW43" s="851"/>
      <c r="WIX43" s="851"/>
      <c r="WIY43" s="851"/>
      <c r="WIZ43" s="851"/>
      <c r="WJA43" s="851"/>
      <c r="WJB43" s="851"/>
      <c r="WJC43" s="851"/>
      <c r="WJD43" s="851"/>
      <c r="WJE43" s="851"/>
      <c r="WJF43" s="851"/>
      <c r="WJG43" s="851"/>
      <c r="WJH43" s="851"/>
      <c r="WJI43" s="851"/>
      <c r="WJJ43" s="851"/>
      <c r="WJK43" s="851"/>
      <c r="WJL43" s="851"/>
      <c r="WJM43" s="851"/>
      <c r="WJN43" s="851"/>
      <c r="WJO43" s="851"/>
      <c r="WJP43" s="851"/>
      <c r="WJQ43" s="851"/>
      <c r="WJR43" s="851"/>
      <c r="WJS43" s="851"/>
      <c r="WJT43" s="851"/>
      <c r="WJU43" s="851"/>
      <c r="WJV43" s="851"/>
      <c r="WJW43" s="851"/>
      <c r="WJX43" s="851"/>
      <c r="WJY43" s="851"/>
      <c r="WJZ43" s="851"/>
      <c r="WKA43" s="851"/>
      <c r="WKB43" s="851"/>
      <c r="WKC43" s="851"/>
      <c r="WKD43" s="851"/>
      <c r="WKE43" s="851"/>
      <c r="WKF43" s="851"/>
      <c r="WKG43" s="851"/>
      <c r="WKH43" s="851"/>
      <c r="WKI43" s="851"/>
      <c r="WKJ43" s="851"/>
      <c r="WKK43" s="851"/>
      <c r="WKL43" s="851"/>
      <c r="WKM43" s="851"/>
      <c r="WKN43" s="851"/>
      <c r="WKO43" s="851"/>
      <c r="WKP43" s="851"/>
      <c r="WKQ43" s="851"/>
      <c r="WKR43" s="851"/>
      <c r="WKS43" s="851"/>
      <c r="WKT43" s="851"/>
      <c r="WKU43" s="851"/>
      <c r="WKV43" s="851"/>
      <c r="WKW43" s="851"/>
      <c r="WKX43" s="851"/>
      <c r="WKY43" s="851"/>
      <c r="WKZ43" s="851"/>
      <c r="WLA43" s="851"/>
      <c r="WLB43" s="851"/>
      <c r="WLC43" s="851"/>
      <c r="WLD43" s="851"/>
      <c r="WLE43" s="851"/>
      <c r="WLF43" s="851"/>
      <c r="WLG43" s="851"/>
      <c r="WLH43" s="851"/>
      <c r="WLI43" s="851"/>
      <c r="WLJ43" s="851"/>
      <c r="WLK43" s="851"/>
      <c r="WLL43" s="851"/>
      <c r="WLM43" s="851"/>
      <c r="WLN43" s="851"/>
      <c r="WLO43" s="851"/>
      <c r="WLP43" s="851"/>
      <c r="WLQ43" s="851"/>
      <c r="WLR43" s="851"/>
      <c r="WLS43" s="851"/>
      <c r="WLT43" s="851"/>
      <c r="WLU43" s="851"/>
      <c r="WLV43" s="851"/>
      <c r="WLW43" s="851"/>
      <c r="WLX43" s="851"/>
      <c r="WLY43" s="851"/>
      <c r="WLZ43" s="851"/>
      <c r="WMA43" s="851"/>
      <c r="WMB43" s="851"/>
      <c r="WMC43" s="851"/>
      <c r="WMD43" s="851"/>
      <c r="WME43" s="851"/>
      <c r="WMF43" s="851"/>
      <c r="WMG43" s="851"/>
      <c r="WMH43" s="851"/>
      <c r="WMI43" s="851"/>
      <c r="WMJ43" s="851"/>
      <c r="WMK43" s="851"/>
      <c r="WML43" s="851"/>
      <c r="WMM43" s="851"/>
      <c r="WMN43" s="851"/>
      <c r="WMO43" s="851"/>
      <c r="WMP43" s="851"/>
      <c r="WMQ43" s="851"/>
      <c r="WMR43" s="851"/>
      <c r="WMS43" s="851"/>
      <c r="WMT43" s="851"/>
      <c r="WMU43" s="851"/>
      <c r="WMV43" s="851"/>
      <c r="WMW43" s="851"/>
      <c r="WMX43" s="851"/>
      <c r="WMY43" s="851"/>
      <c r="WMZ43" s="851"/>
      <c r="WNA43" s="851"/>
      <c r="WNB43" s="851"/>
      <c r="WNC43" s="851"/>
      <c r="WND43" s="851"/>
      <c r="WNE43" s="851"/>
      <c r="WNF43" s="851"/>
      <c r="WNG43" s="851"/>
      <c r="WNH43" s="851"/>
      <c r="WNI43" s="851"/>
      <c r="WNJ43" s="851"/>
      <c r="WNK43" s="851"/>
      <c r="WNL43" s="851"/>
      <c r="WNM43" s="851"/>
      <c r="WNN43" s="851"/>
      <c r="WNO43" s="851"/>
      <c r="WNP43" s="851"/>
      <c r="WNQ43" s="851"/>
      <c r="WNR43" s="851"/>
      <c r="WNS43" s="851"/>
      <c r="WNT43" s="851"/>
      <c r="WNU43" s="851"/>
      <c r="WNV43" s="851"/>
      <c r="WNW43" s="851"/>
      <c r="WNX43" s="851"/>
      <c r="WNY43" s="851"/>
      <c r="WNZ43" s="851"/>
      <c r="WOA43" s="851"/>
      <c r="WOB43" s="851"/>
      <c r="WOC43" s="851"/>
      <c r="WOD43" s="851"/>
      <c r="WOE43" s="851"/>
      <c r="WOF43" s="851"/>
      <c r="WOG43" s="851"/>
      <c r="WOH43" s="851"/>
      <c r="WOI43" s="851"/>
      <c r="WOJ43" s="851"/>
      <c r="WOK43" s="851"/>
      <c r="WOL43" s="851"/>
      <c r="WOM43" s="851"/>
      <c r="WON43" s="851"/>
      <c r="WOO43" s="851"/>
      <c r="WOP43" s="851"/>
      <c r="WOQ43" s="851"/>
      <c r="WOR43" s="851"/>
      <c r="WOS43" s="851"/>
      <c r="WOT43" s="851"/>
      <c r="WOU43" s="851"/>
      <c r="WOV43" s="851"/>
      <c r="WOW43" s="851"/>
      <c r="WOX43" s="851"/>
      <c r="WOY43" s="851"/>
      <c r="WOZ43" s="851"/>
      <c r="WPA43" s="851"/>
      <c r="WPB43" s="851"/>
      <c r="WPC43" s="851"/>
      <c r="WPD43" s="851"/>
      <c r="WPE43" s="851"/>
      <c r="WPF43" s="851"/>
      <c r="WPG43" s="851"/>
      <c r="WPH43" s="851"/>
      <c r="WPI43" s="851"/>
      <c r="WPJ43" s="851"/>
      <c r="WPK43" s="851"/>
      <c r="WPL43" s="851"/>
      <c r="WPM43" s="851"/>
      <c r="WPN43" s="851"/>
      <c r="WPO43" s="851"/>
      <c r="WPP43" s="851"/>
      <c r="WPQ43" s="851"/>
      <c r="WPR43" s="851"/>
      <c r="WPS43" s="851"/>
      <c r="WPT43" s="851"/>
      <c r="WPU43" s="851"/>
      <c r="WPV43" s="851"/>
      <c r="WPW43" s="851"/>
      <c r="WPX43" s="851"/>
      <c r="WPY43" s="851"/>
      <c r="WPZ43" s="851"/>
      <c r="WQA43" s="851"/>
      <c r="WQB43" s="851"/>
      <c r="WQC43" s="851"/>
      <c r="WQD43" s="851"/>
      <c r="WQE43" s="851"/>
      <c r="WQF43" s="851"/>
      <c r="WQG43" s="851"/>
      <c r="WQH43" s="851"/>
      <c r="WQI43" s="851"/>
      <c r="WQJ43" s="851"/>
      <c r="WQK43" s="851"/>
      <c r="WQL43" s="851"/>
      <c r="WQM43" s="851"/>
      <c r="WQN43" s="851"/>
      <c r="WQO43" s="851"/>
      <c r="WQP43" s="851"/>
      <c r="WQQ43" s="851"/>
      <c r="WQR43" s="851"/>
      <c r="WQS43" s="851"/>
      <c r="WQT43" s="851"/>
      <c r="WQU43" s="851"/>
      <c r="WQV43" s="851"/>
      <c r="WQW43" s="851"/>
      <c r="WQX43" s="851"/>
      <c r="WQY43" s="851"/>
      <c r="WQZ43" s="851"/>
      <c r="WRA43" s="851"/>
      <c r="WRB43" s="851"/>
      <c r="WRC43" s="851"/>
      <c r="WRD43" s="851"/>
      <c r="WRE43" s="851"/>
      <c r="WRF43" s="851"/>
      <c r="WRG43" s="851"/>
      <c r="WRH43" s="851"/>
      <c r="WRI43" s="851"/>
      <c r="WRJ43" s="851"/>
      <c r="WRK43" s="851"/>
      <c r="WRL43" s="851"/>
      <c r="WRM43" s="851"/>
      <c r="WRN43" s="851"/>
      <c r="WRO43" s="851"/>
      <c r="WRP43" s="851"/>
      <c r="WRQ43" s="851"/>
      <c r="WRR43" s="851"/>
      <c r="WRS43" s="851"/>
      <c r="WRT43" s="851"/>
      <c r="WRU43" s="851"/>
      <c r="WRV43" s="851"/>
      <c r="WRW43" s="851"/>
      <c r="WRX43" s="851"/>
      <c r="WRY43" s="851"/>
      <c r="WRZ43" s="851"/>
      <c r="WSA43" s="851"/>
      <c r="WSB43" s="851"/>
      <c r="WSC43" s="851"/>
      <c r="WSD43" s="851"/>
      <c r="WSE43" s="851"/>
      <c r="WSF43" s="851"/>
      <c r="WSG43" s="851"/>
      <c r="WSH43" s="851"/>
      <c r="WSI43" s="851"/>
      <c r="WSJ43" s="851"/>
      <c r="WSK43" s="851"/>
      <c r="WSL43" s="851"/>
      <c r="WSM43" s="851"/>
      <c r="WSN43" s="851"/>
      <c r="WSO43" s="851"/>
      <c r="WSP43" s="851"/>
      <c r="WSQ43" s="851"/>
      <c r="WSR43" s="851"/>
      <c r="WSS43" s="851"/>
      <c r="WST43" s="851"/>
      <c r="WSU43" s="851"/>
      <c r="WSV43" s="851"/>
      <c r="WSW43" s="851"/>
      <c r="WSX43" s="851"/>
      <c r="WSY43" s="851"/>
      <c r="WSZ43" s="851"/>
      <c r="WTA43" s="851"/>
      <c r="WTB43" s="851"/>
      <c r="WTC43" s="851"/>
      <c r="WTD43" s="851"/>
      <c r="WTE43" s="851"/>
      <c r="WTF43" s="851"/>
      <c r="WTG43" s="851"/>
      <c r="WTH43" s="851"/>
      <c r="WTI43" s="851"/>
      <c r="WTJ43" s="851"/>
      <c r="WTK43" s="851"/>
      <c r="WTL43" s="851"/>
      <c r="WTM43" s="851"/>
      <c r="WTN43" s="851"/>
      <c r="WTO43" s="851"/>
      <c r="WTP43" s="851"/>
      <c r="WTQ43" s="851"/>
      <c r="WTR43" s="851"/>
      <c r="WTS43" s="851"/>
      <c r="WTT43" s="851"/>
      <c r="WTU43" s="851"/>
      <c r="WTV43" s="851"/>
      <c r="WTW43" s="851"/>
      <c r="WTX43" s="851"/>
      <c r="WTY43" s="851"/>
      <c r="WTZ43" s="851"/>
      <c r="WUA43" s="851"/>
      <c r="WUB43" s="851"/>
      <c r="WUC43" s="851"/>
      <c r="WUD43" s="851"/>
      <c r="WUE43" s="851"/>
      <c r="WUF43" s="851"/>
      <c r="WUG43" s="851"/>
      <c r="WUH43" s="851"/>
      <c r="WUI43" s="851"/>
      <c r="WUJ43" s="851"/>
      <c r="WUK43" s="851"/>
      <c r="WUL43" s="851"/>
      <c r="WUM43" s="851"/>
      <c r="WUN43" s="851"/>
      <c r="WUO43" s="851"/>
      <c r="WUP43" s="851"/>
      <c r="WUQ43" s="851"/>
      <c r="WUR43" s="851"/>
      <c r="WUS43" s="851"/>
      <c r="WUT43" s="851"/>
      <c r="WUU43" s="851"/>
      <c r="WUV43" s="851"/>
      <c r="WUW43" s="851"/>
      <c r="WUX43" s="851"/>
      <c r="WUY43" s="851"/>
      <c r="WUZ43" s="851"/>
      <c r="WVA43" s="851"/>
      <c r="WVB43" s="851"/>
      <c r="WVC43" s="851"/>
      <c r="WVD43" s="851"/>
      <c r="WVE43" s="851"/>
      <c r="WVF43" s="851"/>
      <c r="WVG43" s="851"/>
      <c r="WVH43" s="851"/>
      <c r="WVI43" s="851"/>
      <c r="WVJ43" s="851"/>
      <c r="WVK43" s="851"/>
      <c r="WVL43" s="851"/>
      <c r="WVM43" s="851"/>
      <c r="WVN43" s="851"/>
      <c r="WVO43" s="851"/>
      <c r="WVP43" s="851"/>
      <c r="WVQ43" s="851"/>
      <c r="WVR43" s="851"/>
      <c r="WVS43" s="851"/>
      <c r="WVT43" s="851"/>
      <c r="WVU43" s="851"/>
      <c r="WVV43" s="851"/>
      <c r="WVW43" s="851"/>
      <c r="WVX43" s="851"/>
      <c r="WVY43" s="851"/>
      <c r="WVZ43" s="851"/>
      <c r="WWA43" s="851"/>
      <c r="WWB43" s="851"/>
      <c r="WWC43" s="851"/>
      <c r="WWD43" s="851"/>
      <c r="WWE43" s="851"/>
      <c r="WWF43" s="851"/>
      <c r="WWG43" s="851"/>
      <c r="WWH43" s="851"/>
      <c r="WWI43" s="851"/>
      <c r="WWJ43" s="851"/>
      <c r="WWK43" s="851"/>
      <c r="WWL43" s="851"/>
      <c r="WWM43" s="851"/>
      <c r="WWN43" s="851"/>
      <c r="WWO43" s="851"/>
      <c r="WWP43" s="851"/>
      <c r="WWQ43" s="851"/>
      <c r="WWR43" s="851"/>
      <c r="WWS43" s="851"/>
      <c r="WWT43" s="851"/>
      <c r="WWU43" s="851"/>
      <c r="WWV43" s="851"/>
      <c r="WWW43" s="851"/>
      <c r="WWX43" s="851"/>
      <c r="WWY43" s="851"/>
      <c r="WWZ43" s="851"/>
      <c r="WXA43" s="851"/>
      <c r="WXB43" s="851"/>
      <c r="WXC43" s="851"/>
      <c r="WXD43" s="851"/>
      <c r="WXE43" s="851"/>
      <c r="WXF43" s="851"/>
      <c r="WXG43" s="851"/>
      <c r="WXH43" s="851"/>
      <c r="WXI43" s="851"/>
      <c r="WXJ43" s="851"/>
      <c r="WXK43" s="851"/>
      <c r="WXL43" s="851"/>
      <c r="WXM43" s="851"/>
      <c r="WXN43" s="851"/>
      <c r="WXO43" s="851"/>
      <c r="WXP43" s="851"/>
      <c r="WXQ43" s="851"/>
      <c r="WXR43" s="851"/>
      <c r="WXS43" s="851"/>
      <c r="WXT43" s="851"/>
      <c r="WXU43" s="851"/>
      <c r="WXV43" s="851"/>
      <c r="WXW43" s="851"/>
      <c r="WXX43" s="851"/>
      <c r="WXY43" s="851"/>
      <c r="WXZ43" s="851"/>
      <c r="WYA43" s="851"/>
      <c r="WYB43" s="851"/>
      <c r="WYC43" s="851"/>
      <c r="WYD43" s="851"/>
      <c r="WYE43" s="851"/>
      <c r="WYF43" s="851"/>
      <c r="WYG43" s="851"/>
      <c r="WYH43" s="851"/>
      <c r="WYI43" s="851"/>
      <c r="WYJ43" s="851"/>
      <c r="WYK43" s="851"/>
      <c r="WYL43" s="851"/>
      <c r="WYM43" s="851"/>
      <c r="WYN43" s="851"/>
      <c r="WYO43" s="851"/>
      <c r="WYP43" s="851"/>
      <c r="WYQ43" s="851"/>
      <c r="WYR43" s="851"/>
      <c r="WYS43" s="851"/>
      <c r="WYT43" s="851"/>
      <c r="WYU43" s="851"/>
      <c r="WYV43" s="851"/>
      <c r="WYW43" s="851"/>
      <c r="WYX43" s="851"/>
      <c r="WYY43" s="851"/>
      <c r="WYZ43" s="851"/>
      <c r="WZA43" s="851"/>
      <c r="WZB43" s="851"/>
      <c r="WZC43" s="851"/>
      <c r="WZD43" s="851"/>
      <c r="WZE43" s="851"/>
      <c r="WZF43" s="851"/>
      <c r="WZG43" s="851"/>
      <c r="WZH43" s="851"/>
      <c r="WZI43" s="851"/>
      <c r="WZJ43" s="851"/>
      <c r="WZK43" s="851"/>
      <c r="WZL43" s="851"/>
      <c r="WZM43" s="851"/>
      <c r="WZN43" s="851"/>
      <c r="WZO43" s="851"/>
      <c r="WZP43" s="851"/>
      <c r="WZQ43" s="851"/>
      <c r="WZR43" s="851"/>
      <c r="WZS43" s="851"/>
      <c r="WZT43" s="851"/>
      <c r="WZU43" s="851"/>
      <c r="WZV43" s="851"/>
      <c r="WZW43" s="851"/>
      <c r="WZX43" s="851"/>
      <c r="WZY43" s="851"/>
      <c r="WZZ43" s="851"/>
      <c r="XAA43" s="851"/>
      <c r="XAB43" s="851"/>
      <c r="XAC43" s="851"/>
      <c r="XAD43" s="851"/>
      <c r="XAE43" s="851"/>
      <c r="XAF43" s="851"/>
      <c r="XAG43" s="851"/>
      <c r="XAH43" s="851"/>
      <c r="XAI43" s="851"/>
      <c r="XAJ43" s="851"/>
      <c r="XAK43" s="851"/>
      <c r="XAL43" s="851"/>
      <c r="XAM43" s="851"/>
      <c r="XAN43" s="851"/>
      <c r="XAO43" s="851"/>
      <c r="XAP43" s="851"/>
      <c r="XAQ43" s="851"/>
      <c r="XAR43" s="851"/>
      <c r="XAS43" s="851"/>
      <c r="XAT43" s="851"/>
      <c r="XAU43" s="851"/>
      <c r="XAV43" s="851"/>
      <c r="XAW43" s="851"/>
      <c r="XAX43" s="851"/>
      <c r="XAY43" s="851"/>
      <c r="XAZ43" s="851"/>
      <c r="XBA43" s="851"/>
      <c r="XBB43" s="851"/>
      <c r="XBC43" s="851"/>
      <c r="XBD43" s="851"/>
      <c r="XBE43" s="851"/>
      <c r="XBF43" s="851"/>
      <c r="XBG43" s="851"/>
      <c r="XBH43" s="851"/>
      <c r="XBI43" s="851"/>
      <c r="XBJ43" s="851"/>
      <c r="XBK43" s="851"/>
      <c r="XBL43" s="851"/>
      <c r="XBM43" s="851"/>
      <c r="XBN43" s="851"/>
      <c r="XBO43" s="851"/>
      <c r="XBP43" s="851"/>
      <c r="XBQ43" s="851"/>
      <c r="XBR43" s="851"/>
      <c r="XBS43" s="851"/>
      <c r="XBT43" s="851"/>
      <c r="XBU43" s="851"/>
      <c r="XBV43" s="851"/>
      <c r="XBW43" s="851"/>
      <c r="XBX43" s="851"/>
      <c r="XBY43" s="851"/>
      <c r="XBZ43" s="851"/>
      <c r="XCA43" s="851"/>
      <c r="XCB43" s="851"/>
      <c r="XCC43" s="851"/>
      <c r="XCD43" s="851"/>
      <c r="XCE43" s="851"/>
      <c r="XCF43" s="851"/>
      <c r="XCG43" s="851"/>
      <c r="XCH43" s="851"/>
      <c r="XCI43" s="851"/>
      <c r="XCJ43" s="851"/>
      <c r="XCK43" s="851"/>
      <c r="XCL43" s="851"/>
      <c r="XCM43" s="851"/>
      <c r="XCN43" s="851"/>
      <c r="XCO43" s="851"/>
      <c r="XCP43" s="851"/>
      <c r="XCQ43" s="851"/>
      <c r="XCR43" s="851"/>
      <c r="XCS43" s="851"/>
      <c r="XCT43" s="851"/>
      <c r="XCU43" s="851"/>
      <c r="XCV43" s="851"/>
      <c r="XCW43" s="851"/>
      <c r="XCX43" s="851"/>
      <c r="XCY43" s="851"/>
      <c r="XCZ43" s="851"/>
      <c r="XDA43" s="851"/>
      <c r="XDB43" s="851"/>
      <c r="XDC43" s="851"/>
      <c r="XDD43" s="851"/>
      <c r="XDE43" s="851"/>
      <c r="XDF43" s="851"/>
      <c r="XDG43" s="851"/>
      <c r="XDH43" s="851"/>
      <c r="XDI43" s="851"/>
      <c r="XDJ43" s="851"/>
      <c r="XDK43" s="851"/>
      <c r="XDL43" s="851"/>
      <c r="XDM43" s="851"/>
      <c r="XDN43" s="851"/>
      <c r="XDO43" s="851"/>
      <c r="XDP43" s="851"/>
      <c r="XDQ43" s="851"/>
      <c r="XDR43" s="851"/>
      <c r="XDS43" s="851"/>
      <c r="XDT43" s="851"/>
      <c r="XDU43" s="851"/>
      <c r="XDV43" s="851"/>
      <c r="XDW43" s="851"/>
      <c r="XDX43" s="851"/>
      <c r="XDY43" s="851"/>
      <c r="XDZ43" s="851"/>
      <c r="XEA43" s="851"/>
      <c r="XEB43" s="851"/>
      <c r="XEC43" s="851"/>
      <c r="XED43" s="851"/>
      <c r="XEE43" s="851"/>
      <c r="XEF43" s="851"/>
      <c r="XEG43" s="851"/>
      <c r="XEH43" s="851"/>
      <c r="XEI43" s="851"/>
      <c r="XEJ43" s="851"/>
      <c r="XEK43" s="851"/>
      <c r="XEL43" s="851"/>
      <c r="XEM43" s="851"/>
      <c r="XEN43" s="851"/>
      <c r="XEO43" s="851"/>
      <c r="XEP43" s="851"/>
      <c r="XEQ43" s="851"/>
      <c r="XER43" s="851"/>
      <c r="XES43" s="851"/>
      <c r="XET43" s="851"/>
      <c r="XEU43" s="851"/>
      <c r="XEV43" s="851"/>
      <c r="XEW43" s="851"/>
      <c r="XEX43" s="851"/>
      <c r="XEY43" s="851"/>
      <c r="XEZ43" s="851"/>
      <c r="XFA43" s="851"/>
      <c r="XFB43" s="851"/>
      <c r="XFC43" s="851"/>
      <c r="XFD43" s="851"/>
    </row>
    <row r="44" s="4" customFormat="1" customHeight="1" spans="1:16384">
      <c r="A44" s="789" t="str">
        <f t="shared" si="30"/>
        <v>西U7</v>
      </c>
      <c r="B44" s="790">
        <f t="shared" si="6"/>
        <v>171.7491</v>
      </c>
      <c r="C44" s="790">
        <f t="shared" si="7"/>
        <v>191.7491</v>
      </c>
      <c r="D44" s="791">
        <f t="shared" si="8"/>
        <v>20</v>
      </c>
      <c r="E44" s="792">
        <f t="shared" si="9"/>
        <v>3.348</v>
      </c>
      <c r="F44" s="792">
        <f t="shared" si="10"/>
        <v>3.348</v>
      </c>
      <c r="G44" s="792">
        <f t="shared" si="11"/>
        <v>0.38234</v>
      </c>
      <c r="H44" s="792">
        <f t="shared" si="12"/>
        <v>-0.40764</v>
      </c>
      <c r="I44" s="792">
        <f t="shared" si="13"/>
        <v>2.96566</v>
      </c>
      <c r="J44" s="812">
        <f t="shared" si="14"/>
        <v>3.75564</v>
      </c>
      <c r="K44" s="813">
        <f t="shared" si="15"/>
        <v>0.5</v>
      </c>
      <c r="L44" s="813">
        <f>LOOKUP(MAX(J44,I44),{0,3,4,5,6.5,7.5,9,10},{0.3,0.4,0.5,0.6,0.7,0.8,0.9})</f>
        <v>0.4</v>
      </c>
      <c r="M44" s="813">
        <f t="shared" si="16"/>
        <v>23.05</v>
      </c>
      <c r="N44" s="813">
        <f t="shared" si="17"/>
        <v>23.05</v>
      </c>
      <c r="O44" s="814">
        <f t="shared" si="18"/>
        <v>1.76852</v>
      </c>
      <c r="P44" s="815">
        <f t="shared" si="19"/>
        <v>2.0585</v>
      </c>
      <c r="Q44" s="815">
        <f t="shared" si="20"/>
        <v>1.75</v>
      </c>
      <c r="R44" s="791">
        <f t="shared" si="21"/>
        <v>1.75</v>
      </c>
      <c r="S44" s="838">
        <f t="shared" si="22"/>
        <v>1</v>
      </c>
      <c r="T44" s="839">
        <f t="shared" si="23"/>
        <v>2.10006</v>
      </c>
      <c r="U44" s="840">
        <f t="shared" si="24"/>
        <v>1.10004</v>
      </c>
      <c r="V44" s="840">
        <f t="shared" si="25"/>
        <v>0.45</v>
      </c>
      <c r="W44" s="839">
        <f t="shared" si="26"/>
        <v>0.45</v>
      </c>
      <c r="X44" s="841">
        <f t="shared" si="27"/>
        <v>0</v>
      </c>
      <c r="Y44" s="828">
        <f t="shared" si="28"/>
        <v>3.3486425</v>
      </c>
      <c r="Z44" s="828">
        <f t="shared" si="29"/>
        <v>0</v>
      </c>
      <c r="AA44" s="851"/>
      <c r="AB44" s="852"/>
      <c r="AC44" s="852"/>
      <c r="AD44" s="851"/>
      <c r="AE44" s="851"/>
      <c r="AF44" s="851"/>
      <c r="AG44" s="851"/>
      <c r="AH44" s="851"/>
      <c r="AI44" s="851"/>
      <c r="AJ44" s="851"/>
      <c r="AK44" s="851"/>
      <c r="AL44" s="851"/>
      <c r="AM44" s="851"/>
      <c r="AN44" s="851"/>
      <c r="AO44" s="851"/>
      <c r="AP44" s="851"/>
      <c r="AQ44" s="851"/>
      <c r="AR44" s="851"/>
      <c r="AS44" s="851"/>
      <c r="AT44" s="851"/>
      <c r="AU44" s="851"/>
      <c r="AV44" s="851"/>
      <c r="AW44" s="851"/>
      <c r="AX44" s="851"/>
      <c r="AY44" s="851"/>
      <c r="AZ44" s="851"/>
      <c r="BA44" s="851"/>
      <c r="BB44" s="851"/>
      <c r="BC44" s="851"/>
      <c r="BD44" s="851"/>
      <c r="BE44" s="851"/>
      <c r="BF44" s="851"/>
      <c r="BG44" s="851"/>
      <c r="BH44" s="851"/>
      <c r="BI44" s="851"/>
      <c r="BJ44" s="851"/>
      <c r="BK44" s="851"/>
      <c r="BL44" s="851"/>
      <c r="BM44" s="851"/>
      <c r="BN44" s="851"/>
      <c r="BO44" s="851"/>
      <c r="BP44" s="851"/>
      <c r="BQ44" s="851"/>
      <c r="BR44" s="851"/>
      <c r="BS44" s="851"/>
      <c r="BT44" s="851"/>
      <c r="BU44" s="851"/>
      <c r="BV44" s="851"/>
      <c r="BW44" s="851"/>
      <c r="BX44" s="851"/>
      <c r="BY44" s="851"/>
      <c r="BZ44" s="851"/>
      <c r="CA44" s="851"/>
      <c r="CB44" s="851"/>
      <c r="CC44" s="851"/>
      <c r="CD44" s="851"/>
      <c r="CE44" s="851"/>
      <c r="CF44" s="851"/>
      <c r="CG44" s="851"/>
      <c r="CH44" s="851"/>
      <c r="CI44" s="851"/>
      <c r="CJ44" s="851"/>
      <c r="CK44" s="851"/>
      <c r="CL44" s="851"/>
      <c r="CM44" s="851"/>
      <c r="CN44" s="851"/>
      <c r="CO44" s="851"/>
      <c r="CP44" s="851"/>
      <c r="CQ44" s="851"/>
      <c r="CR44" s="851"/>
      <c r="CS44" s="851"/>
      <c r="CT44" s="851"/>
      <c r="CU44" s="851"/>
      <c r="CV44" s="851"/>
      <c r="CW44" s="851"/>
      <c r="CX44" s="851"/>
      <c r="CY44" s="851"/>
      <c r="CZ44" s="851"/>
      <c r="DA44" s="851"/>
      <c r="DB44" s="851"/>
      <c r="DC44" s="851"/>
      <c r="DD44" s="851"/>
      <c r="DE44" s="851"/>
      <c r="DF44" s="851"/>
      <c r="DG44" s="851"/>
      <c r="DH44" s="851"/>
      <c r="DI44" s="851"/>
      <c r="DJ44" s="851"/>
      <c r="DK44" s="851"/>
      <c r="DL44" s="851"/>
      <c r="DM44" s="851"/>
      <c r="DN44" s="851"/>
      <c r="DO44" s="851"/>
      <c r="DP44" s="851"/>
      <c r="DQ44" s="851"/>
      <c r="DR44" s="851"/>
      <c r="DS44" s="851"/>
      <c r="DT44" s="851"/>
      <c r="DU44" s="851"/>
      <c r="DV44" s="851"/>
      <c r="DW44" s="851"/>
      <c r="DX44" s="851"/>
      <c r="DY44" s="851"/>
      <c r="DZ44" s="851"/>
      <c r="EA44" s="851"/>
      <c r="EB44" s="851"/>
      <c r="EC44" s="851"/>
      <c r="ED44" s="851"/>
      <c r="EE44" s="851"/>
      <c r="EF44" s="851"/>
      <c r="EG44" s="851"/>
      <c r="EH44" s="851"/>
      <c r="EI44" s="851"/>
      <c r="EJ44" s="851"/>
      <c r="EK44" s="851"/>
      <c r="EL44" s="851"/>
      <c r="EM44" s="851"/>
      <c r="EN44" s="851"/>
      <c r="EO44" s="851"/>
      <c r="EP44" s="851"/>
      <c r="EQ44" s="851"/>
      <c r="ER44" s="851"/>
      <c r="ES44" s="851"/>
      <c r="ET44" s="851"/>
      <c r="EU44" s="851"/>
      <c r="EV44" s="851"/>
      <c r="EW44" s="851"/>
      <c r="EX44" s="851"/>
      <c r="EY44" s="851"/>
      <c r="EZ44" s="851"/>
      <c r="FA44" s="851"/>
      <c r="FB44" s="851"/>
      <c r="FC44" s="851"/>
      <c r="FD44" s="851"/>
      <c r="FE44" s="851"/>
      <c r="FF44" s="851"/>
      <c r="FG44" s="851"/>
      <c r="FH44" s="851"/>
      <c r="FI44" s="851"/>
      <c r="FJ44" s="851"/>
      <c r="FK44" s="851"/>
      <c r="FL44" s="851"/>
      <c r="FM44" s="851"/>
      <c r="FN44" s="851"/>
      <c r="FO44" s="851"/>
      <c r="FP44" s="851"/>
      <c r="FQ44" s="851"/>
      <c r="FR44" s="851"/>
      <c r="FS44" s="851"/>
      <c r="FT44" s="851"/>
      <c r="FU44" s="851"/>
      <c r="FV44" s="851"/>
      <c r="FW44" s="851"/>
      <c r="FX44" s="851"/>
      <c r="FY44" s="851"/>
      <c r="FZ44" s="851"/>
      <c r="GA44" s="851"/>
      <c r="GB44" s="851"/>
      <c r="GC44" s="851"/>
      <c r="GD44" s="851"/>
      <c r="GE44" s="851"/>
      <c r="GF44" s="851"/>
      <c r="GG44" s="851"/>
      <c r="GH44" s="851"/>
      <c r="GI44" s="851"/>
      <c r="GJ44" s="851"/>
      <c r="GK44" s="851"/>
      <c r="GL44" s="851"/>
      <c r="GM44" s="851"/>
      <c r="GN44" s="851"/>
      <c r="GO44" s="851"/>
      <c r="GP44" s="851"/>
      <c r="GQ44" s="851"/>
      <c r="GR44" s="851"/>
      <c r="GS44" s="851"/>
      <c r="GT44" s="851"/>
      <c r="GU44" s="851"/>
      <c r="GV44" s="851"/>
      <c r="GW44" s="851"/>
      <c r="GX44" s="851"/>
      <c r="GY44" s="851"/>
      <c r="GZ44" s="851"/>
      <c r="HA44" s="851"/>
      <c r="HB44" s="851"/>
      <c r="HC44" s="851"/>
      <c r="HD44" s="851"/>
      <c r="HE44" s="851"/>
      <c r="HF44" s="851"/>
      <c r="HG44" s="851"/>
      <c r="HH44" s="851"/>
      <c r="HI44" s="851"/>
      <c r="HJ44" s="851"/>
      <c r="HK44" s="851"/>
      <c r="HL44" s="851"/>
      <c r="HM44" s="851"/>
      <c r="HN44" s="851"/>
      <c r="HO44" s="851"/>
      <c r="HP44" s="851"/>
      <c r="HQ44" s="851"/>
      <c r="HR44" s="851"/>
      <c r="HS44" s="851"/>
      <c r="HT44" s="851"/>
      <c r="HU44" s="851"/>
      <c r="HV44" s="851"/>
      <c r="HW44" s="851"/>
      <c r="HX44" s="851"/>
      <c r="HY44" s="851"/>
      <c r="HZ44" s="851"/>
      <c r="IA44" s="851"/>
      <c r="IB44" s="851"/>
      <c r="IC44" s="851"/>
      <c r="ID44" s="851"/>
      <c r="IE44" s="851"/>
      <c r="IF44" s="851"/>
      <c r="IG44" s="851"/>
      <c r="IH44" s="851"/>
      <c r="II44" s="851"/>
      <c r="IJ44" s="851"/>
      <c r="IK44" s="851"/>
      <c r="IL44" s="851"/>
      <c r="IM44" s="851"/>
      <c r="IN44" s="851"/>
      <c r="IO44" s="851"/>
      <c r="IP44" s="851"/>
      <c r="IQ44" s="851"/>
      <c r="IR44" s="851"/>
      <c r="IS44" s="851"/>
      <c r="IT44" s="851"/>
      <c r="IU44" s="851"/>
      <c r="IV44" s="851"/>
      <c r="IW44" s="851"/>
      <c r="IX44" s="851"/>
      <c r="IY44" s="851"/>
      <c r="IZ44" s="851"/>
      <c r="JA44" s="851"/>
      <c r="JB44" s="851"/>
      <c r="JC44" s="851"/>
      <c r="JD44" s="851"/>
      <c r="JE44" s="851"/>
      <c r="JF44" s="851"/>
      <c r="JG44" s="851"/>
      <c r="JH44" s="851"/>
      <c r="JI44" s="851"/>
      <c r="JJ44" s="851"/>
      <c r="JK44" s="851"/>
      <c r="JL44" s="851"/>
      <c r="JM44" s="851"/>
      <c r="JN44" s="851"/>
      <c r="JO44" s="851"/>
      <c r="JP44" s="851"/>
      <c r="JQ44" s="851"/>
      <c r="JR44" s="851"/>
      <c r="JS44" s="851"/>
      <c r="JT44" s="851"/>
      <c r="JU44" s="851"/>
      <c r="JV44" s="851"/>
      <c r="JW44" s="851"/>
      <c r="JX44" s="851"/>
      <c r="JY44" s="851"/>
      <c r="JZ44" s="851"/>
      <c r="KA44" s="851"/>
      <c r="KB44" s="851"/>
      <c r="KC44" s="851"/>
      <c r="KD44" s="851"/>
      <c r="KE44" s="851"/>
      <c r="KF44" s="851"/>
      <c r="KG44" s="851"/>
      <c r="KH44" s="851"/>
      <c r="KI44" s="851"/>
      <c r="KJ44" s="851"/>
      <c r="KK44" s="851"/>
      <c r="KL44" s="851"/>
      <c r="KM44" s="851"/>
      <c r="KN44" s="851"/>
      <c r="KO44" s="851"/>
      <c r="KP44" s="851"/>
      <c r="KQ44" s="851"/>
      <c r="KR44" s="851"/>
      <c r="KS44" s="851"/>
      <c r="KT44" s="851"/>
      <c r="KU44" s="851"/>
      <c r="KV44" s="851"/>
      <c r="KW44" s="851"/>
      <c r="KX44" s="851"/>
      <c r="KY44" s="851"/>
      <c r="KZ44" s="851"/>
      <c r="LA44" s="851"/>
      <c r="LB44" s="851"/>
      <c r="LC44" s="851"/>
      <c r="LD44" s="851"/>
      <c r="LE44" s="851"/>
      <c r="LF44" s="851"/>
      <c r="LG44" s="851"/>
      <c r="LH44" s="851"/>
      <c r="LI44" s="851"/>
      <c r="LJ44" s="851"/>
      <c r="LK44" s="851"/>
      <c r="LL44" s="851"/>
      <c r="LM44" s="851"/>
      <c r="LN44" s="851"/>
      <c r="LO44" s="851"/>
      <c r="LP44" s="851"/>
      <c r="LQ44" s="851"/>
      <c r="LR44" s="851"/>
      <c r="LS44" s="851"/>
      <c r="LT44" s="851"/>
      <c r="LU44" s="851"/>
      <c r="LV44" s="851"/>
      <c r="LW44" s="851"/>
      <c r="LX44" s="851"/>
      <c r="LY44" s="851"/>
      <c r="LZ44" s="851"/>
      <c r="MA44" s="851"/>
      <c r="MB44" s="851"/>
      <c r="MC44" s="851"/>
      <c r="MD44" s="851"/>
      <c r="ME44" s="851"/>
      <c r="MF44" s="851"/>
      <c r="MG44" s="851"/>
      <c r="MH44" s="851"/>
      <c r="MI44" s="851"/>
      <c r="MJ44" s="851"/>
      <c r="MK44" s="851"/>
      <c r="ML44" s="851"/>
      <c r="MM44" s="851"/>
      <c r="MN44" s="851"/>
      <c r="MO44" s="851"/>
      <c r="MP44" s="851"/>
      <c r="MQ44" s="851"/>
      <c r="MR44" s="851"/>
      <c r="MS44" s="851"/>
      <c r="MT44" s="851"/>
      <c r="MU44" s="851"/>
      <c r="MV44" s="851"/>
      <c r="MW44" s="851"/>
      <c r="MX44" s="851"/>
      <c r="MY44" s="851"/>
      <c r="MZ44" s="851"/>
      <c r="NA44" s="851"/>
      <c r="NB44" s="851"/>
      <c r="NC44" s="851"/>
      <c r="ND44" s="851"/>
      <c r="NE44" s="851"/>
      <c r="NF44" s="851"/>
      <c r="NG44" s="851"/>
      <c r="NH44" s="851"/>
      <c r="NI44" s="851"/>
      <c r="NJ44" s="851"/>
      <c r="NK44" s="851"/>
      <c r="NL44" s="851"/>
      <c r="NM44" s="851"/>
      <c r="NN44" s="851"/>
      <c r="NO44" s="851"/>
      <c r="NP44" s="851"/>
      <c r="NQ44" s="851"/>
      <c r="NR44" s="851"/>
      <c r="NS44" s="851"/>
      <c r="NT44" s="851"/>
      <c r="NU44" s="851"/>
      <c r="NV44" s="851"/>
      <c r="NW44" s="851"/>
      <c r="NX44" s="851"/>
      <c r="NY44" s="851"/>
      <c r="NZ44" s="851"/>
      <c r="OA44" s="851"/>
      <c r="OB44" s="851"/>
      <c r="OC44" s="851"/>
      <c r="OD44" s="851"/>
      <c r="OE44" s="851"/>
      <c r="OF44" s="851"/>
      <c r="OG44" s="851"/>
      <c r="OH44" s="851"/>
      <c r="OI44" s="851"/>
      <c r="OJ44" s="851"/>
      <c r="OK44" s="851"/>
      <c r="OL44" s="851"/>
      <c r="OM44" s="851"/>
      <c r="ON44" s="851"/>
      <c r="OO44" s="851"/>
      <c r="OP44" s="851"/>
      <c r="OQ44" s="851"/>
      <c r="OR44" s="851"/>
      <c r="OS44" s="851"/>
      <c r="OT44" s="851"/>
      <c r="OU44" s="851"/>
      <c r="OV44" s="851"/>
      <c r="OW44" s="851"/>
      <c r="OX44" s="851"/>
      <c r="OY44" s="851"/>
      <c r="OZ44" s="851"/>
      <c r="PA44" s="851"/>
      <c r="PB44" s="851"/>
      <c r="PC44" s="851"/>
      <c r="PD44" s="851"/>
      <c r="PE44" s="851"/>
      <c r="PF44" s="851"/>
      <c r="PG44" s="851"/>
      <c r="PH44" s="851"/>
      <c r="PI44" s="851"/>
      <c r="PJ44" s="851"/>
      <c r="PK44" s="851"/>
      <c r="PL44" s="851"/>
      <c r="PM44" s="851"/>
      <c r="PN44" s="851"/>
      <c r="PO44" s="851"/>
      <c r="PP44" s="851"/>
      <c r="PQ44" s="851"/>
      <c r="PR44" s="851"/>
      <c r="PS44" s="851"/>
      <c r="PT44" s="851"/>
      <c r="PU44" s="851"/>
      <c r="PV44" s="851"/>
      <c r="PW44" s="851"/>
      <c r="PX44" s="851"/>
      <c r="PY44" s="851"/>
      <c r="PZ44" s="851"/>
      <c r="QA44" s="851"/>
      <c r="QB44" s="851"/>
      <c r="QC44" s="851"/>
      <c r="QD44" s="851"/>
      <c r="QE44" s="851"/>
      <c r="QF44" s="851"/>
      <c r="QG44" s="851"/>
      <c r="QH44" s="851"/>
      <c r="QI44" s="851"/>
      <c r="QJ44" s="851"/>
      <c r="QK44" s="851"/>
      <c r="QL44" s="851"/>
      <c r="QM44" s="851"/>
      <c r="QN44" s="851"/>
      <c r="QO44" s="851"/>
      <c r="QP44" s="851"/>
      <c r="QQ44" s="851"/>
      <c r="QR44" s="851"/>
      <c r="QS44" s="851"/>
      <c r="QT44" s="851"/>
      <c r="QU44" s="851"/>
      <c r="QV44" s="851"/>
      <c r="QW44" s="851"/>
      <c r="QX44" s="851"/>
      <c r="QY44" s="851"/>
      <c r="QZ44" s="851"/>
      <c r="RA44" s="851"/>
      <c r="RB44" s="851"/>
      <c r="RC44" s="851"/>
      <c r="RD44" s="851"/>
      <c r="RE44" s="851"/>
      <c r="RF44" s="851"/>
      <c r="RG44" s="851"/>
      <c r="RH44" s="851"/>
      <c r="RI44" s="851"/>
      <c r="RJ44" s="851"/>
      <c r="RK44" s="851"/>
      <c r="RL44" s="851"/>
      <c r="RM44" s="851"/>
      <c r="RN44" s="851"/>
      <c r="RO44" s="851"/>
      <c r="RP44" s="851"/>
      <c r="RQ44" s="851"/>
      <c r="RR44" s="851"/>
      <c r="RS44" s="851"/>
      <c r="RT44" s="851"/>
      <c r="RU44" s="851"/>
      <c r="RV44" s="851"/>
      <c r="RW44" s="851"/>
      <c r="RX44" s="851"/>
      <c r="RY44" s="851"/>
      <c r="RZ44" s="851"/>
      <c r="SA44" s="851"/>
      <c r="SB44" s="851"/>
      <c r="SC44" s="851"/>
      <c r="SD44" s="851"/>
      <c r="SE44" s="851"/>
      <c r="SF44" s="851"/>
      <c r="SG44" s="851"/>
      <c r="SH44" s="851"/>
      <c r="SI44" s="851"/>
      <c r="SJ44" s="851"/>
      <c r="SK44" s="851"/>
      <c r="SL44" s="851"/>
      <c r="SM44" s="851"/>
      <c r="SN44" s="851"/>
      <c r="SO44" s="851"/>
      <c r="SP44" s="851"/>
      <c r="SQ44" s="851"/>
      <c r="SR44" s="851"/>
      <c r="SS44" s="851"/>
      <c r="ST44" s="851"/>
      <c r="SU44" s="851"/>
      <c r="SV44" s="851"/>
      <c r="SW44" s="851"/>
      <c r="SX44" s="851"/>
      <c r="SY44" s="851"/>
      <c r="SZ44" s="851"/>
      <c r="TA44" s="851"/>
      <c r="TB44" s="851"/>
      <c r="TC44" s="851"/>
      <c r="TD44" s="851"/>
      <c r="TE44" s="851"/>
      <c r="TF44" s="851"/>
      <c r="TG44" s="851"/>
      <c r="TH44" s="851"/>
      <c r="TI44" s="851"/>
      <c r="TJ44" s="851"/>
      <c r="TK44" s="851"/>
      <c r="TL44" s="851"/>
      <c r="TM44" s="851"/>
      <c r="TN44" s="851"/>
      <c r="TO44" s="851"/>
      <c r="TP44" s="851"/>
      <c r="TQ44" s="851"/>
      <c r="TR44" s="851"/>
      <c r="TS44" s="851"/>
      <c r="TT44" s="851"/>
      <c r="TU44" s="851"/>
      <c r="TV44" s="851"/>
      <c r="TW44" s="851"/>
      <c r="TX44" s="851"/>
      <c r="TY44" s="851"/>
      <c r="TZ44" s="851"/>
      <c r="UA44" s="851"/>
      <c r="UB44" s="851"/>
      <c r="UC44" s="851"/>
      <c r="UD44" s="851"/>
      <c r="UE44" s="851"/>
      <c r="UF44" s="851"/>
      <c r="UG44" s="851"/>
      <c r="UH44" s="851"/>
      <c r="UI44" s="851"/>
      <c r="UJ44" s="851"/>
      <c r="UK44" s="851"/>
      <c r="UL44" s="851"/>
      <c r="UM44" s="851"/>
      <c r="UN44" s="851"/>
      <c r="UO44" s="851"/>
      <c r="UP44" s="851"/>
      <c r="UQ44" s="851"/>
      <c r="UR44" s="851"/>
      <c r="US44" s="851"/>
      <c r="UT44" s="851"/>
      <c r="UU44" s="851"/>
      <c r="UV44" s="851"/>
      <c r="UW44" s="851"/>
      <c r="UX44" s="851"/>
      <c r="UY44" s="851"/>
      <c r="UZ44" s="851"/>
      <c r="VA44" s="851"/>
      <c r="VB44" s="851"/>
      <c r="VC44" s="851"/>
      <c r="VD44" s="851"/>
      <c r="VE44" s="851"/>
      <c r="VF44" s="851"/>
      <c r="VG44" s="851"/>
      <c r="VH44" s="851"/>
      <c r="VI44" s="851"/>
      <c r="VJ44" s="851"/>
      <c r="VK44" s="851"/>
      <c r="VL44" s="851"/>
      <c r="VM44" s="851"/>
      <c r="VN44" s="851"/>
      <c r="VO44" s="851"/>
      <c r="VP44" s="851"/>
      <c r="VQ44" s="851"/>
      <c r="VR44" s="851"/>
      <c r="VS44" s="851"/>
      <c r="VT44" s="851"/>
      <c r="VU44" s="851"/>
      <c r="VV44" s="851"/>
      <c r="VW44" s="851"/>
      <c r="VX44" s="851"/>
      <c r="VY44" s="851"/>
      <c r="VZ44" s="851"/>
      <c r="WA44" s="851"/>
      <c r="WB44" s="851"/>
      <c r="WC44" s="851"/>
      <c r="WD44" s="851"/>
      <c r="WE44" s="851"/>
      <c r="WF44" s="851"/>
      <c r="WG44" s="851"/>
      <c r="WH44" s="851"/>
      <c r="WI44" s="851"/>
      <c r="WJ44" s="851"/>
      <c r="WK44" s="851"/>
      <c r="WL44" s="851"/>
      <c r="WM44" s="851"/>
      <c r="WN44" s="851"/>
      <c r="WO44" s="851"/>
      <c r="WP44" s="851"/>
      <c r="WQ44" s="851"/>
      <c r="WR44" s="851"/>
      <c r="WS44" s="851"/>
      <c r="WT44" s="851"/>
      <c r="WU44" s="851"/>
      <c r="WV44" s="851"/>
      <c r="WW44" s="851"/>
      <c r="WX44" s="851"/>
      <c r="WY44" s="851"/>
      <c r="WZ44" s="851"/>
      <c r="XA44" s="851"/>
      <c r="XB44" s="851"/>
      <c r="XC44" s="851"/>
      <c r="XD44" s="851"/>
      <c r="XE44" s="851"/>
      <c r="XF44" s="851"/>
      <c r="XG44" s="851"/>
      <c r="XH44" s="851"/>
      <c r="XI44" s="851"/>
      <c r="XJ44" s="851"/>
      <c r="XK44" s="851"/>
      <c r="XL44" s="851"/>
      <c r="XM44" s="851"/>
      <c r="XN44" s="851"/>
      <c r="XO44" s="851"/>
      <c r="XP44" s="851"/>
      <c r="XQ44" s="851"/>
      <c r="XR44" s="851"/>
      <c r="XS44" s="851"/>
      <c r="XT44" s="851"/>
      <c r="XU44" s="851"/>
      <c r="XV44" s="851"/>
      <c r="XW44" s="851"/>
      <c r="XX44" s="851"/>
      <c r="XY44" s="851"/>
      <c r="XZ44" s="851"/>
      <c r="YA44" s="851"/>
      <c r="YB44" s="851"/>
      <c r="YC44" s="851"/>
      <c r="YD44" s="851"/>
      <c r="YE44" s="851"/>
      <c r="YF44" s="851"/>
      <c r="YG44" s="851"/>
      <c r="YH44" s="851"/>
      <c r="YI44" s="851"/>
      <c r="YJ44" s="851"/>
      <c r="YK44" s="851"/>
      <c r="YL44" s="851"/>
      <c r="YM44" s="851"/>
      <c r="YN44" s="851"/>
      <c r="YO44" s="851"/>
      <c r="YP44" s="851"/>
      <c r="YQ44" s="851"/>
      <c r="YR44" s="851"/>
      <c r="YS44" s="851"/>
      <c r="YT44" s="851"/>
      <c r="YU44" s="851"/>
      <c r="YV44" s="851"/>
      <c r="YW44" s="851"/>
      <c r="YX44" s="851"/>
      <c r="YY44" s="851"/>
      <c r="YZ44" s="851"/>
      <c r="ZA44" s="851"/>
      <c r="ZB44" s="851"/>
      <c r="ZC44" s="851"/>
      <c r="ZD44" s="851"/>
      <c r="ZE44" s="851"/>
      <c r="ZF44" s="851"/>
      <c r="ZG44" s="851"/>
      <c r="ZH44" s="851"/>
      <c r="ZI44" s="851"/>
      <c r="ZJ44" s="851"/>
      <c r="ZK44" s="851"/>
      <c r="ZL44" s="851"/>
      <c r="ZM44" s="851"/>
      <c r="ZN44" s="851"/>
      <c r="ZO44" s="851"/>
      <c r="ZP44" s="851"/>
      <c r="ZQ44" s="851"/>
      <c r="ZR44" s="851"/>
      <c r="ZS44" s="851"/>
      <c r="ZT44" s="851"/>
      <c r="ZU44" s="851"/>
      <c r="ZV44" s="851"/>
      <c r="ZW44" s="851"/>
      <c r="ZX44" s="851"/>
      <c r="ZY44" s="851"/>
      <c r="ZZ44" s="851"/>
      <c r="AAA44" s="851"/>
      <c r="AAB44" s="851"/>
      <c r="AAC44" s="851"/>
      <c r="AAD44" s="851"/>
      <c r="AAE44" s="851"/>
      <c r="AAF44" s="851"/>
      <c r="AAG44" s="851"/>
      <c r="AAH44" s="851"/>
      <c r="AAI44" s="851"/>
      <c r="AAJ44" s="851"/>
      <c r="AAK44" s="851"/>
      <c r="AAL44" s="851"/>
      <c r="AAM44" s="851"/>
      <c r="AAN44" s="851"/>
      <c r="AAO44" s="851"/>
      <c r="AAP44" s="851"/>
      <c r="AAQ44" s="851"/>
      <c r="AAR44" s="851"/>
      <c r="AAS44" s="851"/>
      <c r="AAT44" s="851"/>
      <c r="AAU44" s="851"/>
      <c r="AAV44" s="851"/>
      <c r="AAW44" s="851"/>
      <c r="AAX44" s="851"/>
      <c r="AAY44" s="851"/>
      <c r="AAZ44" s="851"/>
      <c r="ABA44" s="851"/>
      <c r="ABB44" s="851"/>
      <c r="ABC44" s="851"/>
      <c r="ABD44" s="851"/>
      <c r="ABE44" s="851"/>
      <c r="ABF44" s="851"/>
      <c r="ABG44" s="851"/>
      <c r="ABH44" s="851"/>
      <c r="ABI44" s="851"/>
      <c r="ABJ44" s="851"/>
      <c r="ABK44" s="851"/>
      <c r="ABL44" s="851"/>
      <c r="ABM44" s="851"/>
      <c r="ABN44" s="851"/>
      <c r="ABO44" s="851"/>
      <c r="ABP44" s="851"/>
      <c r="ABQ44" s="851"/>
      <c r="ABR44" s="851"/>
      <c r="ABS44" s="851"/>
      <c r="ABT44" s="851"/>
      <c r="ABU44" s="851"/>
      <c r="ABV44" s="851"/>
      <c r="ABW44" s="851"/>
      <c r="ABX44" s="851"/>
      <c r="ABY44" s="851"/>
      <c r="ABZ44" s="851"/>
      <c r="ACA44" s="851"/>
      <c r="ACB44" s="851"/>
      <c r="ACC44" s="851"/>
      <c r="ACD44" s="851"/>
      <c r="ACE44" s="851"/>
      <c r="ACF44" s="851"/>
      <c r="ACG44" s="851"/>
      <c r="ACH44" s="851"/>
      <c r="ACI44" s="851"/>
      <c r="ACJ44" s="851"/>
      <c r="ACK44" s="851"/>
      <c r="ACL44" s="851"/>
      <c r="ACM44" s="851"/>
      <c r="ACN44" s="851"/>
      <c r="ACO44" s="851"/>
      <c r="ACP44" s="851"/>
      <c r="ACQ44" s="851"/>
      <c r="ACR44" s="851"/>
      <c r="ACS44" s="851"/>
      <c r="ACT44" s="851"/>
      <c r="ACU44" s="851"/>
      <c r="ACV44" s="851"/>
      <c r="ACW44" s="851"/>
      <c r="ACX44" s="851"/>
      <c r="ACY44" s="851"/>
      <c r="ACZ44" s="851"/>
      <c r="ADA44" s="851"/>
      <c r="ADB44" s="851"/>
      <c r="ADC44" s="851"/>
      <c r="ADD44" s="851"/>
      <c r="ADE44" s="851"/>
      <c r="ADF44" s="851"/>
      <c r="ADG44" s="851"/>
      <c r="ADH44" s="851"/>
      <c r="ADI44" s="851"/>
      <c r="ADJ44" s="851"/>
      <c r="ADK44" s="851"/>
      <c r="ADL44" s="851"/>
      <c r="ADM44" s="851"/>
      <c r="ADN44" s="851"/>
      <c r="ADO44" s="851"/>
      <c r="ADP44" s="851"/>
      <c r="ADQ44" s="851"/>
      <c r="ADR44" s="851"/>
      <c r="ADS44" s="851"/>
      <c r="ADT44" s="851"/>
      <c r="ADU44" s="851"/>
      <c r="ADV44" s="851"/>
      <c r="ADW44" s="851"/>
      <c r="ADX44" s="851"/>
      <c r="ADY44" s="851"/>
      <c r="ADZ44" s="851"/>
      <c r="AEA44" s="851"/>
      <c r="AEB44" s="851"/>
      <c r="AEC44" s="851"/>
      <c r="AED44" s="851"/>
      <c r="AEE44" s="851"/>
      <c r="AEF44" s="851"/>
      <c r="AEG44" s="851"/>
      <c r="AEH44" s="851"/>
      <c r="AEI44" s="851"/>
      <c r="AEJ44" s="851"/>
      <c r="AEK44" s="851"/>
      <c r="AEL44" s="851"/>
      <c r="AEM44" s="851"/>
      <c r="AEN44" s="851"/>
      <c r="AEO44" s="851"/>
      <c r="AEP44" s="851"/>
      <c r="AEQ44" s="851"/>
      <c r="AER44" s="851"/>
      <c r="AES44" s="851"/>
      <c r="AET44" s="851"/>
      <c r="AEU44" s="851"/>
      <c r="AEV44" s="851"/>
      <c r="AEW44" s="851"/>
      <c r="AEX44" s="851"/>
      <c r="AEY44" s="851"/>
      <c r="AEZ44" s="851"/>
      <c r="AFA44" s="851"/>
      <c r="AFB44" s="851"/>
      <c r="AFC44" s="851"/>
      <c r="AFD44" s="851"/>
      <c r="AFE44" s="851"/>
      <c r="AFF44" s="851"/>
      <c r="AFG44" s="851"/>
      <c r="AFH44" s="851"/>
      <c r="AFI44" s="851"/>
      <c r="AFJ44" s="851"/>
      <c r="AFK44" s="851"/>
      <c r="AFL44" s="851"/>
      <c r="AFM44" s="851"/>
      <c r="AFN44" s="851"/>
      <c r="AFO44" s="851"/>
      <c r="AFP44" s="851"/>
      <c r="AFQ44" s="851"/>
      <c r="AFR44" s="851"/>
      <c r="AFS44" s="851"/>
      <c r="AFT44" s="851"/>
      <c r="AFU44" s="851"/>
      <c r="AFV44" s="851"/>
      <c r="AFW44" s="851"/>
      <c r="AFX44" s="851"/>
      <c r="AFY44" s="851"/>
      <c r="AFZ44" s="851"/>
      <c r="AGA44" s="851"/>
      <c r="AGB44" s="851"/>
      <c r="AGC44" s="851"/>
      <c r="AGD44" s="851"/>
      <c r="AGE44" s="851"/>
      <c r="AGF44" s="851"/>
      <c r="AGG44" s="851"/>
      <c r="AGH44" s="851"/>
      <c r="AGI44" s="851"/>
      <c r="AGJ44" s="851"/>
      <c r="AGK44" s="851"/>
      <c r="AGL44" s="851"/>
      <c r="AGM44" s="851"/>
      <c r="AGN44" s="851"/>
      <c r="AGO44" s="851"/>
      <c r="AGP44" s="851"/>
      <c r="AGQ44" s="851"/>
      <c r="AGR44" s="851"/>
      <c r="AGS44" s="851"/>
      <c r="AGT44" s="851"/>
      <c r="AGU44" s="851"/>
      <c r="AGV44" s="851"/>
      <c r="AGW44" s="851"/>
      <c r="AGX44" s="851"/>
      <c r="AGY44" s="851"/>
      <c r="AGZ44" s="851"/>
      <c r="AHA44" s="851"/>
      <c r="AHB44" s="851"/>
      <c r="AHC44" s="851"/>
      <c r="AHD44" s="851"/>
      <c r="AHE44" s="851"/>
      <c r="AHF44" s="851"/>
      <c r="AHG44" s="851"/>
      <c r="AHH44" s="851"/>
      <c r="AHI44" s="851"/>
      <c r="AHJ44" s="851"/>
      <c r="AHK44" s="851"/>
      <c r="AHL44" s="851"/>
      <c r="AHM44" s="851"/>
      <c r="AHN44" s="851"/>
      <c r="AHO44" s="851"/>
      <c r="AHP44" s="851"/>
      <c r="AHQ44" s="851"/>
      <c r="AHR44" s="851"/>
      <c r="AHS44" s="851"/>
      <c r="AHT44" s="851"/>
      <c r="AHU44" s="851"/>
      <c r="AHV44" s="851"/>
      <c r="AHW44" s="851"/>
      <c r="AHX44" s="851"/>
      <c r="AHY44" s="851"/>
      <c r="AHZ44" s="851"/>
      <c r="AIA44" s="851"/>
      <c r="AIB44" s="851"/>
      <c r="AIC44" s="851"/>
      <c r="AID44" s="851"/>
      <c r="AIE44" s="851"/>
      <c r="AIF44" s="851"/>
      <c r="AIG44" s="851"/>
      <c r="AIH44" s="851"/>
      <c r="AII44" s="851"/>
      <c r="AIJ44" s="851"/>
      <c r="AIK44" s="851"/>
      <c r="AIL44" s="851"/>
      <c r="AIM44" s="851"/>
      <c r="AIN44" s="851"/>
      <c r="AIO44" s="851"/>
      <c r="AIP44" s="851"/>
      <c r="AIQ44" s="851"/>
      <c r="AIR44" s="851"/>
      <c r="AIS44" s="851"/>
      <c r="AIT44" s="851"/>
      <c r="AIU44" s="851"/>
      <c r="AIV44" s="851"/>
      <c r="AIW44" s="851"/>
      <c r="AIX44" s="851"/>
      <c r="AIY44" s="851"/>
      <c r="AIZ44" s="851"/>
      <c r="AJA44" s="851"/>
      <c r="AJB44" s="851"/>
      <c r="AJC44" s="851"/>
      <c r="AJD44" s="851"/>
      <c r="AJE44" s="851"/>
      <c r="AJF44" s="851"/>
      <c r="AJG44" s="851"/>
      <c r="AJH44" s="851"/>
      <c r="AJI44" s="851"/>
      <c r="AJJ44" s="851"/>
      <c r="AJK44" s="851"/>
      <c r="AJL44" s="851"/>
      <c r="AJM44" s="851"/>
      <c r="AJN44" s="851"/>
      <c r="AJO44" s="851"/>
      <c r="AJP44" s="851"/>
      <c r="AJQ44" s="851"/>
      <c r="AJR44" s="851"/>
      <c r="AJS44" s="851"/>
      <c r="AJT44" s="851"/>
      <c r="AJU44" s="851"/>
      <c r="AJV44" s="851"/>
      <c r="AJW44" s="851"/>
      <c r="AJX44" s="851"/>
      <c r="AJY44" s="851"/>
      <c r="AJZ44" s="851"/>
      <c r="AKA44" s="851"/>
      <c r="AKB44" s="851"/>
      <c r="AKC44" s="851"/>
      <c r="AKD44" s="851"/>
      <c r="AKE44" s="851"/>
      <c r="AKF44" s="851"/>
      <c r="AKG44" s="851"/>
      <c r="AKH44" s="851"/>
      <c r="AKI44" s="851"/>
      <c r="AKJ44" s="851"/>
      <c r="AKK44" s="851"/>
      <c r="AKL44" s="851"/>
      <c r="AKM44" s="851"/>
      <c r="AKN44" s="851"/>
      <c r="AKO44" s="851"/>
      <c r="AKP44" s="851"/>
      <c r="AKQ44" s="851"/>
      <c r="AKR44" s="851"/>
      <c r="AKS44" s="851"/>
      <c r="AKT44" s="851"/>
      <c r="AKU44" s="851"/>
      <c r="AKV44" s="851"/>
      <c r="AKW44" s="851"/>
      <c r="AKX44" s="851"/>
      <c r="AKY44" s="851"/>
      <c r="AKZ44" s="851"/>
      <c r="ALA44" s="851"/>
      <c r="ALB44" s="851"/>
      <c r="ALC44" s="851"/>
      <c r="ALD44" s="851"/>
      <c r="ALE44" s="851"/>
      <c r="ALF44" s="851"/>
      <c r="ALG44" s="851"/>
      <c r="ALH44" s="851"/>
      <c r="ALI44" s="851"/>
      <c r="ALJ44" s="851"/>
      <c r="ALK44" s="851"/>
      <c r="ALL44" s="851"/>
      <c r="ALM44" s="851"/>
      <c r="ALN44" s="851"/>
      <c r="ALO44" s="851"/>
      <c r="ALP44" s="851"/>
      <c r="ALQ44" s="851"/>
      <c r="ALR44" s="851"/>
      <c r="ALS44" s="851"/>
      <c r="ALT44" s="851"/>
      <c r="ALU44" s="851"/>
      <c r="ALV44" s="851"/>
      <c r="ALW44" s="851"/>
      <c r="ALX44" s="851"/>
      <c r="ALY44" s="851"/>
      <c r="ALZ44" s="851"/>
      <c r="AMA44" s="851"/>
      <c r="AMB44" s="851"/>
      <c r="AMC44" s="851"/>
      <c r="AMD44" s="851"/>
      <c r="AME44" s="851"/>
      <c r="AMF44" s="851"/>
      <c r="AMG44" s="851"/>
      <c r="AMH44" s="851"/>
      <c r="AMI44" s="851"/>
      <c r="AMJ44" s="851"/>
      <c r="AMK44" s="851"/>
      <c r="AML44" s="851"/>
      <c r="AMM44" s="851"/>
      <c r="AMN44" s="851"/>
      <c r="AMO44" s="851"/>
      <c r="AMP44" s="851"/>
      <c r="AMQ44" s="851"/>
      <c r="AMR44" s="851"/>
      <c r="AMS44" s="851"/>
      <c r="AMT44" s="851"/>
      <c r="AMU44" s="851"/>
      <c r="AMV44" s="851"/>
      <c r="AMW44" s="851"/>
      <c r="AMX44" s="851"/>
      <c r="AMY44" s="851"/>
      <c r="AMZ44" s="851"/>
      <c r="ANA44" s="851"/>
      <c r="ANB44" s="851"/>
      <c r="ANC44" s="851"/>
      <c r="AND44" s="851"/>
      <c r="ANE44" s="851"/>
      <c r="ANF44" s="851"/>
      <c r="ANG44" s="851"/>
      <c r="ANH44" s="851"/>
      <c r="ANI44" s="851"/>
      <c r="ANJ44" s="851"/>
      <c r="ANK44" s="851"/>
      <c r="ANL44" s="851"/>
      <c r="ANM44" s="851"/>
      <c r="ANN44" s="851"/>
      <c r="ANO44" s="851"/>
      <c r="ANP44" s="851"/>
      <c r="ANQ44" s="851"/>
      <c r="ANR44" s="851"/>
      <c r="ANS44" s="851"/>
      <c r="ANT44" s="851"/>
      <c r="ANU44" s="851"/>
      <c r="ANV44" s="851"/>
      <c r="ANW44" s="851"/>
      <c r="ANX44" s="851"/>
      <c r="ANY44" s="851"/>
      <c r="ANZ44" s="851"/>
      <c r="AOA44" s="851"/>
      <c r="AOB44" s="851"/>
      <c r="AOC44" s="851"/>
      <c r="AOD44" s="851"/>
      <c r="AOE44" s="851"/>
      <c r="AOF44" s="851"/>
      <c r="AOG44" s="851"/>
      <c r="AOH44" s="851"/>
      <c r="AOI44" s="851"/>
      <c r="AOJ44" s="851"/>
      <c r="AOK44" s="851"/>
      <c r="AOL44" s="851"/>
      <c r="AOM44" s="851"/>
      <c r="AON44" s="851"/>
      <c r="AOO44" s="851"/>
      <c r="AOP44" s="851"/>
      <c r="AOQ44" s="851"/>
      <c r="AOR44" s="851"/>
      <c r="AOS44" s="851"/>
      <c r="AOT44" s="851"/>
      <c r="AOU44" s="851"/>
      <c r="AOV44" s="851"/>
      <c r="AOW44" s="851"/>
      <c r="AOX44" s="851"/>
      <c r="AOY44" s="851"/>
      <c r="AOZ44" s="851"/>
      <c r="APA44" s="851"/>
      <c r="APB44" s="851"/>
      <c r="APC44" s="851"/>
      <c r="APD44" s="851"/>
      <c r="APE44" s="851"/>
      <c r="APF44" s="851"/>
      <c r="APG44" s="851"/>
      <c r="APH44" s="851"/>
      <c r="API44" s="851"/>
      <c r="APJ44" s="851"/>
      <c r="APK44" s="851"/>
      <c r="APL44" s="851"/>
      <c r="APM44" s="851"/>
      <c r="APN44" s="851"/>
      <c r="APO44" s="851"/>
      <c r="APP44" s="851"/>
      <c r="APQ44" s="851"/>
      <c r="APR44" s="851"/>
      <c r="APS44" s="851"/>
      <c r="APT44" s="851"/>
      <c r="APU44" s="851"/>
      <c r="APV44" s="851"/>
      <c r="APW44" s="851"/>
      <c r="APX44" s="851"/>
      <c r="APY44" s="851"/>
      <c r="APZ44" s="851"/>
      <c r="AQA44" s="851"/>
      <c r="AQB44" s="851"/>
      <c r="AQC44" s="851"/>
      <c r="AQD44" s="851"/>
      <c r="AQE44" s="851"/>
      <c r="AQF44" s="851"/>
      <c r="AQG44" s="851"/>
      <c r="AQH44" s="851"/>
      <c r="AQI44" s="851"/>
      <c r="AQJ44" s="851"/>
      <c r="AQK44" s="851"/>
      <c r="AQL44" s="851"/>
      <c r="AQM44" s="851"/>
      <c r="AQN44" s="851"/>
      <c r="AQO44" s="851"/>
      <c r="AQP44" s="851"/>
      <c r="AQQ44" s="851"/>
      <c r="AQR44" s="851"/>
      <c r="AQS44" s="851"/>
      <c r="AQT44" s="851"/>
      <c r="AQU44" s="851"/>
      <c r="AQV44" s="851"/>
      <c r="AQW44" s="851"/>
      <c r="AQX44" s="851"/>
      <c r="AQY44" s="851"/>
      <c r="AQZ44" s="851"/>
      <c r="ARA44" s="851"/>
      <c r="ARB44" s="851"/>
      <c r="ARC44" s="851"/>
      <c r="ARD44" s="851"/>
      <c r="ARE44" s="851"/>
      <c r="ARF44" s="851"/>
      <c r="ARG44" s="851"/>
      <c r="ARH44" s="851"/>
      <c r="ARI44" s="851"/>
      <c r="ARJ44" s="851"/>
      <c r="ARK44" s="851"/>
      <c r="ARL44" s="851"/>
      <c r="ARM44" s="851"/>
      <c r="ARN44" s="851"/>
      <c r="ARO44" s="851"/>
      <c r="ARP44" s="851"/>
      <c r="ARQ44" s="851"/>
      <c r="ARR44" s="851"/>
      <c r="ARS44" s="851"/>
      <c r="ART44" s="851"/>
      <c r="ARU44" s="851"/>
      <c r="ARV44" s="851"/>
      <c r="ARW44" s="851"/>
      <c r="ARX44" s="851"/>
      <c r="ARY44" s="851"/>
      <c r="ARZ44" s="851"/>
      <c r="ASA44" s="851"/>
      <c r="ASB44" s="851"/>
      <c r="ASC44" s="851"/>
      <c r="ASD44" s="851"/>
      <c r="ASE44" s="851"/>
      <c r="ASF44" s="851"/>
      <c r="ASG44" s="851"/>
      <c r="ASH44" s="851"/>
      <c r="ASI44" s="851"/>
      <c r="ASJ44" s="851"/>
      <c r="ASK44" s="851"/>
      <c r="ASL44" s="851"/>
      <c r="ASM44" s="851"/>
      <c r="ASN44" s="851"/>
      <c r="ASO44" s="851"/>
      <c r="ASP44" s="851"/>
      <c r="ASQ44" s="851"/>
      <c r="ASR44" s="851"/>
      <c r="ASS44" s="851"/>
      <c r="AST44" s="851"/>
      <c r="ASU44" s="851"/>
      <c r="ASV44" s="851"/>
      <c r="ASW44" s="851"/>
      <c r="ASX44" s="851"/>
      <c r="ASY44" s="851"/>
      <c r="ASZ44" s="851"/>
      <c r="ATA44" s="851"/>
      <c r="ATB44" s="851"/>
      <c r="ATC44" s="851"/>
      <c r="ATD44" s="851"/>
      <c r="ATE44" s="851"/>
      <c r="ATF44" s="851"/>
      <c r="ATG44" s="851"/>
      <c r="ATH44" s="851"/>
      <c r="ATI44" s="851"/>
      <c r="ATJ44" s="851"/>
      <c r="ATK44" s="851"/>
      <c r="ATL44" s="851"/>
      <c r="ATM44" s="851"/>
      <c r="ATN44" s="851"/>
      <c r="ATO44" s="851"/>
      <c r="ATP44" s="851"/>
      <c r="ATQ44" s="851"/>
      <c r="ATR44" s="851"/>
      <c r="ATS44" s="851"/>
      <c r="ATT44" s="851"/>
      <c r="ATU44" s="851"/>
      <c r="ATV44" s="851"/>
      <c r="ATW44" s="851"/>
      <c r="ATX44" s="851"/>
      <c r="ATY44" s="851"/>
      <c r="ATZ44" s="851"/>
      <c r="AUA44" s="851"/>
      <c r="AUB44" s="851"/>
      <c r="AUC44" s="851"/>
      <c r="AUD44" s="851"/>
      <c r="AUE44" s="851"/>
      <c r="AUF44" s="851"/>
      <c r="AUG44" s="851"/>
      <c r="AUH44" s="851"/>
      <c r="AUI44" s="851"/>
      <c r="AUJ44" s="851"/>
      <c r="AUK44" s="851"/>
      <c r="AUL44" s="851"/>
      <c r="AUM44" s="851"/>
      <c r="AUN44" s="851"/>
      <c r="AUO44" s="851"/>
      <c r="AUP44" s="851"/>
      <c r="AUQ44" s="851"/>
      <c r="AUR44" s="851"/>
      <c r="AUS44" s="851"/>
      <c r="AUT44" s="851"/>
      <c r="AUU44" s="851"/>
      <c r="AUV44" s="851"/>
      <c r="AUW44" s="851"/>
      <c r="AUX44" s="851"/>
      <c r="AUY44" s="851"/>
      <c r="AUZ44" s="851"/>
      <c r="AVA44" s="851"/>
      <c r="AVB44" s="851"/>
      <c r="AVC44" s="851"/>
      <c r="AVD44" s="851"/>
      <c r="AVE44" s="851"/>
      <c r="AVF44" s="851"/>
      <c r="AVG44" s="851"/>
      <c r="AVH44" s="851"/>
      <c r="AVI44" s="851"/>
      <c r="AVJ44" s="851"/>
      <c r="AVK44" s="851"/>
      <c r="AVL44" s="851"/>
      <c r="AVM44" s="851"/>
      <c r="AVN44" s="851"/>
      <c r="AVO44" s="851"/>
      <c r="AVP44" s="851"/>
      <c r="AVQ44" s="851"/>
      <c r="AVR44" s="851"/>
      <c r="AVS44" s="851"/>
      <c r="AVT44" s="851"/>
      <c r="AVU44" s="851"/>
      <c r="AVV44" s="851"/>
      <c r="AVW44" s="851"/>
      <c r="AVX44" s="851"/>
      <c r="AVY44" s="851"/>
      <c r="AVZ44" s="851"/>
      <c r="AWA44" s="851"/>
      <c r="AWB44" s="851"/>
      <c r="AWC44" s="851"/>
      <c r="AWD44" s="851"/>
      <c r="AWE44" s="851"/>
      <c r="AWF44" s="851"/>
      <c r="AWG44" s="851"/>
      <c r="AWH44" s="851"/>
      <c r="AWI44" s="851"/>
      <c r="AWJ44" s="851"/>
      <c r="AWK44" s="851"/>
      <c r="AWL44" s="851"/>
      <c r="AWM44" s="851"/>
      <c r="AWN44" s="851"/>
      <c r="AWO44" s="851"/>
      <c r="AWP44" s="851"/>
      <c r="AWQ44" s="851"/>
      <c r="AWR44" s="851"/>
      <c r="AWS44" s="851"/>
      <c r="AWT44" s="851"/>
      <c r="AWU44" s="851"/>
      <c r="AWV44" s="851"/>
      <c r="AWW44" s="851"/>
      <c r="AWX44" s="851"/>
      <c r="AWY44" s="851"/>
      <c r="AWZ44" s="851"/>
      <c r="AXA44" s="851"/>
      <c r="AXB44" s="851"/>
      <c r="AXC44" s="851"/>
      <c r="AXD44" s="851"/>
      <c r="AXE44" s="851"/>
      <c r="AXF44" s="851"/>
      <c r="AXG44" s="851"/>
      <c r="AXH44" s="851"/>
      <c r="AXI44" s="851"/>
      <c r="AXJ44" s="851"/>
      <c r="AXK44" s="851"/>
      <c r="AXL44" s="851"/>
      <c r="AXM44" s="851"/>
      <c r="AXN44" s="851"/>
      <c r="AXO44" s="851"/>
      <c r="AXP44" s="851"/>
      <c r="AXQ44" s="851"/>
      <c r="AXR44" s="851"/>
      <c r="AXS44" s="851"/>
      <c r="AXT44" s="851"/>
      <c r="AXU44" s="851"/>
      <c r="AXV44" s="851"/>
      <c r="AXW44" s="851"/>
      <c r="AXX44" s="851"/>
      <c r="AXY44" s="851"/>
      <c r="AXZ44" s="851"/>
      <c r="AYA44" s="851"/>
      <c r="AYB44" s="851"/>
      <c r="AYC44" s="851"/>
      <c r="AYD44" s="851"/>
      <c r="AYE44" s="851"/>
      <c r="AYF44" s="851"/>
      <c r="AYG44" s="851"/>
      <c r="AYH44" s="851"/>
      <c r="AYI44" s="851"/>
      <c r="AYJ44" s="851"/>
      <c r="AYK44" s="851"/>
      <c r="AYL44" s="851"/>
      <c r="AYM44" s="851"/>
      <c r="AYN44" s="851"/>
      <c r="AYO44" s="851"/>
      <c r="AYP44" s="851"/>
      <c r="AYQ44" s="851"/>
      <c r="AYR44" s="851"/>
      <c r="AYS44" s="851"/>
      <c r="AYT44" s="851"/>
      <c r="AYU44" s="851"/>
      <c r="AYV44" s="851"/>
      <c r="AYW44" s="851"/>
      <c r="AYX44" s="851"/>
      <c r="AYY44" s="851"/>
      <c r="AYZ44" s="851"/>
      <c r="AZA44" s="851"/>
      <c r="AZB44" s="851"/>
      <c r="AZC44" s="851"/>
      <c r="AZD44" s="851"/>
      <c r="AZE44" s="851"/>
      <c r="AZF44" s="851"/>
      <c r="AZG44" s="851"/>
      <c r="AZH44" s="851"/>
      <c r="AZI44" s="851"/>
      <c r="AZJ44" s="851"/>
      <c r="AZK44" s="851"/>
      <c r="AZL44" s="851"/>
      <c r="AZM44" s="851"/>
      <c r="AZN44" s="851"/>
      <c r="AZO44" s="851"/>
      <c r="AZP44" s="851"/>
      <c r="AZQ44" s="851"/>
      <c r="AZR44" s="851"/>
      <c r="AZS44" s="851"/>
      <c r="AZT44" s="851"/>
      <c r="AZU44" s="851"/>
      <c r="AZV44" s="851"/>
      <c r="AZW44" s="851"/>
      <c r="AZX44" s="851"/>
      <c r="AZY44" s="851"/>
      <c r="AZZ44" s="851"/>
      <c r="BAA44" s="851"/>
      <c r="BAB44" s="851"/>
      <c r="BAC44" s="851"/>
      <c r="BAD44" s="851"/>
      <c r="BAE44" s="851"/>
      <c r="BAF44" s="851"/>
      <c r="BAG44" s="851"/>
      <c r="BAH44" s="851"/>
      <c r="BAI44" s="851"/>
      <c r="BAJ44" s="851"/>
      <c r="BAK44" s="851"/>
      <c r="BAL44" s="851"/>
      <c r="BAM44" s="851"/>
      <c r="BAN44" s="851"/>
      <c r="BAO44" s="851"/>
      <c r="BAP44" s="851"/>
      <c r="BAQ44" s="851"/>
      <c r="BAR44" s="851"/>
      <c r="BAS44" s="851"/>
      <c r="BAT44" s="851"/>
      <c r="BAU44" s="851"/>
      <c r="BAV44" s="851"/>
      <c r="BAW44" s="851"/>
      <c r="BAX44" s="851"/>
      <c r="BAY44" s="851"/>
      <c r="BAZ44" s="851"/>
      <c r="BBA44" s="851"/>
      <c r="BBB44" s="851"/>
      <c r="BBC44" s="851"/>
      <c r="BBD44" s="851"/>
      <c r="BBE44" s="851"/>
      <c r="BBF44" s="851"/>
      <c r="BBG44" s="851"/>
      <c r="BBH44" s="851"/>
      <c r="BBI44" s="851"/>
      <c r="BBJ44" s="851"/>
      <c r="BBK44" s="851"/>
      <c r="BBL44" s="851"/>
      <c r="BBM44" s="851"/>
      <c r="BBN44" s="851"/>
      <c r="BBO44" s="851"/>
      <c r="BBP44" s="851"/>
      <c r="BBQ44" s="851"/>
      <c r="BBR44" s="851"/>
      <c r="BBS44" s="851"/>
      <c r="BBT44" s="851"/>
      <c r="BBU44" s="851"/>
      <c r="BBV44" s="851"/>
      <c r="BBW44" s="851"/>
      <c r="BBX44" s="851"/>
      <c r="BBY44" s="851"/>
      <c r="BBZ44" s="851"/>
      <c r="BCA44" s="851"/>
      <c r="BCB44" s="851"/>
      <c r="BCC44" s="851"/>
      <c r="BCD44" s="851"/>
      <c r="BCE44" s="851"/>
      <c r="BCF44" s="851"/>
      <c r="BCG44" s="851"/>
      <c r="BCH44" s="851"/>
      <c r="BCI44" s="851"/>
      <c r="BCJ44" s="851"/>
      <c r="BCK44" s="851"/>
      <c r="BCL44" s="851"/>
      <c r="BCM44" s="851"/>
      <c r="BCN44" s="851"/>
      <c r="BCO44" s="851"/>
      <c r="BCP44" s="851"/>
      <c r="BCQ44" s="851"/>
      <c r="BCR44" s="851"/>
      <c r="BCS44" s="851"/>
      <c r="BCT44" s="851"/>
      <c r="BCU44" s="851"/>
      <c r="BCV44" s="851"/>
      <c r="BCW44" s="851"/>
      <c r="BCX44" s="851"/>
      <c r="BCY44" s="851"/>
      <c r="BCZ44" s="851"/>
      <c r="BDA44" s="851"/>
      <c r="BDB44" s="851"/>
      <c r="BDC44" s="851"/>
      <c r="BDD44" s="851"/>
      <c r="BDE44" s="851"/>
      <c r="BDF44" s="851"/>
      <c r="BDG44" s="851"/>
      <c r="BDH44" s="851"/>
      <c r="BDI44" s="851"/>
      <c r="BDJ44" s="851"/>
      <c r="BDK44" s="851"/>
      <c r="BDL44" s="851"/>
      <c r="BDM44" s="851"/>
      <c r="BDN44" s="851"/>
      <c r="BDO44" s="851"/>
      <c r="BDP44" s="851"/>
      <c r="BDQ44" s="851"/>
      <c r="BDR44" s="851"/>
      <c r="BDS44" s="851"/>
      <c r="BDT44" s="851"/>
      <c r="BDU44" s="851"/>
      <c r="BDV44" s="851"/>
      <c r="BDW44" s="851"/>
      <c r="BDX44" s="851"/>
      <c r="BDY44" s="851"/>
      <c r="BDZ44" s="851"/>
      <c r="BEA44" s="851"/>
      <c r="BEB44" s="851"/>
      <c r="BEC44" s="851"/>
      <c r="BED44" s="851"/>
      <c r="BEE44" s="851"/>
      <c r="BEF44" s="851"/>
      <c r="BEG44" s="851"/>
      <c r="BEH44" s="851"/>
      <c r="BEI44" s="851"/>
      <c r="BEJ44" s="851"/>
      <c r="BEK44" s="851"/>
      <c r="BEL44" s="851"/>
      <c r="BEM44" s="851"/>
      <c r="BEN44" s="851"/>
      <c r="BEO44" s="851"/>
      <c r="BEP44" s="851"/>
      <c r="BEQ44" s="851"/>
      <c r="BER44" s="851"/>
      <c r="BES44" s="851"/>
      <c r="BET44" s="851"/>
      <c r="BEU44" s="851"/>
      <c r="BEV44" s="851"/>
      <c r="BEW44" s="851"/>
      <c r="BEX44" s="851"/>
      <c r="BEY44" s="851"/>
      <c r="BEZ44" s="851"/>
      <c r="BFA44" s="851"/>
      <c r="BFB44" s="851"/>
      <c r="BFC44" s="851"/>
      <c r="BFD44" s="851"/>
      <c r="BFE44" s="851"/>
      <c r="BFF44" s="851"/>
      <c r="BFG44" s="851"/>
      <c r="BFH44" s="851"/>
      <c r="BFI44" s="851"/>
      <c r="BFJ44" s="851"/>
      <c r="BFK44" s="851"/>
      <c r="BFL44" s="851"/>
      <c r="BFM44" s="851"/>
      <c r="BFN44" s="851"/>
      <c r="BFO44" s="851"/>
      <c r="BFP44" s="851"/>
      <c r="BFQ44" s="851"/>
      <c r="BFR44" s="851"/>
      <c r="BFS44" s="851"/>
      <c r="BFT44" s="851"/>
      <c r="BFU44" s="851"/>
      <c r="BFV44" s="851"/>
      <c r="BFW44" s="851"/>
      <c r="BFX44" s="851"/>
      <c r="BFY44" s="851"/>
      <c r="BFZ44" s="851"/>
      <c r="BGA44" s="851"/>
      <c r="BGB44" s="851"/>
      <c r="BGC44" s="851"/>
      <c r="BGD44" s="851"/>
      <c r="BGE44" s="851"/>
      <c r="BGF44" s="851"/>
      <c r="BGG44" s="851"/>
      <c r="BGH44" s="851"/>
      <c r="BGI44" s="851"/>
      <c r="BGJ44" s="851"/>
      <c r="BGK44" s="851"/>
      <c r="BGL44" s="851"/>
      <c r="BGM44" s="851"/>
      <c r="BGN44" s="851"/>
      <c r="BGO44" s="851"/>
      <c r="BGP44" s="851"/>
      <c r="BGQ44" s="851"/>
      <c r="BGR44" s="851"/>
      <c r="BGS44" s="851"/>
      <c r="BGT44" s="851"/>
      <c r="BGU44" s="851"/>
      <c r="BGV44" s="851"/>
      <c r="BGW44" s="851"/>
      <c r="BGX44" s="851"/>
      <c r="BGY44" s="851"/>
      <c r="BGZ44" s="851"/>
      <c r="BHA44" s="851"/>
      <c r="BHB44" s="851"/>
      <c r="BHC44" s="851"/>
      <c r="BHD44" s="851"/>
      <c r="BHE44" s="851"/>
      <c r="BHF44" s="851"/>
      <c r="BHG44" s="851"/>
      <c r="BHH44" s="851"/>
      <c r="BHI44" s="851"/>
      <c r="BHJ44" s="851"/>
      <c r="BHK44" s="851"/>
      <c r="BHL44" s="851"/>
      <c r="BHM44" s="851"/>
      <c r="BHN44" s="851"/>
      <c r="BHO44" s="851"/>
      <c r="BHP44" s="851"/>
      <c r="BHQ44" s="851"/>
      <c r="BHR44" s="851"/>
      <c r="BHS44" s="851"/>
      <c r="BHT44" s="851"/>
      <c r="BHU44" s="851"/>
      <c r="BHV44" s="851"/>
      <c r="BHW44" s="851"/>
      <c r="BHX44" s="851"/>
      <c r="BHY44" s="851"/>
      <c r="BHZ44" s="851"/>
      <c r="BIA44" s="851"/>
      <c r="BIB44" s="851"/>
      <c r="BIC44" s="851"/>
      <c r="BID44" s="851"/>
      <c r="BIE44" s="851"/>
      <c r="BIF44" s="851"/>
      <c r="BIG44" s="851"/>
      <c r="BIH44" s="851"/>
      <c r="BII44" s="851"/>
      <c r="BIJ44" s="851"/>
      <c r="BIK44" s="851"/>
      <c r="BIL44" s="851"/>
      <c r="BIM44" s="851"/>
      <c r="BIN44" s="851"/>
      <c r="BIO44" s="851"/>
      <c r="BIP44" s="851"/>
      <c r="BIQ44" s="851"/>
      <c r="BIR44" s="851"/>
      <c r="BIS44" s="851"/>
      <c r="BIT44" s="851"/>
      <c r="BIU44" s="851"/>
      <c r="BIV44" s="851"/>
      <c r="BIW44" s="851"/>
      <c r="BIX44" s="851"/>
      <c r="BIY44" s="851"/>
      <c r="BIZ44" s="851"/>
      <c r="BJA44" s="851"/>
      <c r="BJB44" s="851"/>
      <c r="BJC44" s="851"/>
      <c r="BJD44" s="851"/>
      <c r="BJE44" s="851"/>
      <c r="BJF44" s="851"/>
      <c r="BJG44" s="851"/>
      <c r="BJH44" s="851"/>
      <c r="BJI44" s="851"/>
      <c r="BJJ44" s="851"/>
      <c r="BJK44" s="851"/>
      <c r="BJL44" s="851"/>
      <c r="BJM44" s="851"/>
      <c r="BJN44" s="851"/>
      <c r="BJO44" s="851"/>
      <c r="BJP44" s="851"/>
      <c r="BJQ44" s="851"/>
      <c r="BJR44" s="851"/>
      <c r="BJS44" s="851"/>
      <c r="BJT44" s="851"/>
      <c r="BJU44" s="851"/>
      <c r="BJV44" s="851"/>
      <c r="BJW44" s="851"/>
      <c r="BJX44" s="851"/>
      <c r="BJY44" s="851"/>
      <c r="BJZ44" s="851"/>
      <c r="BKA44" s="851"/>
      <c r="BKB44" s="851"/>
      <c r="BKC44" s="851"/>
      <c r="BKD44" s="851"/>
      <c r="BKE44" s="851"/>
      <c r="BKF44" s="851"/>
      <c r="BKG44" s="851"/>
      <c r="BKH44" s="851"/>
      <c r="BKI44" s="851"/>
      <c r="BKJ44" s="851"/>
      <c r="BKK44" s="851"/>
      <c r="BKL44" s="851"/>
      <c r="BKM44" s="851"/>
      <c r="BKN44" s="851"/>
      <c r="BKO44" s="851"/>
      <c r="BKP44" s="851"/>
      <c r="BKQ44" s="851"/>
      <c r="BKR44" s="851"/>
      <c r="BKS44" s="851"/>
      <c r="BKT44" s="851"/>
      <c r="BKU44" s="851"/>
      <c r="BKV44" s="851"/>
      <c r="BKW44" s="851"/>
      <c r="BKX44" s="851"/>
      <c r="BKY44" s="851"/>
      <c r="BKZ44" s="851"/>
      <c r="BLA44" s="851"/>
      <c r="BLB44" s="851"/>
      <c r="BLC44" s="851"/>
      <c r="BLD44" s="851"/>
      <c r="BLE44" s="851"/>
      <c r="BLF44" s="851"/>
      <c r="BLG44" s="851"/>
      <c r="BLH44" s="851"/>
      <c r="BLI44" s="851"/>
      <c r="BLJ44" s="851"/>
      <c r="BLK44" s="851"/>
      <c r="BLL44" s="851"/>
      <c r="BLM44" s="851"/>
      <c r="BLN44" s="851"/>
      <c r="BLO44" s="851"/>
      <c r="BLP44" s="851"/>
      <c r="BLQ44" s="851"/>
      <c r="BLR44" s="851"/>
      <c r="BLS44" s="851"/>
      <c r="BLT44" s="851"/>
      <c r="BLU44" s="851"/>
      <c r="BLV44" s="851"/>
      <c r="BLW44" s="851"/>
      <c r="BLX44" s="851"/>
      <c r="BLY44" s="851"/>
      <c r="BLZ44" s="851"/>
      <c r="BMA44" s="851"/>
      <c r="BMB44" s="851"/>
      <c r="BMC44" s="851"/>
      <c r="BMD44" s="851"/>
      <c r="BME44" s="851"/>
      <c r="BMF44" s="851"/>
      <c r="BMG44" s="851"/>
      <c r="BMH44" s="851"/>
      <c r="BMI44" s="851"/>
      <c r="BMJ44" s="851"/>
      <c r="BMK44" s="851"/>
      <c r="BML44" s="851"/>
      <c r="BMM44" s="851"/>
      <c r="BMN44" s="851"/>
      <c r="BMO44" s="851"/>
      <c r="BMP44" s="851"/>
      <c r="BMQ44" s="851"/>
      <c r="BMR44" s="851"/>
      <c r="BMS44" s="851"/>
      <c r="BMT44" s="851"/>
      <c r="BMU44" s="851"/>
      <c r="BMV44" s="851"/>
      <c r="BMW44" s="851"/>
      <c r="BMX44" s="851"/>
      <c r="BMY44" s="851"/>
      <c r="BMZ44" s="851"/>
      <c r="BNA44" s="851"/>
      <c r="BNB44" s="851"/>
      <c r="BNC44" s="851"/>
      <c r="BND44" s="851"/>
      <c r="BNE44" s="851"/>
      <c r="BNF44" s="851"/>
      <c r="BNG44" s="851"/>
      <c r="BNH44" s="851"/>
      <c r="BNI44" s="851"/>
      <c r="BNJ44" s="851"/>
      <c r="BNK44" s="851"/>
      <c r="BNL44" s="851"/>
      <c r="BNM44" s="851"/>
      <c r="BNN44" s="851"/>
      <c r="BNO44" s="851"/>
      <c r="BNP44" s="851"/>
      <c r="BNQ44" s="851"/>
      <c r="BNR44" s="851"/>
      <c r="BNS44" s="851"/>
      <c r="BNT44" s="851"/>
      <c r="BNU44" s="851"/>
      <c r="BNV44" s="851"/>
      <c r="BNW44" s="851"/>
      <c r="BNX44" s="851"/>
      <c r="BNY44" s="851"/>
      <c r="BNZ44" s="851"/>
      <c r="BOA44" s="851"/>
      <c r="BOB44" s="851"/>
      <c r="BOC44" s="851"/>
      <c r="BOD44" s="851"/>
      <c r="BOE44" s="851"/>
      <c r="BOF44" s="851"/>
      <c r="BOG44" s="851"/>
      <c r="BOH44" s="851"/>
      <c r="BOI44" s="851"/>
      <c r="BOJ44" s="851"/>
      <c r="BOK44" s="851"/>
      <c r="BOL44" s="851"/>
      <c r="BOM44" s="851"/>
      <c r="BON44" s="851"/>
      <c r="BOO44" s="851"/>
      <c r="BOP44" s="851"/>
      <c r="BOQ44" s="851"/>
      <c r="BOR44" s="851"/>
      <c r="BOS44" s="851"/>
      <c r="BOT44" s="851"/>
      <c r="BOU44" s="851"/>
      <c r="BOV44" s="851"/>
      <c r="BOW44" s="851"/>
      <c r="BOX44" s="851"/>
      <c r="BOY44" s="851"/>
      <c r="BOZ44" s="851"/>
      <c r="BPA44" s="851"/>
      <c r="BPB44" s="851"/>
      <c r="BPC44" s="851"/>
      <c r="BPD44" s="851"/>
      <c r="BPE44" s="851"/>
      <c r="BPF44" s="851"/>
      <c r="BPG44" s="851"/>
      <c r="BPH44" s="851"/>
      <c r="BPI44" s="851"/>
      <c r="BPJ44" s="851"/>
      <c r="BPK44" s="851"/>
      <c r="BPL44" s="851"/>
      <c r="BPM44" s="851"/>
      <c r="BPN44" s="851"/>
      <c r="BPO44" s="851"/>
      <c r="BPP44" s="851"/>
      <c r="BPQ44" s="851"/>
      <c r="BPR44" s="851"/>
      <c r="BPS44" s="851"/>
      <c r="BPT44" s="851"/>
      <c r="BPU44" s="851"/>
      <c r="BPV44" s="851"/>
      <c r="BPW44" s="851"/>
      <c r="BPX44" s="851"/>
      <c r="BPY44" s="851"/>
      <c r="BPZ44" s="851"/>
      <c r="BQA44" s="851"/>
      <c r="BQB44" s="851"/>
      <c r="BQC44" s="851"/>
      <c r="BQD44" s="851"/>
      <c r="BQE44" s="851"/>
      <c r="BQF44" s="851"/>
      <c r="BQG44" s="851"/>
      <c r="BQH44" s="851"/>
      <c r="BQI44" s="851"/>
      <c r="BQJ44" s="851"/>
      <c r="BQK44" s="851"/>
      <c r="BQL44" s="851"/>
      <c r="BQM44" s="851"/>
      <c r="BQN44" s="851"/>
      <c r="BQO44" s="851"/>
      <c r="BQP44" s="851"/>
      <c r="BQQ44" s="851"/>
      <c r="BQR44" s="851"/>
      <c r="BQS44" s="851"/>
      <c r="BQT44" s="851"/>
      <c r="BQU44" s="851"/>
      <c r="BQV44" s="851"/>
      <c r="BQW44" s="851"/>
      <c r="BQX44" s="851"/>
      <c r="BQY44" s="851"/>
      <c r="BQZ44" s="851"/>
      <c r="BRA44" s="851"/>
      <c r="BRB44" s="851"/>
      <c r="BRC44" s="851"/>
      <c r="BRD44" s="851"/>
      <c r="BRE44" s="851"/>
      <c r="BRF44" s="851"/>
      <c r="BRG44" s="851"/>
      <c r="BRH44" s="851"/>
      <c r="BRI44" s="851"/>
      <c r="BRJ44" s="851"/>
      <c r="BRK44" s="851"/>
      <c r="BRL44" s="851"/>
      <c r="BRM44" s="851"/>
      <c r="BRN44" s="851"/>
      <c r="BRO44" s="851"/>
      <c r="BRP44" s="851"/>
      <c r="BRQ44" s="851"/>
      <c r="BRR44" s="851"/>
      <c r="BRS44" s="851"/>
      <c r="BRT44" s="851"/>
      <c r="BRU44" s="851"/>
      <c r="BRV44" s="851"/>
      <c r="BRW44" s="851"/>
      <c r="BRX44" s="851"/>
      <c r="BRY44" s="851"/>
      <c r="BRZ44" s="851"/>
      <c r="BSA44" s="851"/>
      <c r="BSB44" s="851"/>
      <c r="BSC44" s="851"/>
      <c r="BSD44" s="851"/>
      <c r="BSE44" s="851"/>
      <c r="BSF44" s="851"/>
      <c r="BSG44" s="851"/>
      <c r="BSH44" s="851"/>
      <c r="BSI44" s="851"/>
      <c r="BSJ44" s="851"/>
      <c r="BSK44" s="851"/>
      <c r="BSL44" s="851"/>
      <c r="BSM44" s="851"/>
      <c r="BSN44" s="851"/>
      <c r="BSO44" s="851"/>
      <c r="BSP44" s="851"/>
      <c r="BSQ44" s="851"/>
      <c r="BSR44" s="851"/>
      <c r="BSS44" s="851"/>
      <c r="BST44" s="851"/>
      <c r="BSU44" s="851"/>
      <c r="BSV44" s="851"/>
      <c r="BSW44" s="851"/>
      <c r="BSX44" s="851"/>
      <c r="BSY44" s="851"/>
      <c r="BSZ44" s="851"/>
      <c r="BTA44" s="851"/>
      <c r="BTB44" s="851"/>
      <c r="BTC44" s="851"/>
      <c r="BTD44" s="851"/>
      <c r="BTE44" s="851"/>
      <c r="BTF44" s="851"/>
      <c r="BTG44" s="851"/>
      <c r="BTH44" s="851"/>
      <c r="BTI44" s="851"/>
      <c r="BTJ44" s="851"/>
      <c r="BTK44" s="851"/>
      <c r="BTL44" s="851"/>
      <c r="BTM44" s="851"/>
      <c r="BTN44" s="851"/>
      <c r="BTO44" s="851"/>
      <c r="BTP44" s="851"/>
      <c r="BTQ44" s="851"/>
      <c r="BTR44" s="851"/>
      <c r="BTS44" s="851"/>
      <c r="BTT44" s="851"/>
      <c r="BTU44" s="851"/>
      <c r="BTV44" s="851"/>
      <c r="BTW44" s="851"/>
      <c r="BTX44" s="851"/>
      <c r="BTY44" s="851"/>
      <c r="BTZ44" s="851"/>
      <c r="BUA44" s="851"/>
      <c r="BUB44" s="851"/>
      <c r="BUC44" s="851"/>
      <c r="BUD44" s="851"/>
      <c r="BUE44" s="851"/>
      <c r="BUF44" s="851"/>
      <c r="BUG44" s="851"/>
      <c r="BUH44" s="851"/>
      <c r="BUI44" s="851"/>
      <c r="BUJ44" s="851"/>
      <c r="BUK44" s="851"/>
      <c r="BUL44" s="851"/>
      <c r="BUM44" s="851"/>
      <c r="BUN44" s="851"/>
      <c r="BUO44" s="851"/>
      <c r="BUP44" s="851"/>
      <c r="BUQ44" s="851"/>
      <c r="BUR44" s="851"/>
      <c r="BUS44" s="851"/>
      <c r="BUT44" s="851"/>
      <c r="BUU44" s="851"/>
      <c r="BUV44" s="851"/>
      <c r="BUW44" s="851"/>
      <c r="BUX44" s="851"/>
      <c r="BUY44" s="851"/>
      <c r="BUZ44" s="851"/>
      <c r="BVA44" s="851"/>
      <c r="BVB44" s="851"/>
      <c r="BVC44" s="851"/>
      <c r="BVD44" s="851"/>
      <c r="BVE44" s="851"/>
      <c r="BVF44" s="851"/>
      <c r="BVG44" s="851"/>
      <c r="BVH44" s="851"/>
      <c r="BVI44" s="851"/>
      <c r="BVJ44" s="851"/>
      <c r="BVK44" s="851"/>
      <c r="BVL44" s="851"/>
      <c r="BVM44" s="851"/>
      <c r="BVN44" s="851"/>
      <c r="BVO44" s="851"/>
      <c r="BVP44" s="851"/>
      <c r="BVQ44" s="851"/>
      <c r="BVR44" s="851"/>
      <c r="BVS44" s="851"/>
      <c r="BVT44" s="851"/>
      <c r="BVU44" s="851"/>
      <c r="BVV44" s="851"/>
      <c r="BVW44" s="851"/>
      <c r="BVX44" s="851"/>
      <c r="BVY44" s="851"/>
      <c r="BVZ44" s="851"/>
      <c r="BWA44" s="851"/>
      <c r="BWB44" s="851"/>
      <c r="BWC44" s="851"/>
      <c r="BWD44" s="851"/>
      <c r="BWE44" s="851"/>
      <c r="BWF44" s="851"/>
      <c r="BWG44" s="851"/>
      <c r="BWH44" s="851"/>
      <c r="BWI44" s="851"/>
      <c r="BWJ44" s="851"/>
      <c r="BWK44" s="851"/>
      <c r="BWL44" s="851"/>
      <c r="BWM44" s="851"/>
      <c r="BWN44" s="851"/>
      <c r="BWO44" s="851"/>
      <c r="BWP44" s="851"/>
      <c r="BWQ44" s="851"/>
      <c r="BWR44" s="851"/>
      <c r="BWS44" s="851"/>
      <c r="BWT44" s="851"/>
      <c r="BWU44" s="851"/>
      <c r="BWV44" s="851"/>
      <c r="BWW44" s="851"/>
      <c r="BWX44" s="851"/>
      <c r="BWY44" s="851"/>
      <c r="BWZ44" s="851"/>
      <c r="BXA44" s="851"/>
      <c r="BXB44" s="851"/>
      <c r="BXC44" s="851"/>
      <c r="BXD44" s="851"/>
      <c r="BXE44" s="851"/>
      <c r="BXF44" s="851"/>
      <c r="BXG44" s="851"/>
      <c r="BXH44" s="851"/>
      <c r="BXI44" s="851"/>
      <c r="BXJ44" s="851"/>
      <c r="BXK44" s="851"/>
      <c r="BXL44" s="851"/>
      <c r="BXM44" s="851"/>
      <c r="BXN44" s="851"/>
      <c r="BXO44" s="851"/>
      <c r="BXP44" s="851"/>
      <c r="BXQ44" s="851"/>
      <c r="BXR44" s="851"/>
      <c r="BXS44" s="851"/>
      <c r="BXT44" s="851"/>
      <c r="BXU44" s="851"/>
      <c r="BXV44" s="851"/>
      <c r="BXW44" s="851"/>
      <c r="BXX44" s="851"/>
      <c r="BXY44" s="851"/>
      <c r="BXZ44" s="851"/>
      <c r="BYA44" s="851"/>
      <c r="BYB44" s="851"/>
      <c r="BYC44" s="851"/>
      <c r="BYD44" s="851"/>
      <c r="BYE44" s="851"/>
      <c r="BYF44" s="851"/>
      <c r="BYG44" s="851"/>
      <c r="BYH44" s="851"/>
      <c r="BYI44" s="851"/>
      <c r="BYJ44" s="851"/>
      <c r="BYK44" s="851"/>
      <c r="BYL44" s="851"/>
      <c r="BYM44" s="851"/>
      <c r="BYN44" s="851"/>
      <c r="BYO44" s="851"/>
      <c r="BYP44" s="851"/>
      <c r="BYQ44" s="851"/>
      <c r="BYR44" s="851"/>
      <c r="BYS44" s="851"/>
      <c r="BYT44" s="851"/>
      <c r="BYU44" s="851"/>
      <c r="BYV44" s="851"/>
      <c r="BYW44" s="851"/>
      <c r="BYX44" s="851"/>
      <c r="BYY44" s="851"/>
      <c r="BYZ44" s="851"/>
      <c r="BZA44" s="851"/>
      <c r="BZB44" s="851"/>
      <c r="BZC44" s="851"/>
      <c r="BZD44" s="851"/>
      <c r="BZE44" s="851"/>
      <c r="BZF44" s="851"/>
      <c r="BZG44" s="851"/>
      <c r="BZH44" s="851"/>
      <c r="BZI44" s="851"/>
      <c r="BZJ44" s="851"/>
      <c r="BZK44" s="851"/>
      <c r="BZL44" s="851"/>
      <c r="BZM44" s="851"/>
      <c r="BZN44" s="851"/>
      <c r="BZO44" s="851"/>
      <c r="BZP44" s="851"/>
      <c r="BZQ44" s="851"/>
      <c r="BZR44" s="851"/>
      <c r="BZS44" s="851"/>
      <c r="BZT44" s="851"/>
      <c r="BZU44" s="851"/>
      <c r="BZV44" s="851"/>
      <c r="BZW44" s="851"/>
      <c r="BZX44" s="851"/>
      <c r="BZY44" s="851"/>
      <c r="BZZ44" s="851"/>
      <c r="CAA44" s="851"/>
      <c r="CAB44" s="851"/>
      <c r="CAC44" s="851"/>
      <c r="CAD44" s="851"/>
      <c r="CAE44" s="851"/>
      <c r="CAF44" s="851"/>
      <c r="CAG44" s="851"/>
      <c r="CAH44" s="851"/>
      <c r="CAI44" s="851"/>
      <c r="CAJ44" s="851"/>
      <c r="CAK44" s="851"/>
      <c r="CAL44" s="851"/>
      <c r="CAM44" s="851"/>
      <c r="CAN44" s="851"/>
      <c r="CAO44" s="851"/>
      <c r="CAP44" s="851"/>
      <c r="CAQ44" s="851"/>
      <c r="CAR44" s="851"/>
      <c r="CAS44" s="851"/>
      <c r="CAT44" s="851"/>
      <c r="CAU44" s="851"/>
      <c r="CAV44" s="851"/>
      <c r="CAW44" s="851"/>
      <c r="CAX44" s="851"/>
      <c r="CAY44" s="851"/>
      <c r="CAZ44" s="851"/>
      <c r="CBA44" s="851"/>
      <c r="CBB44" s="851"/>
      <c r="CBC44" s="851"/>
      <c r="CBD44" s="851"/>
      <c r="CBE44" s="851"/>
      <c r="CBF44" s="851"/>
      <c r="CBG44" s="851"/>
      <c r="CBH44" s="851"/>
      <c r="CBI44" s="851"/>
      <c r="CBJ44" s="851"/>
      <c r="CBK44" s="851"/>
      <c r="CBL44" s="851"/>
      <c r="CBM44" s="851"/>
      <c r="CBN44" s="851"/>
      <c r="CBO44" s="851"/>
      <c r="CBP44" s="851"/>
      <c r="CBQ44" s="851"/>
      <c r="CBR44" s="851"/>
      <c r="CBS44" s="851"/>
      <c r="CBT44" s="851"/>
      <c r="CBU44" s="851"/>
      <c r="CBV44" s="851"/>
      <c r="CBW44" s="851"/>
      <c r="CBX44" s="851"/>
      <c r="CBY44" s="851"/>
      <c r="CBZ44" s="851"/>
      <c r="CCA44" s="851"/>
      <c r="CCB44" s="851"/>
      <c r="CCC44" s="851"/>
      <c r="CCD44" s="851"/>
      <c r="CCE44" s="851"/>
      <c r="CCF44" s="851"/>
      <c r="CCG44" s="851"/>
      <c r="CCH44" s="851"/>
      <c r="CCI44" s="851"/>
      <c r="CCJ44" s="851"/>
      <c r="CCK44" s="851"/>
      <c r="CCL44" s="851"/>
      <c r="CCM44" s="851"/>
      <c r="CCN44" s="851"/>
      <c r="CCO44" s="851"/>
      <c r="CCP44" s="851"/>
      <c r="CCQ44" s="851"/>
      <c r="CCR44" s="851"/>
      <c r="CCS44" s="851"/>
      <c r="CCT44" s="851"/>
      <c r="CCU44" s="851"/>
      <c r="CCV44" s="851"/>
      <c r="CCW44" s="851"/>
      <c r="CCX44" s="851"/>
      <c r="CCY44" s="851"/>
      <c r="CCZ44" s="851"/>
      <c r="CDA44" s="851"/>
      <c r="CDB44" s="851"/>
      <c r="CDC44" s="851"/>
      <c r="CDD44" s="851"/>
      <c r="CDE44" s="851"/>
      <c r="CDF44" s="851"/>
      <c r="CDG44" s="851"/>
      <c r="CDH44" s="851"/>
      <c r="CDI44" s="851"/>
      <c r="CDJ44" s="851"/>
      <c r="CDK44" s="851"/>
      <c r="CDL44" s="851"/>
      <c r="CDM44" s="851"/>
      <c r="CDN44" s="851"/>
      <c r="CDO44" s="851"/>
      <c r="CDP44" s="851"/>
      <c r="CDQ44" s="851"/>
      <c r="CDR44" s="851"/>
      <c r="CDS44" s="851"/>
      <c r="CDT44" s="851"/>
      <c r="CDU44" s="851"/>
      <c r="CDV44" s="851"/>
      <c r="CDW44" s="851"/>
      <c r="CDX44" s="851"/>
      <c r="CDY44" s="851"/>
      <c r="CDZ44" s="851"/>
      <c r="CEA44" s="851"/>
      <c r="CEB44" s="851"/>
      <c r="CEC44" s="851"/>
      <c r="CED44" s="851"/>
      <c r="CEE44" s="851"/>
      <c r="CEF44" s="851"/>
      <c r="CEG44" s="851"/>
      <c r="CEH44" s="851"/>
      <c r="CEI44" s="851"/>
      <c r="CEJ44" s="851"/>
      <c r="CEK44" s="851"/>
      <c r="CEL44" s="851"/>
      <c r="CEM44" s="851"/>
      <c r="CEN44" s="851"/>
      <c r="CEO44" s="851"/>
      <c r="CEP44" s="851"/>
      <c r="CEQ44" s="851"/>
      <c r="CER44" s="851"/>
      <c r="CES44" s="851"/>
      <c r="CET44" s="851"/>
      <c r="CEU44" s="851"/>
      <c r="CEV44" s="851"/>
      <c r="CEW44" s="851"/>
      <c r="CEX44" s="851"/>
      <c r="CEY44" s="851"/>
      <c r="CEZ44" s="851"/>
      <c r="CFA44" s="851"/>
      <c r="CFB44" s="851"/>
      <c r="CFC44" s="851"/>
      <c r="CFD44" s="851"/>
      <c r="CFE44" s="851"/>
      <c r="CFF44" s="851"/>
      <c r="CFG44" s="851"/>
      <c r="CFH44" s="851"/>
      <c r="CFI44" s="851"/>
      <c r="CFJ44" s="851"/>
      <c r="CFK44" s="851"/>
      <c r="CFL44" s="851"/>
      <c r="CFM44" s="851"/>
      <c r="CFN44" s="851"/>
      <c r="CFO44" s="851"/>
      <c r="CFP44" s="851"/>
      <c r="CFQ44" s="851"/>
      <c r="CFR44" s="851"/>
      <c r="CFS44" s="851"/>
      <c r="CFT44" s="851"/>
      <c r="CFU44" s="851"/>
      <c r="CFV44" s="851"/>
      <c r="CFW44" s="851"/>
      <c r="CFX44" s="851"/>
      <c r="CFY44" s="851"/>
      <c r="CFZ44" s="851"/>
      <c r="CGA44" s="851"/>
      <c r="CGB44" s="851"/>
      <c r="CGC44" s="851"/>
      <c r="CGD44" s="851"/>
      <c r="CGE44" s="851"/>
      <c r="CGF44" s="851"/>
      <c r="CGG44" s="851"/>
      <c r="CGH44" s="851"/>
      <c r="CGI44" s="851"/>
      <c r="CGJ44" s="851"/>
      <c r="CGK44" s="851"/>
      <c r="CGL44" s="851"/>
      <c r="CGM44" s="851"/>
      <c r="CGN44" s="851"/>
      <c r="CGO44" s="851"/>
      <c r="CGP44" s="851"/>
      <c r="CGQ44" s="851"/>
      <c r="CGR44" s="851"/>
      <c r="CGS44" s="851"/>
      <c r="CGT44" s="851"/>
      <c r="CGU44" s="851"/>
      <c r="CGV44" s="851"/>
      <c r="CGW44" s="851"/>
      <c r="CGX44" s="851"/>
      <c r="CGY44" s="851"/>
      <c r="CGZ44" s="851"/>
      <c r="CHA44" s="851"/>
      <c r="CHB44" s="851"/>
      <c r="CHC44" s="851"/>
      <c r="CHD44" s="851"/>
      <c r="CHE44" s="851"/>
      <c r="CHF44" s="851"/>
      <c r="CHG44" s="851"/>
      <c r="CHH44" s="851"/>
      <c r="CHI44" s="851"/>
      <c r="CHJ44" s="851"/>
      <c r="CHK44" s="851"/>
      <c r="CHL44" s="851"/>
      <c r="CHM44" s="851"/>
      <c r="CHN44" s="851"/>
      <c r="CHO44" s="851"/>
      <c r="CHP44" s="851"/>
      <c r="CHQ44" s="851"/>
      <c r="CHR44" s="851"/>
      <c r="CHS44" s="851"/>
      <c r="CHT44" s="851"/>
      <c r="CHU44" s="851"/>
      <c r="CHV44" s="851"/>
      <c r="CHW44" s="851"/>
      <c r="CHX44" s="851"/>
      <c r="CHY44" s="851"/>
      <c r="CHZ44" s="851"/>
      <c r="CIA44" s="851"/>
      <c r="CIB44" s="851"/>
      <c r="CIC44" s="851"/>
      <c r="CID44" s="851"/>
      <c r="CIE44" s="851"/>
      <c r="CIF44" s="851"/>
      <c r="CIG44" s="851"/>
      <c r="CIH44" s="851"/>
      <c r="CII44" s="851"/>
      <c r="CIJ44" s="851"/>
      <c r="CIK44" s="851"/>
      <c r="CIL44" s="851"/>
      <c r="CIM44" s="851"/>
      <c r="CIN44" s="851"/>
      <c r="CIO44" s="851"/>
      <c r="CIP44" s="851"/>
      <c r="CIQ44" s="851"/>
      <c r="CIR44" s="851"/>
      <c r="CIS44" s="851"/>
      <c r="CIT44" s="851"/>
      <c r="CIU44" s="851"/>
      <c r="CIV44" s="851"/>
      <c r="CIW44" s="851"/>
      <c r="CIX44" s="851"/>
      <c r="CIY44" s="851"/>
      <c r="CIZ44" s="851"/>
      <c r="CJA44" s="851"/>
      <c r="CJB44" s="851"/>
      <c r="CJC44" s="851"/>
      <c r="CJD44" s="851"/>
      <c r="CJE44" s="851"/>
      <c r="CJF44" s="851"/>
      <c r="CJG44" s="851"/>
      <c r="CJH44" s="851"/>
      <c r="CJI44" s="851"/>
      <c r="CJJ44" s="851"/>
      <c r="CJK44" s="851"/>
      <c r="CJL44" s="851"/>
      <c r="CJM44" s="851"/>
      <c r="CJN44" s="851"/>
      <c r="CJO44" s="851"/>
      <c r="CJP44" s="851"/>
      <c r="CJQ44" s="851"/>
      <c r="CJR44" s="851"/>
      <c r="CJS44" s="851"/>
      <c r="CJT44" s="851"/>
      <c r="CJU44" s="851"/>
      <c r="CJV44" s="851"/>
      <c r="CJW44" s="851"/>
      <c r="CJX44" s="851"/>
      <c r="CJY44" s="851"/>
      <c r="CJZ44" s="851"/>
      <c r="CKA44" s="851"/>
      <c r="CKB44" s="851"/>
      <c r="CKC44" s="851"/>
      <c r="CKD44" s="851"/>
      <c r="CKE44" s="851"/>
      <c r="CKF44" s="851"/>
      <c r="CKG44" s="851"/>
      <c r="CKH44" s="851"/>
      <c r="CKI44" s="851"/>
      <c r="CKJ44" s="851"/>
      <c r="CKK44" s="851"/>
      <c r="CKL44" s="851"/>
      <c r="CKM44" s="851"/>
      <c r="CKN44" s="851"/>
      <c r="CKO44" s="851"/>
      <c r="CKP44" s="851"/>
      <c r="CKQ44" s="851"/>
      <c r="CKR44" s="851"/>
      <c r="CKS44" s="851"/>
      <c r="CKT44" s="851"/>
      <c r="CKU44" s="851"/>
      <c r="CKV44" s="851"/>
      <c r="CKW44" s="851"/>
      <c r="CKX44" s="851"/>
      <c r="CKY44" s="851"/>
      <c r="CKZ44" s="851"/>
      <c r="CLA44" s="851"/>
      <c r="CLB44" s="851"/>
      <c r="CLC44" s="851"/>
      <c r="CLD44" s="851"/>
      <c r="CLE44" s="851"/>
      <c r="CLF44" s="851"/>
      <c r="CLG44" s="851"/>
      <c r="CLH44" s="851"/>
      <c r="CLI44" s="851"/>
      <c r="CLJ44" s="851"/>
      <c r="CLK44" s="851"/>
      <c r="CLL44" s="851"/>
      <c r="CLM44" s="851"/>
      <c r="CLN44" s="851"/>
      <c r="CLO44" s="851"/>
      <c r="CLP44" s="851"/>
      <c r="CLQ44" s="851"/>
      <c r="CLR44" s="851"/>
      <c r="CLS44" s="851"/>
      <c r="CLT44" s="851"/>
      <c r="CLU44" s="851"/>
      <c r="CLV44" s="851"/>
      <c r="CLW44" s="851"/>
      <c r="CLX44" s="851"/>
      <c r="CLY44" s="851"/>
      <c r="CLZ44" s="851"/>
      <c r="CMA44" s="851"/>
      <c r="CMB44" s="851"/>
      <c r="CMC44" s="851"/>
      <c r="CMD44" s="851"/>
      <c r="CME44" s="851"/>
      <c r="CMF44" s="851"/>
      <c r="CMG44" s="851"/>
      <c r="CMH44" s="851"/>
      <c r="CMI44" s="851"/>
      <c r="CMJ44" s="851"/>
      <c r="CMK44" s="851"/>
      <c r="CML44" s="851"/>
      <c r="CMM44" s="851"/>
      <c r="CMN44" s="851"/>
      <c r="CMO44" s="851"/>
      <c r="CMP44" s="851"/>
      <c r="CMQ44" s="851"/>
      <c r="CMR44" s="851"/>
      <c r="CMS44" s="851"/>
      <c r="CMT44" s="851"/>
      <c r="CMU44" s="851"/>
      <c r="CMV44" s="851"/>
      <c r="CMW44" s="851"/>
      <c r="CMX44" s="851"/>
      <c r="CMY44" s="851"/>
      <c r="CMZ44" s="851"/>
      <c r="CNA44" s="851"/>
      <c r="CNB44" s="851"/>
      <c r="CNC44" s="851"/>
      <c r="CND44" s="851"/>
      <c r="CNE44" s="851"/>
      <c r="CNF44" s="851"/>
      <c r="CNG44" s="851"/>
      <c r="CNH44" s="851"/>
      <c r="CNI44" s="851"/>
      <c r="CNJ44" s="851"/>
      <c r="CNK44" s="851"/>
      <c r="CNL44" s="851"/>
      <c r="CNM44" s="851"/>
      <c r="CNN44" s="851"/>
      <c r="CNO44" s="851"/>
      <c r="CNP44" s="851"/>
      <c r="CNQ44" s="851"/>
      <c r="CNR44" s="851"/>
      <c r="CNS44" s="851"/>
      <c r="CNT44" s="851"/>
      <c r="CNU44" s="851"/>
      <c r="CNV44" s="851"/>
      <c r="CNW44" s="851"/>
      <c r="CNX44" s="851"/>
      <c r="CNY44" s="851"/>
      <c r="CNZ44" s="851"/>
      <c r="COA44" s="851"/>
      <c r="COB44" s="851"/>
      <c r="COC44" s="851"/>
      <c r="COD44" s="851"/>
      <c r="COE44" s="851"/>
      <c r="COF44" s="851"/>
      <c r="COG44" s="851"/>
      <c r="COH44" s="851"/>
      <c r="COI44" s="851"/>
      <c r="COJ44" s="851"/>
      <c r="COK44" s="851"/>
      <c r="COL44" s="851"/>
      <c r="COM44" s="851"/>
      <c r="CON44" s="851"/>
      <c r="COO44" s="851"/>
      <c r="COP44" s="851"/>
      <c r="COQ44" s="851"/>
      <c r="COR44" s="851"/>
      <c r="COS44" s="851"/>
      <c r="COT44" s="851"/>
      <c r="COU44" s="851"/>
      <c r="COV44" s="851"/>
      <c r="COW44" s="851"/>
      <c r="COX44" s="851"/>
      <c r="COY44" s="851"/>
      <c r="COZ44" s="851"/>
      <c r="CPA44" s="851"/>
      <c r="CPB44" s="851"/>
      <c r="CPC44" s="851"/>
      <c r="CPD44" s="851"/>
      <c r="CPE44" s="851"/>
      <c r="CPF44" s="851"/>
      <c r="CPG44" s="851"/>
      <c r="CPH44" s="851"/>
      <c r="CPI44" s="851"/>
      <c r="CPJ44" s="851"/>
      <c r="CPK44" s="851"/>
      <c r="CPL44" s="851"/>
      <c r="CPM44" s="851"/>
      <c r="CPN44" s="851"/>
      <c r="CPO44" s="851"/>
      <c r="CPP44" s="851"/>
      <c r="CPQ44" s="851"/>
      <c r="CPR44" s="851"/>
      <c r="CPS44" s="851"/>
      <c r="CPT44" s="851"/>
      <c r="CPU44" s="851"/>
      <c r="CPV44" s="851"/>
      <c r="CPW44" s="851"/>
      <c r="CPX44" s="851"/>
      <c r="CPY44" s="851"/>
      <c r="CPZ44" s="851"/>
      <c r="CQA44" s="851"/>
      <c r="CQB44" s="851"/>
      <c r="CQC44" s="851"/>
      <c r="CQD44" s="851"/>
      <c r="CQE44" s="851"/>
      <c r="CQF44" s="851"/>
      <c r="CQG44" s="851"/>
      <c r="CQH44" s="851"/>
      <c r="CQI44" s="851"/>
      <c r="CQJ44" s="851"/>
      <c r="CQK44" s="851"/>
      <c r="CQL44" s="851"/>
      <c r="CQM44" s="851"/>
      <c r="CQN44" s="851"/>
      <c r="CQO44" s="851"/>
      <c r="CQP44" s="851"/>
      <c r="CQQ44" s="851"/>
      <c r="CQR44" s="851"/>
      <c r="CQS44" s="851"/>
      <c r="CQT44" s="851"/>
      <c r="CQU44" s="851"/>
      <c r="CQV44" s="851"/>
      <c r="CQW44" s="851"/>
      <c r="CQX44" s="851"/>
      <c r="CQY44" s="851"/>
      <c r="CQZ44" s="851"/>
      <c r="CRA44" s="851"/>
      <c r="CRB44" s="851"/>
      <c r="CRC44" s="851"/>
      <c r="CRD44" s="851"/>
      <c r="CRE44" s="851"/>
      <c r="CRF44" s="851"/>
      <c r="CRG44" s="851"/>
      <c r="CRH44" s="851"/>
      <c r="CRI44" s="851"/>
      <c r="CRJ44" s="851"/>
      <c r="CRK44" s="851"/>
      <c r="CRL44" s="851"/>
      <c r="CRM44" s="851"/>
      <c r="CRN44" s="851"/>
      <c r="CRO44" s="851"/>
      <c r="CRP44" s="851"/>
      <c r="CRQ44" s="851"/>
      <c r="CRR44" s="851"/>
      <c r="CRS44" s="851"/>
      <c r="CRT44" s="851"/>
      <c r="CRU44" s="851"/>
      <c r="CRV44" s="851"/>
      <c r="CRW44" s="851"/>
      <c r="CRX44" s="851"/>
      <c r="CRY44" s="851"/>
      <c r="CRZ44" s="851"/>
      <c r="CSA44" s="851"/>
      <c r="CSB44" s="851"/>
      <c r="CSC44" s="851"/>
      <c r="CSD44" s="851"/>
      <c r="CSE44" s="851"/>
      <c r="CSF44" s="851"/>
      <c r="CSG44" s="851"/>
      <c r="CSH44" s="851"/>
      <c r="CSI44" s="851"/>
      <c r="CSJ44" s="851"/>
      <c r="CSK44" s="851"/>
      <c r="CSL44" s="851"/>
      <c r="CSM44" s="851"/>
      <c r="CSN44" s="851"/>
      <c r="CSO44" s="851"/>
      <c r="CSP44" s="851"/>
      <c r="CSQ44" s="851"/>
      <c r="CSR44" s="851"/>
      <c r="CSS44" s="851"/>
      <c r="CST44" s="851"/>
      <c r="CSU44" s="851"/>
      <c r="CSV44" s="851"/>
      <c r="CSW44" s="851"/>
      <c r="CSX44" s="851"/>
      <c r="CSY44" s="851"/>
      <c r="CSZ44" s="851"/>
      <c r="CTA44" s="851"/>
      <c r="CTB44" s="851"/>
      <c r="CTC44" s="851"/>
      <c r="CTD44" s="851"/>
      <c r="CTE44" s="851"/>
      <c r="CTF44" s="851"/>
      <c r="CTG44" s="851"/>
      <c r="CTH44" s="851"/>
      <c r="CTI44" s="851"/>
      <c r="CTJ44" s="851"/>
      <c r="CTK44" s="851"/>
      <c r="CTL44" s="851"/>
      <c r="CTM44" s="851"/>
      <c r="CTN44" s="851"/>
      <c r="CTO44" s="851"/>
      <c r="CTP44" s="851"/>
      <c r="CTQ44" s="851"/>
      <c r="CTR44" s="851"/>
      <c r="CTS44" s="851"/>
      <c r="CTT44" s="851"/>
      <c r="CTU44" s="851"/>
      <c r="CTV44" s="851"/>
      <c r="CTW44" s="851"/>
      <c r="CTX44" s="851"/>
      <c r="CTY44" s="851"/>
      <c r="CTZ44" s="851"/>
      <c r="CUA44" s="851"/>
      <c r="CUB44" s="851"/>
      <c r="CUC44" s="851"/>
      <c r="CUD44" s="851"/>
      <c r="CUE44" s="851"/>
      <c r="CUF44" s="851"/>
      <c r="CUG44" s="851"/>
      <c r="CUH44" s="851"/>
      <c r="CUI44" s="851"/>
      <c r="CUJ44" s="851"/>
      <c r="CUK44" s="851"/>
      <c r="CUL44" s="851"/>
      <c r="CUM44" s="851"/>
      <c r="CUN44" s="851"/>
      <c r="CUO44" s="851"/>
      <c r="CUP44" s="851"/>
      <c r="CUQ44" s="851"/>
      <c r="CUR44" s="851"/>
      <c r="CUS44" s="851"/>
      <c r="CUT44" s="851"/>
      <c r="CUU44" s="851"/>
      <c r="CUV44" s="851"/>
      <c r="CUW44" s="851"/>
      <c r="CUX44" s="851"/>
      <c r="CUY44" s="851"/>
      <c r="CUZ44" s="851"/>
      <c r="CVA44" s="851"/>
      <c r="CVB44" s="851"/>
      <c r="CVC44" s="851"/>
      <c r="CVD44" s="851"/>
      <c r="CVE44" s="851"/>
      <c r="CVF44" s="851"/>
      <c r="CVG44" s="851"/>
      <c r="CVH44" s="851"/>
      <c r="CVI44" s="851"/>
      <c r="CVJ44" s="851"/>
      <c r="CVK44" s="851"/>
      <c r="CVL44" s="851"/>
      <c r="CVM44" s="851"/>
      <c r="CVN44" s="851"/>
      <c r="CVO44" s="851"/>
      <c r="CVP44" s="851"/>
      <c r="CVQ44" s="851"/>
      <c r="CVR44" s="851"/>
      <c r="CVS44" s="851"/>
      <c r="CVT44" s="851"/>
      <c r="CVU44" s="851"/>
      <c r="CVV44" s="851"/>
      <c r="CVW44" s="851"/>
      <c r="CVX44" s="851"/>
      <c r="CVY44" s="851"/>
      <c r="CVZ44" s="851"/>
      <c r="CWA44" s="851"/>
      <c r="CWB44" s="851"/>
      <c r="CWC44" s="851"/>
      <c r="CWD44" s="851"/>
      <c r="CWE44" s="851"/>
      <c r="CWF44" s="851"/>
      <c r="CWG44" s="851"/>
      <c r="CWH44" s="851"/>
      <c r="CWI44" s="851"/>
      <c r="CWJ44" s="851"/>
      <c r="CWK44" s="851"/>
      <c r="CWL44" s="851"/>
      <c r="CWM44" s="851"/>
      <c r="CWN44" s="851"/>
      <c r="CWO44" s="851"/>
      <c r="CWP44" s="851"/>
      <c r="CWQ44" s="851"/>
      <c r="CWR44" s="851"/>
      <c r="CWS44" s="851"/>
      <c r="CWT44" s="851"/>
      <c r="CWU44" s="851"/>
      <c r="CWV44" s="851"/>
      <c r="CWW44" s="851"/>
      <c r="CWX44" s="851"/>
      <c r="CWY44" s="851"/>
      <c r="CWZ44" s="851"/>
      <c r="CXA44" s="851"/>
      <c r="CXB44" s="851"/>
      <c r="CXC44" s="851"/>
      <c r="CXD44" s="851"/>
      <c r="CXE44" s="851"/>
      <c r="CXF44" s="851"/>
      <c r="CXG44" s="851"/>
      <c r="CXH44" s="851"/>
      <c r="CXI44" s="851"/>
      <c r="CXJ44" s="851"/>
      <c r="CXK44" s="851"/>
      <c r="CXL44" s="851"/>
      <c r="CXM44" s="851"/>
      <c r="CXN44" s="851"/>
      <c r="CXO44" s="851"/>
      <c r="CXP44" s="851"/>
      <c r="CXQ44" s="851"/>
      <c r="CXR44" s="851"/>
      <c r="CXS44" s="851"/>
      <c r="CXT44" s="851"/>
      <c r="CXU44" s="851"/>
      <c r="CXV44" s="851"/>
      <c r="CXW44" s="851"/>
      <c r="CXX44" s="851"/>
      <c r="CXY44" s="851"/>
      <c r="CXZ44" s="851"/>
      <c r="CYA44" s="851"/>
      <c r="CYB44" s="851"/>
      <c r="CYC44" s="851"/>
      <c r="CYD44" s="851"/>
      <c r="CYE44" s="851"/>
      <c r="CYF44" s="851"/>
      <c r="CYG44" s="851"/>
      <c r="CYH44" s="851"/>
      <c r="CYI44" s="851"/>
      <c r="CYJ44" s="851"/>
      <c r="CYK44" s="851"/>
      <c r="CYL44" s="851"/>
      <c r="CYM44" s="851"/>
      <c r="CYN44" s="851"/>
      <c r="CYO44" s="851"/>
      <c r="CYP44" s="851"/>
      <c r="CYQ44" s="851"/>
      <c r="CYR44" s="851"/>
      <c r="CYS44" s="851"/>
      <c r="CYT44" s="851"/>
      <c r="CYU44" s="851"/>
      <c r="CYV44" s="851"/>
      <c r="CYW44" s="851"/>
      <c r="CYX44" s="851"/>
      <c r="CYY44" s="851"/>
      <c r="CYZ44" s="851"/>
      <c r="CZA44" s="851"/>
      <c r="CZB44" s="851"/>
      <c r="CZC44" s="851"/>
      <c r="CZD44" s="851"/>
      <c r="CZE44" s="851"/>
      <c r="CZF44" s="851"/>
      <c r="CZG44" s="851"/>
      <c r="CZH44" s="851"/>
      <c r="CZI44" s="851"/>
      <c r="CZJ44" s="851"/>
      <c r="CZK44" s="851"/>
      <c r="CZL44" s="851"/>
      <c r="CZM44" s="851"/>
      <c r="CZN44" s="851"/>
      <c r="CZO44" s="851"/>
      <c r="CZP44" s="851"/>
      <c r="CZQ44" s="851"/>
      <c r="CZR44" s="851"/>
      <c r="CZS44" s="851"/>
      <c r="CZT44" s="851"/>
      <c r="CZU44" s="851"/>
      <c r="CZV44" s="851"/>
      <c r="CZW44" s="851"/>
      <c r="CZX44" s="851"/>
      <c r="CZY44" s="851"/>
      <c r="CZZ44" s="851"/>
      <c r="DAA44" s="851"/>
      <c r="DAB44" s="851"/>
      <c r="DAC44" s="851"/>
      <c r="DAD44" s="851"/>
      <c r="DAE44" s="851"/>
      <c r="DAF44" s="851"/>
      <c r="DAG44" s="851"/>
      <c r="DAH44" s="851"/>
      <c r="DAI44" s="851"/>
      <c r="DAJ44" s="851"/>
      <c r="DAK44" s="851"/>
      <c r="DAL44" s="851"/>
      <c r="DAM44" s="851"/>
      <c r="DAN44" s="851"/>
      <c r="DAO44" s="851"/>
      <c r="DAP44" s="851"/>
      <c r="DAQ44" s="851"/>
      <c r="DAR44" s="851"/>
      <c r="DAS44" s="851"/>
      <c r="DAT44" s="851"/>
      <c r="DAU44" s="851"/>
      <c r="DAV44" s="851"/>
      <c r="DAW44" s="851"/>
      <c r="DAX44" s="851"/>
      <c r="DAY44" s="851"/>
      <c r="DAZ44" s="851"/>
      <c r="DBA44" s="851"/>
      <c r="DBB44" s="851"/>
      <c r="DBC44" s="851"/>
      <c r="DBD44" s="851"/>
      <c r="DBE44" s="851"/>
      <c r="DBF44" s="851"/>
      <c r="DBG44" s="851"/>
      <c r="DBH44" s="851"/>
      <c r="DBI44" s="851"/>
      <c r="DBJ44" s="851"/>
      <c r="DBK44" s="851"/>
      <c r="DBL44" s="851"/>
      <c r="DBM44" s="851"/>
      <c r="DBN44" s="851"/>
      <c r="DBO44" s="851"/>
      <c r="DBP44" s="851"/>
      <c r="DBQ44" s="851"/>
      <c r="DBR44" s="851"/>
      <c r="DBS44" s="851"/>
      <c r="DBT44" s="851"/>
      <c r="DBU44" s="851"/>
      <c r="DBV44" s="851"/>
      <c r="DBW44" s="851"/>
      <c r="DBX44" s="851"/>
      <c r="DBY44" s="851"/>
      <c r="DBZ44" s="851"/>
      <c r="DCA44" s="851"/>
      <c r="DCB44" s="851"/>
      <c r="DCC44" s="851"/>
      <c r="DCD44" s="851"/>
      <c r="DCE44" s="851"/>
      <c r="DCF44" s="851"/>
      <c r="DCG44" s="851"/>
      <c r="DCH44" s="851"/>
      <c r="DCI44" s="851"/>
      <c r="DCJ44" s="851"/>
      <c r="DCK44" s="851"/>
      <c r="DCL44" s="851"/>
      <c r="DCM44" s="851"/>
      <c r="DCN44" s="851"/>
      <c r="DCO44" s="851"/>
      <c r="DCP44" s="851"/>
      <c r="DCQ44" s="851"/>
      <c r="DCR44" s="851"/>
      <c r="DCS44" s="851"/>
      <c r="DCT44" s="851"/>
      <c r="DCU44" s="851"/>
      <c r="DCV44" s="851"/>
      <c r="DCW44" s="851"/>
      <c r="DCX44" s="851"/>
      <c r="DCY44" s="851"/>
      <c r="DCZ44" s="851"/>
      <c r="DDA44" s="851"/>
      <c r="DDB44" s="851"/>
      <c r="DDC44" s="851"/>
      <c r="DDD44" s="851"/>
      <c r="DDE44" s="851"/>
      <c r="DDF44" s="851"/>
      <c r="DDG44" s="851"/>
      <c r="DDH44" s="851"/>
      <c r="DDI44" s="851"/>
      <c r="DDJ44" s="851"/>
      <c r="DDK44" s="851"/>
      <c r="DDL44" s="851"/>
      <c r="DDM44" s="851"/>
      <c r="DDN44" s="851"/>
      <c r="DDO44" s="851"/>
      <c r="DDP44" s="851"/>
      <c r="DDQ44" s="851"/>
      <c r="DDR44" s="851"/>
      <c r="DDS44" s="851"/>
      <c r="DDT44" s="851"/>
      <c r="DDU44" s="851"/>
      <c r="DDV44" s="851"/>
      <c r="DDW44" s="851"/>
      <c r="DDX44" s="851"/>
      <c r="DDY44" s="851"/>
      <c r="DDZ44" s="851"/>
      <c r="DEA44" s="851"/>
      <c r="DEB44" s="851"/>
      <c r="DEC44" s="851"/>
      <c r="DED44" s="851"/>
      <c r="DEE44" s="851"/>
      <c r="DEF44" s="851"/>
      <c r="DEG44" s="851"/>
      <c r="DEH44" s="851"/>
      <c r="DEI44" s="851"/>
      <c r="DEJ44" s="851"/>
      <c r="DEK44" s="851"/>
      <c r="DEL44" s="851"/>
      <c r="DEM44" s="851"/>
      <c r="DEN44" s="851"/>
      <c r="DEO44" s="851"/>
      <c r="DEP44" s="851"/>
      <c r="DEQ44" s="851"/>
      <c r="DER44" s="851"/>
      <c r="DES44" s="851"/>
      <c r="DET44" s="851"/>
      <c r="DEU44" s="851"/>
      <c r="DEV44" s="851"/>
      <c r="DEW44" s="851"/>
      <c r="DEX44" s="851"/>
      <c r="DEY44" s="851"/>
      <c r="DEZ44" s="851"/>
      <c r="DFA44" s="851"/>
      <c r="DFB44" s="851"/>
      <c r="DFC44" s="851"/>
      <c r="DFD44" s="851"/>
      <c r="DFE44" s="851"/>
      <c r="DFF44" s="851"/>
      <c r="DFG44" s="851"/>
      <c r="DFH44" s="851"/>
      <c r="DFI44" s="851"/>
      <c r="DFJ44" s="851"/>
      <c r="DFK44" s="851"/>
      <c r="DFL44" s="851"/>
      <c r="DFM44" s="851"/>
      <c r="DFN44" s="851"/>
      <c r="DFO44" s="851"/>
      <c r="DFP44" s="851"/>
      <c r="DFQ44" s="851"/>
      <c r="DFR44" s="851"/>
      <c r="DFS44" s="851"/>
      <c r="DFT44" s="851"/>
      <c r="DFU44" s="851"/>
      <c r="DFV44" s="851"/>
      <c r="DFW44" s="851"/>
      <c r="DFX44" s="851"/>
      <c r="DFY44" s="851"/>
      <c r="DFZ44" s="851"/>
      <c r="DGA44" s="851"/>
      <c r="DGB44" s="851"/>
      <c r="DGC44" s="851"/>
      <c r="DGD44" s="851"/>
      <c r="DGE44" s="851"/>
      <c r="DGF44" s="851"/>
      <c r="DGG44" s="851"/>
      <c r="DGH44" s="851"/>
      <c r="DGI44" s="851"/>
      <c r="DGJ44" s="851"/>
      <c r="DGK44" s="851"/>
      <c r="DGL44" s="851"/>
      <c r="DGM44" s="851"/>
      <c r="DGN44" s="851"/>
      <c r="DGO44" s="851"/>
      <c r="DGP44" s="851"/>
      <c r="DGQ44" s="851"/>
      <c r="DGR44" s="851"/>
      <c r="DGS44" s="851"/>
      <c r="DGT44" s="851"/>
      <c r="DGU44" s="851"/>
      <c r="DGV44" s="851"/>
      <c r="DGW44" s="851"/>
      <c r="DGX44" s="851"/>
      <c r="DGY44" s="851"/>
      <c r="DGZ44" s="851"/>
      <c r="DHA44" s="851"/>
      <c r="DHB44" s="851"/>
      <c r="DHC44" s="851"/>
      <c r="DHD44" s="851"/>
      <c r="DHE44" s="851"/>
      <c r="DHF44" s="851"/>
      <c r="DHG44" s="851"/>
      <c r="DHH44" s="851"/>
      <c r="DHI44" s="851"/>
      <c r="DHJ44" s="851"/>
      <c r="DHK44" s="851"/>
      <c r="DHL44" s="851"/>
      <c r="DHM44" s="851"/>
      <c r="DHN44" s="851"/>
      <c r="DHO44" s="851"/>
      <c r="DHP44" s="851"/>
      <c r="DHQ44" s="851"/>
      <c r="DHR44" s="851"/>
      <c r="DHS44" s="851"/>
      <c r="DHT44" s="851"/>
      <c r="DHU44" s="851"/>
      <c r="DHV44" s="851"/>
      <c r="DHW44" s="851"/>
      <c r="DHX44" s="851"/>
      <c r="DHY44" s="851"/>
      <c r="DHZ44" s="851"/>
      <c r="DIA44" s="851"/>
      <c r="DIB44" s="851"/>
      <c r="DIC44" s="851"/>
      <c r="DID44" s="851"/>
      <c r="DIE44" s="851"/>
      <c r="DIF44" s="851"/>
      <c r="DIG44" s="851"/>
      <c r="DIH44" s="851"/>
      <c r="DII44" s="851"/>
      <c r="DIJ44" s="851"/>
      <c r="DIK44" s="851"/>
      <c r="DIL44" s="851"/>
      <c r="DIM44" s="851"/>
      <c r="DIN44" s="851"/>
      <c r="DIO44" s="851"/>
      <c r="DIP44" s="851"/>
      <c r="DIQ44" s="851"/>
      <c r="DIR44" s="851"/>
      <c r="DIS44" s="851"/>
      <c r="DIT44" s="851"/>
      <c r="DIU44" s="851"/>
      <c r="DIV44" s="851"/>
      <c r="DIW44" s="851"/>
      <c r="DIX44" s="851"/>
      <c r="DIY44" s="851"/>
      <c r="DIZ44" s="851"/>
      <c r="DJA44" s="851"/>
      <c r="DJB44" s="851"/>
      <c r="DJC44" s="851"/>
      <c r="DJD44" s="851"/>
      <c r="DJE44" s="851"/>
      <c r="DJF44" s="851"/>
      <c r="DJG44" s="851"/>
      <c r="DJH44" s="851"/>
      <c r="DJI44" s="851"/>
      <c r="DJJ44" s="851"/>
      <c r="DJK44" s="851"/>
      <c r="DJL44" s="851"/>
      <c r="DJM44" s="851"/>
      <c r="DJN44" s="851"/>
      <c r="DJO44" s="851"/>
      <c r="DJP44" s="851"/>
      <c r="DJQ44" s="851"/>
      <c r="DJR44" s="851"/>
      <c r="DJS44" s="851"/>
      <c r="DJT44" s="851"/>
      <c r="DJU44" s="851"/>
      <c r="DJV44" s="851"/>
      <c r="DJW44" s="851"/>
      <c r="DJX44" s="851"/>
      <c r="DJY44" s="851"/>
      <c r="DJZ44" s="851"/>
      <c r="DKA44" s="851"/>
      <c r="DKB44" s="851"/>
      <c r="DKC44" s="851"/>
      <c r="DKD44" s="851"/>
      <c r="DKE44" s="851"/>
      <c r="DKF44" s="851"/>
      <c r="DKG44" s="851"/>
      <c r="DKH44" s="851"/>
      <c r="DKI44" s="851"/>
      <c r="DKJ44" s="851"/>
      <c r="DKK44" s="851"/>
      <c r="DKL44" s="851"/>
      <c r="DKM44" s="851"/>
      <c r="DKN44" s="851"/>
      <c r="DKO44" s="851"/>
      <c r="DKP44" s="851"/>
      <c r="DKQ44" s="851"/>
      <c r="DKR44" s="851"/>
      <c r="DKS44" s="851"/>
      <c r="DKT44" s="851"/>
      <c r="DKU44" s="851"/>
      <c r="DKV44" s="851"/>
      <c r="DKW44" s="851"/>
      <c r="DKX44" s="851"/>
      <c r="DKY44" s="851"/>
      <c r="DKZ44" s="851"/>
      <c r="DLA44" s="851"/>
      <c r="DLB44" s="851"/>
      <c r="DLC44" s="851"/>
      <c r="DLD44" s="851"/>
      <c r="DLE44" s="851"/>
      <c r="DLF44" s="851"/>
      <c r="DLG44" s="851"/>
      <c r="DLH44" s="851"/>
      <c r="DLI44" s="851"/>
      <c r="DLJ44" s="851"/>
      <c r="DLK44" s="851"/>
      <c r="DLL44" s="851"/>
      <c r="DLM44" s="851"/>
      <c r="DLN44" s="851"/>
      <c r="DLO44" s="851"/>
      <c r="DLP44" s="851"/>
      <c r="DLQ44" s="851"/>
      <c r="DLR44" s="851"/>
      <c r="DLS44" s="851"/>
      <c r="DLT44" s="851"/>
      <c r="DLU44" s="851"/>
      <c r="DLV44" s="851"/>
      <c r="DLW44" s="851"/>
      <c r="DLX44" s="851"/>
      <c r="DLY44" s="851"/>
      <c r="DLZ44" s="851"/>
      <c r="DMA44" s="851"/>
      <c r="DMB44" s="851"/>
      <c r="DMC44" s="851"/>
      <c r="DMD44" s="851"/>
      <c r="DME44" s="851"/>
      <c r="DMF44" s="851"/>
      <c r="DMG44" s="851"/>
      <c r="DMH44" s="851"/>
      <c r="DMI44" s="851"/>
      <c r="DMJ44" s="851"/>
      <c r="DMK44" s="851"/>
      <c r="DML44" s="851"/>
      <c r="DMM44" s="851"/>
      <c r="DMN44" s="851"/>
      <c r="DMO44" s="851"/>
      <c r="DMP44" s="851"/>
      <c r="DMQ44" s="851"/>
      <c r="DMR44" s="851"/>
      <c r="DMS44" s="851"/>
      <c r="DMT44" s="851"/>
      <c r="DMU44" s="851"/>
      <c r="DMV44" s="851"/>
      <c r="DMW44" s="851"/>
      <c r="DMX44" s="851"/>
      <c r="DMY44" s="851"/>
      <c r="DMZ44" s="851"/>
      <c r="DNA44" s="851"/>
      <c r="DNB44" s="851"/>
      <c r="DNC44" s="851"/>
      <c r="DND44" s="851"/>
      <c r="DNE44" s="851"/>
      <c r="DNF44" s="851"/>
      <c r="DNG44" s="851"/>
      <c r="DNH44" s="851"/>
      <c r="DNI44" s="851"/>
      <c r="DNJ44" s="851"/>
      <c r="DNK44" s="851"/>
      <c r="DNL44" s="851"/>
      <c r="DNM44" s="851"/>
      <c r="DNN44" s="851"/>
      <c r="DNO44" s="851"/>
      <c r="DNP44" s="851"/>
      <c r="DNQ44" s="851"/>
      <c r="DNR44" s="851"/>
      <c r="DNS44" s="851"/>
      <c r="DNT44" s="851"/>
      <c r="DNU44" s="851"/>
      <c r="DNV44" s="851"/>
      <c r="DNW44" s="851"/>
      <c r="DNX44" s="851"/>
      <c r="DNY44" s="851"/>
      <c r="DNZ44" s="851"/>
      <c r="DOA44" s="851"/>
      <c r="DOB44" s="851"/>
      <c r="DOC44" s="851"/>
      <c r="DOD44" s="851"/>
      <c r="DOE44" s="851"/>
      <c r="DOF44" s="851"/>
      <c r="DOG44" s="851"/>
      <c r="DOH44" s="851"/>
      <c r="DOI44" s="851"/>
      <c r="DOJ44" s="851"/>
      <c r="DOK44" s="851"/>
      <c r="DOL44" s="851"/>
      <c r="DOM44" s="851"/>
      <c r="DON44" s="851"/>
      <c r="DOO44" s="851"/>
      <c r="DOP44" s="851"/>
      <c r="DOQ44" s="851"/>
      <c r="DOR44" s="851"/>
      <c r="DOS44" s="851"/>
      <c r="DOT44" s="851"/>
      <c r="DOU44" s="851"/>
      <c r="DOV44" s="851"/>
      <c r="DOW44" s="851"/>
      <c r="DOX44" s="851"/>
      <c r="DOY44" s="851"/>
      <c r="DOZ44" s="851"/>
      <c r="DPA44" s="851"/>
      <c r="DPB44" s="851"/>
      <c r="DPC44" s="851"/>
      <c r="DPD44" s="851"/>
      <c r="DPE44" s="851"/>
      <c r="DPF44" s="851"/>
      <c r="DPG44" s="851"/>
      <c r="DPH44" s="851"/>
      <c r="DPI44" s="851"/>
      <c r="DPJ44" s="851"/>
      <c r="DPK44" s="851"/>
      <c r="DPL44" s="851"/>
      <c r="DPM44" s="851"/>
      <c r="DPN44" s="851"/>
      <c r="DPO44" s="851"/>
      <c r="DPP44" s="851"/>
      <c r="DPQ44" s="851"/>
      <c r="DPR44" s="851"/>
      <c r="DPS44" s="851"/>
      <c r="DPT44" s="851"/>
      <c r="DPU44" s="851"/>
      <c r="DPV44" s="851"/>
      <c r="DPW44" s="851"/>
      <c r="DPX44" s="851"/>
      <c r="DPY44" s="851"/>
      <c r="DPZ44" s="851"/>
      <c r="DQA44" s="851"/>
      <c r="DQB44" s="851"/>
      <c r="DQC44" s="851"/>
      <c r="DQD44" s="851"/>
      <c r="DQE44" s="851"/>
      <c r="DQF44" s="851"/>
      <c r="DQG44" s="851"/>
      <c r="DQH44" s="851"/>
      <c r="DQI44" s="851"/>
      <c r="DQJ44" s="851"/>
      <c r="DQK44" s="851"/>
      <c r="DQL44" s="851"/>
      <c r="DQM44" s="851"/>
      <c r="DQN44" s="851"/>
      <c r="DQO44" s="851"/>
      <c r="DQP44" s="851"/>
      <c r="DQQ44" s="851"/>
      <c r="DQR44" s="851"/>
      <c r="DQS44" s="851"/>
      <c r="DQT44" s="851"/>
      <c r="DQU44" s="851"/>
      <c r="DQV44" s="851"/>
      <c r="DQW44" s="851"/>
      <c r="DQX44" s="851"/>
      <c r="DQY44" s="851"/>
      <c r="DQZ44" s="851"/>
      <c r="DRA44" s="851"/>
      <c r="DRB44" s="851"/>
      <c r="DRC44" s="851"/>
      <c r="DRD44" s="851"/>
      <c r="DRE44" s="851"/>
      <c r="DRF44" s="851"/>
      <c r="DRG44" s="851"/>
      <c r="DRH44" s="851"/>
      <c r="DRI44" s="851"/>
      <c r="DRJ44" s="851"/>
      <c r="DRK44" s="851"/>
      <c r="DRL44" s="851"/>
      <c r="DRM44" s="851"/>
      <c r="DRN44" s="851"/>
      <c r="DRO44" s="851"/>
      <c r="DRP44" s="851"/>
      <c r="DRQ44" s="851"/>
      <c r="DRR44" s="851"/>
      <c r="DRS44" s="851"/>
      <c r="DRT44" s="851"/>
      <c r="DRU44" s="851"/>
      <c r="DRV44" s="851"/>
      <c r="DRW44" s="851"/>
      <c r="DRX44" s="851"/>
      <c r="DRY44" s="851"/>
      <c r="DRZ44" s="851"/>
      <c r="DSA44" s="851"/>
      <c r="DSB44" s="851"/>
      <c r="DSC44" s="851"/>
      <c r="DSD44" s="851"/>
      <c r="DSE44" s="851"/>
      <c r="DSF44" s="851"/>
      <c r="DSG44" s="851"/>
      <c r="DSH44" s="851"/>
      <c r="DSI44" s="851"/>
      <c r="DSJ44" s="851"/>
      <c r="DSK44" s="851"/>
      <c r="DSL44" s="851"/>
      <c r="DSM44" s="851"/>
      <c r="DSN44" s="851"/>
      <c r="DSO44" s="851"/>
      <c r="DSP44" s="851"/>
      <c r="DSQ44" s="851"/>
      <c r="DSR44" s="851"/>
      <c r="DSS44" s="851"/>
      <c r="DST44" s="851"/>
      <c r="DSU44" s="851"/>
      <c r="DSV44" s="851"/>
      <c r="DSW44" s="851"/>
      <c r="DSX44" s="851"/>
      <c r="DSY44" s="851"/>
      <c r="DSZ44" s="851"/>
      <c r="DTA44" s="851"/>
      <c r="DTB44" s="851"/>
      <c r="DTC44" s="851"/>
      <c r="DTD44" s="851"/>
      <c r="DTE44" s="851"/>
      <c r="DTF44" s="851"/>
      <c r="DTG44" s="851"/>
      <c r="DTH44" s="851"/>
      <c r="DTI44" s="851"/>
      <c r="DTJ44" s="851"/>
      <c r="DTK44" s="851"/>
      <c r="DTL44" s="851"/>
      <c r="DTM44" s="851"/>
      <c r="DTN44" s="851"/>
      <c r="DTO44" s="851"/>
      <c r="DTP44" s="851"/>
      <c r="DTQ44" s="851"/>
      <c r="DTR44" s="851"/>
      <c r="DTS44" s="851"/>
      <c r="DTT44" s="851"/>
      <c r="DTU44" s="851"/>
      <c r="DTV44" s="851"/>
      <c r="DTW44" s="851"/>
      <c r="DTX44" s="851"/>
      <c r="DTY44" s="851"/>
      <c r="DTZ44" s="851"/>
      <c r="DUA44" s="851"/>
      <c r="DUB44" s="851"/>
      <c r="DUC44" s="851"/>
      <c r="DUD44" s="851"/>
      <c r="DUE44" s="851"/>
      <c r="DUF44" s="851"/>
      <c r="DUG44" s="851"/>
      <c r="DUH44" s="851"/>
      <c r="DUI44" s="851"/>
      <c r="DUJ44" s="851"/>
      <c r="DUK44" s="851"/>
      <c r="DUL44" s="851"/>
      <c r="DUM44" s="851"/>
      <c r="DUN44" s="851"/>
      <c r="DUO44" s="851"/>
      <c r="DUP44" s="851"/>
      <c r="DUQ44" s="851"/>
      <c r="DUR44" s="851"/>
      <c r="DUS44" s="851"/>
      <c r="DUT44" s="851"/>
      <c r="DUU44" s="851"/>
      <c r="DUV44" s="851"/>
      <c r="DUW44" s="851"/>
      <c r="DUX44" s="851"/>
      <c r="DUY44" s="851"/>
      <c r="DUZ44" s="851"/>
      <c r="DVA44" s="851"/>
      <c r="DVB44" s="851"/>
      <c r="DVC44" s="851"/>
      <c r="DVD44" s="851"/>
      <c r="DVE44" s="851"/>
      <c r="DVF44" s="851"/>
      <c r="DVG44" s="851"/>
      <c r="DVH44" s="851"/>
      <c r="DVI44" s="851"/>
      <c r="DVJ44" s="851"/>
      <c r="DVK44" s="851"/>
      <c r="DVL44" s="851"/>
      <c r="DVM44" s="851"/>
      <c r="DVN44" s="851"/>
      <c r="DVO44" s="851"/>
      <c r="DVP44" s="851"/>
      <c r="DVQ44" s="851"/>
      <c r="DVR44" s="851"/>
      <c r="DVS44" s="851"/>
      <c r="DVT44" s="851"/>
      <c r="DVU44" s="851"/>
      <c r="DVV44" s="851"/>
      <c r="DVW44" s="851"/>
      <c r="DVX44" s="851"/>
      <c r="DVY44" s="851"/>
      <c r="DVZ44" s="851"/>
      <c r="DWA44" s="851"/>
      <c r="DWB44" s="851"/>
      <c r="DWC44" s="851"/>
      <c r="DWD44" s="851"/>
      <c r="DWE44" s="851"/>
      <c r="DWF44" s="851"/>
      <c r="DWG44" s="851"/>
      <c r="DWH44" s="851"/>
      <c r="DWI44" s="851"/>
      <c r="DWJ44" s="851"/>
      <c r="DWK44" s="851"/>
      <c r="DWL44" s="851"/>
      <c r="DWM44" s="851"/>
      <c r="DWN44" s="851"/>
      <c r="DWO44" s="851"/>
      <c r="DWP44" s="851"/>
      <c r="DWQ44" s="851"/>
      <c r="DWR44" s="851"/>
      <c r="DWS44" s="851"/>
      <c r="DWT44" s="851"/>
      <c r="DWU44" s="851"/>
      <c r="DWV44" s="851"/>
      <c r="DWW44" s="851"/>
      <c r="DWX44" s="851"/>
      <c r="DWY44" s="851"/>
      <c r="DWZ44" s="851"/>
      <c r="DXA44" s="851"/>
      <c r="DXB44" s="851"/>
      <c r="DXC44" s="851"/>
      <c r="DXD44" s="851"/>
      <c r="DXE44" s="851"/>
      <c r="DXF44" s="851"/>
      <c r="DXG44" s="851"/>
      <c r="DXH44" s="851"/>
      <c r="DXI44" s="851"/>
      <c r="DXJ44" s="851"/>
      <c r="DXK44" s="851"/>
      <c r="DXL44" s="851"/>
      <c r="DXM44" s="851"/>
      <c r="DXN44" s="851"/>
      <c r="DXO44" s="851"/>
      <c r="DXP44" s="851"/>
      <c r="DXQ44" s="851"/>
      <c r="DXR44" s="851"/>
      <c r="DXS44" s="851"/>
      <c r="DXT44" s="851"/>
      <c r="DXU44" s="851"/>
      <c r="DXV44" s="851"/>
      <c r="DXW44" s="851"/>
      <c r="DXX44" s="851"/>
      <c r="DXY44" s="851"/>
      <c r="DXZ44" s="851"/>
      <c r="DYA44" s="851"/>
      <c r="DYB44" s="851"/>
      <c r="DYC44" s="851"/>
      <c r="DYD44" s="851"/>
      <c r="DYE44" s="851"/>
      <c r="DYF44" s="851"/>
      <c r="DYG44" s="851"/>
      <c r="DYH44" s="851"/>
      <c r="DYI44" s="851"/>
      <c r="DYJ44" s="851"/>
      <c r="DYK44" s="851"/>
      <c r="DYL44" s="851"/>
      <c r="DYM44" s="851"/>
      <c r="DYN44" s="851"/>
      <c r="DYO44" s="851"/>
      <c r="DYP44" s="851"/>
      <c r="DYQ44" s="851"/>
      <c r="DYR44" s="851"/>
      <c r="DYS44" s="851"/>
      <c r="DYT44" s="851"/>
      <c r="DYU44" s="851"/>
      <c r="DYV44" s="851"/>
      <c r="DYW44" s="851"/>
      <c r="DYX44" s="851"/>
      <c r="DYY44" s="851"/>
      <c r="DYZ44" s="851"/>
      <c r="DZA44" s="851"/>
      <c r="DZB44" s="851"/>
      <c r="DZC44" s="851"/>
      <c r="DZD44" s="851"/>
      <c r="DZE44" s="851"/>
      <c r="DZF44" s="851"/>
      <c r="DZG44" s="851"/>
      <c r="DZH44" s="851"/>
      <c r="DZI44" s="851"/>
      <c r="DZJ44" s="851"/>
      <c r="DZK44" s="851"/>
      <c r="DZL44" s="851"/>
      <c r="DZM44" s="851"/>
      <c r="DZN44" s="851"/>
      <c r="DZO44" s="851"/>
      <c r="DZP44" s="851"/>
      <c r="DZQ44" s="851"/>
      <c r="DZR44" s="851"/>
      <c r="DZS44" s="851"/>
      <c r="DZT44" s="851"/>
      <c r="DZU44" s="851"/>
      <c r="DZV44" s="851"/>
      <c r="DZW44" s="851"/>
      <c r="DZX44" s="851"/>
      <c r="DZY44" s="851"/>
      <c r="DZZ44" s="851"/>
      <c r="EAA44" s="851"/>
      <c r="EAB44" s="851"/>
      <c r="EAC44" s="851"/>
      <c r="EAD44" s="851"/>
      <c r="EAE44" s="851"/>
      <c r="EAF44" s="851"/>
      <c r="EAG44" s="851"/>
      <c r="EAH44" s="851"/>
      <c r="EAI44" s="851"/>
      <c r="EAJ44" s="851"/>
      <c r="EAK44" s="851"/>
      <c r="EAL44" s="851"/>
      <c r="EAM44" s="851"/>
      <c r="EAN44" s="851"/>
      <c r="EAO44" s="851"/>
      <c r="EAP44" s="851"/>
      <c r="EAQ44" s="851"/>
      <c r="EAR44" s="851"/>
      <c r="EAS44" s="851"/>
      <c r="EAT44" s="851"/>
      <c r="EAU44" s="851"/>
      <c r="EAV44" s="851"/>
      <c r="EAW44" s="851"/>
      <c r="EAX44" s="851"/>
      <c r="EAY44" s="851"/>
      <c r="EAZ44" s="851"/>
      <c r="EBA44" s="851"/>
      <c r="EBB44" s="851"/>
      <c r="EBC44" s="851"/>
      <c r="EBD44" s="851"/>
      <c r="EBE44" s="851"/>
      <c r="EBF44" s="851"/>
      <c r="EBG44" s="851"/>
      <c r="EBH44" s="851"/>
      <c r="EBI44" s="851"/>
      <c r="EBJ44" s="851"/>
      <c r="EBK44" s="851"/>
      <c r="EBL44" s="851"/>
      <c r="EBM44" s="851"/>
      <c r="EBN44" s="851"/>
      <c r="EBO44" s="851"/>
      <c r="EBP44" s="851"/>
      <c r="EBQ44" s="851"/>
      <c r="EBR44" s="851"/>
      <c r="EBS44" s="851"/>
      <c r="EBT44" s="851"/>
      <c r="EBU44" s="851"/>
      <c r="EBV44" s="851"/>
      <c r="EBW44" s="851"/>
      <c r="EBX44" s="851"/>
      <c r="EBY44" s="851"/>
      <c r="EBZ44" s="851"/>
      <c r="ECA44" s="851"/>
      <c r="ECB44" s="851"/>
      <c r="ECC44" s="851"/>
      <c r="ECD44" s="851"/>
      <c r="ECE44" s="851"/>
      <c r="ECF44" s="851"/>
      <c r="ECG44" s="851"/>
      <c r="ECH44" s="851"/>
      <c r="ECI44" s="851"/>
      <c r="ECJ44" s="851"/>
      <c r="ECK44" s="851"/>
      <c r="ECL44" s="851"/>
      <c r="ECM44" s="851"/>
      <c r="ECN44" s="851"/>
      <c r="ECO44" s="851"/>
      <c r="ECP44" s="851"/>
      <c r="ECQ44" s="851"/>
      <c r="ECR44" s="851"/>
      <c r="ECS44" s="851"/>
      <c r="ECT44" s="851"/>
      <c r="ECU44" s="851"/>
      <c r="ECV44" s="851"/>
      <c r="ECW44" s="851"/>
      <c r="ECX44" s="851"/>
      <c r="ECY44" s="851"/>
      <c r="ECZ44" s="851"/>
      <c r="EDA44" s="851"/>
      <c r="EDB44" s="851"/>
      <c r="EDC44" s="851"/>
      <c r="EDD44" s="851"/>
      <c r="EDE44" s="851"/>
      <c r="EDF44" s="851"/>
      <c r="EDG44" s="851"/>
      <c r="EDH44" s="851"/>
      <c r="EDI44" s="851"/>
      <c r="EDJ44" s="851"/>
      <c r="EDK44" s="851"/>
      <c r="EDL44" s="851"/>
      <c r="EDM44" s="851"/>
      <c r="EDN44" s="851"/>
      <c r="EDO44" s="851"/>
      <c r="EDP44" s="851"/>
      <c r="EDQ44" s="851"/>
      <c r="EDR44" s="851"/>
      <c r="EDS44" s="851"/>
      <c r="EDT44" s="851"/>
      <c r="EDU44" s="851"/>
      <c r="EDV44" s="851"/>
      <c r="EDW44" s="851"/>
      <c r="EDX44" s="851"/>
      <c r="EDY44" s="851"/>
      <c r="EDZ44" s="851"/>
      <c r="EEA44" s="851"/>
      <c r="EEB44" s="851"/>
      <c r="EEC44" s="851"/>
      <c r="EED44" s="851"/>
      <c r="EEE44" s="851"/>
      <c r="EEF44" s="851"/>
      <c r="EEG44" s="851"/>
      <c r="EEH44" s="851"/>
      <c r="EEI44" s="851"/>
      <c r="EEJ44" s="851"/>
      <c r="EEK44" s="851"/>
      <c r="EEL44" s="851"/>
      <c r="EEM44" s="851"/>
      <c r="EEN44" s="851"/>
      <c r="EEO44" s="851"/>
      <c r="EEP44" s="851"/>
      <c r="EEQ44" s="851"/>
      <c r="EER44" s="851"/>
      <c r="EES44" s="851"/>
      <c r="EET44" s="851"/>
      <c r="EEU44" s="851"/>
      <c r="EEV44" s="851"/>
      <c r="EEW44" s="851"/>
      <c r="EEX44" s="851"/>
      <c r="EEY44" s="851"/>
      <c r="EEZ44" s="851"/>
      <c r="EFA44" s="851"/>
      <c r="EFB44" s="851"/>
      <c r="EFC44" s="851"/>
      <c r="EFD44" s="851"/>
      <c r="EFE44" s="851"/>
      <c r="EFF44" s="851"/>
      <c r="EFG44" s="851"/>
      <c r="EFH44" s="851"/>
      <c r="EFI44" s="851"/>
      <c r="EFJ44" s="851"/>
      <c r="EFK44" s="851"/>
      <c r="EFL44" s="851"/>
      <c r="EFM44" s="851"/>
      <c r="EFN44" s="851"/>
      <c r="EFO44" s="851"/>
      <c r="EFP44" s="851"/>
      <c r="EFQ44" s="851"/>
      <c r="EFR44" s="851"/>
      <c r="EFS44" s="851"/>
      <c r="EFT44" s="851"/>
      <c r="EFU44" s="851"/>
      <c r="EFV44" s="851"/>
      <c r="EFW44" s="851"/>
      <c r="EFX44" s="851"/>
      <c r="EFY44" s="851"/>
      <c r="EFZ44" s="851"/>
      <c r="EGA44" s="851"/>
      <c r="EGB44" s="851"/>
      <c r="EGC44" s="851"/>
      <c r="EGD44" s="851"/>
      <c r="EGE44" s="851"/>
      <c r="EGF44" s="851"/>
      <c r="EGG44" s="851"/>
      <c r="EGH44" s="851"/>
      <c r="EGI44" s="851"/>
      <c r="EGJ44" s="851"/>
      <c r="EGK44" s="851"/>
      <c r="EGL44" s="851"/>
      <c r="EGM44" s="851"/>
      <c r="EGN44" s="851"/>
      <c r="EGO44" s="851"/>
      <c r="EGP44" s="851"/>
      <c r="EGQ44" s="851"/>
      <c r="EGR44" s="851"/>
      <c r="EGS44" s="851"/>
      <c r="EGT44" s="851"/>
      <c r="EGU44" s="851"/>
      <c r="EGV44" s="851"/>
      <c r="EGW44" s="851"/>
      <c r="EGX44" s="851"/>
      <c r="EGY44" s="851"/>
      <c r="EGZ44" s="851"/>
      <c r="EHA44" s="851"/>
      <c r="EHB44" s="851"/>
      <c r="EHC44" s="851"/>
      <c r="EHD44" s="851"/>
      <c r="EHE44" s="851"/>
      <c r="EHF44" s="851"/>
      <c r="EHG44" s="851"/>
      <c r="EHH44" s="851"/>
      <c r="EHI44" s="851"/>
      <c r="EHJ44" s="851"/>
      <c r="EHK44" s="851"/>
      <c r="EHL44" s="851"/>
      <c r="EHM44" s="851"/>
      <c r="EHN44" s="851"/>
      <c r="EHO44" s="851"/>
      <c r="EHP44" s="851"/>
      <c r="EHQ44" s="851"/>
      <c r="EHR44" s="851"/>
      <c r="EHS44" s="851"/>
      <c r="EHT44" s="851"/>
      <c r="EHU44" s="851"/>
      <c r="EHV44" s="851"/>
      <c r="EHW44" s="851"/>
      <c r="EHX44" s="851"/>
      <c r="EHY44" s="851"/>
      <c r="EHZ44" s="851"/>
      <c r="EIA44" s="851"/>
      <c r="EIB44" s="851"/>
      <c r="EIC44" s="851"/>
      <c r="EID44" s="851"/>
      <c r="EIE44" s="851"/>
      <c r="EIF44" s="851"/>
      <c r="EIG44" s="851"/>
      <c r="EIH44" s="851"/>
      <c r="EII44" s="851"/>
      <c r="EIJ44" s="851"/>
      <c r="EIK44" s="851"/>
      <c r="EIL44" s="851"/>
      <c r="EIM44" s="851"/>
      <c r="EIN44" s="851"/>
      <c r="EIO44" s="851"/>
      <c r="EIP44" s="851"/>
      <c r="EIQ44" s="851"/>
      <c r="EIR44" s="851"/>
      <c r="EIS44" s="851"/>
      <c r="EIT44" s="851"/>
      <c r="EIU44" s="851"/>
      <c r="EIV44" s="851"/>
      <c r="EIW44" s="851"/>
      <c r="EIX44" s="851"/>
      <c r="EIY44" s="851"/>
      <c r="EIZ44" s="851"/>
      <c r="EJA44" s="851"/>
      <c r="EJB44" s="851"/>
      <c r="EJC44" s="851"/>
      <c r="EJD44" s="851"/>
      <c r="EJE44" s="851"/>
      <c r="EJF44" s="851"/>
      <c r="EJG44" s="851"/>
      <c r="EJH44" s="851"/>
      <c r="EJI44" s="851"/>
      <c r="EJJ44" s="851"/>
      <c r="EJK44" s="851"/>
      <c r="EJL44" s="851"/>
      <c r="EJM44" s="851"/>
      <c r="EJN44" s="851"/>
      <c r="EJO44" s="851"/>
      <c r="EJP44" s="851"/>
      <c r="EJQ44" s="851"/>
      <c r="EJR44" s="851"/>
      <c r="EJS44" s="851"/>
      <c r="EJT44" s="851"/>
      <c r="EJU44" s="851"/>
      <c r="EJV44" s="851"/>
      <c r="EJW44" s="851"/>
      <c r="EJX44" s="851"/>
      <c r="EJY44" s="851"/>
      <c r="EJZ44" s="851"/>
      <c r="EKA44" s="851"/>
      <c r="EKB44" s="851"/>
      <c r="EKC44" s="851"/>
      <c r="EKD44" s="851"/>
      <c r="EKE44" s="851"/>
      <c r="EKF44" s="851"/>
      <c r="EKG44" s="851"/>
      <c r="EKH44" s="851"/>
      <c r="EKI44" s="851"/>
      <c r="EKJ44" s="851"/>
      <c r="EKK44" s="851"/>
      <c r="EKL44" s="851"/>
      <c r="EKM44" s="851"/>
      <c r="EKN44" s="851"/>
      <c r="EKO44" s="851"/>
      <c r="EKP44" s="851"/>
      <c r="EKQ44" s="851"/>
      <c r="EKR44" s="851"/>
      <c r="EKS44" s="851"/>
      <c r="EKT44" s="851"/>
      <c r="EKU44" s="851"/>
      <c r="EKV44" s="851"/>
      <c r="EKW44" s="851"/>
      <c r="EKX44" s="851"/>
      <c r="EKY44" s="851"/>
      <c r="EKZ44" s="851"/>
      <c r="ELA44" s="851"/>
      <c r="ELB44" s="851"/>
      <c r="ELC44" s="851"/>
      <c r="ELD44" s="851"/>
      <c r="ELE44" s="851"/>
      <c r="ELF44" s="851"/>
      <c r="ELG44" s="851"/>
      <c r="ELH44" s="851"/>
      <c r="ELI44" s="851"/>
      <c r="ELJ44" s="851"/>
      <c r="ELK44" s="851"/>
      <c r="ELL44" s="851"/>
      <c r="ELM44" s="851"/>
      <c r="ELN44" s="851"/>
      <c r="ELO44" s="851"/>
      <c r="ELP44" s="851"/>
      <c r="ELQ44" s="851"/>
      <c r="ELR44" s="851"/>
      <c r="ELS44" s="851"/>
      <c r="ELT44" s="851"/>
      <c r="ELU44" s="851"/>
      <c r="ELV44" s="851"/>
      <c r="ELW44" s="851"/>
      <c r="ELX44" s="851"/>
      <c r="ELY44" s="851"/>
      <c r="ELZ44" s="851"/>
      <c r="EMA44" s="851"/>
      <c r="EMB44" s="851"/>
      <c r="EMC44" s="851"/>
      <c r="EMD44" s="851"/>
      <c r="EME44" s="851"/>
      <c r="EMF44" s="851"/>
      <c r="EMG44" s="851"/>
      <c r="EMH44" s="851"/>
      <c r="EMI44" s="851"/>
      <c r="EMJ44" s="851"/>
      <c r="EMK44" s="851"/>
      <c r="EML44" s="851"/>
      <c r="EMM44" s="851"/>
      <c r="EMN44" s="851"/>
      <c r="EMO44" s="851"/>
      <c r="EMP44" s="851"/>
      <c r="EMQ44" s="851"/>
      <c r="EMR44" s="851"/>
      <c r="EMS44" s="851"/>
      <c r="EMT44" s="851"/>
      <c r="EMU44" s="851"/>
      <c r="EMV44" s="851"/>
      <c r="EMW44" s="851"/>
      <c r="EMX44" s="851"/>
      <c r="EMY44" s="851"/>
      <c r="EMZ44" s="851"/>
      <c r="ENA44" s="851"/>
      <c r="ENB44" s="851"/>
      <c r="ENC44" s="851"/>
      <c r="END44" s="851"/>
      <c r="ENE44" s="851"/>
      <c r="ENF44" s="851"/>
      <c r="ENG44" s="851"/>
      <c r="ENH44" s="851"/>
      <c r="ENI44" s="851"/>
      <c r="ENJ44" s="851"/>
      <c r="ENK44" s="851"/>
      <c r="ENL44" s="851"/>
      <c r="ENM44" s="851"/>
      <c r="ENN44" s="851"/>
      <c r="ENO44" s="851"/>
      <c r="ENP44" s="851"/>
      <c r="ENQ44" s="851"/>
      <c r="ENR44" s="851"/>
      <c r="ENS44" s="851"/>
      <c r="ENT44" s="851"/>
      <c r="ENU44" s="851"/>
      <c r="ENV44" s="851"/>
      <c r="ENW44" s="851"/>
      <c r="ENX44" s="851"/>
      <c r="ENY44" s="851"/>
      <c r="ENZ44" s="851"/>
      <c r="EOA44" s="851"/>
      <c r="EOB44" s="851"/>
      <c r="EOC44" s="851"/>
      <c r="EOD44" s="851"/>
      <c r="EOE44" s="851"/>
      <c r="EOF44" s="851"/>
      <c r="EOG44" s="851"/>
      <c r="EOH44" s="851"/>
      <c r="EOI44" s="851"/>
      <c r="EOJ44" s="851"/>
      <c r="EOK44" s="851"/>
      <c r="EOL44" s="851"/>
      <c r="EOM44" s="851"/>
      <c r="EON44" s="851"/>
      <c r="EOO44" s="851"/>
      <c r="EOP44" s="851"/>
      <c r="EOQ44" s="851"/>
      <c r="EOR44" s="851"/>
      <c r="EOS44" s="851"/>
      <c r="EOT44" s="851"/>
      <c r="EOU44" s="851"/>
      <c r="EOV44" s="851"/>
      <c r="EOW44" s="851"/>
      <c r="EOX44" s="851"/>
      <c r="EOY44" s="851"/>
      <c r="EOZ44" s="851"/>
      <c r="EPA44" s="851"/>
      <c r="EPB44" s="851"/>
      <c r="EPC44" s="851"/>
      <c r="EPD44" s="851"/>
      <c r="EPE44" s="851"/>
      <c r="EPF44" s="851"/>
      <c r="EPG44" s="851"/>
      <c r="EPH44" s="851"/>
      <c r="EPI44" s="851"/>
      <c r="EPJ44" s="851"/>
      <c r="EPK44" s="851"/>
      <c r="EPL44" s="851"/>
      <c r="EPM44" s="851"/>
      <c r="EPN44" s="851"/>
      <c r="EPO44" s="851"/>
      <c r="EPP44" s="851"/>
      <c r="EPQ44" s="851"/>
      <c r="EPR44" s="851"/>
      <c r="EPS44" s="851"/>
      <c r="EPT44" s="851"/>
      <c r="EPU44" s="851"/>
      <c r="EPV44" s="851"/>
      <c r="EPW44" s="851"/>
      <c r="EPX44" s="851"/>
      <c r="EPY44" s="851"/>
      <c r="EPZ44" s="851"/>
      <c r="EQA44" s="851"/>
      <c r="EQB44" s="851"/>
      <c r="EQC44" s="851"/>
      <c r="EQD44" s="851"/>
      <c r="EQE44" s="851"/>
      <c r="EQF44" s="851"/>
      <c r="EQG44" s="851"/>
      <c r="EQH44" s="851"/>
      <c r="EQI44" s="851"/>
      <c r="EQJ44" s="851"/>
      <c r="EQK44" s="851"/>
      <c r="EQL44" s="851"/>
      <c r="EQM44" s="851"/>
      <c r="EQN44" s="851"/>
      <c r="EQO44" s="851"/>
      <c r="EQP44" s="851"/>
      <c r="EQQ44" s="851"/>
      <c r="EQR44" s="851"/>
      <c r="EQS44" s="851"/>
      <c r="EQT44" s="851"/>
      <c r="EQU44" s="851"/>
      <c r="EQV44" s="851"/>
      <c r="EQW44" s="851"/>
      <c r="EQX44" s="851"/>
      <c r="EQY44" s="851"/>
      <c r="EQZ44" s="851"/>
      <c r="ERA44" s="851"/>
      <c r="ERB44" s="851"/>
      <c r="ERC44" s="851"/>
      <c r="ERD44" s="851"/>
      <c r="ERE44" s="851"/>
      <c r="ERF44" s="851"/>
      <c r="ERG44" s="851"/>
      <c r="ERH44" s="851"/>
      <c r="ERI44" s="851"/>
      <c r="ERJ44" s="851"/>
      <c r="ERK44" s="851"/>
      <c r="ERL44" s="851"/>
      <c r="ERM44" s="851"/>
      <c r="ERN44" s="851"/>
      <c r="ERO44" s="851"/>
      <c r="ERP44" s="851"/>
      <c r="ERQ44" s="851"/>
      <c r="ERR44" s="851"/>
      <c r="ERS44" s="851"/>
      <c r="ERT44" s="851"/>
      <c r="ERU44" s="851"/>
      <c r="ERV44" s="851"/>
      <c r="ERW44" s="851"/>
      <c r="ERX44" s="851"/>
      <c r="ERY44" s="851"/>
      <c r="ERZ44" s="851"/>
      <c r="ESA44" s="851"/>
      <c r="ESB44" s="851"/>
      <c r="ESC44" s="851"/>
      <c r="ESD44" s="851"/>
      <c r="ESE44" s="851"/>
      <c r="ESF44" s="851"/>
      <c r="ESG44" s="851"/>
      <c r="ESH44" s="851"/>
      <c r="ESI44" s="851"/>
      <c r="ESJ44" s="851"/>
      <c r="ESK44" s="851"/>
      <c r="ESL44" s="851"/>
      <c r="ESM44" s="851"/>
      <c r="ESN44" s="851"/>
      <c r="ESO44" s="851"/>
      <c r="ESP44" s="851"/>
      <c r="ESQ44" s="851"/>
      <c r="ESR44" s="851"/>
      <c r="ESS44" s="851"/>
      <c r="EST44" s="851"/>
      <c r="ESU44" s="851"/>
      <c r="ESV44" s="851"/>
      <c r="ESW44" s="851"/>
      <c r="ESX44" s="851"/>
      <c r="ESY44" s="851"/>
      <c r="ESZ44" s="851"/>
      <c r="ETA44" s="851"/>
      <c r="ETB44" s="851"/>
      <c r="ETC44" s="851"/>
      <c r="ETD44" s="851"/>
      <c r="ETE44" s="851"/>
      <c r="ETF44" s="851"/>
      <c r="ETG44" s="851"/>
      <c r="ETH44" s="851"/>
      <c r="ETI44" s="851"/>
      <c r="ETJ44" s="851"/>
      <c r="ETK44" s="851"/>
      <c r="ETL44" s="851"/>
      <c r="ETM44" s="851"/>
      <c r="ETN44" s="851"/>
      <c r="ETO44" s="851"/>
      <c r="ETP44" s="851"/>
      <c r="ETQ44" s="851"/>
      <c r="ETR44" s="851"/>
      <c r="ETS44" s="851"/>
      <c r="ETT44" s="851"/>
      <c r="ETU44" s="851"/>
      <c r="ETV44" s="851"/>
      <c r="ETW44" s="851"/>
      <c r="ETX44" s="851"/>
      <c r="ETY44" s="851"/>
      <c r="ETZ44" s="851"/>
      <c r="EUA44" s="851"/>
      <c r="EUB44" s="851"/>
      <c r="EUC44" s="851"/>
      <c r="EUD44" s="851"/>
      <c r="EUE44" s="851"/>
      <c r="EUF44" s="851"/>
      <c r="EUG44" s="851"/>
      <c r="EUH44" s="851"/>
      <c r="EUI44" s="851"/>
      <c r="EUJ44" s="851"/>
      <c r="EUK44" s="851"/>
      <c r="EUL44" s="851"/>
      <c r="EUM44" s="851"/>
      <c r="EUN44" s="851"/>
      <c r="EUO44" s="851"/>
      <c r="EUP44" s="851"/>
      <c r="EUQ44" s="851"/>
      <c r="EUR44" s="851"/>
      <c r="EUS44" s="851"/>
      <c r="EUT44" s="851"/>
      <c r="EUU44" s="851"/>
      <c r="EUV44" s="851"/>
      <c r="EUW44" s="851"/>
      <c r="EUX44" s="851"/>
      <c r="EUY44" s="851"/>
      <c r="EUZ44" s="851"/>
      <c r="EVA44" s="851"/>
      <c r="EVB44" s="851"/>
      <c r="EVC44" s="851"/>
      <c r="EVD44" s="851"/>
      <c r="EVE44" s="851"/>
      <c r="EVF44" s="851"/>
      <c r="EVG44" s="851"/>
      <c r="EVH44" s="851"/>
      <c r="EVI44" s="851"/>
      <c r="EVJ44" s="851"/>
      <c r="EVK44" s="851"/>
      <c r="EVL44" s="851"/>
      <c r="EVM44" s="851"/>
      <c r="EVN44" s="851"/>
      <c r="EVO44" s="851"/>
      <c r="EVP44" s="851"/>
      <c r="EVQ44" s="851"/>
      <c r="EVR44" s="851"/>
      <c r="EVS44" s="851"/>
      <c r="EVT44" s="851"/>
      <c r="EVU44" s="851"/>
      <c r="EVV44" s="851"/>
      <c r="EVW44" s="851"/>
      <c r="EVX44" s="851"/>
      <c r="EVY44" s="851"/>
      <c r="EVZ44" s="851"/>
      <c r="EWA44" s="851"/>
      <c r="EWB44" s="851"/>
      <c r="EWC44" s="851"/>
      <c r="EWD44" s="851"/>
      <c r="EWE44" s="851"/>
      <c r="EWF44" s="851"/>
      <c r="EWG44" s="851"/>
      <c r="EWH44" s="851"/>
      <c r="EWI44" s="851"/>
      <c r="EWJ44" s="851"/>
      <c r="EWK44" s="851"/>
      <c r="EWL44" s="851"/>
      <c r="EWM44" s="851"/>
      <c r="EWN44" s="851"/>
      <c r="EWO44" s="851"/>
      <c r="EWP44" s="851"/>
      <c r="EWQ44" s="851"/>
      <c r="EWR44" s="851"/>
      <c r="EWS44" s="851"/>
      <c r="EWT44" s="851"/>
      <c r="EWU44" s="851"/>
      <c r="EWV44" s="851"/>
      <c r="EWW44" s="851"/>
      <c r="EWX44" s="851"/>
      <c r="EWY44" s="851"/>
      <c r="EWZ44" s="851"/>
      <c r="EXA44" s="851"/>
      <c r="EXB44" s="851"/>
      <c r="EXC44" s="851"/>
      <c r="EXD44" s="851"/>
      <c r="EXE44" s="851"/>
      <c r="EXF44" s="851"/>
      <c r="EXG44" s="851"/>
      <c r="EXH44" s="851"/>
      <c r="EXI44" s="851"/>
      <c r="EXJ44" s="851"/>
      <c r="EXK44" s="851"/>
      <c r="EXL44" s="851"/>
      <c r="EXM44" s="851"/>
      <c r="EXN44" s="851"/>
      <c r="EXO44" s="851"/>
      <c r="EXP44" s="851"/>
      <c r="EXQ44" s="851"/>
      <c r="EXR44" s="851"/>
      <c r="EXS44" s="851"/>
      <c r="EXT44" s="851"/>
      <c r="EXU44" s="851"/>
      <c r="EXV44" s="851"/>
      <c r="EXW44" s="851"/>
      <c r="EXX44" s="851"/>
      <c r="EXY44" s="851"/>
      <c r="EXZ44" s="851"/>
      <c r="EYA44" s="851"/>
      <c r="EYB44" s="851"/>
      <c r="EYC44" s="851"/>
      <c r="EYD44" s="851"/>
      <c r="EYE44" s="851"/>
      <c r="EYF44" s="851"/>
      <c r="EYG44" s="851"/>
      <c r="EYH44" s="851"/>
      <c r="EYI44" s="851"/>
      <c r="EYJ44" s="851"/>
      <c r="EYK44" s="851"/>
      <c r="EYL44" s="851"/>
      <c r="EYM44" s="851"/>
      <c r="EYN44" s="851"/>
      <c r="EYO44" s="851"/>
      <c r="EYP44" s="851"/>
      <c r="EYQ44" s="851"/>
      <c r="EYR44" s="851"/>
      <c r="EYS44" s="851"/>
      <c r="EYT44" s="851"/>
      <c r="EYU44" s="851"/>
      <c r="EYV44" s="851"/>
      <c r="EYW44" s="851"/>
      <c r="EYX44" s="851"/>
      <c r="EYY44" s="851"/>
      <c r="EYZ44" s="851"/>
      <c r="EZA44" s="851"/>
      <c r="EZB44" s="851"/>
      <c r="EZC44" s="851"/>
      <c r="EZD44" s="851"/>
      <c r="EZE44" s="851"/>
      <c r="EZF44" s="851"/>
      <c r="EZG44" s="851"/>
      <c r="EZH44" s="851"/>
      <c r="EZI44" s="851"/>
      <c r="EZJ44" s="851"/>
      <c r="EZK44" s="851"/>
      <c r="EZL44" s="851"/>
      <c r="EZM44" s="851"/>
      <c r="EZN44" s="851"/>
      <c r="EZO44" s="851"/>
      <c r="EZP44" s="851"/>
      <c r="EZQ44" s="851"/>
      <c r="EZR44" s="851"/>
      <c r="EZS44" s="851"/>
      <c r="EZT44" s="851"/>
      <c r="EZU44" s="851"/>
      <c r="EZV44" s="851"/>
      <c r="EZW44" s="851"/>
      <c r="EZX44" s="851"/>
      <c r="EZY44" s="851"/>
      <c r="EZZ44" s="851"/>
      <c r="FAA44" s="851"/>
      <c r="FAB44" s="851"/>
      <c r="FAC44" s="851"/>
      <c r="FAD44" s="851"/>
      <c r="FAE44" s="851"/>
      <c r="FAF44" s="851"/>
      <c r="FAG44" s="851"/>
      <c r="FAH44" s="851"/>
      <c r="FAI44" s="851"/>
      <c r="FAJ44" s="851"/>
      <c r="FAK44" s="851"/>
      <c r="FAL44" s="851"/>
      <c r="FAM44" s="851"/>
      <c r="FAN44" s="851"/>
      <c r="FAO44" s="851"/>
      <c r="FAP44" s="851"/>
      <c r="FAQ44" s="851"/>
      <c r="FAR44" s="851"/>
      <c r="FAS44" s="851"/>
      <c r="FAT44" s="851"/>
      <c r="FAU44" s="851"/>
      <c r="FAV44" s="851"/>
      <c r="FAW44" s="851"/>
      <c r="FAX44" s="851"/>
      <c r="FAY44" s="851"/>
      <c r="FAZ44" s="851"/>
      <c r="FBA44" s="851"/>
      <c r="FBB44" s="851"/>
      <c r="FBC44" s="851"/>
      <c r="FBD44" s="851"/>
      <c r="FBE44" s="851"/>
      <c r="FBF44" s="851"/>
      <c r="FBG44" s="851"/>
      <c r="FBH44" s="851"/>
      <c r="FBI44" s="851"/>
      <c r="FBJ44" s="851"/>
      <c r="FBK44" s="851"/>
      <c r="FBL44" s="851"/>
      <c r="FBM44" s="851"/>
      <c r="FBN44" s="851"/>
      <c r="FBO44" s="851"/>
      <c r="FBP44" s="851"/>
      <c r="FBQ44" s="851"/>
      <c r="FBR44" s="851"/>
      <c r="FBS44" s="851"/>
      <c r="FBT44" s="851"/>
      <c r="FBU44" s="851"/>
      <c r="FBV44" s="851"/>
      <c r="FBW44" s="851"/>
      <c r="FBX44" s="851"/>
      <c r="FBY44" s="851"/>
      <c r="FBZ44" s="851"/>
      <c r="FCA44" s="851"/>
      <c r="FCB44" s="851"/>
      <c r="FCC44" s="851"/>
      <c r="FCD44" s="851"/>
      <c r="FCE44" s="851"/>
      <c r="FCF44" s="851"/>
      <c r="FCG44" s="851"/>
      <c r="FCH44" s="851"/>
      <c r="FCI44" s="851"/>
      <c r="FCJ44" s="851"/>
      <c r="FCK44" s="851"/>
      <c r="FCL44" s="851"/>
      <c r="FCM44" s="851"/>
      <c r="FCN44" s="851"/>
      <c r="FCO44" s="851"/>
      <c r="FCP44" s="851"/>
      <c r="FCQ44" s="851"/>
      <c r="FCR44" s="851"/>
      <c r="FCS44" s="851"/>
      <c r="FCT44" s="851"/>
      <c r="FCU44" s="851"/>
      <c r="FCV44" s="851"/>
      <c r="FCW44" s="851"/>
      <c r="FCX44" s="851"/>
      <c r="FCY44" s="851"/>
      <c r="FCZ44" s="851"/>
      <c r="FDA44" s="851"/>
      <c r="FDB44" s="851"/>
      <c r="FDC44" s="851"/>
      <c r="FDD44" s="851"/>
      <c r="FDE44" s="851"/>
      <c r="FDF44" s="851"/>
      <c r="FDG44" s="851"/>
      <c r="FDH44" s="851"/>
      <c r="FDI44" s="851"/>
      <c r="FDJ44" s="851"/>
      <c r="FDK44" s="851"/>
      <c r="FDL44" s="851"/>
      <c r="FDM44" s="851"/>
      <c r="FDN44" s="851"/>
      <c r="FDO44" s="851"/>
      <c r="FDP44" s="851"/>
      <c r="FDQ44" s="851"/>
      <c r="FDR44" s="851"/>
      <c r="FDS44" s="851"/>
      <c r="FDT44" s="851"/>
      <c r="FDU44" s="851"/>
      <c r="FDV44" s="851"/>
      <c r="FDW44" s="851"/>
      <c r="FDX44" s="851"/>
      <c r="FDY44" s="851"/>
      <c r="FDZ44" s="851"/>
      <c r="FEA44" s="851"/>
      <c r="FEB44" s="851"/>
      <c r="FEC44" s="851"/>
      <c r="FED44" s="851"/>
      <c r="FEE44" s="851"/>
      <c r="FEF44" s="851"/>
      <c r="FEG44" s="851"/>
      <c r="FEH44" s="851"/>
      <c r="FEI44" s="851"/>
      <c r="FEJ44" s="851"/>
      <c r="FEK44" s="851"/>
      <c r="FEL44" s="851"/>
      <c r="FEM44" s="851"/>
      <c r="FEN44" s="851"/>
      <c r="FEO44" s="851"/>
      <c r="FEP44" s="851"/>
      <c r="FEQ44" s="851"/>
      <c r="FER44" s="851"/>
      <c r="FES44" s="851"/>
      <c r="FET44" s="851"/>
      <c r="FEU44" s="851"/>
      <c r="FEV44" s="851"/>
      <c r="FEW44" s="851"/>
      <c r="FEX44" s="851"/>
      <c r="FEY44" s="851"/>
      <c r="FEZ44" s="851"/>
      <c r="FFA44" s="851"/>
      <c r="FFB44" s="851"/>
      <c r="FFC44" s="851"/>
      <c r="FFD44" s="851"/>
      <c r="FFE44" s="851"/>
      <c r="FFF44" s="851"/>
      <c r="FFG44" s="851"/>
      <c r="FFH44" s="851"/>
      <c r="FFI44" s="851"/>
      <c r="FFJ44" s="851"/>
      <c r="FFK44" s="851"/>
      <c r="FFL44" s="851"/>
      <c r="FFM44" s="851"/>
      <c r="FFN44" s="851"/>
      <c r="FFO44" s="851"/>
      <c r="FFP44" s="851"/>
      <c r="FFQ44" s="851"/>
      <c r="FFR44" s="851"/>
      <c r="FFS44" s="851"/>
      <c r="FFT44" s="851"/>
      <c r="FFU44" s="851"/>
      <c r="FFV44" s="851"/>
      <c r="FFW44" s="851"/>
      <c r="FFX44" s="851"/>
      <c r="FFY44" s="851"/>
      <c r="FFZ44" s="851"/>
      <c r="FGA44" s="851"/>
      <c r="FGB44" s="851"/>
      <c r="FGC44" s="851"/>
      <c r="FGD44" s="851"/>
      <c r="FGE44" s="851"/>
      <c r="FGF44" s="851"/>
      <c r="FGG44" s="851"/>
      <c r="FGH44" s="851"/>
      <c r="FGI44" s="851"/>
      <c r="FGJ44" s="851"/>
      <c r="FGK44" s="851"/>
      <c r="FGL44" s="851"/>
      <c r="FGM44" s="851"/>
      <c r="FGN44" s="851"/>
      <c r="FGO44" s="851"/>
      <c r="FGP44" s="851"/>
      <c r="FGQ44" s="851"/>
      <c r="FGR44" s="851"/>
      <c r="FGS44" s="851"/>
      <c r="FGT44" s="851"/>
      <c r="FGU44" s="851"/>
      <c r="FGV44" s="851"/>
      <c r="FGW44" s="851"/>
      <c r="FGX44" s="851"/>
      <c r="FGY44" s="851"/>
      <c r="FGZ44" s="851"/>
      <c r="FHA44" s="851"/>
      <c r="FHB44" s="851"/>
      <c r="FHC44" s="851"/>
      <c r="FHD44" s="851"/>
      <c r="FHE44" s="851"/>
      <c r="FHF44" s="851"/>
      <c r="FHG44" s="851"/>
      <c r="FHH44" s="851"/>
      <c r="FHI44" s="851"/>
      <c r="FHJ44" s="851"/>
      <c r="FHK44" s="851"/>
      <c r="FHL44" s="851"/>
      <c r="FHM44" s="851"/>
      <c r="FHN44" s="851"/>
      <c r="FHO44" s="851"/>
      <c r="FHP44" s="851"/>
      <c r="FHQ44" s="851"/>
      <c r="FHR44" s="851"/>
      <c r="FHS44" s="851"/>
      <c r="FHT44" s="851"/>
      <c r="FHU44" s="851"/>
      <c r="FHV44" s="851"/>
      <c r="FHW44" s="851"/>
      <c r="FHX44" s="851"/>
      <c r="FHY44" s="851"/>
      <c r="FHZ44" s="851"/>
      <c r="FIA44" s="851"/>
      <c r="FIB44" s="851"/>
      <c r="FIC44" s="851"/>
      <c r="FID44" s="851"/>
      <c r="FIE44" s="851"/>
      <c r="FIF44" s="851"/>
      <c r="FIG44" s="851"/>
      <c r="FIH44" s="851"/>
      <c r="FII44" s="851"/>
      <c r="FIJ44" s="851"/>
      <c r="FIK44" s="851"/>
      <c r="FIL44" s="851"/>
      <c r="FIM44" s="851"/>
      <c r="FIN44" s="851"/>
      <c r="FIO44" s="851"/>
      <c r="FIP44" s="851"/>
      <c r="FIQ44" s="851"/>
      <c r="FIR44" s="851"/>
      <c r="FIS44" s="851"/>
      <c r="FIT44" s="851"/>
      <c r="FIU44" s="851"/>
      <c r="FIV44" s="851"/>
      <c r="FIW44" s="851"/>
      <c r="FIX44" s="851"/>
      <c r="FIY44" s="851"/>
      <c r="FIZ44" s="851"/>
      <c r="FJA44" s="851"/>
      <c r="FJB44" s="851"/>
      <c r="FJC44" s="851"/>
      <c r="FJD44" s="851"/>
      <c r="FJE44" s="851"/>
      <c r="FJF44" s="851"/>
      <c r="FJG44" s="851"/>
      <c r="FJH44" s="851"/>
      <c r="FJI44" s="851"/>
      <c r="FJJ44" s="851"/>
      <c r="FJK44" s="851"/>
      <c r="FJL44" s="851"/>
      <c r="FJM44" s="851"/>
      <c r="FJN44" s="851"/>
      <c r="FJO44" s="851"/>
      <c r="FJP44" s="851"/>
      <c r="FJQ44" s="851"/>
      <c r="FJR44" s="851"/>
      <c r="FJS44" s="851"/>
      <c r="FJT44" s="851"/>
      <c r="FJU44" s="851"/>
      <c r="FJV44" s="851"/>
      <c r="FJW44" s="851"/>
      <c r="FJX44" s="851"/>
      <c r="FJY44" s="851"/>
      <c r="FJZ44" s="851"/>
      <c r="FKA44" s="851"/>
      <c r="FKB44" s="851"/>
      <c r="FKC44" s="851"/>
      <c r="FKD44" s="851"/>
      <c r="FKE44" s="851"/>
      <c r="FKF44" s="851"/>
      <c r="FKG44" s="851"/>
      <c r="FKH44" s="851"/>
      <c r="FKI44" s="851"/>
      <c r="FKJ44" s="851"/>
      <c r="FKK44" s="851"/>
      <c r="FKL44" s="851"/>
      <c r="FKM44" s="851"/>
      <c r="FKN44" s="851"/>
      <c r="FKO44" s="851"/>
      <c r="FKP44" s="851"/>
      <c r="FKQ44" s="851"/>
      <c r="FKR44" s="851"/>
      <c r="FKS44" s="851"/>
      <c r="FKT44" s="851"/>
      <c r="FKU44" s="851"/>
      <c r="FKV44" s="851"/>
      <c r="FKW44" s="851"/>
      <c r="FKX44" s="851"/>
      <c r="FKY44" s="851"/>
      <c r="FKZ44" s="851"/>
      <c r="FLA44" s="851"/>
      <c r="FLB44" s="851"/>
      <c r="FLC44" s="851"/>
      <c r="FLD44" s="851"/>
      <c r="FLE44" s="851"/>
      <c r="FLF44" s="851"/>
      <c r="FLG44" s="851"/>
      <c r="FLH44" s="851"/>
      <c r="FLI44" s="851"/>
      <c r="FLJ44" s="851"/>
      <c r="FLK44" s="851"/>
      <c r="FLL44" s="851"/>
      <c r="FLM44" s="851"/>
      <c r="FLN44" s="851"/>
      <c r="FLO44" s="851"/>
      <c r="FLP44" s="851"/>
      <c r="FLQ44" s="851"/>
      <c r="FLR44" s="851"/>
      <c r="FLS44" s="851"/>
      <c r="FLT44" s="851"/>
      <c r="FLU44" s="851"/>
      <c r="FLV44" s="851"/>
      <c r="FLW44" s="851"/>
      <c r="FLX44" s="851"/>
      <c r="FLY44" s="851"/>
      <c r="FLZ44" s="851"/>
      <c r="FMA44" s="851"/>
      <c r="FMB44" s="851"/>
      <c r="FMC44" s="851"/>
      <c r="FMD44" s="851"/>
      <c r="FME44" s="851"/>
      <c r="FMF44" s="851"/>
      <c r="FMG44" s="851"/>
      <c r="FMH44" s="851"/>
      <c r="FMI44" s="851"/>
      <c r="FMJ44" s="851"/>
      <c r="FMK44" s="851"/>
      <c r="FML44" s="851"/>
      <c r="FMM44" s="851"/>
      <c r="FMN44" s="851"/>
      <c r="FMO44" s="851"/>
      <c r="FMP44" s="851"/>
      <c r="FMQ44" s="851"/>
      <c r="FMR44" s="851"/>
      <c r="FMS44" s="851"/>
      <c r="FMT44" s="851"/>
      <c r="FMU44" s="851"/>
      <c r="FMV44" s="851"/>
      <c r="FMW44" s="851"/>
      <c r="FMX44" s="851"/>
      <c r="FMY44" s="851"/>
      <c r="FMZ44" s="851"/>
      <c r="FNA44" s="851"/>
      <c r="FNB44" s="851"/>
      <c r="FNC44" s="851"/>
      <c r="FND44" s="851"/>
      <c r="FNE44" s="851"/>
      <c r="FNF44" s="851"/>
      <c r="FNG44" s="851"/>
      <c r="FNH44" s="851"/>
      <c r="FNI44" s="851"/>
      <c r="FNJ44" s="851"/>
      <c r="FNK44" s="851"/>
      <c r="FNL44" s="851"/>
      <c r="FNM44" s="851"/>
      <c r="FNN44" s="851"/>
      <c r="FNO44" s="851"/>
      <c r="FNP44" s="851"/>
      <c r="FNQ44" s="851"/>
      <c r="FNR44" s="851"/>
      <c r="FNS44" s="851"/>
      <c r="FNT44" s="851"/>
      <c r="FNU44" s="851"/>
      <c r="FNV44" s="851"/>
      <c r="FNW44" s="851"/>
      <c r="FNX44" s="851"/>
      <c r="FNY44" s="851"/>
      <c r="FNZ44" s="851"/>
      <c r="FOA44" s="851"/>
      <c r="FOB44" s="851"/>
      <c r="FOC44" s="851"/>
      <c r="FOD44" s="851"/>
      <c r="FOE44" s="851"/>
      <c r="FOF44" s="851"/>
      <c r="FOG44" s="851"/>
      <c r="FOH44" s="851"/>
      <c r="FOI44" s="851"/>
      <c r="FOJ44" s="851"/>
      <c r="FOK44" s="851"/>
      <c r="FOL44" s="851"/>
      <c r="FOM44" s="851"/>
      <c r="FON44" s="851"/>
      <c r="FOO44" s="851"/>
      <c r="FOP44" s="851"/>
      <c r="FOQ44" s="851"/>
      <c r="FOR44" s="851"/>
      <c r="FOS44" s="851"/>
      <c r="FOT44" s="851"/>
      <c r="FOU44" s="851"/>
      <c r="FOV44" s="851"/>
      <c r="FOW44" s="851"/>
      <c r="FOX44" s="851"/>
      <c r="FOY44" s="851"/>
      <c r="FOZ44" s="851"/>
      <c r="FPA44" s="851"/>
      <c r="FPB44" s="851"/>
      <c r="FPC44" s="851"/>
      <c r="FPD44" s="851"/>
      <c r="FPE44" s="851"/>
      <c r="FPF44" s="851"/>
      <c r="FPG44" s="851"/>
      <c r="FPH44" s="851"/>
      <c r="FPI44" s="851"/>
      <c r="FPJ44" s="851"/>
      <c r="FPK44" s="851"/>
      <c r="FPL44" s="851"/>
      <c r="FPM44" s="851"/>
      <c r="FPN44" s="851"/>
      <c r="FPO44" s="851"/>
      <c r="FPP44" s="851"/>
      <c r="FPQ44" s="851"/>
      <c r="FPR44" s="851"/>
      <c r="FPS44" s="851"/>
      <c r="FPT44" s="851"/>
      <c r="FPU44" s="851"/>
      <c r="FPV44" s="851"/>
      <c r="FPW44" s="851"/>
      <c r="FPX44" s="851"/>
      <c r="FPY44" s="851"/>
      <c r="FPZ44" s="851"/>
      <c r="FQA44" s="851"/>
      <c r="FQB44" s="851"/>
      <c r="FQC44" s="851"/>
      <c r="FQD44" s="851"/>
      <c r="FQE44" s="851"/>
      <c r="FQF44" s="851"/>
      <c r="FQG44" s="851"/>
      <c r="FQH44" s="851"/>
      <c r="FQI44" s="851"/>
      <c r="FQJ44" s="851"/>
      <c r="FQK44" s="851"/>
      <c r="FQL44" s="851"/>
      <c r="FQM44" s="851"/>
      <c r="FQN44" s="851"/>
      <c r="FQO44" s="851"/>
      <c r="FQP44" s="851"/>
      <c r="FQQ44" s="851"/>
      <c r="FQR44" s="851"/>
      <c r="FQS44" s="851"/>
      <c r="FQT44" s="851"/>
      <c r="FQU44" s="851"/>
      <c r="FQV44" s="851"/>
      <c r="FQW44" s="851"/>
      <c r="FQX44" s="851"/>
      <c r="FQY44" s="851"/>
      <c r="FQZ44" s="851"/>
      <c r="FRA44" s="851"/>
      <c r="FRB44" s="851"/>
      <c r="FRC44" s="851"/>
      <c r="FRD44" s="851"/>
      <c r="FRE44" s="851"/>
      <c r="FRF44" s="851"/>
      <c r="FRG44" s="851"/>
      <c r="FRH44" s="851"/>
      <c r="FRI44" s="851"/>
      <c r="FRJ44" s="851"/>
      <c r="FRK44" s="851"/>
      <c r="FRL44" s="851"/>
      <c r="FRM44" s="851"/>
      <c r="FRN44" s="851"/>
      <c r="FRO44" s="851"/>
      <c r="FRP44" s="851"/>
      <c r="FRQ44" s="851"/>
      <c r="FRR44" s="851"/>
      <c r="FRS44" s="851"/>
      <c r="FRT44" s="851"/>
      <c r="FRU44" s="851"/>
      <c r="FRV44" s="851"/>
      <c r="FRW44" s="851"/>
      <c r="FRX44" s="851"/>
      <c r="FRY44" s="851"/>
      <c r="FRZ44" s="851"/>
      <c r="FSA44" s="851"/>
      <c r="FSB44" s="851"/>
      <c r="FSC44" s="851"/>
      <c r="FSD44" s="851"/>
      <c r="FSE44" s="851"/>
      <c r="FSF44" s="851"/>
      <c r="FSG44" s="851"/>
      <c r="FSH44" s="851"/>
      <c r="FSI44" s="851"/>
      <c r="FSJ44" s="851"/>
      <c r="FSK44" s="851"/>
      <c r="FSL44" s="851"/>
      <c r="FSM44" s="851"/>
      <c r="FSN44" s="851"/>
      <c r="FSO44" s="851"/>
      <c r="FSP44" s="851"/>
      <c r="FSQ44" s="851"/>
      <c r="FSR44" s="851"/>
      <c r="FSS44" s="851"/>
      <c r="FST44" s="851"/>
      <c r="FSU44" s="851"/>
      <c r="FSV44" s="851"/>
      <c r="FSW44" s="851"/>
      <c r="FSX44" s="851"/>
      <c r="FSY44" s="851"/>
      <c r="FSZ44" s="851"/>
      <c r="FTA44" s="851"/>
      <c r="FTB44" s="851"/>
      <c r="FTC44" s="851"/>
      <c r="FTD44" s="851"/>
      <c r="FTE44" s="851"/>
      <c r="FTF44" s="851"/>
      <c r="FTG44" s="851"/>
      <c r="FTH44" s="851"/>
      <c r="FTI44" s="851"/>
      <c r="FTJ44" s="851"/>
      <c r="FTK44" s="851"/>
      <c r="FTL44" s="851"/>
      <c r="FTM44" s="851"/>
      <c r="FTN44" s="851"/>
      <c r="FTO44" s="851"/>
      <c r="FTP44" s="851"/>
      <c r="FTQ44" s="851"/>
      <c r="FTR44" s="851"/>
      <c r="FTS44" s="851"/>
      <c r="FTT44" s="851"/>
      <c r="FTU44" s="851"/>
      <c r="FTV44" s="851"/>
      <c r="FTW44" s="851"/>
      <c r="FTX44" s="851"/>
      <c r="FTY44" s="851"/>
      <c r="FTZ44" s="851"/>
      <c r="FUA44" s="851"/>
      <c r="FUB44" s="851"/>
      <c r="FUC44" s="851"/>
      <c r="FUD44" s="851"/>
      <c r="FUE44" s="851"/>
      <c r="FUF44" s="851"/>
      <c r="FUG44" s="851"/>
      <c r="FUH44" s="851"/>
      <c r="FUI44" s="851"/>
      <c r="FUJ44" s="851"/>
      <c r="FUK44" s="851"/>
      <c r="FUL44" s="851"/>
      <c r="FUM44" s="851"/>
      <c r="FUN44" s="851"/>
      <c r="FUO44" s="851"/>
      <c r="FUP44" s="851"/>
      <c r="FUQ44" s="851"/>
      <c r="FUR44" s="851"/>
      <c r="FUS44" s="851"/>
      <c r="FUT44" s="851"/>
      <c r="FUU44" s="851"/>
      <c r="FUV44" s="851"/>
      <c r="FUW44" s="851"/>
      <c r="FUX44" s="851"/>
      <c r="FUY44" s="851"/>
      <c r="FUZ44" s="851"/>
      <c r="FVA44" s="851"/>
      <c r="FVB44" s="851"/>
      <c r="FVC44" s="851"/>
      <c r="FVD44" s="851"/>
      <c r="FVE44" s="851"/>
      <c r="FVF44" s="851"/>
      <c r="FVG44" s="851"/>
      <c r="FVH44" s="851"/>
      <c r="FVI44" s="851"/>
      <c r="FVJ44" s="851"/>
      <c r="FVK44" s="851"/>
      <c r="FVL44" s="851"/>
      <c r="FVM44" s="851"/>
      <c r="FVN44" s="851"/>
      <c r="FVO44" s="851"/>
      <c r="FVP44" s="851"/>
      <c r="FVQ44" s="851"/>
      <c r="FVR44" s="851"/>
      <c r="FVS44" s="851"/>
      <c r="FVT44" s="851"/>
      <c r="FVU44" s="851"/>
      <c r="FVV44" s="851"/>
      <c r="FVW44" s="851"/>
      <c r="FVX44" s="851"/>
      <c r="FVY44" s="851"/>
      <c r="FVZ44" s="851"/>
      <c r="FWA44" s="851"/>
      <c r="FWB44" s="851"/>
      <c r="FWC44" s="851"/>
      <c r="FWD44" s="851"/>
      <c r="FWE44" s="851"/>
      <c r="FWF44" s="851"/>
      <c r="FWG44" s="851"/>
      <c r="FWH44" s="851"/>
      <c r="FWI44" s="851"/>
      <c r="FWJ44" s="851"/>
      <c r="FWK44" s="851"/>
      <c r="FWL44" s="851"/>
      <c r="FWM44" s="851"/>
      <c r="FWN44" s="851"/>
      <c r="FWO44" s="851"/>
      <c r="FWP44" s="851"/>
      <c r="FWQ44" s="851"/>
      <c r="FWR44" s="851"/>
      <c r="FWS44" s="851"/>
      <c r="FWT44" s="851"/>
      <c r="FWU44" s="851"/>
      <c r="FWV44" s="851"/>
      <c r="FWW44" s="851"/>
      <c r="FWX44" s="851"/>
      <c r="FWY44" s="851"/>
      <c r="FWZ44" s="851"/>
      <c r="FXA44" s="851"/>
      <c r="FXB44" s="851"/>
      <c r="FXC44" s="851"/>
      <c r="FXD44" s="851"/>
      <c r="FXE44" s="851"/>
      <c r="FXF44" s="851"/>
      <c r="FXG44" s="851"/>
      <c r="FXH44" s="851"/>
      <c r="FXI44" s="851"/>
      <c r="FXJ44" s="851"/>
      <c r="FXK44" s="851"/>
      <c r="FXL44" s="851"/>
      <c r="FXM44" s="851"/>
      <c r="FXN44" s="851"/>
      <c r="FXO44" s="851"/>
      <c r="FXP44" s="851"/>
      <c r="FXQ44" s="851"/>
      <c r="FXR44" s="851"/>
      <c r="FXS44" s="851"/>
      <c r="FXT44" s="851"/>
      <c r="FXU44" s="851"/>
      <c r="FXV44" s="851"/>
      <c r="FXW44" s="851"/>
      <c r="FXX44" s="851"/>
      <c r="FXY44" s="851"/>
      <c r="FXZ44" s="851"/>
      <c r="FYA44" s="851"/>
      <c r="FYB44" s="851"/>
      <c r="FYC44" s="851"/>
      <c r="FYD44" s="851"/>
      <c r="FYE44" s="851"/>
      <c r="FYF44" s="851"/>
      <c r="FYG44" s="851"/>
      <c r="FYH44" s="851"/>
      <c r="FYI44" s="851"/>
      <c r="FYJ44" s="851"/>
      <c r="FYK44" s="851"/>
      <c r="FYL44" s="851"/>
      <c r="FYM44" s="851"/>
      <c r="FYN44" s="851"/>
      <c r="FYO44" s="851"/>
      <c r="FYP44" s="851"/>
      <c r="FYQ44" s="851"/>
      <c r="FYR44" s="851"/>
      <c r="FYS44" s="851"/>
      <c r="FYT44" s="851"/>
      <c r="FYU44" s="851"/>
      <c r="FYV44" s="851"/>
      <c r="FYW44" s="851"/>
      <c r="FYX44" s="851"/>
      <c r="FYY44" s="851"/>
      <c r="FYZ44" s="851"/>
      <c r="FZA44" s="851"/>
      <c r="FZB44" s="851"/>
      <c r="FZC44" s="851"/>
      <c r="FZD44" s="851"/>
      <c r="FZE44" s="851"/>
      <c r="FZF44" s="851"/>
      <c r="FZG44" s="851"/>
      <c r="FZH44" s="851"/>
      <c r="FZI44" s="851"/>
      <c r="FZJ44" s="851"/>
      <c r="FZK44" s="851"/>
      <c r="FZL44" s="851"/>
      <c r="FZM44" s="851"/>
      <c r="FZN44" s="851"/>
      <c r="FZO44" s="851"/>
      <c r="FZP44" s="851"/>
      <c r="FZQ44" s="851"/>
      <c r="FZR44" s="851"/>
      <c r="FZS44" s="851"/>
      <c r="FZT44" s="851"/>
      <c r="FZU44" s="851"/>
      <c r="FZV44" s="851"/>
      <c r="FZW44" s="851"/>
      <c r="FZX44" s="851"/>
      <c r="FZY44" s="851"/>
      <c r="FZZ44" s="851"/>
      <c r="GAA44" s="851"/>
      <c r="GAB44" s="851"/>
      <c r="GAC44" s="851"/>
      <c r="GAD44" s="851"/>
      <c r="GAE44" s="851"/>
      <c r="GAF44" s="851"/>
      <c r="GAG44" s="851"/>
      <c r="GAH44" s="851"/>
      <c r="GAI44" s="851"/>
      <c r="GAJ44" s="851"/>
      <c r="GAK44" s="851"/>
      <c r="GAL44" s="851"/>
      <c r="GAM44" s="851"/>
      <c r="GAN44" s="851"/>
      <c r="GAO44" s="851"/>
      <c r="GAP44" s="851"/>
      <c r="GAQ44" s="851"/>
      <c r="GAR44" s="851"/>
      <c r="GAS44" s="851"/>
      <c r="GAT44" s="851"/>
      <c r="GAU44" s="851"/>
      <c r="GAV44" s="851"/>
      <c r="GAW44" s="851"/>
      <c r="GAX44" s="851"/>
      <c r="GAY44" s="851"/>
      <c r="GAZ44" s="851"/>
      <c r="GBA44" s="851"/>
      <c r="GBB44" s="851"/>
      <c r="GBC44" s="851"/>
      <c r="GBD44" s="851"/>
      <c r="GBE44" s="851"/>
      <c r="GBF44" s="851"/>
      <c r="GBG44" s="851"/>
      <c r="GBH44" s="851"/>
      <c r="GBI44" s="851"/>
      <c r="GBJ44" s="851"/>
      <c r="GBK44" s="851"/>
      <c r="GBL44" s="851"/>
      <c r="GBM44" s="851"/>
      <c r="GBN44" s="851"/>
      <c r="GBO44" s="851"/>
      <c r="GBP44" s="851"/>
      <c r="GBQ44" s="851"/>
      <c r="GBR44" s="851"/>
      <c r="GBS44" s="851"/>
      <c r="GBT44" s="851"/>
      <c r="GBU44" s="851"/>
      <c r="GBV44" s="851"/>
      <c r="GBW44" s="851"/>
      <c r="GBX44" s="851"/>
      <c r="GBY44" s="851"/>
      <c r="GBZ44" s="851"/>
      <c r="GCA44" s="851"/>
      <c r="GCB44" s="851"/>
      <c r="GCC44" s="851"/>
      <c r="GCD44" s="851"/>
      <c r="GCE44" s="851"/>
      <c r="GCF44" s="851"/>
      <c r="GCG44" s="851"/>
      <c r="GCH44" s="851"/>
      <c r="GCI44" s="851"/>
      <c r="GCJ44" s="851"/>
      <c r="GCK44" s="851"/>
      <c r="GCL44" s="851"/>
      <c r="GCM44" s="851"/>
      <c r="GCN44" s="851"/>
      <c r="GCO44" s="851"/>
      <c r="GCP44" s="851"/>
      <c r="GCQ44" s="851"/>
      <c r="GCR44" s="851"/>
      <c r="GCS44" s="851"/>
      <c r="GCT44" s="851"/>
      <c r="GCU44" s="851"/>
      <c r="GCV44" s="851"/>
      <c r="GCW44" s="851"/>
      <c r="GCX44" s="851"/>
      <c r="GCY44" s="851"/>
      <c r="GCZ44" s="851"/>
      <c r="GDA44" s="851"/>
      <c r="GDB44" s="851"/>
      <c r="GDC44" s="851"/>
      <c r="GDD44" s="851"/>
      <c r="GDE44" s="851"/>
      <c r="GDF44" s="851"/>
      <c r="GDG44" s="851"/>
      <c r="GDH44" s="851"/>
      <c r="GDI44" s="851"/>
      <c r="GDJ44" s="851"/>
      <c r="GDK44" s="851"/>
      <c r="GDL44" s="851"/>
      <c r="GDM44" s="851"/>
      <c r="GDN44" s="851"/>
      <c r="GDO44" s="851"/>
      <c r="GDP44" s="851"/>
      <c r="GDQ44" s="851"/>
      <c r="GDR44" s="851"/>
      <c r="GDS44" s="851"/>
      <c r="GDT44" s="851"/>
      <c r="GDU44" s="851"/>
      <c r="GDV44" s="851"/>
      <c r="GDW44" s="851"/>
      <c r="GDX44" s="851"/>
      <c r="GDY44" s="851"/>
      <c r="GDZ44" s="851"/>
      <c r="GEA44" s="851"/>
      <c r="GEB44" s="851"/>
      <c r="GEC44" s="851"/>
      <c r="GED44" s="851"/>
      <c r="GEE44" s="851"/>
      <c r="GEF44" s="851"/>
      <c r="GEG44" s="851"/>
      <c r="GEH44" s="851"/>
      <c r="GEI44" s="851"/>
      <c r="GEJ44" s="851"/>
      <c r="GEK44" s="851"/>
      <c r="GEL44" s="851"/>
      <c r="GEM44" s="851"/>
      <c r="GEN44" s="851"/>
      <c r="GEO44" s="851"/>
      <c r="GEP44" s="851"/>
      <c r="GEQ44" s="851"/>
      <c r="GER44" s="851"/>
      <c r="GES44" s="851"/>
      <c r="GET44" s="851"/>
      <c r="GEU44" s="851"/>
      <c r="GEV44" s="851"/>
      <c r="GEW44" s="851"/>
      <c r="GEX44" s="851"/>
      <c r="GEY44" s="851"/>
      <c r="GEZ44" s="851"/>
      <c r="GFA44" s="851"/>
      <c r="GFB44" s="851"/>
      <c r="GFC44" s="851"/>
      <c r="GFD44" s="851"/>
      <c r="GFE44" s="851"/>
      <c r="GFF44" s="851"/>
      <c r="GFG44" s="851"/>
      <c r="GFH44" s="851"/>
      <c r="GFI44" s="851"/>
      <c r="GFJ44" s="851"/>
      <c r="GFK44" s="851"/>
      <c r="GFL44" s="851"/>
      <c r="GFM44" s="851"/>
      <c r="GFN44" s="851"/>
      <c r="GFO44" s="851"/>
      <c r="GFP44" s="851"/>
      <c r="GFQ44" s="851"/>
      <c r="GFR44" s="851"/>
      <c r="GFS44" s="851"/>
      <c r="GFT44" s="851"/>
      <c r="GFU44" s="851"/>
      <c r="GFV44" s="851"/>
      <c r="GFW44" s="851"/>
      <c r="GFX44" s="851"/>
      <c r="GFY44" s="851"/>
      <c r="GFZ44" s="851"/>
      <c r="GGA44" s="851"/>
      <c r="GGB44" s="851"/>
      <c r="GGC44" s="851"/>
      <c r="GGD44" s="851"/>
      <c r="GGE44" s="851"/>
      <c r="GGF44" s="851"/>
      <c r="GGG44" s="851"/>
      <c r="GGH44" s="851"/>
      <c r="GGI44" s="851"/>
      <c r="GGJ44" s="851"/>
      <c r="GGK44" s="851"/>
      <c r="GGL44" s="851"/>
      <c r="GGM44" s="851"/>
      <c r="GGN44" s="851"/>
      <c r="GGO44" s="851"/>
      <c r="GGP44" s="851"/>
      <c r="GGQ44" s="851"/>
      <c r="GGR44" s="851"/>
      <c r="GGS44" s="851"/>
      <c r="GGT44" s="851"/>
      <c r="GGU44" s="851"/>
      <c r="GGV44" s="851"/>
      <c r="GGW44" s="851"/>
      <c r="GGX44" s="851"/>
      <c r="GGY44" s="851"/>
      <c r="GGZ44" s="851"/>
      <c r="GHA44" s="851"/>
      <c r="GHB44" s="851"/>
      <c r="GHC44" s="851"/>
      <c r="GHD44" s="851"/>
      <c r="GHE44" s="851"/>
      <c r="GHF44" s="851"/>
      <c r="GHG44" s="851"/>
      <c r="GHH44" s="851"/>
      <c r="GHI44" s="851"/>
      <c r="GHJ44" s="851"/>
      <c r="GHK44" s="851"/>
      <c r="GHL44" s="851"/>
      <c r="GHM44" s="851"/>
      <c r="GHN44" s="851"/>
      <c r="GHO44" s="851"/>
      <c r="GHP44" s="851"/>
      <c r="GHQ44" s="851"/>
      <c r="GHR44" s="851"/>
      <c r="GHS44" s="851"/>
      <c r="GHT44" s="851"/>
      <c r="GHU44" s="851"/>
      <c r="GHV44" s="851"/>
      <c r="GHW44" s="851"/>
      <c r="GHX44" s="851"/>
      <c r="GHY44" s="851"/>
      <c r="GHZ44" s="851"/>
      <c r="GIA44" s="851"/>
      <c r="GIB44" s="851"/>
      <c r="GIC44" s="851"/>
      <c r="GID44" s="851"/>
      <c r="GIE44" s="851"/>
      <c r="GIF44" s="851"/>
      <c r="GIG44" s="851"/>
      <c r="GIH44" s="851"/>
      <c r="GII44" s="851"/>
      <c r="GIJ44" s="851"/>
      <c r="GIK44" s="851"/>
      <c r="GIL44" s="851"/>
      <c r="GIM44" s="851"/>
      <c r="GIN44" s="851"/>
      <c r="GIO44" s="851"/>
      <c r="GIP44" s="851"/>
      <c r="GIQ44" s="851"/>
      <c r="GIR44" s="851"/>
      <c r="GIS44" s="851"/>
      <c r="GIT44" s="851"/>
      <c r="GIU44" s="851"/>
      <c r="GIV44" s="851"/>
      <c r="GIW44" s="851"/>
      <c r="GIX44" s="851"/>
      <c r="GIY44" s="851"/>
      <c r="GIZ44" s="851"/>
      <c r="GJA44" s="851"/>
      <c r="GJB44" s="851"/>
      <c r="GJC44" s="851"/>
      <c r="GJD44" s="851"/>
      <c r="GJE44" s="851"/>
      <c r="GJF44" s="851"/>
      <c r="GJG44" s="851"/>
      <c r="GJH44" s="851"/>
      <c r="GJI44" s="851"/>
      <c r="GJJ44" s="851"/>
      <c r="GJK44" s="851"/>
      <c r="GJL44" s="851"/>
      <c r="GJM44" s="851"/>
      <c r="GJN44" s="851"/>
      <c r="GJO44" s="851"/>
      <c r="GJP44" s="851"/>
      <c r="GJQ44" s="851"/>
      <c r="GJR44" s="851"/>
      <c r="GJS44" s="851"/>
      <c r="GJT44" s="851"/>
      <c r="GJU44" s="851"/>
      <c r="GJV44" s="851"/>
      <c r="GJW44" s="851"/>
      <c r="GJX44" s="851"/>
      <c r="GJY44" s="851"/>
      <c r="GJZ44" s="851"/>
      <c r="GKA44" s="851"/>
      <c r="GKB44" s="851"/>
      <c r="GKC44" s="851"/>
      <c r="GKD44" s="851"/>
      <c r="GKE44" s="851"/>
      <c r="GKF44" s="851"/>
      <c r="GKG44" s="851"/>
      <c r="GKH44" s="851"/>
      <c r="GKI44" s="851"/>
      <c r="GKJ44" s="851"/>
      <c r="GKK44" s="851"/>
      <c r="GKL44" s="851"/>
      <c r="GKM44" s="851"/>
      <c r="GKN44" s="851"/>
      <c r="GKO44" s="851"/>
      <c r="GKP44" s="851"/>
      <c r="GKQ44" s="851"/>
      <c r="GKR44" s="851"/>
      <c r="GKS44" s="851"/>
      <c r="GKT44" s="851"/>
      <c r="GKU44" s="851"/>
      <c r="GKV44" s="851"/>
      <c r="GKW44" s="851"/>
      <c r="GKX44" s="851"/>
      <c r="GKY44" s="851"/>
      <c r="GKZ44" s="851"/>
      <c r="GLA44" s="851"/>
      <c r="GLB44" s="851"/>
      <c r="GLC44" s="851"/>
      <c r="GLD44" s="851"/>
      <c r="GLE44" s="851"/>
      <c r="GLF44" s="851"/>
      <c r="GLG44" s="851"/>
      <c r="GLH44" s="851"/>
      <c r="GLI44" s="851"/>
      <c r="GLJ44" s="851"/>
      <c r="GLK44" s="851"/>
      <c r="GLL44" s="851"/>
      <c r="GLM44" s="851"/>
      <c r="GLN44" s="851"/>
      <c r="GLO44" s="851"/>
      <c r="GLP44" s="851"/>
      <c r="GLQ44" s="851"/>
      <c r="GLR44" s="851"/>
      <c r="GLS44" s="851"/>
      <c r="GLT44" s="851"/>
      <c r="GLU44" s="851"/>
      <c r="GLV44" s="851"/>
      <c r="GLW44" s="851"/>
      <c r="GLX44" s="851"/>
      <c r="GLY44" s="851"/>
      <c r="GLZ44" s="851"/>
      <c r="GMA44" s="851"/>
      <c r="GMB44" s="851"/>
      <c r="GMC44" s="851"/>
      <c r="GMD44" s="851"/>
      <c r="GME44" s="851"/>
      <c r="GMF44" s="851"/>
      <c r="GMG44" s="851"/>
      <c r="GMH44" s="851"/>
      <c r="GMI44" s="851"/>
      <c r="GMJ44" s="851"/>
      <c r="GMK44" s="851"/>
      <c r="GML44" s="851"/>
      <c r="GMM44" s="851"/>
      <c r="GMN44" s="851"/>
      <c r="GMO44" s="851"/>
      <c r="GMP44" s="851"/>
      <c r="GMQ44" s="851"/>
      <c r="GMR44" s="851"/>
      <c r="GMS44" s="851"/>
      <c r="GMT44" s="851"/>
      <c r="GMU44" s="851"/>
      <c r="GMV44" s="851"/>
      <c r="GMW44" s="851"/>
      <c r="GMX44" s="851"/>
      <c r="GMY44" s="851"/>
      <c r="GMZ44" s="851"/>
      <c r="GNA44" s="851"/>
      <c r="GNB44" s="851"/>
      <c r="GNC44" s="851"/>
      <c r="GND44" s="851"/>
      <c r="GNE44" s="851"/>
      <c r="GNF44" s="851"/>
      <c r="GNG44" s="851"/>
      <c r="GNH44" s="851"/>
      <c r="GNI44" s="851"/>
      <c r="GNJ44" s="851"/>
      <c r="GNK44" s="851"/>
      <c r="GNL44" s="851"/>
      <c r="GNM44" s="851"/>
      <c r="GNN44" s="851"/>
      <c r="GNO44" s="851"/>
      <c r="GNP44" s="851"/>
      <c r="GNQ44" s="851"/>
      <c r="GNR44" s="851"/>
      <c r="GNS44" s="851"/>
      <c r="GNT44" s="851"/>
      <c r="GNU44" s="851"/>
      <c r="GNV44" s="851"/>
      <c r="GNW44" s="851"/>
      <c r="GNX44" s="851"/>
      <c r="GNY44" s="851"/>
      <c r="GNZ44" s="851"/>
      <c r="GOA44" s="851"/>
      <c r="GOB44" s="851"/>
      <c r="GOC44" s="851"/>
      <c r="GOD44" s="851"/>
      <c r="GOE44" s="851"/>
      <c r="GOF44" s="851"/>
      <c r="GOG44" s="851"/>
      <c r="GOH44" s="851"/>
      <c r="GOI44" s="851"/>
      <c r="GOJ44" s="851"/>
      <c r="GOK44" s="851"/>
      <c r="GOL44" s="851"/>
      <c r="GOM44" s="851"/>
      <c r="GON44" s="851"/>
      <c r="GOO44" s="851"/>
      <c r="GOP44" s="851"/>
      <c r="GOQ44" s="851"/>
      <c r="GOR44" s="851"/>
      <c r="GOS44" s="851"/>
      <c r="GOT44" s="851"/>
      <c r="GOU44" s="851"/>
      <c r="GOV44" s="851"/>
      <c r="GOW44" s="851"/>
      <c r="GOX44" s="851"/>
      <c r="GOY44" s="851"/>
      <c r="GOZ44" s="851"/>
      <c r="GPA44" s="851"/>
      <c r="GPB44" s="851"/>
      <c r="GPC44" s="851"/>
      <c r="GPD44" s="851"/>
      <c r="GPE44" s="851"/>
      <c r="GPF44" s="851"/>
      <c r="GPG44" s="851"/>
      <c r="GPH44" s="851"/>
      <c r="GPI44" s="851"/>
      <c r="GPJ44" s="851"/>
      <c r="GPK44" s="851"/>
      <c r="GPL44" s="851"/>
      <c r="GPM44" s="851"/>
      <c r="GPN44" s="851"/>
      <c r="GPO44" s="851"/>
      <c r="GPP44" s="851"/>
      <c r="GPQ44" s="851"/>
      <c r="GPR44" s="851"/>
      <c r="GPS44" s="851"/>
      <c r="GPT44" s="851"/>
      <c r="GPU44" s="851"/>
      <c r="GPV44" s="851"/>
      <c r="GPW44" s="851"/>
      <c r="GPX44" s="851"/>
      <c r="GPY44" s="851"/>
      <c r="GPZ44" s="851"/>
      <c r="GQA44" s="851"/>
      <c r="GQB44" s="851"/>
      <c r="GQC44" s="851"/>
      <c r="GQD44" s="851"/>
      <c r="GQE44" s="851"/>
      <c r="GQF44" s="851"/>
      <c r="GQG44" s="851"/>
      <c r="GQH44" s="851"/>
      <c r="GQI44" s="851"/>
      <c r="GQJ44" s="851"/>
      <c r="GQK44" s="851"/>
      <c r="GQL44" s="851"/>
      <c r="GQM44" s="851"/>
      <c r="GQN44" s="851"/>
      <c r="GQO44" s="851"/>
      <c r="GQP44" s="851"/>
      <c r="GQQ44" s="851"/>
      <c r="GQR44" s="851"/>
      <c r="GQS44" s="851"/>
      <c r="GQT44" s="851"/>
      <c r="GQU44" s="851"/>
      <c r="GQV44" s="851"/>
      <c r="GQW44" s="851"/>
      <c r="GQX44" s="851"/>
      <c r="GQY44" s="851"/>
      <c r="GQZ44" s="851"/>
      <c r="GRA44" s="851"/>
      <c r="GRB44" s="851"/>
      <c r="GRC44" s="851"/>
      <c r="GRD44" s="851"/>
      <c r="GRE44" s="851"/>
      <c r="GRF44" s="851"/>
      <c r="GRG44" s="851"/>
      <c r="GRH44" s="851"/>
      <c r="GRI44" s="851"/>
      <c r="GRJ44" s="851"/>
      <c r="GRK44" s="851"/>
      <c r="GRL44" s="851"/>
      <c r="GRM44" s="851"/>
      <c r="GRN44" s="851"/>
      <c r="GRO44" s="851"/>
      <c r="GRP44" s="851"/>
      <c r="GRQ44" s="851"/>
      <c r="GRR44" s="851"/>
      <c r="GRS44" s="851"/>
      <c r="GRT44" s="851"/>
      <c r="GRU44" s="851"/>
      <c r="GRV44" s="851"/>
      <c r="GRW44" s="851"/>
      <c r="GRX44" s="851"/>
      <c r="GRY44" s="851"/>
      <c r="GRZ44" s="851"/>
      <c r="GSA44" s="851"/>
      <c r="GSB44" s="851"/>
      <c r="GSC44" s="851"/>
      <c r="GSD44" s="851"/>
      <c r="GSE44" s="851"/>
      <c r="GSF44" s="851"/>
      <c r="GSG44" s="851"/>
      <c r="GSH44" s="851"/>
      <c r="GSI44" s="851"/>
      <c r="GSJ44" s="851"/>
      <c r="GSK44" s="851"/>
      <c r="GSL44" s="851"/>
      <c r="GSM44" s="851"/>
      <c r="GSN44" s="851"/>
      <c r="GSO44" s="851"/>
      <c r="GSP44" s="851"/>
      <c r="GSQ44" s="851"/>
      <c r="GSR44" s="851"/>
      <c r="GSS44" s="851"/>
      <c r="GST44" s="851"/>
      <c r="GSU44" s="851"/>
      <c r="GSV44" s="851"/>
      <c r="GSW44" s="851"/>
      <c r="GSX44" s="851"/>
      <c r="GSY44" s="851"/>
      <c r="GSZ44" s="851"/>
      <c r="GTA44" s="851"/>
      <c r="GTB44" s="851"/>
      <c r="GTC44" s="851"/>
      <c r="GTD44" s="851"/>
      <c r="GTE44" s="851"/>
      <c r="GTF44" s="851"/>
      <c r="GTG44" s="851"/>
      <c r="GTH44" s="851"/>
      <c r="GTI44" s="851"/>
      <c r="GTJ44" s="851"/>
      <c r="GTK44" s="851"/>
      <c r="GTL44" s="851"/>
      <c r="GTM44" s="851"/>
      <c r="GTN44" s="851"/>
      <c r="GTO44" s="851"/>
      <c r="GTP44" s="851"/>
      <c r="GTQ44" s="851"/>
      <c r="GTR44" s="851"/>
      <c r="GTS44" s="851"/>
      <c r="GTT44" s="851"/>
      <c r="GTU44" s="851"/>
      <c r="GTV44" s="851"/>
      <c r="GTW44" s="851"/>
      <c r="GTX44" s="851"/>
      <c r="GTY44" s="851"/>
      <c r="GTZ44" s="851"/>
      <c r="GUA44" s="851"/>
      <c r="GUB44" s="851"/>
      <c r="GUC44" s="851"/>
      <c r="GUD44" s="851"/>
      <c r="GUE44" s="851"/>
      <c r="GUF44" s="851"/>
      <c r="GUG44" s="851"/>
      <c r="GUH44" s="851"/>
      <c r="GUI44" s="851"/>
      <c r="GUJ44" s="851"/>
      <c r="GUK44" s="851"/>
      <c r="GUL44" s="851"/>
      <c r="GUM44" s="851"/>
      <c r="GUN44" s="851"/>
      <c r="GUO44" s="851"/>
      <c r="GUP44" s="851"/>
      <c r="GUQ44" s="851"/>
      <c r="GUR44" s="851"/>
      <c r="GUS44" s="851"/>
      <c r="GUT44" s="851"/>
      <c r="GUU44" s="851"/>
      <c r="GUV44" s="851"/>
      <c r="GUW44" s="851"/>
      <c r="GUX44" s="851"/>
      <c r="GUY44" s="851"/>
      <c r="GUZ44" s="851"/>
      <c r="GVA44" s="851"/>
      <c r="GVB44" s="851"/>
      <c r="GVC44" s="851"/>
      <c r="GVD44" s="851"/>
      <c r="GVE44" s="851"/>
      <c r="GVF44" s="851"/>
      <c r="GVG44" s="851"/>
      <c r="GVH44" s="851"/>
      <c r="GVI44" s="851"/>
      <c r="GVJ44" s="851"/>
      <c r="GVK44" s="851"/>
      <c r="GVL44" s="851"/>
      <c r="GVM44" s="851"/>
      <c r="GVN44" s="851"/>
      <c r="GVO44" s="851"/>
      <c r="GVP44" s="851"/>
      <c r="GVQ44" s="851"/>
      <c r="GVR44" s="851"/>
      <c r="GVS44" s="851"/>
      <c r="GVT44" s="851"/>
      <c r="GVU44" s="851"/>
      <c r="GVV44" s="851"/>
      <c r="GVW44" s="851"/>
      <c r="GVX44" s="851"/>
      <c r="GVY44" s="851"/>
      <c r="GVZ44" s="851"/>
      <c r="GWA44" s="851"/>
      <c r="GWB44" s="851"/>
      <c r="GWC44" s="851"/>
      <c r="GWD44" s="851"/>
      <c r="GWE44" s="851"/>
      <c r="GWF44" s="851"/>
      <c r="GWG44" s="851"/>
      <c r="GWH44" s="851"/>
      <c r="GWI44" s="851"/>
      <c r="GWJ44" s="851"/>
      <c r="GWK44" s="851"/>
      <c r="GWL44" s="851"/>
      <c r="GWM44" s="851"/>
      <c r="GWN44" s="851"/>
      <c r="GWO44" s="851"/>
      <c r="GWP44" s="851"/>
      <c r="GWQ44" s="851"/>
      <c r="GWR44" s="851"/>
      <c r="GWS44" s="851"/>
      <c r="GWT44" s="851"/>
      <c r="GWU44" s="851"/>
      <c r="GWV44" s="851"/>
      <c r="GWW44" s="851"/>
      <c r="GWX44" s="851"/>
      <c r="GWY44" s="851"/>
      <c r="GWZ44" s="851"/>
      <c r="GXA44" s="851"/>
      <c r="GXB44" s="851"/>
      <c r="GXC44" s="851"/>
      <c r="GXD44" s="851"/>
      <c r="GXE44" s="851"/>
      <c r="GXF44" s="851"/>
      <c r="GXG44" s="851"/>
      <c r="GXH44" s="851"/>
      <c r="GXI44" s="851"/>
      <c r="GXJ44" s="851"/>
      <c r="GXK44" s="851"/>
      <c r="GXL44" s="851"/>
      <c r="GXM44" s="851"/>
      <c r="GXN44" s="851"/>
      <c r="GXO44" s="851"/>
      <c r="GXP44" s="851"/>
      <c r="GXQ44" s="851"/>
      <c r="GXR44" s="851"/>
      <c r="GXS44" s="851"/>
      <c r="GXT44" s="851"/>
      <c r="GXU44" s="851"/>
      <c r="GXV44" s="851"/>
      <c r="GXW44" s="851"/>
      <c r="GXX44" s="851"/>
      <c r="GXY44" s="851"/>
      <c r="GXZ44" s="851"/>
      <c r="GYA44" s="851"/>
      <c r="GYB44" s="851"/>
      <c r="GYC44" s="851"/>
      <c r="GYD44" s="851"/>
      <c r="GYE44" s="851"/>
      <c r="GYF44" s="851"/>
      <c r="GYG44" s="851"/>
      <c r="GYH44" s="851"/>
      <c r="GYI44" s="851"/>
      <c r="GYJ44" s="851"/>
      <c r="GYK44" s="851"/>
      <c r="GYL44" s="851"/>
      <c r="GYM44" s="851"/>
      <c r="GYN44" s="851"/>
      <c r="GYO44" s="851"/>
      <c r="GYP44" s="851"/>
      <c r="GYQ44" s="851"/>
      <c r="GYR44" s="851"/>
      <c r="GYS44" s="851"/>
      <c r="GYT44" s="851"/>
      <c r="GYU44" s="851"/>
      <c r="GYV44" s="851"/>
      <c r="GYW44" s="851"/>
      <c r="GYX44" s="851"/>
      <c r="GYY44" s="851"/>
      <c r="GYZ44" s="851"/>
      <c r="GZA44" s="851"/>
      <c r="GZB44" s="851"/>
      <c r="GZC44" s="851"/>
      <c r="GZD44" s="851"/>
      <c r="GZE44" s="851"/>
      <c r="GZF44" s="851"/>
      <c r="GZG44" s="851"/>
      <c r="GZH44" s="851"/>
      <c r="GZI44" s="851"/>
      <c r="GZJ44" s="851"/>
      <c r="GZK44" s="851"/>
      <c r="GZL44" s="851"/>
      <c r="GZM44" s="851"/>
      <c r="GZN44" s="851"/>
      <c r="GZO44" s="851"/>
      <c r="GZP44" s="851"/>
      <c r="GZQ44" s="851"/>
      <c r="GZR44" s="851"/>
      <c r="GZS44" s="851"/>
      <c r="GZT44" s="851"/>
      <c r="GZU44" s="851"/>
      <c r="GZV44" s="851"/>
      <c r="GZW44" s="851"/>
      <c r="GZX44" s="851"/>
      <c r="GZY44" s="851"/>
      <c r="GZZ44" s="851"/>
      <c r="HAA44" s="851"/>
      <c r="HAB44" s="851"/>
      <c r="HAC44" s="851"/>
      <c r="HAD44" s="851"/>
      <c r="HAE44" s="851"/>
      <c r="HAF44" s="851"/>
      <c r="HAG44" s="851"/>
      <c r="HAH44" s="851"/>
      <c r="HAI44" s="851"/>
      <c r="HAJ44" s="851"/>
      <c r="HAK44" s="851"/>
      <c r="HAL44" s="851"/>
      <c r="HAM44" s="851"/>
      <c r="HAN44" s="851"/>
      <c r="HAO44" s="851"/>
      <c r="HAP44" s="851"/>
      <c r="HAQ44" s="851"/>
      <c r="HAR44" s="851"/>
      <c r="HAS44" s="851"/>
      <c r="HAT44" s="851"/>
      <c r="HAU44" s="851"/>
      <c r="HAV44" s="851"/>
      <c r="HAW44" s="851"/>
      <c r="HAX44" s="851"/>
      <c r="HAY44" s="851"/>
      <c r="HAZ44" s="851"/>
      <c r="HBA44" s="851"/>
      <c r="HBB44" s="851"/>
      <c r="HBC44" s="851"/>
      <c r="HBD44" s="851"/>
      <c r="HBE44" s="851"/>
      <c r="HBF44" s="851"/>
      <c r="HBG44" s="851"/>
      <c r="HBH44" s="851"/>
      <c r="HBI44" s="851"/>
      <c r="HBJ44" s="851"/>
      <c r="HBK44" s="851"/>
      <c r="HBL44" s="851"/>
      <c r="HBM44" s="851"/>
      <c r="HBN44" s="851"/>
      <c r="HBO44" s="851"/>
      <c r="HBP44" s="851"/>
      <c r="HBQ44" s="851"/>
      <c r="HBR44" s="851"/>
      <c r="HBS44" s="851"/>
      <c r="HBT44" s="851"/>
      <c r="HBU44" s="851"/>
      <c r="HBV44" s="851"/>
      <c r="HBW44" s="851"/>
      <c r="HBX44" s="851"/>
      <c r="HBY44" s="851"/>
      <c r="HBZ44" s="851"/>
      <c r="HCA44" s="851"/>
      <c r="HCB44" s="851"/>
      <c r="HCC44" s="851"/>
      <c r="HCD44" s="851"/>
      <c r="HCE44" s="851"/>
      <c r="HCF44" s="851"/>
      <c r="HCG44" s="851"/>
      <c r="HCH44" s="851"/>
      <c r="HCI44" s="851"/>
      <c r="HCJ44" s="851"/>
      <c r="HCK44" s="851"/>
      <c r="HCL44" s="851"/>
      <c r="HCM44" s="851"/>
      <c r="HCN44" s="851"/>
      <c r="HCO44" s="851"/>
      <c r="HCP44" s="851"/>
      <c r="HCQ44" s="851"/>
      <c r="HCR44" s="851"/>
      <c r="HCS44" s="851"/>
      <c r="HCT44" s="851"/>
      <c r="HCU44" s="851"/>
      <c r="HCV44" s="851"/>
      <c r="HCW44" s="851"/>
      <c r="HCX44" s="851"/>
      <c r="HCY44" s="851"/>
      <c r="HCZ44" s="851"/>
      <c r="HDA44" s="851"/>
      <c r="HDB44" s="851"/>
      <c r="HDC44" s="851"/>
      <c r="HDD44" s="851"/>
      <c r="HDE44" s="851"/>
      <c r="HDF44" s="851"/>
      <c r="HDG44" s="851"/>
      <c r="HDH44" s="851"/>
      <c r="HDI44" s="851"/>
      <c r="HDJ44" s="851"/>
      <c r="HDK44" s="851"/>
      <c r="HDL44" s="851"/>
      <c r="HDM44" s="851"/>
      <c r="HDN44" s="851"/>
      <c r="HDO44" s="851"/>
      <c r="HDP44" s="851"/>
      <c r="HDQ44" s="851"/>
      <c r="HDR44" s="851"/>
      <c r="HDS44" s="851"/>
      <c r="HDT44" s="851"/>
      <c r="HDU44" s="851"/>
      <c r="HDV44" s="851"/>
      <c r="HDW44" s="851"/>
      <c r="HDX44" s="851"/>
      <c r="HDY44" s="851"/>
      <c r="HDZ44" s="851"/>
      <c r="HEA44" s="851"/>
      <c r="HEB44" s="851"/>
      <c r="HEC44" s="851"/>
      <c r="HED44" s="851"/>
      <c r="HEE44" s="851"/>
      <c r="HEF44" s="851"/>
      <c r="HEG44" s="851"/>
      <c r="HEH44" s="851"/>
      <c r="HEI44" s="851"/>
      <c r="HEJ44" s="851"/>
      <c r="HEK44" s="851"/>
      <c r="HEL44" s="851"/>
      <c r="HEM44" s="851"/>
      <c r="HEN44" s="851"/>
      <c r="HEO44" s="851"/>
      <c r="HEP44" s="851"/>
      <c r="HEQ44" s="851"/>
      <c r="HER44" s="851"/>
      <c r="HES44" s="851"/>
      <c r="HET44" s="851"/>
      <c r="HEU44" s="851"/>
      <c r="HEV44" s="851"/>
      <c r="HEW44" s="851"/>
      <c r="HEX44" s="851"/>
      <c r="HEY44" s="851"/>
      <c r="HEZ44" s="851"/>
      <c r="HFA44" s="851"/>
      <c r="HFB44" s="851"/>
      <c r="HFC44" s="851"/>
      <c r="HFD44" s="851"/>
      <c r="HFE44" s="851"/>
      <c r="HFF44" s="851"/>
      <c r="HFG44" s="851"/>
      <c r="HFH44" s="851"/>
      <c r="HFI44" s="851"/>
      <c r="HFJ44" s="851"/>
      <c r="HFK44" s="851"/>
      <c r="HFL44" s="851"/>
      <c r="HFM44" s="851"/>
      <c r="HFN44" s="851"/>
      <c r="HFO44" s="851"/>
      <c r="HFP44" s="851"/>
      <c r="HFQ44" s="851"/>
      <c r="HFR44" s="851"/>
      <c r="HFS44" s="851"/>
      <c r="HFT44" s="851"/>
      <c r="HFU44" s="851"/>
      <c r="HFV44" s="851"/>
      <c r="HFW44" s="851"/>
      <c r="HFX44" s="851"/>
      <c r="HFY44" s="851"/>
      <c r="HFZ44" s="851"/>
      <c r="HGA44" s="851"/>
      <c r="HGB44" s="851"/>
      <c r="HGC44" s="851"/>
      <c r="HGD44" s="851"/>
      <c r="HGE44" s="851"/>
      <c r="HGF44" s="851"/>
      <c r="HGG44" s="851"/>
      <c r="HGH44" s="851"/>
      <c r="HGI44" s="851"/>
      <c r="HGJ44" s="851"/>
      <c r="HGK44" s="851"/>
      <c r="HGL44" s="851"/>
      <c r="HGM44" s="851"/>
      <c r="HGN44" s="851"/>
      <c r="HGO44" s="851"/>
      <c r="HGP44" s="851"/>
      <c r="HGQ44" s="851"/>
      <c r="HGR44" s="851"/>
      <c r="HGS44" s="851"/>
      <c r="HGT44" s="851"/>
      <c r="HGU44" s="851"/>
      <c r="HGV44" s="851"/>
      <c r="HGW44" s="851"/>
      <c r="HGX44" s="851"/>
      <c r="HGY44" s="851"/>
      <c r="HGZ44" s="851"/>
      <c r="HHA44" s="851"/>
      <c r="HHB44" s="851"/>
      <c r="HHC44" s="851"/>
      <c r="HHD44" s="851"/>
      <c r="HHE44" s="851"/>
      <c r="HHF44" s="851"/>
      <c r="HHG44" s="851"/>
      <c r="HHH44" s="851"/>
      <c r="HHI44" s="851"/>
      <c r="HHJ44" s="851"/>
      <c r="HHK44" s="851"/>
      <c r="HHL44" s="851"/>
      <c r="HHM44" s="851"/>
      <c r="HHN44" s="851"/>
      <c r="HHO44" s="851"/>
      <c r="HHP44" s="851"/>
      <c r="HHQ44" s="851"/>
      <c r="HHR44" s="851"/>
      <c r="HHS44" s="851"/>
      <c r="HHT44" s="851"/>
      <c r="HHU44" s="851"/>
      <c r="HHV44" s="851"/>
      <c r="HHW44" s="851"/>
      <c r="HHX44" s="851"/>
      <c r="HHY44" s="851"/>
      <c r="HHZ44" s="851"/>
      <c r="HIA44" s="851"/>
      <c r="HIB44" s="851"/>
      <c r="HIC44" s="851"/>
      <c r="HID44" s="851"/>
      <c r="HIE44" s="851"/>
      <c r="HIF44" s="851"/>
      <c r="HIG44" s="851"/>
      <c r="HIH44" s="851"/>
      <c r="HII44" s="851"/>
      <c r="HIJ44" s="851"/>
      <c r="HIK44" s="851"/>
      <c r="HIL44" s="851"/>
      <c r="HIM44" s="851"/>
      <c r="HIN44" s="851"/>
      <c r="HIO44" s="851"/>
      <c r="HIP44" s="851"/>
      <c r="HIQ44" s="851"/>
      <c r="HIR44" s="851"/>
      <c r="HIS44" s="851"/>
      <c r="HIT44" s="851"/>
      <c r="HIU44" s="851"/>
      <c r="HIV44" s="851"/>
      <c r="HIW44" s="851"/>
      <c r="HIX44" s="851"/>
      <c r="HIY44" s="851"/>
      <c r="HIZ44" s="851"/>
      <c r="HJA44" s="851"/>
      <c r="HJB44" s="851"/>
      <c r="HJC44" s="851"/>
      <c r="HJD44" s="851"/>
      <c r="HJE44" s="851"/>
      <c r="HJF44" s="851"/>
      <c r="HJG44" s="851"/>
      <c r="HJH44" s="851"/>
      <c r="HJI44" s="851"/>
      <c r="HJJ44" s="851"/>
      <c r="HJK44" s="851"/>
      <c r="HJL44" s="851"/>
      <c r="HJM44" s="851"/>
      <c r="HJN44" s="851"/>
      <c r="HJO44" s="851"/>
      <c r="HJP44" s="851"/>
      <c r="HJQ44" s="851"/>
      <c r="HJR44" s="851"/>
      <c r="HJS44" s="851"/>
      <c r="HJT44" s="851"/>
      <c r="HJU44" s="851"/>
      <c r="HJV44" s="851"/>
      <c r="HJW44" s="851"/>
      <c r="HJX44" s="851"/>
      <c r="HJY44" s="851"/>
      <c r="HJZ44" s="851"/>
      <c r="HKA44" s="851"/>
      <c r="HKB44" s="851"/>
      <c r="HKC44" s="851"/>
      <c r="HKD44" s="851"/>
      <c r="HKE44" s="851"/>
      <c r="HKF44" s="851"/>
      <c r="HKG44" s="851"/>
      <c r="HKH44" s="851"/>
      <c r="HKI44" s="851"/>
      <c r="HKJ44" s="851"/>
      <c r="HKK44" s="851"/>
      <c r="HKL44" s="851"/>
      <c r="HKM44" s="851"/>
      <c r="HKN44" s="851"/>
      <c r="HKO44" s="851"/>
      <c r="HKP44" s="851"/>
      <c r="HKQ44" s="851"/>
      <c r="HKR44" s="851"/>
      <c r="HKS44" s="851"/>
      <c r="HKT44" s="851"/>
      <c r="HKU44" s="851"/>
      <c r="HKV44" s="851"/>
      <c r="HKW44" s="851"/>
      <c r="HKX44" s="851"/>
      <c r="HKY44" s="851"/>
      <c r="HKZ44" s="851"/>
      <c r="HLA44" s="851"/>
      <c r="HLB44" s="851"/>
      <c r="HLC44" s="851"/>
      <c r="HLD44" s="851"/>
      <c r="HLE44" s="851"/>
      <c r="HLF44" s="851"/>
      <c r="HLG44" s="851"/>
      <c r="HLH44" s="851"/>
      <c r="HLI44" s="851"/>
      <c r="HLJ44" s="851"/>
      <c r="HLK44" s="851"/>
      <c r="HLL44" s="851"/>
      <c r="HLM44" s="851"/>
      <c r="HLN44" s="851"/>
      <c r="HLO44" s="851"/>
      <c r="HLP44" s="851"/>
      <c r="HLQ44" s="851"/>
      <c r="HLR44" s="851"/>
      <c r="HLS44" s="851"/>
      <c r="HLT44" s="851"/>
      <c r="HLU44" s="851"/>
      <c r="HLV44" s="851"/>
      <c r="HLW44" s="851"/>
      <c r="HLX44" s="851"/>
      <c r="HLY44" s="851"/>
      <c r="HLZ44" s="851"/>
      <c r="HMA44" s="851"/>
      <c r="HMB44" s="851"/>
      <c r="HMC44" s="851"/>
      <c r="HMD44" s="851"/>
      <c r="HME44" s="851"/>
      <c r="HMF44" s="851"/>
      <c r="HMG44" s="851"/>
      <c r="HMH44" s="851"/>
      <c r="HMI44" s="851"/>
      <c r="HMJ44" s="851"/>
      <c r="HMK44" s="851"/>
      <c r="HML44" s="851"/>
      <c r="HMM44" s="851"/>
      <c r="HMN44" s="851"/>
      <c r="HMO44" s="851"/>
      <c r="HMP44" s="851"/>
      <c r="HMQ44" s="851"/>
      <c r="HMR44" s="851"/>
      <c r="HMS44" s="851"/>
      <c r="HMT44" s="851"/>
      <c r="HMU44" s="851"/>
      <c r="HMV44" s="851"/>
      <c r="HMW44" s="851"/>
      <c r="HMX44" s="851"/>
      <c r="HMY44" s="851"/>
      <c r="HMZ44" s="851"/>
      <c r="HNA44" s="851"/>
      <c r="HNB44" s="851"/>
      <c r="HNC44" s="851"/>
      <c r="HND44" s="851"/>
      <c r="HNE44" s="851"/>
      <c r="HNF44" s="851"/>
      <c r="HNG44" s="851"/>
      <c r="HNH44" s="851"/>
      <c r="HNI44" s="851"/>
      <c r="HNJ44" s="851"/>
      <c r="HNK44" s="851"/>
      <c r="HNL44" s="851"/>
      <c r="HNM44" s="851"/>
      <c r="HNN44" s="851"/>
      <c r="HNO44" s="851"/>
      <c r="HNP44" s="851"/>
      <c r="HNQ44" s="851"/>
      <c r="HNR44" s="851"/>
      <c r="HNS44" s="851"/>
      <c r="HNT44" s="851"/>
      <c r="HNU44" s="851"/>
      <c r="HNV44" s="851"/>
      <c r="HNW44" s="851"/>
      <c r="HNX44" s="851"/>
      <c r="HNY44" s="851"/>
      <c r="HNZ44" s="851"/>
      <c r="HOA44" s="851"/>
      <c r="HOB44" s="851"/>
      <c r="HOC44" s="851"/>
      <c r="HOD44" s="851"/>
      <c r="HOE44" s="851"/>
      <c r="HOF44" s="851"/>
      <c r="HOG44" s="851"/>
      <c r="HOH44" s="851"/>
      <c r="HOI44" s="851"/>
      <c r="HOJ44" s="851"/>
      <c r="HOK44" s="851"/>
      <c r="HOL44" s="851"/>
      <c r="HOM44" s="851"/>
      <c r="HON44" s="851"/>
      <c r="HOO44" s="851"/>
      <c r="HOP44" s="851"/>
      <c r="HOQ44" s="851"/>
      <c r="HOR44" s="851"/>
      <c r="HOS44" s="851"/>
      <c r="HOT44" s="851"/>
      <c r="HOU44" s="851"/>
      <c r="HOV44" s="851"/>
      <c r="HOW44" s="851"/>
      <c r="HOX44" s="851"/>
      <c r="HOY44" s="851"/>
      <c r="HOZ44" s="851"/>
      <c r="HPA44" s="851"/>
      <c r="HPB44" s="851"/>
      <c r="HPC44" s="851"/>
      <c r="HPD44" s="851"/>
      <c r="HPE44" s="851"/>
      <c r="HPF44" s="851"/>
      <c r="HPG44" s="851"/>
      <c r="HPH44" s="851"/>
      <c r="HPI44" s="851"/>
      <c r="HPJ44" s="851"/>
      <c r="HPK44" s="851"/>
      <c r="HPL44" s="851"/>
      <c r="HPM44" s="851"/>
      <c r="HPN44" s="851"/>
      <c r="HPO44" s="851"/>
      <c r="HPP44" s="851"/>
      <c r="HPQ44" s="851"/>
      <c r="HPR44" s="851"/>
      <c r="HPS44" s="851"/>
      <c r="HPT44" s="851"/>
      <c r="HPU44" s="851"/>
      <c r="HPV44" s="851"/>
      <c r="HPW44" s="851"/>
      <c r="HPX44" s="851"/>
      <c r="HPY44" s="851"/>
      <c r="HPZ44" s="851"/>
      <c r="HQA44" s="851"/>
      <c r="HQB44" s="851"/>
      <c r="HQC44" s="851"/>
      <c r="HQD44" s="851"/>
      <c r="HQE44" s="851"/>
      <c r="HQF44" s="851"/>
      <c r="HQG44" s="851"/>
      <c r="HQH44" s="851"/>
      <c r="HQI44" s="851"/>
      <c r="HQJ44" s="851"/>
      <c r="HQK44" s="851"/>
      <c r="HQL44" s="851"/>
      <c r="HQM44" s="851"/>
      <c r="HQN44" s="851"/>
      <c r="HQO44" s="851"/>
      <c r="HQP44" s="851"/>
      <c r="HQQ44" s="851"/>
      <c r="HQR44" s="851"/>
      <c r="HQS44" s="851"/>
      <c r="HQT44" s="851"/>
      <c r="HQU44" s="851"/>
      <c r="HQV44" s="851"/>
      <c r="HQW44" s="851"/>
      <c r="HQX44" s="851"/>
      <c r="HQY44" s="851"/>
      <c r="HQZ44" s="851"/>
      <c r="HRA44" s="851"/>
      <c r="HRB44" s="851"/>
      <c r="HRC44" s="851"/>
      <c r="HRD44" s="851"/>
      <c r="HRE44" s="851"/>
      <c r="HRF44" s="851"/>
      <c r="HRG44" s="851"/>
      <c r="HRH44" s="851"/>
      <c r="HRI44" s="851"/>
      <c r="HRJ44" s="851"/>
      <c r="HRK44" s="851"/>
      <c r="HRL44" s="851"/>
      <c r="HRM44" s="851"/>
      <c r="HRN44" s="851"/>
      <c r="HRO44" s="851"/>
      <c r="HRP44" s="851"/>
      <c r="HRQ44" s="851"/>
      <c r="HRR44" s="851"/>
      <c r="HRS44" s="851"/>
      <c r="HRT44" s="851"/>
      <c r="HRU44" s="851"/>
      <c r="HRV44" s="851"/>
      <c r="HRW44" s="851"/>
      <c r="HRX44" s="851"/>
      <c r="HRY44" s="851"/>
      <c r="HRZ44" s="851"/>
      <c r="HSA44" s="851"/>
      <c r="HSB44" s="851"/>
      <c r="HSC44" s="851"/>
      <c r="HSD44" s="851"/>
      <c r="HSE44" s="851"/>
      <c r="HSF44" s="851"/>
      <c r="HSG44" s="851"/>
      <c r="HSH44" s="851"/>
      <c r="HSI44" s="851"/>
      <c r="HSJ44" s="851"/>
      <c r="HSK44" s="851"/>
      <c r="HSL44" s="851"/>
      <c r="HSM44" s="851"/>
      <c r="HSN44" s="851"/>
      <c r="HSO44" s="851"/>
      <c r="HSP44" s="851"/>
      <c r="HSQ44" s="851"/>
      <c r="HSR44" s="851"/>
      <c r="HSS44" s="851"/>
      <c r="HST44" s="851"/>
      <c r="HSU44" s="851"/>
      <c r="HSV44" s="851"/>
      <c r="HSW44" s="851"/>
      <c r="HSX44" s="851"/>
      <c r="HSY44" s="851"/>
      <c r="HSZ44" s="851"/>
      <c r="HTA44" s="851"/>
      <c r="HTB44" s="851"/>
      <c r="HTC44" s="851"/>
      <c r="HTD44" s="851"/>
      <c r="HTE44" s="851"/>
      <c r="HTF44" s="851"/>
      <c r="HTG44" s="851"/>
      <c r="HTH44" s="851"/>
      <c r="HTI44" s="851"/>
      <c r="HTJ44" s="851"/>
      <c r="HTK44" s="851"/>
      <c r="HTL44" s="851"/>
      <c r="HTM44" s="851"/>
      <c r="HTN44" s="851"/>
      <c r="HTO44" s="851"/>
      <c r="HTP44" s="851"/>
      <c r="HTQ44" s="851"/>
      <c r="HTR44" s="851"/>
      <c r="HTS44" s="851"/>
      <c r="HTT44" s="851"/>
      <c r="HTU44" s="851"/>
      <c r="HTV44" s="851"/>
      <c r="HTW44" s="851"/>
      <c r="HTX44" s="851"/>
      <c r="HTY44" s="851"/>
      <c r="HTZ44" s="851"/>
      <c r="HUA44" s="851"/>
      <c r="HUB44" s="851"/>
      <c r="HUC44" s="851"/>
      <c r="HUD44" s="851"/>
      <c r="HUE44" s="851"/>
      <c r="HUF44" s="851"/>
      <c r="HUG44" s="851"/>
      <c r="HUH44" s="851"/>
      <c r="HUI44" s="851"/>
      <c r="HUJ44" s="851"/>
      <c r="HUK44" s="851"/>
      <c r="HUL44" s="851"/>
      <c r="HUM44" s="851"/>
      <c r="HUN44" s="851"/>
      <c r="HUO44" s="851"/>
      <c r="HUP44" s="851"/>
      <c r="HUQ44" s="851"/>
      <c r="HUR44" s="851"/>
      <c r="HUS44" s="851"/>
      <c r="HUT44" s="851"/>
      <c r="HUU44" s="851"/>
      <c r="HUV44" s="851"/>
      <c r="HUW44" s="851"/>
      <c r="HUX44" s="851"/>
      <c r="HUY44" s="851"/>
      <c r="HUZ44" s="851"/>
      <c r="HVA44" s="851"/>
      <c r="HVB44" s="851"/>
      <c r="HVC44" s="851"/>
      <c r="HVD44" s="851"/>
      <c r="HVE44" s="851"/>
      <c r="HVF44" s="851"/>
      <c r="HVG44" s="851"/>
      <c r="HVH44" s="851"/>
      <c r="HVI44" s="851"/>
      <c r="HVJ44" s="851"/>
      <c r="HVK44" s="851"/>
      <c r="HVL44" s="851"/>
      <c r="HVM44" s="851"/>
      <c r="HVN44" s="851"/>
      <c r="HVO44" s="851"/>
      <c r="HVP44" s="851"/>
      <c r="HVQ44" s="851"/>
      <c r="HVR44" s="851"/>
      <c r="HVS44" s="851"/>
      <c r="HVT44" s="851"/>
      <c r="HVU44" s="851"/>
      <c r="HVV44" s="851"/>
      <c r="HVW44" s="851"/>
      <c r="HVX44" s="851"/>
      <c r="HVY44" s="851"/>
      <c r="HVZ44" s="851"/>
      <c r="HWA44" s="851"/>
      <c r="HWB44" s="851"/>
      <c r="HWC44" s="851"/>
      <c r="HWD44" s="851"/>
      <c r="HWE44" s="851"/>
      <c r="HWF44" s="851"/>
      <c r="HWG44" s="851"/>
      <c r="HWH44" s="851"/>
      <c r="HWI44" s="851"/>
      <c r="HWJ44" s="851"/>
      <c r="HWK44" s="851"/>
      <c r="HWL44" s="851"/>
      <c r="HWM44" s="851"/>
      <c r="HWN44" s="851"/>
      <c r="HWO44" s="851"/>
      <c r="HWP44" s="851"/>
      <c r="HWQ44" s="851"/>
      <c r="HWR44" s="851"/>
      <c r="HWS44" s="851"/>
      <c r="HWT44" s="851"/>
      <c r="HWU44" s="851"/>
      <c r="HWV44" s="851"/>
      <c r="HWW44" s="851"/>
      <c r="HWX44" s="851"/>
      <c r="HWY44" s="851"/>
      <c r="HWZ44" s="851"/>
      <c r="HXA44" s="851"/>
      <c r="HXB44" s="851"/>
      <c r="HXC44" s="851"/>
      <c r="HXD44" s="851"/>
      <c r="HXE44" s="851"/>
      <c r="HXF44" s="851"/>
      <c r="HXG44" s="851"/>
      <c r="HXH44" s="851"/>
      <c r="HXI44" s="851"/>
      <c r="HXJ44" s="851"/>
      <c r="HXK44" s="851"/>
      <c r="HXL44" s="851"/>
      <c r="HXM44" s="851"/>
      <c r="HXN44" s="851"/>
      <c r="HXO44" s="851"/>
      <c r="HXP44" s="851"/>
      <c r="HXQ44" s="851"/>
      <c r="HXR44" s="851"/>
      <c r="HXS44" s="851"/>
      <c r="HXT44" s="851"/>
      <c r="HXU44" s="851"/>
      <c r="HXV44" s="851"/>
      <c r="HXW44" s="851"/>
      <c r="HXX44" s="851"/>
      <c r="HXY44" s="851"/>
      <c r="HXZ44" s="851"/>
      <c r="HYA44" s="851"/>
      <c r="HYB44" s="851"/>
      <c r="HYC44" s="851"/>
      <c r="HYD44" s="851"/>
      <c r="HYE44" s="851"/>
      <c r="HYF44" s="851"/>
      <c r="HYG44" s="851"/>
      <c r="HYH44" s="851"/>
      <c r="HYI44" s="851"/>
      <c r="HYJ44" s="851"/>
      <c r="HYK44" s="851"/>
      <c r="HYL44" s="851"/>
      <c r="HYM44" s="851"/>
      <c r="HYN44" s="851"/>
      <c r="HYO44" s="851"/>
      <c r="HYP44" s="851"/>
      <c r="HYQ44" s="851"/>
      <c r="HYR44" s="851"/>
      <c r="HYS44" s="851"/>
      <c r="HYT44" s="851"/>
      <c r="HYU44" s="851"/>
      <c r="HYV44" s="851"/>
      <c r="HYW44" s="851"/>
      <c r="HYX44" s="851"/>
      <c r="HYY44" s="851"/>
      <c r="HYZ44" s="851"/>
      <c r="HZA44" s="851"/>
      <c r="HZB44" s="851"/>
      <c r="HZC44" s="851"/>
      <c r="HZD44" s="851"/>
      <c r="HZE44" s="851"/>
      <c r="HZF44" s="851"/>
      <c r="HZG44" s="851"/>
      <c r="HZH44" s="851"/>
      <c r="HZI44" s="851"/>
      <c r="HZJ44" s="851"/>
      <c r="HZK44" s="851"/>
      <c r="HZL44" s="851"/>
      <c r="HZM44" s="851"/>
      <c r="HZN44" s="851"/>
      <c r="HZO44" s="851"/>
      <c r="HZP44" s="851"/>
      <c r="HZQ44" s="851"/>
      <c r="HZR44" s="851"/>
      <c r="HZS44" s="851"/>
      <c r="HZT44" s="851"/>
      <c r="HZU44" s="851"/>
      <c r="HZV44" s="851"/>
      <c r="HZW44" s="851"/>
      <c r="HZX44" s="851"/>
      <c r="HZY44" s="851"/>
      <c r="HZZ44" s="851"/>
      <c r="IAA44" s="851"/>
      <c r="IAB44" s="851"/>
      <c r="IAC44" s="851"/>
      <c r="IAD44" s="851"/>
      <c r="IAE44" s="851"/>
      <c r="IAF44" s="851"/>
      <c r="IAG44" s="851"/>
      <c r="IAH44" s="851"/>
      <c r="IAI44" s="851"/>
      <c r="IAJ44" s="851"/>
      <c r="IAK44" s="851"/>
      <c r="IAL44" s="851"/>
      <c r="IAM44" s="851"/>
      <c r="IAN44" s="851"/>
      <c r="IAO44" s="851"/>
      <c r="IAP44" s="851"/>
      <c r="IAQ44" s="851"/>
      <c r="IAR44" s="851"/>
      <c r="IAS44" s="851"/>
      <c r="IAT44" s="851"/>
      <c r="IAU44" s="851"/>
      <c r="IAV44" s="851"/>
      <c r="IAW44" s="851"/>
      <c r="IAX44" s="851"/>
      <c r="IAY44" s="851"/>
      <c r="IAZ44" s="851"/>
      <c r="IBA44" s="851"/>
      <c r="IBB44" s="851"/>
      <c r="IBC44" s="851"/>
      <c r="IBD44" s="851"/>
      <c r="IBE44" s="851"/>
      <c r="IBF44" s="851"/>
      <c r="IBG44" s="851"/>
      <c r="IBH44" s="851"/>
      <c r="IBI44" s="851"/>
      <c r="IBJ44" s="851"/>
      <c r="IBK44" s="851"/>
      <c r="IBL44" s="851"/>
      <c r="IBM44" s="851"/>
      <c r="IBN44" s="851"/>
      <c r="IBO44" s="851"/>
      <c r="IBP44" s="851"/>
      <c r="IBQ44" s="851"/>
      <c r="IBR44" s="851"/>
      <c r="IBS44" s="851"/>
      <c r="IBT44" s="851"/>
      <c r="IBU44" s="851"/>
      <c r="IBV44" s="851"/>
      <c r="IBW44" s="851"/>
      <c r="IBX44" s="851"/>
      <c r="IBY44" s="851"/>
      <c r="IBZ44" s="851"/>
      <c r="ICA44" s="851"/>
      <c r="ICB44" s="851"/>
      <c r="ICC44" s="851"/>
      <c r="ICD44" s="851"/>
      <c r="ICE44" s="851"/>
      <c r="ICF44" s="851"/>
      <c r="ICG44" s="851"/>
      <c r="ICH44" s="851"/>
      <c r="ICI44" s="851"/>
      <c r="ICJ44" s="851"/>
      <c r="ICK44" s="851"/>
      <c r="ICL44" s="851"/>
      <c r="ICM44" s="851"/>
      <c r="ICN44" s="851"/>
      <c r="ICO44" s="851"/>
      <c r="ICP44" s="851"/>
      <c r="ICQ44" s="851"/>
      <c r="ICR44" s="851"/>
      <c r="ICS44" s="851"/>
      <c r="ICT44" s="851"/>
      <c r="ICU44" s="851"/>
      <c r="ICV44" s="851"/>
      <c r="ICW44" s="851"/>
      <c r="ICX44" s="851"/>
      <c r="ICY44" s="851"/>
      <c r="ICZ44" s="851"/>
      <c r="IDA44" s="851"/>
      <c r="IDB44" s="851"/>
      <c r="IDC44" s="851"/>
      <c r="IDD44" s="851"/>
      <c r="IDE44" s="851"/>
      <c r="IDF44" s="851"/>
      <c r="IDG44" s="851"/>
      <c r="IDH44" s="851"/>
      <c r="IDI44" s="851"/>
      <c r="IDJ44" s="851"/>
      <c r="IDK44" s="851"/>
      <c r="IDL44" s="851"/>
      <c r="IDM44" s="851"/>
      <c r="IDN44" s="851"/>
      <c r="IDO44" s="851"/>
      <c r="IDP44" s="851"/>
      <c r="IDQ44" s="851"/>
      <c r="IDR44" s="851"/>
      <c r="IDS44" s="851"/>
      <c r="IDT44" s="851"/>
      <c r="IDU44" s="851"/>
      <c r="IDV44" s="851"/>
      <c r="IDW44" s="851"/>
      <c r="IDX44" s="851"/>
      <c r="IDY44" s="851"/>
      <c r="IDZ44" s="851"/>
      <c r="IEA44" s="851"/>
      <c r="IEB44" s="851"/>
      <c r="IEC44" s="851"/>
      <c r="IED44" s="851"/>
      <c r="IEE44" s="851"/>
      <c r="IEF44" s="851"/>
      <c r="IEG44" s="851"/>
      <c r="IEH44" s="851"/>
      <c r="IEI44" s="851"/>
      <c r="IEJ44" s="851"/>
      <c r="IEK44" s="851"/>
      <c r="IEL44" s="851"/>
      <c r="IEM44" s="851"/>
      <c r="IEN44" s="851"/>
      <c r="IEO44" s="851"/>
      <c r="IEP44" s="851"/>
      <c r="IEQ44" s="851"/>
      <c r="IER44" s="851"/>
      <c r="IES44" s="851"/>
      <c r="IET44" s="851"/>
      <c r="IEU44" s="851"/>
      <c r="IEV44" s="851"/>
      <c r="IEW44" s="851"/>
      <c r="IEX44" s="851"/>
      <c r="IEY44" s="851"/>
      <c r="IEZ44" s="851"/>
      <c r="IFA44" s="851"/>
      <c r="IFB44" s="851"/>
      <c r="IFC44" s="851"/>
      <c r="IFD44" s="851"/>
      <c r="IFE44" s="851"/>
      <c r="IFF44" s="851"/>
      <c r="IFG44" s="851"/>
      <c r="IFH44" s="851"/>
      <c r="IFI44" s="851"/>
      <c r="IFJ44" s="851"/>
      <c r="IFK44" s="851"/>
      <c r="IFL44" s="851"/>
      <c r="IFM44" s="851"/>
      <c r="IFN44" s="851"/>
      <c r="IFO44" s="851"/>
      <c r="IFP44" s="851"/>
      <c r="IFQ44" s="851"/>
      <c r="IFR44" s="851"/>
      <c r="IFS44" s="851"/>
      <c r="IFT44" s="851"/>
      <c r="IFU44" s="851"/>
      <c r="IFV44" s="851"/>
      <c r="IFW44" s="851"/>
      <c r="IFX44" s="851"/>
      <c r="IFY44" s="851"/>
      <c r="IFZ44" s="851"/>
      <c r="IGA44" s="851"/>
      <c r="IGB44" s="851"/>
      <c r="IGC44" s="851"/>
      <c r="IGD44" s="851"/>
      <c r="IGE44" s="851"/>
      <c r="IGF44" s="851"/>
      <c r="IGG44" s="851"/>
      <c r="IGH44" s="851"/>
      <c r="IGI44" s="851"/>
      <c r="IGJ44" s="851"/>
      <c r="IGK44" s="851"/>
      <c r="IGL44" s="851"/>
      <c r="IGM44" s="851"/>
      <c r="IGN44" s="851"/>
      <c r="IGO44" s="851"/>
      <c r="IGP44" s="851"/>
      <c r="IGQ44" s="851"/>
      <c r="IGR44" s="851"/>
      <c r="IGS44" s="851"/>
      <c r="IGT44" s="851"/>
      <c r="IGU44" s="851"/>
      <c r="IGV44" s="851"/>
      <c r="IGW44" s="851"/>
      <c r="IGX44" s="851"/>
      <c r="IGY44" s="851"/>
      <c r="IGZ44" s="851"/>
      <c r="IHA44" s="851"/>
      <c r="IHB44" s="851"/>
      <c r="IHC44" s="851"/>
      <c r="IHD44" s="851"/>
      <c r="IHE44" s="851"/>
      <c r="IHF44" s="851"/>
      <c r="IHG44" s="851"/>
      <c r="IHH44" s="851"/>
      <c r="IHI44" s="851"/>
      <c r="IHJ44" s="851"/>
      <c r="IHK44" s="851"/>
      <c r="IHL44" s="851"/>
      <c r="IHM44" s="851"/>
      <c r="IHN44" s="851"/>
      <c r="IHO44" s="851"/>
      <c r="IHP44" s="851"/>
      <c r="IHQ44" s="851"/>
      <c r="IHR44" s="851"/>
      <c r="IHS44" s="851"/>
      <c r="IHT44" s="851"/>
      <c r="IHU44" s="851"/>
      <c r="IHV44" s="851"/>
      <c r="IHW44" s="851"/>
      <c r="IHX44" s="851"/>
      <c r="IHY44" s="851"/>
      <c r="IHZ44" s="851"/>
      <c r="IIA44" s="851"/>
      <c r="IIB44" s="851"/>
      <c r="IIC44" s="851"/>
      <c r="IID44" s="851"/>
      <c r="IIE44" s="851"/>
      <c r="IIF44" s="851"/>
      <c r="IIG44" s="851"/>
      <c r="IIH44" s="851"/>
      <c r="III44" s="851"/>
      <c r="IIJ44" s="851"/>
      <c r="IIK44" s="851"/>
      <c r="IIL44" s="851"/>
      <c r="IIM44" s="851"/>
      <c r="IIN44" s="851"/>
      <c r="IIO44" s="851"/>
      <c r="IIP44" s="851"/>
      <c r="IIQ44" s="851"/>
      <c r="IIR44" s="851"/>
      <c r="IIS44" s="851"/>
      <c r="IIT44" s="851"/>
      <c r="IIU44" s="851"/>
      <c r="IIV44" s="851"/>
      <c r="IIW44" s="851"/>
      <c r="IIX44" s="851"/>
      <c r="IIY44" s="851"/>
      <c r="IIZ44" s="851"/>
      <c r="IJA44" s="851"/>
      <c r="IJB44" s="851"/>
      <c r="IJC44" s="851"/>
      <c r="IJD44" s="851"/>
      <c r="IJE44" s="851"/>
      <c r="IJF44" s="851"/>
      <c r="IJG44" s="851"/>
      <c r="IJH44" s="851"/>
      <c r="IJI44" s="851"/>
      <c r="IJJ44" s="851"/>
      <c r="IJK44" s="851"/>
      <c r="IJL44" s="851"/>
      <c r="IJM44" s="851"/>
      <c r="IJN44" s="851"/>
      <c r="IJO44" s="851"/>
      <c r="IJP44" s="851"/>
      <c r="IJQ44" s="851"/>
      <c r="IJR44" s="851"/>
      <c r="IJS44" s="851"/>
      <c r="IJT44" s="851"/>
      <c r="IJU44" s="851"/>
      <c r="IJV44" s="851"/>
      <c r="IJW44" s="851"/>
      <c r="IJX44" s="851"/>
      <c r="IJY44" s="851"/>
      <c r="IJZ44" s="851"/>
      <c r="IKA44" s="851"/>
      <c r="IKB44" s="851"/>
      <c r="IKC44" s="851"/>
      <c r="IKD44" s="851"/>
      <c r="IKE44" s="851"/>
      <c r="IKF44" s="851"/>
      <c r="IKG44" s="851"/>
      <c r="IKH44" s="851"/>
      <c r="IKI44" s="851"/>
      <c r="IKJ44" s="851"/>
      <c r="IKK44" s="851"/>
      <c r="IKL44" s="851"/>
      <c r="IKM44" s="851"/>
      <c r="IKN44" s="851"/>
      <c r="IKO44" s="851"/>
      <c r="IKP44" s="851"/>
      <c r="IKQ44" s="851"/>
      <c r="IKR44" s="851"/>
      <c r="IKS44" s="851"/>
      <c r="IKT44" s="851"/>
      <c r="IKU44" s="851"/>
      <c r="IKV44" s="851"/>
      <c r="IKW44" s="851"/>
      <c r="IKX44" s="851"/>
      <c r="IKY44" s="851"/>
      <c r="IKZ44" s="851"/>
      <c r="ILA44" s="851"/>
      <c r="ILB44" s="851"/>
      <c r="ILC44" s="851"/>
      <c r="ILD44" s="851"/>
      <c r="ILE44" s="851"/>
      <c r="ILF44" s="851"/>
      <c r="ILG44" s="851"/>
      <c r="ILH44" s="851"/>
      <c r="ILI44" s="851"/>
      <c r="ILJ44" s="851"/>
      <c r="ILK44" s="851"/>
      <c r="ILL44" s="851"/>
      <c r="ILM44" s="851"/>
      <c r="ILN44" s="851"/>
      <c r="ILO44" s="851"/>
      <c r="ILP44" s="851"/>
      <c r="ILQ44" s="851"/>
      <c r="ILR44" s="851"/>
      <c r="ILS44" s="851"/>
      <c r="ILT44" s="851"/>
      <c r="ILU44" s="851"/>
      <c r="ILV44" s="851"/>
      <c r="ILW44" s="851"/>
      <c r="ILX44" s="851"/>
      <c r="ILY44" s="851"/>
      <c r="ILZ44" s="851"/>
      <c r="IMA44" s="851"/>
      <c r="IMB44" s="851"/>
      <c r="IMC44" s="851"/>
      <c r="IMD44" s="851"/>
      <c r="IME44" s="851"/>
      <c r="IMF44" s="851"/>
      <c r="IMG44" s="851"/>
      <c r="IMH44" s="851"/>
      <c r="IMI44" s="851"/>
      <c r="IMJ44" s="851"/>
      <c r="IMK44" s="851"/>
      <c r="IML44" s="851"/>
      <c r="IMM44" s="851"/>
      <c r="IMN44" s="851"/>
      <c r="IMO44" s="851"/>
      <c r="IMP44" s="851"/>
      <c r="IMQ44" s="851"/>
      <c r="IMR44" s="851"/>
      <c r="IMS44" s="851"/>
      <c r="IMT44" s="851"/>
      <c r="IMU44" s="851"/>
      <c r="IMV44" s="851"/>
      <c r="IMW44" s="851"/>
      <c r="IMX44" s="851"/>
      <c r="IMY44" s="851"/>
      <c r="IMZ44" s="851"/>
      <c r="INA44" s="851"/>
      <c r="INB44" s="851"/>
      <c r="INC44" s="851"/>
      <c r="IND44" s="851"/>
      <c r="INE44" s="851"/>
      <c r="INF44" s="851"/>
      <c r="ING44" s="851"/>
      <c r="INH44" s="851"/>
      <c r="INI44" s="851"/>
      <c r="INJ44" s="851"/>
      <c r="INK44" s="851"/>
      <c r="INL44" s="851"/>
      <c r="INM44" s="851"/>
      <c r="INN44" s="851"/>
      <c r="INO44" s="851"/>
      <c r="INP44" s="851"/>
      <c r="INQ44" s="851"/>
      <c r="INR44" s="851"/>
      <c r="INS44" s="851"/>
      <c r="INT44" s="851"/>
      <c r="INU44" s="851"/>
      <c r="INV44" s="851"/>
      <c r="INW44" s="851"/>
      <c r="INX44" s="851"/>
      <c r="INY44" s="851"/>
      <c r="INZ44" s="851"/>
      <c r="IOA44" s="851"/>
      <c r="IOB44" s="851"/>
      <c r="IOC44" s="851"/>
      <c r="IOD44" s="851"/>
      <c r="IOE44" s="851"/>
      <c r="IOF44" s="851"/>
      <c r="IOG44" s="851"/>
      <c r="IOH44" s="851"/>
      <c r="IOI44" s="851"/>
      <c r="IOJ44" s="851"/>
      <c r="IOK44" s="851"/>
      <c r="IOL44" s="851"/>
      <c r="IOM44" s="851"/>
      <c r="ION44" s="851"/>
      <c r="IOO44" s="851"/>
      <c r="IOP44" s="851"/>
      <c r="IOQ44" s="851"/>
      <c r="IOR44" s="851"/>
      <c r="IOS44" s="851"/>
      <c r="IOT44" s="851"/>
      <c r="IOU44" s="851"/>
      <c r="IOV44" s="851"/>
      <c r="IOW44" s="851"/>
      <c r="IOX44" s="851"/>
      <c r="IOY44" s="851"/>
      <c r="IOZ44" s="851"/>
      <c r="IPA44" s="851"/>
      <c r="IPB44" s="851"/>
      <c r="IPC44" s="851"/>
      <c r="IPD44" s="851"/>
      <c r="IPE44" s="851"/>
      <c r="IPF44" s="851"/>
      <c r="IPG44" s="851"/>
      <c r="IPH44" s="851"/>
      <c r="IPI44" s="851"/>
      <c r="IPJ44" s="851"/>
      <c r="IPK44" s="851"/>
      <c r="IPL44" s="851"/>
      <c r="IPM44" s="851"/>
      <c r="IPN44" s="851"/>
      <c r="IPO44" s="851"/>
      <c r="IPP44" s="851"/>
      <c r="IPQ44" s="851"/>
      <c r="IPR44" s="851"/>
      <c r="IPS44" s="851"/>
      <c r="IPT44" s="851"/>
      <c r="IPU44" s="851"/>
      <c r="IPV44" s="851"/>
      <c r="IPW44" s="851"/>
      <c r="IPX44" s="851"/>
      <c r="IPY44" s="851"/>
      <c r="IPZ44" s="851"/>
      <c r="IQA44" s="851"/>
      <c r="IQB44" s="851"/>
      <c r="IQC44" s="851"/>
      <c r="IQD44" s="851"/>
      <c r="IQE44" s="851"/>
      <c r="IQF44" s="851"/>
      <c r="IQG44" s="851"/>
      <c r="IQH44" s="851"/>
      <c r="IQI44" s="851"/>
      <c r="IQJ44" s="851"/>
      <c r="IQK44" s="851"/>
      <c r="IQL44" s="851"/>
      <c r="IQM44" s="851"/>
      <c r="IQN44" s="851"/>
      <c r="IQO44" s="851"/>
      <c r="IQP44" s="851"/>
      <c r="IQQ44" s="851"/>
      <c r="IQR44" s="851"/>
      <c r="IQS44" s="851"/>
      <c r="IQT44" s="851"/>
      <c r="IQU44" s="851"/>
      <c r="IQV44" s="851"/>
      <c r="IQW44" s="851"/>
      <c r="IQX44" s="851"/>
      <c r="IQY44" s="851"/>
      <c r="IQZ44" s="851"/>
      <c r="IRA44" s="851"/>
      <c r="IRB44" s="851"/>
      <c r="IRC44" s="851"/>
      <c r="IRD44" s="851"/>
      <c r="IRE44" s="851"/>
      <c r="IRF44" s="851"/>
      <c r="IRG44" s="851"/>
      <c r="IRH44" s="851"/>
      <c r="IRI44" s="851"/>
      <c r="IRJ44" s="851"/>
      <c r="IRK44" s="851"/>
      <c r="IRL44" s="851"/>
      <c r="IRM44" s="851"/>
      <c r="IRN44" s="851"/>
      <c r="IRO44" s="851"/>
      <c r="IRP44" s="851"/>
      <c r="IRQ44" s="851"/>
      <c r="IRR44" s="851"/>
      <c r="IRS44" s="851"/>
      <c r="IRT44" s="851"/>
      <c r="IRU44" s="851"/>
      <c r="IRV44" s="851"/>
      <c r="IRW44" s="851"/>
      <c r="IRX44" s="851"/>
      <c r="IRY44" s="851"/>
      <c r="IRZ44" s="851"/>
      <c r="ISA44" s="851"/>
      <c r="ISB44" s="851"/>
      <c r="ISC44" s="851"/>
      <c r="ISD44" s="851"/>
      <c r="ISE44" s="851"/>
      <c r="ISF44" s="851"/>
      <c r="ISG44" s="851"/>
      <c r="ISH44" s="851"/>
      <c r="ISI44" s="851"/>
      <c r="ISJ44" s="851"/>
      <c r="ISK44" s="851"/>
      <c r="ISL44" s="851"/>
      <c r="ISM44" s="851"/>
      <c r="ISN44" s="851"/>
      <c r="ISO44" s="851"/>
      <c r="ISP44" s="851"/>
      <c r="ISQ44" s="851"/>
      <c r="ISR44" s="851"/>
      <c r="ISS44" s="851"/>
      <c r="IST44" s="851"/>
      <c r="ISU44" s="851"/>
      <c r="ISV44" s="851"/>
      <c r="ISW44" s="851"/>
      <c r="ISX44" s="851"/>
      <c r="ISY44" s="851"/>
      <c r="ISZ44" s="851"/>
      <c r="ITA44" s="851"/>
      <c r="ITB44" s="851"/>
      <c r="ITC44" s="851"/>
      <c r="ITD44" s="851"/>
      <c r="ITE44" s="851"/>
      <c r="ITF44" s="851"/>
      <c r="ITG44" s="851"/>
      <c r="ITH44" s="851"/>
      <c r="ITI44" s="851"/>
      <c r="ITJ44" s="851"/>
      <c r="ITK44" s="851"/>
      <c r="ITL44" s="851"/>
      <c r="ITM44" s="851"/>
      <c r="ITN44" s="851"/>
      <c r="ITO44" s="851"/>
      <c r="ITP44" s="851"/>
      <c r="ITQ44" s="851"/>
      <c r="ITR44" s="851"/>
      <c r="ITS44" s="851"/>
      <c r="ITT44" s="851"/>
      <c r="ITU44" s="851"/>
      <c r="ITV44" s="851"/>
      <c r="ITW44" s="851"/>
      <c r="ITX44" s="851"/>
      <c r="ITY44" s="851"/>
      <c r="ITZ44" s="851"/>
      <c r="IUA44" s="851"/>
      <c r="IUB44" s="851"/>
      <c r="IUC44" s="851"/>
      <c r="IUD44" s="851"/>
      <c r="IUE44" s="851"/>
      <c r="IUF44" s="851"/>
      <c r="IUG44" s="851"/>
      <c r="IUH44" s="851"/>
      <c r="IUI44" s="851"/>
      <c r="IUJ44" s="851"/>
      <c r="IUK44" s="851"/>
      <c r="IUL44" s="851"/>
      <c r="IUM44" s="851"/>
      <c r="IUN44" s="851"/>
      <c r="IUO44" s="851"/>
      <c r="IUP44" s="851"/>
      <c r="IUQ44" s="851"/>
      <c r="IUR44" s="851"/>
      <c r="IUS44" s="851"/>
      <c r="IUT44" s="851"/>
      <c r="IUU44" s="851"/>
      <c r="IUV44" s="851"/>
      <c r="IUW44" s="851"/>
      <c r="IUX44" s="851"/>
      <c r="IUY44" s="851"/>
      <c r="IUZ44" s="851"/>
      <c r="IVA44" s="851"/>
      <c r="IVB44" s="851"/>
      <c r="IVC44" s="851"/>
      <c r="IVD44" s="851"/>
      <c r="IVE44" s="851"/>
      <c r="IVF44" s="851"/>
      <c r="IVG44" s="851"/>
      <c r="IVH44" s="851"/>
      <c r="IVI44" s="851"/>
      <c r="IVJ44" s="851"/>
      <c r="IVK44" s="851"/>
      <c r="IVL44" s="851"/>
      <c r="IVM44" s="851"/>
      <c r="IVN44" s="851"/>
      <c r="IVO44" s="851"/>
      <c r="IVP44" s="851"/>
      <c r="IVQ44" s="851"/>
      <c r="IVR44" s="851"/>
      <c r="IVS44" s="851"/>
      <c r="IVT44" s="851"/>
      <c r="IVU44" s="851"/>
      <c r="IVV44" s="851"/>
      <c r="IVW44" s="851"/>
      <c r="IVX44" s="851"/>
      <c r="IVY44" s="851"/>
      <c r="IVZ44" s="851"/>
      <c r="IWA44" s="851"/>
      <c r="IWB44" s="851"/>
      <c r="IWC44" s="851"/>
      <c r="IWD44" s="851"/>
      <c r="IWE44" s="851"/>
      <c r="IWF44" s="851"/>
      <c r="IWG44" s="851"/>
      <c r="IWH44" s="851"/>
      <c r="IWI44" s="851"/>
      <c r="IWJ44" s="851"/>
      <c r="IWK44" s="851"/>
      <c r="IWL44" s="851"/>
      <c r="IWM44" s="851"/>
      <c r="IWN44" s="851"/>
      <c r="IWO44" s="851"/>
      <c r="IWP44" s="851"/>
      <c r="IWQ44" s="851"/>
      <c r="IWR44" s="851"/>
      <c r="IWS44" s="851"/>
      <c r="IWT44" s="851"/>
      <c r="IWU44" s="851"/>
      <c r="IWV44" s="851"/>
      <c r="IWW44" s="851"/>
      <c r="IWX44" s="851"/>
      <c r="IWY44" s="851"/>
      <c r="IWZ44" s="851"/>
      <c r="IXA44" s="851"/>
      <c r="IXB44" s="851"/>
      <c r="IXC44" s="851"/>
      <c r="IXD44" s="851"/>
      <c r="IXE44" s="851"/>
      <c r="IXF44" s="851"/>
      <c r="IXG44" s="851"/>
      <c r="IXH44" s="851"/>
      <c r="IXI44" s="851"/>
      <c r="IXJ44" s="851"/>
      <c r="IXK44" s="851"/>
      <c r="IXL44" s="851"/>
      <c r="IXM44" s="851"/>
      <c r="IXN44" s="851"/>
      <c r="IXO44" s="851"/>
      <c r="IXP44" s="851"/>
      <c r="IXQ44" s="851"/>
      <c r="IXR44" s="851"/>
      <c r="IXS44" s="851"/>
      <c r="IXT44" s="851"/>
      <c r="IXU44" s="851"/>
      <c r="IXV44" s="851"/>
      <c r="IXW44" s="851"/>
      <c r="IXX44" s="851"/>
      <c r="IXY44" s="851"/>
      <c r="IXZ44" s="851"/>
      <c r="IYA44" s="851"/>
      <c r="IYB44" s="851"/>
      <c r="IYC44" s="851"/>
      <c r="IYD44" s="851"/>
      <c r="IYE44" s="851"/>
      <c r="IYF44" s="851"/>
      <c r="IYG44" s="851"/>
      <c r="IYH44" s="851"/>
      <c r="IYI44" s="851"/>
      <c r="IYJ44" s="851"/>
      <c r="IYK44" s="851"/>
      <c r="IYL44" s="851"/>
      <c r="IYM44" s="851"/>
      <c r="IYN44" s="851"/>
      <c r="IYO44" s="851"/>
      <c r="IYP44" s="851"/>
      <c r="IYQ44" s="851"/>
      <c r="IYR44" s="851"/>
      <c r="IYS44" s="851"/>
      <c r="IYT44" s="851"/>
      <c r="IYU44" s="851"/>
      <c r="IYV44" s="851"/>
      <c r="IYW44" s="851"/>
      <c r="IYX44" s="851"/>
      <c r="IYY44" s="851"/>
      <c r="IYZ44" s="851"/>
      <c r="IZA44" s="851"/>
      <c r="IZB44" s="851"/>
      <c r="IZC44" s="851"/>
      <c r="IZD44" s="851"/>
      <c r="IZE44" s="851"/>
      <c r="IZF44" s="851"/>
      <c r="IZG44" s="851"/>
      <c r="IZH44" s="851"/>
      <c r="IZI44" s="851"/>
      <c r="IZJ44" s="851"/>
      <c r="IZK44" s="851"/>
      <c r="IZL44" s="851"/>
      <c r="IZM44" s="851"/>
      <c r="IZN44" s="851"/>
      <c r="IZO44" s="851"/>
      <c r="IZP44" s="851"/>
      <c r="IZQ44" s="851"/>
      <c r="IZR44" s="851"/>
      <c r="IZS44" s="851"/>
      <c r="IZT44" s="851"/>
      <c r="IZU44" s="851"/>
      <c r="IZV44" s="851"/>
      <c r="IZW44" s="851"/>
      <c r="IZX44" s="851"/>
      <c r="IZY44" s="851"/>
      <c r="IZZ44" s="851"/>
      <c r="JAA44" s="851"/>
      <c r="JAB44" s="851"/>
      <c r="JAC44" s="851"/>
      <c r="JAD44" s="851"/>
      <c r="JAE44" s="851"/>
      <c r="JAF44" s="851"/>
      <c r="JAG44" s="851"/>
      <c r="JAH44" s="851"/>
      <c r="JAI44" s="851"/>
      <c r="JAJ44" s="851"/>
      <c r="JAK44" s="851"/>
      <c r="JAL44" s="851"/>
      <c r="JAM44" s="851"/>
      <c r="JAN44" s="851"/>
      <c r="JAO44" s="851"/>
      <c r="JAP44" s="851"/>
      <c r="JAQ44" s="851"/>
      <c r="JAR44" s="851"/>
      <c r="JAS44" s="851"/>
      <c r="JAT44" s="851"/>
      <c r="JAU44" s="851"/>
      <c r="JAV44" s="851"/>
      <c r="JAW44" s="851"/>
      <c r="JAX44" s="851"/>
      <c r="JAY44" s="851"/>
      <c r="JAZ44" s="851"/>
      <c r="JBA44" s="851"/>
      <c r="JBB44" s="851"/>
      <c r="JBC44" s="851"/>
      <c r="JBD44" s="851"/>
      <c r="JBE44" s="851"/>
      <c r="JBF44" s="851"/>
      <c r="JBG44" s="851"/>
      <c r="JBH44" s="851"/>
      <c r="JBI44" s="851"/>
      <c r="JBJ44" s="851"/>
      <c r="JBK44" s="851"/>
      <c r="JBL44" s="851"/>
      <c r="JBM44" s="851"/>
      <c r="JBN44" s="851"/>
      <c r="JBO44" s="851"/>
      <c r="JBP44" s="851"/>
      <c r="JBQ44" s="851"/>
      <c r="JBR44" s="851"/>
      <c r="JBS44" s="851"/>
      <c r="JBT44" s="851"/>
      <c r="JBU44" s="851"/>
      <c r="JBV44" s="851"/>
      <c r="JBW44" s="851"/>
      <c r="JBX44" s="851"/>
      <c r="JBY44" s="851"/>
      <c r="JBZ44" s="851"/>
      <c r="JCA44" s="851"/>
      <c r="JCB44" s="851"/>
      <c r="JCC44" s="851"/>
      <c r="JCD44" s="851"/>
      <c r="JCE44" s="851"/>
      <c r="JCF44" s="851"/>
      <c r="JCG44" s="851"/>
      <c r="JCH44" s="851"/>
      <c r="JCI44" s="851"/>
      <c r="JCJ44" s="851"/>
      <c r="JCK44" s="851"/>
      <c r="JCL44" s="851"/>
      <c r="JCM44" s="851"/>
      <c r="JCN44" s="851"/>
      <c r="JCO44" s="851"/>
      <c r="JCP44" s="851"/>
      <c r="JCQ44" s="851"/>
      <c r="JCR44" s="851"/>
      <c r="JCS44" s="851"/>
      <c r="JCT44" s="851"/>
      <c r="JCU44" s="851"/>
      <c r="JCV44" s="851"/>
      <c r="JCW44" s="851"/>
      <c r="JCX44" s="851"/>
      <c r="JCY44" s="851"/>
      <c r="JCZ44" s="851"/>
      <c r="JDA44" s="851"/>
      <c r="JDB44" s="851"/>
      <c r="JDC44" s="851"/>
      <c r="JDD44" s="851"/>
      <c r="JDE44" s="851"/>
      <c r="JDF44" s="851"/>
      <c r="JDG44" s="851"/>
      <c r="JDH44" s="851"/>
      <c r="JDI44" s="851"/>
      <c r="JDJ44" s="851"/>
      <c r="JDK44" s="851"/>
      <c r="JDL44" s="851"/>
      <c r="JDM44" s="851"/>
      <c r="JDN44" s="851"/>
      <c r="JDO44" s="851"/>
      <c r="JDP44" s="851"/>
      <c r="JDQ44" s="851"/>
      <c r="JDR44" s="851"/>
      <c r="JDS44" s="851"/>
      <c r="JDT44" s="851"/>
      <c r="JDU44" s="851"/>
      <c r="JDV44" s="851"/>
      <c r="JDW44" s="851"/>
      <c r="JDX44" s="851"/>
      <c r="JDY44" s="851"/>
      <c r="JDZ44" s="851"/>
      <c r="JEA44" s="851"/>
      <c r="JEB44" s="851"/>
      <c r="JEC44" s="851"/>
      <c r="JED44" s="851"/>
      <c r="JEE44" s="851"/>
      <c r="JEF44" s="851"/>
      <c r="JEG44" s="851"/>
      <c r="JEH44" s="851"/>
      <c r="JEI44" s="851"/>
      <c r="JEJ44" s="851"/>
      <c r="JEK44" s="851"/>
      <c r="JEL44" s="851"/>
      <c r="JEM44" s="851"/>
      <c r="JEN44" s="851"/>
      <c r="JEO44" s="851"/>
      <c r="JEP44" s="851"/>
      <c r="JEQ44" s="851"/>
      <c r="JER44" s="851"/>
      <c r="JES44" s="851"/>
      <c r="JET44" s="851"/>
      <c r="JEU44" s="851"/>
      <c r="JEV44" s="851"/>
      <c r="JEW44" s="851"/>
      <c r="JEX44" s="851"/>
      <c r="JEY44" s="851"/>
      <c r="JEZ44" s="851"/>
      <c r="JFA44" s="851"/>
      <c r="JFB44" s="851"/>
      <c r="JFC44" s="851"/>
      <c r="JFD44" s="851"/>
      <c r="JFE44" s="851"/>
      <c r="JFF44" s="851"/>
      <c r="JFG44" s="851"/>
      <c r="JFH44" s="851"/>
      <c r="JFI44" s="851"/>
      <c r="JFJ44" s="851"/>
      <c r="JFK44" s="851"/>
      <c r="JFL44" s="851"/>
      <c r="JFM44" s="851"/>
      <c r="JFN44" s="851"/>
      <c r="JFO44" s="851"/>
      <c r="JFP44" s="851"/>
      <c r="JFQ44" s="851"/>
      <c r="JFR44" s="851"/>
      <c r="JFS44" s="851"/>
      <c r="JFT44" s="851"/>
      <c r="JFU44" s="851"/>
      <c r="JFV44" s="851"/>
      <c r="JFW44" s="851"/>
      <c r="JFX44" s="851"/>
      <c r="JFY44" s="851"/>
      <c r="JFZ44" s="851"/>
      <c r="JGA44" s="851"/>
      <c r="JGB44" s="851"/>
      <c r="JGC44" s="851"/>
      <c r="JGD44" s="851"/>
      <c r="JGE44" s="851"/>
      <c r="JGF44" s="851"/>
      <c r="JGG44" s="851"/>
      <c r="JGH44" s="851"/>
      <c r="JGI44" s="851"/>
      <c r="JGJ44" s="851"/>
      <c r="JGK44" s="851"/>
      <c r="JGL44" s="851"/>
      <c r="JGM44" s="851"/>
      <c r="JGN44" s="851"/>
      <c r="JGO44" s="851"/>
      <c r="JGP44" s="851"/>
      <c r="JGQ44" s="851"/>
      <c r="JGR44" s="851"/>
      <c r="JGS44" s="851"/>
      <c r="JGT44" s="851"/>
      <c r="JGU44" s="851"/>
      <c r="JGV44" s="851"/>
      <c r="JGW44" s="851"/>
      <c r="JGX44" s="851"/>
      <c r="JGY44" s="851"/>
      <c r="JGZ44" s="851"/>
      <c r="JHA44" s="851"/>
      <c r="JHB44" s="851"/>
      <c r="JHC44" s="851"/>
      <c r="JHD44" s="851"/>
      <c r="JHE44" s="851"/>
      <c r="JHF44" s="851"/>
      <c r="JHG44" s="851"/>
      <c r="JHH44" s="851"/>
      <c r="JHI44" s="851"/>
      <c r="JHJ44" s="851"/>
      <c r="JHK44" s="851"/>
      <c r="JHL44" s="851"/>
      <c r="JHM44" s="851"/>
      <c r="JHN44" s="851"/>
      <c r="JHO44" s="851"/>
      <c r="JHP44" s="851"/>
      <c r="JHQ44" s="851"/>
      <c r="JHR44" s="851"/>
      <c r="JHS44" s="851"/>
      <c r="JHT44" s="851"/>
      <c r="JHU44" s="851"/>
      <c r="JHV44" s="851"/>
      <c r="JHW44" s="851"/>
      <c r="JHX44" s="851"/>
      <c r="JHY44" s="851"/>
      <c r="JHZ44" s="851"/>
      <c r="JIA44" s="851"/>
      <c r="JIB44" s="851"/>
      <c r="JIC44" s="851"/>
      <c r="JID44" s="851"/>
      <c r="JIE44" s="851"/>
      <c r="JIF44" s="851"/>
      <c r="JIG44" s="851"/>
      <c r="JIH44" s="851"/>
      <c r="JII44" s="851"/>
      <c r="JIJ44" s="851"/>
      <c r="JIK44" s="851"/>
      <c r="JIL44" s="851"/>
      <c r="JIM44" s="851"/>
      <c r="JIN44" s="851"/>
      <c r="JIO44" s="851"/>
      <c r="JIP44" s="851"/>
      <c r="JIQ44" s="851"/>
      <c r="JIR44" s="851"/>
      <c r="JIS44" s="851"/>
      <c r="JIT44" s="851"/>
      <c r="JIU44" s="851"/>
      <c r="JIV44" s="851"/>
      <c r="JIW44" s="851"/>
      <c r="JIX44" s="851"/>
      <c r="JIY44" s="851"/>
      <c r="JIZ44" s="851"/>
      <c r="JJA44" s="851"/>
      <c r="JJB44" s="851"/>
      <c r="JJC44" s="851"/>
      <c r="JJD44" s="851"/>
      <c r="JJE44" s="851"/>
      <c r="JJF44" s="851"/>
      <c r="JJG44" s="851"/>
      <c r="JJH44" s="851"/>
      <c r="JJI44" s="851"/>
      <c r="JJJ44" s="851"/>
      <c r="JJK44" s="851"/>
      <c r="JJL44" s="851"/>
      <c r="JJM44" s="851"/>
      <c r="JJN44" s="851"/>
      <c r="JJO44" s="851"/>
      <c r="JJP44" s="851"/>
      <c r="JJQ44" s="851"/>
      <c r="JJR44" s="851"/>
      <c r="JJS44" s="851"/>
      <c r="JJT44" s="851"/>
      <c r="JJU44" s="851"/>
      <c r="JJV44" s="851"/>
      <c r="JJW44" s="851"/>
      <c r="JJX44" s="851"/>
      <c r="JJY44" s="851"/>
      <c r="JJZ44" s="851"/>
      <c r="JKA44" s="851"/>
      <c r="JKB44" s="851"/>
      <c r="JKC44" s="851"/>
      <c r="JKD44" s="851"/>
      <c r="JKE44" s="851"/>
      <c r="JKF44" s="851"/>
      <c r="JKG44" s="851"/>
      <c r="JKH44" s="851"/>
      <c r="JKI44" s="851"/>
      <c r="JKJ44" s="851"/>
      <c r="JKK44" s="851"/>
      <c r="JKL44" s="851"/>
      <c r="JKM44" s="851"/>
      <c r="JKN44" s="851"/>
      <c r="JKO44" s="851"/>
      <c r="JKP44" s="851"/>
      <c r="JKQ44" s="851"/>
      <c r="JKR44" s="851"/>
      <c r="JKS44" s="851"/>
      <c r="JKT44" s="851"/>
      <c r="JKU44" s="851"/>
      <c r="JKV44" s="851"/>
      <c r="JKW44" s="851"/>
      <c r="JKX44" s="851"/>
      <c r="JKY44" s="851"/>
      <c r="JKZ44" s="851"/>
      <c r="JLA44" s="851"/>
      <c r="JLB44" s="851"/>
      <c r="JLC44" s="851"/>
      <c r="JLD44" s="851"/>
      <c r="JLE44" s="851"/>
      <c r="JLF44" s="851"/>
      <c r="JLG44" s="851"/>
      <c r="JLH44" s="851"/>
      <c r="JLI44" s="851"/>
      <c r="JLJ44" s="851"/>
      <c r="JLK44" s="851"/>
      <c r="JLL44" s="851"/>
      <c r="JLM44" s="851"/>
      <c r="JLN44" s="851"/>
      <c r="JLO44" s="851"/>
      <c r="JLP44" s="851"/>
      <c r="JLQ44" s="851"/>
      <c r="JLR44" s="851"/>
      <c r="JLS44" s="851"/>
      <c r="JLT44" s="851"/>
      <c r="JLU44" s="851"/>
      <c r="JLV44" s="851"/>
      <c r="JLW44" s="851"/>
      <c r="JLX44" s="851"/>
      <c r="JLY44" s="851"/>
      <c r="JLZ44" s="851"/>
      <c r="JMA44" s="851"/>
      <c r="JMB44" s="851"/>
      <c r="JMC44" s="851"/>
      <c r="JMD44" s="851"/>
      <c r="JME44" s="851"/>
      <c r="JMF44" s="851"/>
      <c r="JMG44" s="851"/>
      <c r="JMH44" s="851"/>
      <c r="JMI44" s="851"/>
      <c r="JMJ44" s="851"/>
      <c r="JMK44" s="851"/>
      <c r="JML44" s="851"/>
      <c r="JMM44" s="851"/>
      <c r="JMN44" s="851"/>
      <c r="JMO44" s="851"/>
      <c r="JMP44" s="851"/>
      <c r="JMQ44" s="851"/>
      <c r="JMR44" s="851"/>
      <c r="JMS44" s="851"/>
      <c r="JMT44" s="851"/>
      <c r="JMU44" s="851"/>
      <c r="JMV44" s="851"/>
      <c r="JMW44" s="851"/>
      <c r="JMX44" s="851"/>
      <c r="JMY44" s="851"/>
      <c r="JMZ44" s="851"/>
      <c r="JNA44" s="851"/>
      <c r="JNB44" s="851"/>
      <c r="JNC44" s="851"/>
      <c r="JND44" s="851"/>
      <c r="JNE44" s="851"/>
      <c r="JNF44" s="851"/>
      <c r="JNG44" s="851"/>
      <c r="JNH44" s="851"/>
      <c r="JNI44" s="851"/>
      <c r="JNJ44" s="851"/>
      <c r="JNK44" s="851"/>
      <c r="JNL44" s="851"/>
      <c r="JNM44" s="851"/>
      <c r="JNN44" s="851"/>
      <c r="JNO44" s="851"/>
      <c r="JNP44" s="851"/>
      <c r="JNQ44" s="851"/>
      <c r="JNR44" s="851"/>
      <c r="JNS44" s="851"/>
      <c r="JNT44" s="851"/>
      <c r="JNU44" s="851"/>
      <c r="JNV44" s="851"/>
      <c r="JNW44" s="851"/>
      <c r="JNX44" s="851"/>
      <c r="JNY44" s="851"/>
      <c r="JNZ44" s="851"/>
      <c r="JOA44" s="851"/>
      <c r="JOB44" s="851"/>
      <c r="JOC44" s="851"/>
      <c r="JOD44" s="851"/>
      <c r="JOE44" s="851"/>
      <c r="JOF44" s="851"/>
      <c r="JOG44" s="851"/>
      <c r="JOH44" s="851"/>
      <c r="JOI44" s="851"/>
      <c r="JOJ44" s="851"/>
      <c r="JOK44" s="851"/>
      <c r="JOL44" s="851"/>
      <c r="JOM44" s="851"/>
      <c r="JON44" s="851"/>
      <c r="JOO44" s="851"/>
      <c r="JOP44" s="851"/>
      <c r="JOQ44" s="851"/>
      <c r="JOR44" s="851"/>
      <c r="JOS44" s="851"/>
      <c r="JOT44" s="851"/>
      <c r="JOU44" s="851"/>
      <c r="JOV44" s="851"/>
      <c r="JOW44" s="851"/>
      <c r="JOX44" s="851"/>
      <c r="JOY44" s="851"/>
      <c r="JOZ44" s="851"/>
      <c r="JPA44" s="851"/>
      <c r="JPB44" s="851"/>
      <c r="JPC44" s="851"/>
      <c r="JPD44" s="851"/>
      <c r="JPE44" s="851"/>
      <c r="JPF44" s="851"/>
      <c r="JPG44" s="851"/>
      <c r="JPH44" s="851"/>
      <c r="JPI44" s="851"/>
      <c r="JPJ44" s="851"/>
      <c r="JPK44" s="851"/>
      <c r="JPL44" s="851"/>
      <c r="JPM44" s="851"/>
      <c r="JPN44" s="851"/>
      <c r="JPO44" s="851"/>
      <c r="JPP44" s="851"/>
      <c r="JPQ44" s="851"/>
      <c r="JPR44" s="851"/>
      <c r="JPS44" s="851"/>
      <c r="JPT44" s="851"/>
      <c r="JPU44" s="851"/>
      <c r="JPV44" s="851"/>
      <c r="JPW44" s="851"/>
      <c r="JPX44" s="851"/>
      <c r="JPY44" s="851"/>
      <c r="JPZ44" s="851"/>
      <c r="JQA44" s="851"/>
      <c r="JQB44" s="851"/>
      <c r="JQC44" s="851"/>
      <c r="JQD44" s="851"/>
      <c r="JQE44" s="851"/>
      <c r="JQF44" s="851"/>
      <c r="JQG44" s="851"/>
      <c r="JQH44" s="851"/>
      <c r="JQI44" s="851"/>
      <c r="JQJ44" s="851"/>
      <c r="JQK44" s="851"/>
      <c r="JQL44" s="851"/>
      <c r="JQM44" s="851"/>
      <c r="JQN44" s="851"/>
      <c r="JQO44" s="851"/>
      <c r="JQP44" s="851"/>
      <c r="JQQ44" s="851"/>
      <c r="JQR44" s="851"/>
      <c r="JQS44" s="851"/>
      <c r="JQT44" s="851"/>
      <c r="JQU44" s="851"/>
      <c r="JQV44" s="851"/>
      <c r="JQW44" s="851"/>
      <c r="JQX44" s="851"/>
      <c r="JQY44" s="851"/>
      <c r="JQZ44" s="851"/>
      <c r="JRA44" s="851"/>
      <c r="JRB44" s="851"/>
      <c r="JRC44" s="851"/>
      <c r="JRD44" s="851"/>
      <c r="JRE44" s="851"/>
      <c r="JRF44" s="851"/>
      <c r="JRG44" s="851"/>
      <c r="JRH44" s="851"/>
      <c r="JRI44" s="851"/>
      <c r="JRJ44" s="851"/>
      <c r="JRK44" s="851"/>
      <c r="JRL44" s="851"/>
      <c r="JRM44" s="851"/>
      <c r="JRN44" s="851"/>
      <c r="JRO44" s="851"/>
      <c r="JRP44" s="851"/>
      <c r="JRQ44" s="851"/>
      <c r="JRR44" s="851"/>
      <c r="JRS44" s="851"/>
      <c r="JRT44" s="851"/>
      <c r="JRU44" s="851"/>
      <c r="JRV44" s="851"/>
      <c r="JRW44" s="851"/>
      <c r="JRX44" s="851"/>
      <c r="JRY44" s="851"/>
      <c r="JRZ44" s="851"/>
      <c r="JSA44" s="851"/>
      <c r="JSB44" s="851"/>
      <c r="JSC44" s="851"/>
      <c r="JSD44" s="851"/>
      <c r="JSE44" s="851"/>
      <c r="JSF44" s="851"/>
      <c r="JSG44" s="851"/>
      <c r="JSH44" s="851"/>
      <c r="JSI44" s="851"/>
      <c r="JSJ44" s="851"/>
      <c r="JSK44" s="851"/>
      <c r="JSL44" s="851"/>
      <c r="JSM44" s="851"/>
      <c r="JSN44" s="851"/>
      <c r="JSO44" s="851"/>
      <c r="JSP44" s="851"/>
      <c r="JSQ44" s="851"/>
      <c r="JSR44" s="851"/>
      <c r="JSS44" s="851"/>
      <c r="JST44" s="851"/>
      <c r="JSU44" s="851"/>
      <c r="JSV44" s="851"/>
      <c r="JSW44" s="851"/>
      <c r="JSX44" s="851"/>
      <c r="JSY44" s="851"/>
      <c r="JSZ44" s="851"/>
      <c r="JTA44" s="851"/>
      <c r="JTB44" s="851"/>
      <c r="JTC44" s="851"/>
      <c r="JTD44" s="851"/>
      <c r="JTE44" s="851"/>
      <c r="JTF44" s="851"/>
      <c r="JTG44" s="851"/>
      <c r="JTH44" s="851"/>
      <c r="JTI44" s="851"/>
      <c r="JTJ44" s="851"/>
      <c r="JTK44" s="851"/>
      <c r="JTL44" s="851"/>
      <c r="JTM44" s="851"/>
      <c r="JTN44" s="851"/>
      <c r="JTO44" s="851"/>
      <c r="JTP44" s="851"/>
      <c r="JTQ44" s="851"/>
      <c r="JTR44" s="851"/>
      <c r="JTS44" s="851"/>
      <c r="JTT44" s="851"/>
      <c r="JTU44" s="851"/>
      <c r="JTV44" s="851"/>
      <c r="JTW44" s="851"/>
      <c r="JTX44" s="851"/>
      <c r="JTY44" s="851"/>
      <c r="JTZ44" s="851"/>
      <c r="JUA44" s="851"/>
      <c r="JUB44" s="851"/>
      <c r="JUC44" s="851"/>
      <c r="JUD44" s="851"/>
      <c r="JUE44" s="851"/>
      <c r="JUF44" s="851"/>
      <c r="JUG44" s="851"/>
      <c r="JUH44" s="851"/>
      <c r="JUI44" s="851"/>
      <c r="JUJ44" s="851"/>
      <c r="JUK44" s="851"/>
      <c r="JUL44" s="851"/>
      <c r="JUM44" s="851"/>
      <c r="JUN44" s="851"/>
      <c r="JUO44" s="851"/>
      <c r="JUP44" s="851"/>
      <c r="JUQ44" s="851"/>
      <c r="JUR44" s="851"/>
      <c r="JUS44" s="851"/>
      <c r="JUT44" s="851"/>
      <c r="JUU44" s="851"/>
      <c r="JUV44" s="851"/>
      <c r="JUW44" s="851"/>
      <c r="JUX44" s="851"/>
      <c r="JUY44" s="851"/>
      <c r="JUZ44" s="851"/>
      <c r="JVA44" s="851"/>
      <c r="JVB44" s="851"/>
      <c r="JVC44" s="851"/>
      <c r="JVD44" s="851"/>
      <c r="JVE44" s="851"/>
      <c r="JVF44" s="851"/>
      <c r="JVG44" s="851"/>
      <c r="JVH44" s="851"/>
      <c r="JVI44" s="851"/>
      <c r="JVJ44" s="851"/>
      <c r="JVK44" s="851"/>
      <c r="JVL44" s="851"/>
      <c r="JVM44" s="851"/>
      <c r="JVN44" s="851"/>
      <c r="JVO44" s="851"/>
      <c r="JVP44" s="851"/>
      <c r="JVQ44" s="851"/>
      <c r="JVR44" s="851"/>
      <c r="JVS44" s="851"/>
      <c r="JVT44" s="851"/>
      <c r="JVU44" s="851"/>
      <c r="JVV44" s="851"/>
      <c r="JVW44" s="851"/>
      <c r="JVX44" s="851"/>
      <c r="JVY44" s="851"/>
      <c r="JVZ44" s="851"/>
      <c r="JWA44" s="851"/>
      <c r="JWB44" s="851"/>
      <c r="JWC44" s="851"/>
      <c r="JWD44" s="851"/>
      <c r="JWE44" s="851"/>
      <c r="JWF44" s="851"/>
      <c r="JWG44" s="851"/>
      <c r="JWH44" s="851"/>
      <c r="JWI44" s="851"/>
      <c r="JWJ44" s="851"/>
      <c r="JWK44" s="851"/>
      <c r="JWL44" s="851"/>
      <c r="JWM44" s="851"/>
      <c r="JWN44" s="851"/>
      <c r="JWO44" s="851"/>
      <c r="JWP44" s="851"/>
      <c r="JWQ44" s="851"/>
      <c r="JWR44" s="851"/>
      <c r="JWS44" s="851"/>
      <c r="JWT44" s="851"/>
      <c r="JWU44" s="851"/>
      <c r="JWV44" s="851"/>
      <c r="JWW44" s="851"/>
      <c r="JWX44" s="851"/>
      <c r="JWY44" s="851"/>
      <c r="JWZ44" s="851"/>
      <c r="JXA44" s="851"/>
      <c r="JXB44" s="851"/>
      <c r="JXC44" s="851"/>
      <c r="JXD44" s="851"/>
      <c r="JXE44" s="851"/>
      <c r="JXF44" s="851"/>
      <c r="JXG44" s="851"/>
      <c r="JXH44" s="851"/>
      <c r="JXI44" s="851"/>
      <c r="JXJ44" s="851"/>
      <c r="JXK44" s="851"/>
      <c r="JXL44" s="851"/>
      <c r="JXM44" s="851"/>
      <c r="JXN44" s="851"/>
      <c r="JXO44" s="851"/>
      <c r="JXP44" s="851"/>
      <c r="JXQ44" s="851"/>
      <c r="JXR44" s="851"/>
      <c r="JXS44" s="851"/>
      <c r="JXT44" s="851"/>
      <c r="JXU44" s="851"/>
      <c r="JXV44" s="851"/>
      <c r="JXW44" s="851"/>
      <c r="JXX44" s="851"/>
      <c r="JXY44" s="851"/>
      <c r="JXZ44" s="851"/>
      <c r="JYA44" s="851"/>
      <c r="JYB44" s="851"/>
      <c r="JYC44" s="851"/>
      <c r="JYD44" s="851"/>
      <c r="JYE44" s="851"/>
      <c r="JYF44" s="851"/>
      <c r="JYG44" s="851"/>
      <c r="JYH44" s="851"/>
      <c r="JYI44" s="851"/>
      <c r="JYJ44" s="851"/>
      <c r="JYK44" s="851"/>
      <c r="JYL44" s="851"/>
      <c r="JYM44" s="851"/>
      <c r="JYN44" s="851"/>
      <c r="JYO44" s="851"/>
      <c r="JYP44" s="851"/>
      <c r="JYQ44" s="851"/>
      <c r="JYR44" s="851"/>
      <c r="JYS44" s="851"/>
      <c r="JYT44" s="851"/>
      <c r="JYU44" s="851"/>
      <c r="JYV44" s="851"/>
      <c r="JYW44" s="851"/>
      <c r="JYX44" s="851"/>
      <c r="JYY44" s="851"/>
      <c r="JYZ44" s="851"/>
      <c r="JZA44" s="851"/>
      <c r="JZB44" s="851"/>
      <c r="JZC44" s="851"/>
      <c r="JZD44" s="851"/>
      <c r="JZE44" s="851"/>
      <c r="JZF44" s="851"/>
      <c r="JZG44" s="851"/>
      <c r="JZH44" s="851"/>
      <c r="JZI44" s="851"/>
      <c r="JZJ44" s="851"/>
      <c r="JZK44" s="851"/>
      <c r="JZL44" s="851"/>
      <c r="JZM44" s="851"/>
      <c r="JZN44" s="851"/>
      <c r="JZO44" s="851"/>
      <c r="JZP44" s="851"/>
      <c r="JZQ44" s="851"/>
      <c r="JZR44" s="851"/>
      <c r="JZS44" s="851"/>
      <c r="JZT44" s="851"/>
      <c r="JZU44" s="851"/>
      <c r="JZV44" s="851"/>
      <c r="JZW44" s="851"/>
      <c r="JZX44" s="851"/>
      <c r="JZY44" s="851"/>
      <c r="JZZ44" s="851"/>
      <c r="KAA44" s="851"/>
      <c r="KAB44" s="851"/>
      <c r="KAC44" s="851"/>
      <c r="KAD44" s="851"/>
      <c r="KAE44" s="851"/>
      <c r="KAF44" s="851"/>
      <c r="KAG44" s="851"/>
      <c r="KAH44" s="851"/>
      <c r="KAI44" s="851"/>
      <c r="KAJ44" s="851"/>
      <c r="KAK44" s="851"/>
      <c r="KAL44" s="851"/>
      <c r="KAM44" s="851"/>
      <c r="KAN44" s="851"/>
      <c r="KAO44" s="851"/>
      <c r="KAP44" s="851"/>
      <c r="KAQ44" s="851"/>
      <c r="KAR44" s="851"/>
      <c r="KAS44" s="851"/>
      <c r="KAT44" s="851"/>
      <c r="KAU44" s="851"/>
      <c r="KAV44" s="851"/>
      <c r="KAW44" s="851"/>
      <c r="KAX44" s="851"/>
      <c r="KAY44" s="851"/>
      <c r="KAZ44" s="851"/>
      <c r="KBA44" s="851"/>
      <c r="KBB44" s="851"/>
      <c r="KBC44" s="851"/>
      <c r="KBD44" s="851"/>
      <c r="KBE44" s="851"/>
      <c r="KBF44" s="851"/>
      <c r="KBG44" s="851"/>
      <c r="KBH44" s="851"/>
      <c r="KBI44" s="851"/>
      <c r="KBJ44" s="851"/>
      <c r="KBK44" s="851"/>
      <c r="KBL44" s="851"/>
      <c r="KBM44" s="851"/>
      <c r="KBN44" s="851"/>
      <c r="KBO44" s="851"/>
      <c r="KBP44" s="851"/>
      <c r="KBQ44" s="851"/>
      <c r="KBR44" s="851"/>
      <c r="KBS44" s="851"/>
      <c r="KBT44" s="851"/>
      <c r="KBU44" s="851"/>
      <c r="KBV44" s="851"/>
      <c r="KBW44" s="851"/>
      <c r="KBX44" s="851"/>
      <c r="KBY44" s="851"/>
      <c r="KBZ44" s="851"/>
      <c r="KCA44" s="851"/>
      <c r="KCB44" s="851"/>
      <c r="KCC44" s="851"/>
      <c r="KCD44" s="851"/>
      <c r="KCE44" s="851"/>
      <c r="KCF44" s="851"/>
      <c r="KCG44" s="851"/>
      <c r="KCH44" s="851"/>
      <c r="KCI44" s="851"/>
      <c r="KCJ44" s="851"/>
      <c r="KCK44" s="851"/>
      <c r="KCL44" s="851"/>
      <c r="KCM44" s="851"/>
      <c r="KCN44" s="851"/>
      <c r="KCO44" s="851"/>
      <c r="KCP44" s="851"/>
      <c r="KCQ44" s="851"/>
      <c r="KCR44" s="851"/>
      <c r="KCS44" s="851"/>
      <c r="KCT44" s="851"/>
      <c r="KCU44" s="851"/>
      <c r="KCV44" s="851"/>
      <c r="KCW44" s="851"/>
      <c r="KCX44" s="851"/>
      <c r="KCY44" s="851"/>
      <c r="KCZ44" s="851"/>
      <c r="KDA44" s="851"/>
      <c r="KDB44" s="851"/>
      <c r="KDC44" s="851"/>
      <c r="KDD44" s="851"/>
      <c r="KDE44" s="851"/>
      <c r="KDF44" s="851"/>
      <c r="KDG44" s="851"/>
      <c r="KDH44" s="851"/>
      <c r="KDI44" s="851"/>
      <c r="KDJ44" s="851"/>
      <c r="KDK44" s="851"/>
      <c r="KDL44" s="851"/>
      <c r="KDM44" s="851"/>
      <c r="KDN44" s="851"/>
      <c r="KDO44" s="851"/>
      <c r="KDP44" s="851"/>
      <c r="KDQ44" s="851"/>
      <c r="KDR44" s="851"/>
      <c r="KDS44" s="851"/>
      <c r="KDT44" s="851"/>
      <c r="KDU44" s="851"/>
      <c r="KDV44" s="851"/>
      <c r="KDW44" s="851"/>
      <c r="KDX44" s="851"/>
      <c r="KDY44" s="851"/>
      <c r="KDZ44" s="851"/>
      <c r="KEA44" s="851"/>
      <c r="KEB44" s="851"/>
      <c r="KEC44" s="851"/>
      <c r="KED44" s="851"/>
      <c r="KEE44" s="851"/>
      <c r="KEF44" s="851"/>
      <c r="KEG44" s="851"/>
      <c r="KEH44" s="851"/>
      <c r="KEI44" s="851"/>
      <c r="KEJ44" s="851"/>
      <c r="KEK44" s="851"/>
      <c r="KEL44" s="851"/>
      <c r="KEM44" s="851"/>
      <c r="KEN44" s="851"/>
      <c r="KEO44" s="851"/>
      <c r="KEP44" s="851"/>
      <c r="KEQ44" s="851"/>
      <c r="KER44" s="851"/>
      <c r="KES44" s="851"/>
      <c r="KET44" s="851"/>
      <c r="KEU44" s="851"/>
      <c r="KEV44" s="851"/>
      <c r="KEW44" s="851"/>
      <c r="KEX44" s="851"/>
      <c r="KEY44" s="851"/>
      <c r="KEZ44" s="851"/>
      <c r="KFA44" s="851"/>
      <c r="KFB44" s="851"/>
      <c r="KFC44" s="851"/>
      <c r="KFD44" s="851"/>
      <c r="KFE44" s="851"/>
      <c r="KFF44" s="851"/>
      <c r="KFG44" s="851"/>
      <c r="KFH44" s="851"/>
      <c r="KFI44" s="851"/>
      <c r="KFJ44" s="851"/>
      <c r="KFK44" s="851"/>
      <c r="KFL44" s="851"/>
      <c r="KFM44" s="851"/>
      <c r="KFN44" s="851"/>
      <c r="KFO44" s="851"/>
      <c r="KFP44" s="851"/>
      <c r="KFQ44" s="851"/>
      <c r="KFR44" s="851"/>
      <c r="KFS44" s="851"/>
      <c r="KFT44" s="851"/>
      <c r="KFU44" s="851"/>
      <c r="KFV44" s="851"/>
      <c r="KFW44" s="851"/>
      <c r="KFX44" s="851"/>
      <c r="KFY44" s="851"/>
      <c r="KFZ44" s="851"/>
      <c r="KGA44" s="851"/>
      <c r="KGB44" s="851"/>
      <c r="KGC44" s="851"/>
      <c r="KGD44" s="851"/>
      <c r="KGE44" s="851"/>
      <c r="KGF44" s="851"/>
      <c r="KGG44" s="851"/>
      <c r="KGH44" s="851"/>
      <c r="KGI44" s="851"/>
      <c r="KGJ44" s="851"/>
      <c r="KGK44" s="851"/>
      <c r="KGL44" s="851"/>
      <c r="KGM44" s="851"/>
      <c r="KGN44" s="851"/>
      <c r="KGO44" s="851"/>
      <c r="KGP44" s="851"/>
      <c r="KGQ44" s="851"/>
      <c r="KGR44" s="851"/>
      <c r="KGS44" s="851"/>
      <c r="KGT44" s="851"/>
      <c r="KGU44" s="851"/>
      <c r="KGV44" s="851"/>
      <c r="KGW44" s="851"/>
      <c r="KGX44" s="851"/>
      <c r="KGY44" s="851"/>
      <c r="KGZ44" s="851"/>
      <c r="KHA44" s="851"/>
      <c r="KHB44" s="851"/>
      <c r="KHC44" s="851"/>
      <c r="KHD44" s="851"/>
      <c r="KHE44" s="851"/>
      <c r="KHF44" s="851"/>
      <c r="KHG44" s="851"/>
      <c r="KHH44" s="851"/>
      <c r="KHI44" s="851"/>
      <c r="KHJ44" s="851"/>
      <c r="KHK44" s="851"/>
      <c r="KHL44" s="851"/>
      <c r="KHM44" s="851"/>
      <c r="KHN44" s="851"/>
      <c r="KHO44" s="851"/>
      <c r="KHP44" s="851"/>
      <c r="KHQ44" s="851"/>
      <c r="KHR44" s="851"/>
      <c r="KHS44" s="851"/>
      <c r="KHT44" s="851"/>
      <c r="KHU44" s="851"/>
      <c r="KHV44" s="851"/>
      <c r="KHW44" s="851"/>
      <c r="KHX44" s="851"/>
      <c r="KHY44" s="851"/>
      <c r="KHZ44" s="851"/>
      <c r="KIA44" s="851"/>
      <c r="KIB44" s="851"/>
      <c r="KIC44" s="851"/>
      <c r="KID44" s="851"/>
      <c r="KIE44" s="851"/>
      <c r="KIF44" s="851"/>
      <c r="KIG44" s="851"/>
      <c r="KIH44" s="851"/>
      <c r="KII44" s="851"/>
      <c r="KIJ44" s="851"/>
      <c r="KIK44" s="851"/>
      <c r="KIL44" s="851"/>
      <c r="KIM44" s="851"/>
      <c r="KIN44" s="851"/>
      <c r="KIO44" s="851"/>
      <c r="KIP44" s="851"/>
      <c r="KIQ44" s="851"/>
      <c r="KIR44" s="851"/>
      <c r="KIS44" s="851"/>
      <c r="KIT44" s="851"/>
      <c r="KIU44" s="851"/>
      <c r="KIV44" s="851"/>
      <c r="KIW44" s="851"/>
      <c r="KIX44" s="851"/>
      <c r="KIY44" s="851"/>
      <c r="KIZ44" s="851"/>
      <c r="KJA44" s="851"/>
      <c r="KJB44" s="851"/>
      <c r="KJC44" s="851"/>
      <c r="KJD44" s="851"/>
      <c r="KJE44" s="851"/>
      <c r="KJF44" s="851"/>
      <c r="KJG44" s="851"/>
      <c r="KJH44" s="851"/>
      <c r="KJI44" s="851"/>
      <c r="KJJ44" s="851"/>
      <c r="KJK44" s="851"/>
      <c r="KJL44" s="851"/>
      <c r="KJM44" s="851"/>
      <c r="KJN44" s="851"/>
      <c r="KJO44" s="851"/>
      <c r="KJP44" s="851"/>
      <c r="KJQ44" s="851"/>
      <c r="KJR44" s="851"/>
      <c r="KJS44" s="851"/>
      <c r="KJT44" s="851"/>
      <c r="KJU44" s="851"/>
      <c r="KJV44" s="851"/>
      <c r="KJW44" s="851"/>
      <c r="KJX44" s="851"/>
      <c r="KJY44" s="851"/>
      <c r="KJZ44" s="851"/>
      <c r="KKA44" s="851"/>
      <c r="KKB44" s="851"/>
      <c r="KKC44" s="851"/>
      <c r="KKD44" s="851"/>
      <c r="KKE44" s="851"/>
      <c r="KKF44" s="851"/>
      <c r="KKG44" s="851"/>
      <c r="KKH44" s="851"/>
      <c r="KKI44" s="851"/>
      <c r="KKJ44" s="851"/>
      <c r="KKK44" s="851"/>
      <c r="KKL44" s="851"/>
      <c r="KKM44" s="851"/>
      <c r="KKN44" s="851"/>
      <c r="KKO44" s="851"/>
      <c r="KKP44" s="851"/>
      <c r="KKQ44" s="851"/>
      <c r="KKR44" s="851"/>
      <c r="KKS44" s="851"/>
      <c r="KKT44" s="851"/>
      <c r="KKU44" s="851"/>
      <c r="KKV44" s="851"/>
      <c r="KKW44" s="851"/>
      <c r="KKX44" s="851"/>
      <c r="KKY44" s="851"/>
      <c r="KKZ44" s="851"/>
      <c r="KLA44" s="851"/>
      <c r="KLB44" s="851"/>
      <c r="KLC44" s="851"/>
      <c r="KLD44" s="851"/>
      <c r="KLE44" s="851"/>
      <c r="KLF44" s="851"/>
      <c r="KLG44" s="851"/>
      <c r="KLH44" s="851"/>
      <c r="KLI44" s="851"/>
      <c r="KLJ44" s="851"/>
      <c r="KLK44" s="851"/>
      <c r="KLL44" s="851"/>
      <c r="KLM44" s="851"/>
      <c r="KLN44" s="851"/>
      <c r="KLO44" s="851"/>
      <c r="KLP44" s="851"/>
      <c r="KLQ44" s="851"/>
      <c r="KLR44" s="851"/>
      <c r="KLS44" s="851"/>
      <c r="KLT44" s="851"/>
      <c r="KLU44" s="851"/>
      <c r="KLV44" s="851"/>
      <c r="KLW44" s="851"/>
      <c r="KLX44" s="851"/>
      <c r="KLY44" s="851"/>
      <c r="KLZ44" s="851"/>
      <c r="KMA44" s="851"/>
      <c r="KMB44" s="851"/>
      <c r="KMC44" s="851"/>
      <c r="KMD44" s="851"/>
      <c r="KME44" s="851"/>
      <c r="KMF44" s="851"/>
      <c r="KMG44" s="851"/>
      <c r="KMH44" s="851"/>
      <c r="KMI44" s="851"/>
      <c r="KMJ44" s="851"/>
      <c r="KMK44" s="851"/>
      <c r="KML44" s="851"/>
      <c r="KMM44" s="851"/>
      <c r="KMN44" s="851"/>
      <c r="KMO44" s="851"/>
      <c r="KMP44" s="851"/>
      <c r="KMQ44" s="851"/>
      <c r="KMR44" s="851"/>
      <c r="KMS44" s="851"/>
      <c r="KMT44" s="851"/>
      <c r="KMU44" s="851"/>
      <c r="KMV44" s="851"/>
      <c r="KMW44" s="851"/>
      <c r="KMX44" s="851"/>
      <c r="KMY44" s="851"/>
      <c r="KMZ44" s="851"/>
      <c r="KNA44" s="851"/>
      <c r="KNB44" s="851"/>
      <c r="KNC44" s="851"/>
      <c r="KND44" s="851"/>
      <c r="KNE44" s="851"/>
      <c r="KNF44" s="851"/>
      <c r="KNG44" s="851"/>
      <c r="KNH44" s="851"/>
      <c r="KNI44" s="851"/>
      <c r="KNJ44" s="851"/>
      <c r="KNK44" s="851"/>
      <c r="KNL44" s="851"/>
      <c r="KNM44" s="851"/>
      <c r="KNN44" s="851"/>
      <c r="KNO44" s="851"/>
      <c r="KNP44" s="851"/>
      <c r="KNQ44" s="851"/>
      <c r="KNR44" s="851"/>
      <c r="KNS44" s="851"/>
      <c r="KNT44" s="851"/>
      <c r="KNU44" s="851"/>
      <c r="KNV44" s="851"/>
      <c r="KNW44" s="851"/>
      <c r="KNX44" s="851"/>
      <c r="KNY44" s="851"/>
      <c r="KNZ44" s="851"/>
      <c r="KOA44" s="851"/>
      <c r="KOB44" s="851"/>
      <c r="KOC44" s="851"/>
      <c r="KOD44" s="851"/>
      <c r="KOE44" s="851"/>
      <c r="KOF44" s="851"/>
      <c r="KOG44" s="851"/>
      <c r="KOH44" s="851"/>
      <c r="KOI44" s="851"/>
      <c r="KOJ44" s="851"/>
      <c r="KOK44" s="851"/>
      <c r="KOL44" s="851"/>
      <c r="KOM44" s="851"/>
      <c r="KON44" s="851"/>
      <c r="KOO44" s="851"/>
      <c r="KOP44" s="851"/>
      <c r="KOQ44" s="851"/>
      <c r="KOR44" s="851"/>
      <c r="KOS44" s="851"/>
      <c r="KOT44" s="851"/>
      <c r="KOU44" s="851"/>
      <c r="KOV44" s="851"/>
      <c r="KOW44" s="851"/>
      <c r="KOX44" s="851"/>
      <c r="KOY44" s="851"/>
      <c r="KOZ44" s="851"/>
      <c r="KPA44" s="851"/>
      <c r="KPB44" s="851"/>
      <c r="KPC44" s="851"/>
      <c r="KPD44" s="851"/>
      <c r="KPE44" s="851"/>
      <c r="KPF44" s="851"/>
      <c r="KPG44" s="851"/>
      <c r="KPH44" s="851"/>
      <c r="KPI44" s="851"/>
      <c r="KPJ44" s="851"/>
      <c r="KPK44" s="851"/>
      <c r="KPL44" s="851"/>
      <c r="KPM44" s="851"/>
      <c r="KPN44" s="851"/>
      <c r="KPO44" s="851"/>
      <c r="KPP44" s="851"/>
      <c r="KPQ44" s="851"/>
      <c r="KPR44" s="851"/>
      <c r="KPS44" s="851"/>
      <c r="KPT44" s="851"/>
      <c r="KPU44" s="851"/>
      <c r="KPV44" s="851"/>
      <c r="KPW44" s="851"/>
      <c r="KPX44" s="851"/>
      <c r="KPY44" s="851"/>
      <c r="KPZ44" s="851"/>
      <c r="KQA44" s="851"/>
      <c r="KQB44" s="851"/>
      <c r="KQC44" s="851"/>
      <c r="KQD44" s="851"/>
      <c r="KQE44" s="851"/>
      <c r="KQF44" s="851"/>
      <c r="KQG44" s="851"/>
      <c r="KQH44" s="851"/>
      <c r="KQI44" s="851"/>
      <c r="KQJ44" s="851"/>
      <c r="KQK44" s="851"/>
      <c r="KQL44" s="851"/>
      <c r="KQM44" s="851"/>
      <c r="KQN44" s="851"/>
      <c r="KQO44" s="851"/>
      <c r="KQP44" s="851"/>
      <c r="KQQ44" s="851"/>
      <c r="KQR44" s="851"/>
      <c r="KQS44" s="851"/>
      <c r="KQT44" s="851"/>
      <c r="KQU44" s="851"/>
      <c r="KQV44" s="851"/>
      <c r="KQW44" s="851"/>
      <c r="KQX44" s="851"/>
      <c r="KQY44" s="851"/>
      <c r="KQZ44" s="851"/>
      <c r="KRA44" s="851"/>
      <c r="KRB44" s="851"/>
      <c r="KRC44" s="851"/>
      <c r="KRD44" s="851"/>
      <c r="KRE44" s="851"/>
      <c r="KRF44" s="851"/>
      <c r="KRG44" s="851"/>
      <c r="KRH44" s="851"/>
      <c r="KRI44" s="851"/>
      <c r="KRJ44" s="851"/>
      <c r="KRK44" s="851"/>
      <c r="KRL44" s="851"/>
      <c r="KRM44" s="851"/>
      <c r="KRN44" s="851"/>
      <c r="KRO44" s="851"/>
      <c r="KRP44" s="851"/>
      <c r="KRQ44" s="851"/>
      <c r="KRR44" s="851"/>
      <c r="KRS44" s="851"/>
      <c r="KRT44" s="851"/>
      <c r="KRU44" s="851"/>
      <c r="KRV44" s="851"/>
      <c r="KRW44" s="851"/>
      <c r="KRX44" s="851"/>
      <c r="KRY44" s="851"/>
      <c r="KRZ44" s="851"/>
      <c r="KSA44" s="851"/>
      <c r="KSB44" s="851"/>
      <c r="KSC44" s="851"/>
      <c r="KSD44" s="851"/>
      <c r="KSE44" s="851"/>
      <c r="KSF44" s="851"/>
      <c r="KSG44" s="851"/>
      <c r="KSH44" s="851"/>
      <c r="KSI44" s="851"/>
      <c r="KSJ44" s="851"/>
      <c r="KSK44" s="851"/>
      <c r="KSL44" s="851"/>
      <c r="KSM44" s="851"/>
      <c r="KSN44" s="851"/>
      <c r="KSO44" s="851"/>
      <c r="KSP44" s="851"/>
      <c r="KSQ44" s="851"/>
      <c r="KSR44" s="851"/>
      <c r="KSS44" s="851"/>
      <c r="KST44" s="851"/>
      <c r="KSU44" s="851"/>
      <c r="KSV44" s="851"/>
      <c r="KSW44" s="851"/>
      <c r="KSX44" s="851"/>
      <c r="KSY44" s="851"/>
      <c r="KSZ44" s="851"/>
      <c r="KTA44" s="851"/>
      <c r="KTB44" s="851"/>
      <c r="KTC44" s="851"/>
      <c r="KTD44" s="851"/>
      <c r="KTE44" s="851"/>
      <c r="KTF44" s="851"/>
      <c r="KTG44" s="851"/>
      <c r="KTH44" s="851"/>
      <c r="KTI44" s="851"/>
      <c r="KTJ44" s="851"/>
      <c r="KTK44" s="851"/>
      <c r="KTL44" s="851"/>
      <c r="KTM44" s="851"/>
      <c r="KTN44" s="851"/>
      <c r="KTO44" s="851"/>
      <c r="KTP44" s="851"/>
      <c r="KTQ44" s="851"/>
      <c r="KTR44" s="851"/>
      <c r="KTS44" s="851"/>
      <c r="KTT44" s="851"/>
      <c r="KTU44" s="851"/>
      <c r="KTV44" s="851"/>
      <c r="KTW44" s="851"/>
      <c r="KTX44" s="851"/>
      <c r="KTY44" s="851"/>
      <c r="KTZ44" s="851"/>
      <c r="KUA44" s="851"/>
      <c r="KUB44" s="851"/>
      <c r="KUC44" s="851"/>
      <c r="KUD44" s="851"/>
      <c r="KUE44" s="851"/>
      <c r="KUF44" s="851"/>
      <c r="KUG44" s="851"/>
      <c r="KUH44" s="851"/>
      <c r="KUI44" s="851"/>
      <c r="KUJ44" s="851"/>
      <c r="KUK44" s="851"/>
      <c r="KUL44" s="851"/>
      <c r="KUM44" s="851"/>
      <c r="KUN44" s="851"/>
      <c r="KUO44" s="851"/>
      <c r="KUP44" s="851"/>
      <c r="KUQ44" s="851"/>
      <c r="KUR44" s="851"/>
      <c r="KUS44" s="851"/>
      <c r="KUT44" s="851"/>
      <c r="KUU44" s="851"/>
      <c r="KUV44" s="851"/>
      <c r="KUW44" s="851"/>
      <c r="KUX44" s="851"/>
      <c r="KUY44" s="851"/>
      <c r="KUZ44" s="851"/>
      <c r="KVA44" s="851"/>
      <c r="KVB44" s="851"/>
      <c r="KVC44" s="851"/>
      <c r="KVD44" s="851"/>
      <c r="KVE44" s="851"/>
      <c r="KVF44" s="851"/>
      <c r="KVG44" s="851"/>
      <c r="KVH44" s="851"/>
      <c r="KVI44" s="851"/>
      <c r="KVJ44" s="851"/>
      <c r="KVK44" s="851"/>
      <c r="KVL44" s="851"/>
      <c r="KVM44" s="851"/>
      <c r="KVN44" s="851"/>
      <c r="KVO44" s="851"/>
      <c r="KVP44" s="851"/>
      <c r="KVQ44" s="851"/>
      <c r="KVR44" s="851"/>
      <c r="KVS44" s="851"/>
      <c r="KVT44" s="851"/>
      <c r="KVU44" s="851"/>
      <c r="KVV44" s="851"/>
      <c r="KVW44" s="851"/>
      <c r="KVX44" s="851"/>
      <c r="KVY44" s="851"/>
      <c r="KVZ44" s="851"/>
      <c r="KWA44" s="851"/>
      <c r="KWB44" s="851"/>
      <c r="KWC44" s="851"/>
      <c r="KWD44" s="851"/>
      <c r="KWE44" s="851"/>
      <c r="KWF44" s="851"/>
      <c r="KWG44" s="851"/>
      <c r="KWH44" s="851"/>
      <c r="KWI44" s="851"/>
      <c r="KWJ44" s="851"/>
      <c r="KWK44" s="851"/>
      <c r="KWL44" s="851"/>
      <c r="KWM44" s="851"/>
      <c r="KWN44" s="851"/>
      <c r="KWO44" s="851"/>
      <c r="KWP44" s="851"/>
      <c r="KWQ44" s="851"/>
      <c r="KWR44" s="851"/>
      <c r="KWS44" s="851"/>
      <c r="KWT44" s="851"/>
      <c r="KWU44" s="851"/>
      <c r="KWV44" s="851"/>
      <c r="KWW44" s="851"/>
      <c r="KWX44" s="851"/>
      <c r="KWY44" s="851"/>
      <c r="KWZ44" s="851"/>
      <c r="KXA44" s="851"/>
      <c r="KXB44" s="851"/>
      <c r="KXC44" s="851"/>
      <c r="KXD44" s="851"/>
      <c r="KXE44" s="851"/>
      <c r="KXF44" s="851"/>
      <c r="KXG44" s="851"/>
      <c r="KXH44" s="851"/>
      <c r="KXI44" s="851"/>
      <c r="KXJ44" s="851"/>
      <c r="KXK44" s="851"/>
      <c r="KXL44" s="851"/>
      <c r="KXM44" s="851"/>
      <c r="KXN44" s="851"/>
      <c r="KXO44" s="851"/>
      <c r="KXP44" s="851"/>
      <c r="KXQ44" s="851"/>
      <c r="KXR44" s="851"/>
      <c r="KXS44" s="851"/>
      <c r="KXT44" s="851"/>
      <c r="KXU44" s="851"/>
      <c r="KXV44" s="851"/>
      <c r="KXW44" s="851"/>
      <c r="KXX44" s="851"/>
      <c r="KXY44" s="851"/>
      <c r="KXZ44" s="851"/>
      <c r="KYA44" s="851"/>
      <c r="KYB44" s="851"/>
      <c r="KYC44" s="851"/>
      <c r="KYD44" s="851"/>
      <c r="KYE44" s="851"/>
      <c r="KYF44" s="851"/>
      <c r="KYG44" s="851"/>
      <c r="KYH44" s="851"/>
      <c r="KYI44" s="851"/>
      <c r="KYJ44" s="851"/>
      <c r="KYK44" s="851"/>
      <c r="KYL44" s="851"/>
      <c r="KYM44" s="851"/>
      <c r="KYN44" s="851"/>
      <c r="KYO44" s="851"/>
      <c r="KYP44" s="851"/>
      <c r="KYQ44" s="851"/>
      <c r="KYR44" s="851"/>
      <c r="KYS44" s="851"/>
      <c r="KYT44" s="851"/>
      <c r="KYU44" s="851"/>
      <c r="KYV44" s="851"/>
      <c r="KYW44" s="851"/>
      <c r="KYX44" s="851"/>
      <c r="KYY44" s="851"/>
      <c r="KYZ44" s="851"/>
      <c r="KZA44" s="851"/>
      <c r="KZB44" s="851"/>
      <c r="KZC44" s="851"/>
      <c r="KZD44" s="851"/>
      <c r="KZE44" s="851"/>
      <c r="KZF44" s="851"/>
      <c r="KZG44" s="851"/>
      <c r="KZH44" s="851"/>
      <c r="KZI44" s="851"/>
      <c r="KZJ44" s="851"/>
      <c r="KZK44" s="851"/>
      <c r="KZL44" s="851"/>
      <c r="KZM44" s="851"/>
      <c r="KZN44" s="851"/>
      <c r="KZO44" s="851"/>
      <c r="KZP44" s="851"/>
      <c r="KZQ44" s="851"/>
      <c r="KZR44" s="851"/>
      <c r="KZS44" s="851"/>
      <c r="KZT44" s="851"/>
      <c r="KZU44" s="851"/>
      <c r="KZV44" s="851"/>
      <c r="KZW44" s="851"/>
      <c r="KZX44" s="851"/>
      <c r="KZY44" s="851"/>
      <c r="KZZ44" s="851"/>
      <c r="LAA44" s="851"/>
      <c r="LAB44" s="851"/>
      <c r="LAC44" s="851"/>
      <c r="LAD44" s="851"/>
      <c r="LAE44" s="851"/>
      <c r="LAF44" s="851"/>
      <c r="LAG44" s="851"/>
      <c r="LAH44" s="851"/>
      <c r="LAI44" s="851"/>
      <c r="LAJ44" s="851"/>
      <c r="LAK44" s="851"/>
      <c r="LAL44" s="851"/>
      <c r="LAM44" s="851"/>
      <c r="LAN44" s="851"/>
      <c r="LAO44" s="851"/>
      <c r="LAP44" s="851"/>
      <c r="LAQ44" s="851"/>
      <c r="LAR44" s="851"/>
      <c r="LAS44" s="851"/>
      <c r="LAT44" s="851"/>
      <c r="LAU44" s="851"/>
      <c r="LAV44" s="851"/>
      <c r="LAW44" s="851"/>
      <c r="LAX44" s="851"/>
      <c r="LAY44" s="851"/>
      <c r="LAZ44" s="851"/>
      <c r="LBA44" s="851"/>
      <c r="LBB44" s="851"/>
      <c r="LBC44" s="851"/>
      <c r="LBD44" s="851"/>
      <c r="LBE44" s="851"/>
      <c r="LBF44" s="851"/>
      <c r="LBG44" s="851"/>
      <c r="LBH44" s="851"/>
      <c r="LBI44" s="851"/>
      <c r="LBJ44" s="851"/>
      <c r="LBK44" s="851"/>
      <c r="LBL44" s="851"/>
      <c r="LBM44" s="851"/>
      <c r="LBN44" s="851"/>
      <c r="LBO44" s="851"/>
      <c r="LBP44" s="851"/>
      <c r="LBQ44" s="851"/>
      <c r="LBR44" s="851"/>
      <c r="LBS44" s="851"/>
      <c r="LBT44" s="851"/>
      <c r="LBU44" s="851"/>
      <c r="LBV44" s="851"/>
      <c r="LBW44" s="851"/>
      <c r="LBX44" s="851"/>
      <c r="LBY44" s="851"/>
      <c r="LBZ44" s="851"/>
      <c r="LCA44" s="851"/>
      <c r="LCB44" s="851"/>
      <c r="LCC44" s="851"/>
      <c r="LCD44" s="851"/>
      <c r="LCE44" s="851"/>
      <c r="LCF44" s="851"/>
      <c r="LCG44" s="851"/>
      <c r="LCH44" s="851"/>
      <c r="LCI44" s="851"/>
      <c r="LCJ44" s="851"/>
      <c r="LCK44" s="851"/>
      <c r="LCL44" s="851"/>
      <c r="LCM44" s="851"/>
      <c r="LCN44" s="851"/>
      <c r="LCO44" s="851"/>
      <c r="LCP44" s="851"/>
      <c r="LCQ44" s="851"/>
      <c r="LCR44" s="851"/>
      <c r="LCS44" s="851"/>
      <c r="LCT44" s="851"/>
      <c r="LCU44" s="851"/>
      <c r="LCV44" s="851"/>
      <c r="LCW44" s="851"/>
      <c r="LCX44" s="851"/>
      <c r="LCY44" s="851"/>
      <c r="LCZ44" s="851"/>
      <c r="LDA44" s="851"/>
      <c r="LDB44" s="851"/>
      <c r="LDC44" s="851"/>
      <c r="LDD44" s="851"/>
      <c r="LDE44" s="851"/>
      <c r="LDF44" s="851"/>
      <c r="LDG44" s="851"/>
      <c r="LDH44" s="851"/>
      <c r="LDI44" s="851"/>
      <c r="LDJ44" s="851"/>
      <c r="LDK44" s="851"/>
      <c r="LDL44" s="851"/>
      <c r="LDM44" s="851"/>
      <c r="LDN44" s="851"/>
      <c r="LDO44" s="851"/>
      <c r="LDP44" s="851"/>
      <c r="LDQ44" s="851"/>
      <c r="LDR44" s="851"/>
      <c r="LDS44" s="851"/>
      <c r="LDT44" s="851"/>
      <c r="LDU44" s="851"/>
      <c r="LDV44" s="851"/>
      <c r="LDW44" s="851"/>
      <c r="LDX44" s="851"/>
      <c r="LDY44" s="851"/>
      <c r="LDZ44" s="851"/>
      <c r="LEA44" s="851"/>
      <c r="LEB44" s="851"/>
      <c r="LEC44" s="851"/>
      <c r="LED44" s="851"/>
      <c r="LEE44" s="851"/>
      <c r="LEF44" s="851"/>
      <c r="LEG44" s="851"/>
      <c r="LEH44" s="851"/>
      <c r="LEI44" s="851"/>
      <c r="LEJ44" s="851"/>
      <c r="LEK44" s="851"/>
      <c r="LEL44" s="851"/>
      <c r="LEM44" s="851"/>
      <c r="LEN44" s="851"/>
      <c r="LEO44" s="851"/>
      <c r="LEP44" s="851"/>
      <c r="LEQ44" s="851"/>
      <c r="LER44" s="851"/>
      <c r="LES44" s="851"/>
      <c r="LET44" s="851"/>
      <c r="LEU44" s="851"/>
      <c r="LEV44" s="851"/>
      <c r="LEW44" s="851"/>
      <c r="LEX44" s="851"/>
      <c r="LEY44" s="851"/>
      <c r="LEZ44" s="851"/>
      <c r="LFA44" s="851"/>
      <c r="LFB44" s="851"/>
      <c r="LFC44" s="851"/>
      <c r="LFD44" s="851"/>
      <c r="LFE44" s="851"/>
      <c r="LFF44" s="851"/>
      <c r="LFG44" s="851"/>
      <c r="LFH44" s="851"/>
      <c r="LFI44" s="851"/>
      <c r="LFJ44" s="851"/>
      <c r="LFK44" s="851"/>
      <c r="LFL44" s="851"/>
      <c r="LFM44" s="851"/>
      <c r="LFN44" s="851"/>
      <c r="LFO44" s="851"/>
      <c r="LFP44" s="851"/>
      <c r="LFQ44" s="851"/>
      <c r="LFR44" s="851"/>
      <c r="LFS44" s="851"/>
      <c r="LFT44" s="851"/>
      <c r="LFU44" s="851"/>
      <c r="LFV44" s="851"/>
      <c r="LFW44" s="851"/>
      <c r="LFX44" s="851"/>
      <c r="LFY44" s="851"/>
      <c r="LFZ44" s="851"/>
      <c r="LGA44" s="851"/>
      <c r="LGB44" s="851"/>
      <c r="LGC44" s="851"/>
      <c r="LGD44" s="851"/>
      <c r="LGE44" s="851"/>
      <c r="LGF44" s="851"/>
      <c r="LGG44" s="851"/>
      <c r="LGH44" s="851"/>
      <c r="LGI44" s="851"/>
      <c r="LGJ44" s="851"/>
      <c r="LGK44" s="851"/>
      <c r="LGL44" s="851"/>
      <c r="LGM44" s="851"/>
      <c r="LGN44" s="851"/>
      <c r="LGO44" s="851"/>
      <c r="LGP44" s="851"/>
      <c r="LGQ44" s="851"/>
      <c r="LGR44" s="851"/>
      <c r="LGS44" s="851"/>
      <c r="LGT44" s="851"/>
      <c r="LGU44" s="851"/>
      <c r="LGV44" s="851"/>
      <c r="LGW44" s="851"/>
      <c r="LGX44" s="851"/>
      <c r="LGY44" s="851"/>
      <c r="LGZ44" s="851"/>
      <c r="LHA44" s="851"/>
      <c r="LHB44" s="851"/>
      <c r="LHC44" s="851"/>
      <c r="LHD44" s="851"/>
      <c r="LHE44" s="851"/>
      <c r="LHF44" s="851"/>
      <c r="LHG44" s="851"/>
      <c r="LHH44" s="851"/>
      <c r="LHI44" s="851"/>
      <c r="LHJ44" s="851"/>
      <c r="LHK44" s="851"/>
      <c r="LHL44" s="851"/>
      <c r="LHM44" s="851"/>
      <c r="LHN44" s="851"/>
      <c r="LHO44" s="851"/>
      <c r="LHP44" s="851"/>
      <c r="LHQ44" s="851"/>
      <c r="LHR44" s="851"/>
      <c r="LHS44" s="851"/>
      <c r="LHT44" s="851"/>
      <c r="LHU44" s="851"/>
      <c r="LHV44" s="851"/>
      <c r="LHW44" s="851"/>
      <c r="LHX44" s="851"/>
      <c r="LHY44" s="851"/>
      <c r="LHZ44" s="851"/>
      <c r="LIA44" s="851"/>
      <c r="LIB44" s="851"/>
      <c r="LIC44" s="851"/>
      <c r="LID44" s="851"/>
      <c r="LIE44" s="851"/>
      <c r="LIF44" s="851"/>
      <c r="LIG44" s="851"/>
      <c r="LIH44" s="851"/>
      <c r="LII44" s="851"/>
      <c r="LIJ44" s="851"/>
      <c r="LIK44" s="851"/>
      <c r="LIL44" s="851"/>
      <c r="LIM44" s="851"/>
      <c r="LIN44" s="851"/>
      <c r="LIO44" s="851"/>
      <c r="LIP44" s="851"/>
      <c r="LIQ44" s="851"/>
      <c r="LIR44" s="851"/>
      <c r="LIS44" s="851"/>
      <c r="LIT44" s="851"/>
      <c r="LIU44" s="851"/>
      <c r="LIV44" s="851"/>
      <c r="LIW44" s="851"/>
      <c r="LIX44" s="851"/>
      <c r="LIY44" s="851"/>
      <c r="LIZ44" s="851"/>
      <c r="LJA44" s="851"/>
      <c r="LJB44" s="851"/>
      <c r="LJC44" s="851"/>
      <c r="LJD44" s="851"/>
      <c r="LJE44" s="851"/>
      <c r="LJF44" s="851"/>
      <c r="LJG44" s="851"/>
      <c r="LJH44" s="851"/>
      <c r="LJI44" s="851"/>
      <c r="LJJ44" s="851"/>
      <c r="LJK44" s="851"/>
      <c r="LJL44" s="851"/>
      <c r="LJM44" s="851"/>
      <c r="LJN44" s="851"/>
      <c r="LJO44" s="851"/>
      <c r="LJP44" s="851"/>
      <c r="LJQ44" s="851"/>
      <c r="LJR44" s="851"/>
      <c r="LJS44" s="851"/>
      <c r="LJT44" s="851"/>
      <c r="LJU44" s="851"/>
      <c r="LJV44" s="851"/>
      <c r="LJW44" s="851"/>
      <c r="LJX44" s="851"/>
      <c r="LJY44" s="851"/>
      <c r="LJZ44" s="851"/>
      <c r="LKA44" s="851"/>
      <c r="LKB44" s="851"/>
      <c r="LKC44" s="851"/>
      <c r="LKD44" s="851"/>
      <c r="LKE44" s="851"/>
      <c r="LKF44" s="851"/>
      <c r="LKG44" s="851"/>
      <c r="LKH44" s="851"/>
      <c r="LKI44" s="851"/>
      <c r="LKJ44" s="851"/>
      <c r="LKK44" s="851"/>
      <c r="LKL44" s="851"/>
      <c r="LKM44" s="851"/>
      <c r="LKN44" s="851"/>
      <c r="LKO44" s="851"/>
      <c r="LKP44" s="851"/>
      <c r="LKQ44" s="851"/>
      <c r="LKR44" s="851"/>
      <c r="LKS44" s="851"/>
      <c r="LKT44" s="851"/>
      <c r="LKU44" s="851"/>
      <c r="LKV44" s="851"/>
      <c r="LKW44" s="851"/>
      <c r="LKX44" s="851"/>
      <c r="LKY44" s="851"/>
      <c r="LKZ44" s="851"/>
      <c r="LLA44" s="851"/>
      <c r="LLB44" s="851"/>
      <c r="LLC44" s="851"/>
      <c r="LLD44" s="851"/>
      <c r="LLE44" s="851"/>
      <c r="LLF44" s="851"/>
      <c r="LLG44" s="851"/>
      <c r="LLH44" s="851"/>
      <c r="LLI44" s="851"/>
      <c r="LLJ44" s="851"/>
      <c r="LLK44" s="851"/>
      <c r="LLL44" s="851"/>
      <c r="LLM44" s="851"/>
      <c r="LLN44" s="851"/>
      <c r="LLO44" s="851"/>
      <c r="LLP44" s="851"/>
      <c r="LLQ44" s="851"/>
      <c r="LLR44" s="851"/>
      <c r="LLS44" s="851"/>
      <c r="LLT44" s="851"/>
      <c r="LLU44" s="851"/>
      <c r="LLV44" s="851"/>
      <c r="LLW44" s="851"/>
      <c r="LLX44" s="851"/>
      <c r="LLY44" s="851"/>
      <c r="LLZ44" s="851"/>
      <c r="LMA44" s="851"/>
      <c r="LMB44" s="851"/>
      <c r="LMC44" s="851"/>
      <c r="LMD44" s="851"/>
      <c r="LME44" s="851"/>
      <c r="LMF44" s="851"/>
      <c r="LMG44" s="851"/>
      <c r="LMH44" s="851"/>
      <c r="LMI44" s="851"/>
      <c r="LMJ44" s="851"/>
      <c r="LMK44" s="851"/>
      <c r="LML44" s="851"/>
      <c r="LMM44" s="851"/>
      <c r="LMN44" s="851"/>
      <c r="LMO44" s="851"/>
      <c r="LMP44" s="851"/>
      <c r="LMQ44" s="851"/>
      <c r="LMR44" s="851"/>
      <c r="LMS44" s="851"/>
      <c r="LMT44" s="851"/>
      <c r="LMU44" s="851"/>
      <c r="LMV44" s="851"/>
      <c r="LMW44" s="851"/>
      <c r="LMX44" s="851"/>
      <c r="LMY44" s="851"/>
      <c r="LMZ44" s="851"/>
      <c r="LNA44" s="851"/>
      <c r="LNB44" s="851"/>
      <c r="LNC44" s="851"/>
      <c r="LND44" s="851"/>
      <c r="LNE44" s="851"/>
      <c r="LNF44" s="851"/>
      <c r="LNG44" s="851"/>
      <c r="LNH44" s="851"/>
      <c r="LNI44" s="851"/>
      <c r="LNJ44" s="851"/>
      <c r="LNK44" s="851"/>
      <c r="LNL44" s="851"/>
      <c r="LNM44" s="851"/>
      <c r="LNN44" s="851"/>
      <c r="LNO44" s="851"/>
      <c r="LNP44" s="851"/>
      <c r="LNQ44" s="851"/>
      <c r="LNR44" s="851"/>
      <c r="LNS44" s="851"/>
      <c r="LNT44" s="851"/>
      <c r="LNU44" s="851"/>
      <c r="LNV44" s="851"/>
      <c r="LNW44" s="851"/>
      <c r="LNX44" s="851"/>
      <c r="LNY44" s="851"/>
      <c r="LNZ44" s="851"/>
      <c r="LOA44" s="851"/>
      <c r="LOB44" s="851"/>
      <c r="LOC44" s="851"/>
      <c r="LOD44" s="851"/>
      <c r="LOE44" s="851"/>
      <c r="LOF44" s="851"/>
      <c r="LOG44" s="851"/>
      <c r="LOH44" s="851"/>
      <c r="LOI44" s="851"/>
      <c r="LOJ44" s="851"/>
      <c r="LOK44" s="851"/>
      <c r="LOL44" s="851"/>
      <c r="LOM44" s="851"/>
      <c r="LON44" s="851"/>
      <c r="LOO44" s="851"/>
      <c r="LOP44" s="851"/>
      <c r="LOQ44" s="851"/>
      <c r="LOR44" s="851"/>
      <c r="LOS44" s="851"/>
      <c r="LOT44" s="851"/>
      <c r="LOU44" s="851"/>
      <c r="LOV44" s="851"/>
      <c r="LOW44" s="851"/>
      <c r="LOX44" s="851"/>
      <c r="LOY44" s="851"/>
      <c r="LOZ44" s="851"/>
      <c r="LPA44" s="851"/>
      <c r="LPB44" s="851"/>
      <c r="LPC44" s="851"/>
      <c r="LPD44" s="851"/>
      <c r="LPE44" s="851"/>
      <c r="LPF44" s="851"/>
      <c r="LPG44" s="851"/>
      <c r="LPH44" s="851"/>
      <c r="LPI44" s="851"/>
      <c r="LPJ44" s="851"/>
      <c r="LPK44" s="851"/>
      <c r="LPL44" s="851"/>
      <c r="LPM44" s="851"/>
      <c r="LPN44" s="851"/>
      <c r="LPO44" s="851"/>
      <c r="LPP44" s="851"/>
      <c r="LPQ44" s="851"/>
      <c r="LPR44" s="851"/>
      <c r="LPS44" s="851"/>
      <c r="LPT44" s="851"/>
      <c r="LPU44" s="851"/>
      <c r="LPV44" s="851"/>
      <c r="LPW44" s="851"/>
      <c r="LPX44" s="851"/>
      <c r="LPY44" s="851"/>
      <c r="LPZ44" s="851"/>
      <c r="LQA44" s="851"/>
      <c r="LQB44" s="851"/>
      <c r="LQC44" s="851"/>
      <c r="LQD44" s="851"/>
      <c r="LQE44" s="851"/>
      <c r="LQF44" s="851"/>
      <c r="LQG44" s="851"/>
      <c r="LQH44" s="851"/>
      <c r="LQI44" s="851"/>
      <c r="LQJ44" s="851"/>
      <c r="LQK44" s="851"/>
      <c r="LQL44" s="851"/>
      <c r="LQM44" s="851"/>
      <c r="LQN44" s="851"/>
      <c r="LQO44" s="851"/>
      <c r="LQP44" s="851"/>
      <c r="LQQ44" s="851"/>
      <c r="LQR44" s="851"/>
      <c r="LQS44" s="851"/>
      <c r="LQT44" s="851"/>
      <c r="LQU44" s="851"/>
      <c r="LQV44" s="851"/>
      <c r="LQW44" s="851"/>
      <c r="LQX44" s="851"/>
      <c r="LQY44" s="851"/>
      <c r="LQZ44" s="851"/>
      <c r="LRA44" s="851"/>
      <c r="LRB44" s="851"/>
      <c r="LRC44" s="851"/>
      <c r="LRD44" s="851"/>
      <c r="LRE44" s="851"/>
      <c r="LRF44" s="851"/>
      <c r="LRG44" s="851"/>
      <c r="LRH44" s="851"/>
      <c r="LRI44" s="851"/>
      <c r="LRJ44" s="851"/>
      <c r="LRK44" s="851"/>
      <c r="LRL44" s="851"/>
      <c r="LRM44" s="851"/>
      <c r="LRN44" s="851"/>
      <c r="LRO44" s="851"/>
      <c r="LRP44" s="851"/>
      <c r="LRQ44" s="851"/>
      <c r="LRR44" s="851"/>
      <c r="LRS44" s="851"/>
      <c r="LRT44" s="851"/>
      <c r="LRU44" s="851"/>
      <c r="LRV44" s="851"/>
      <c r="LRW44" s="851"/>
      <c r="LRX44" s="851"/>
      <c r="LRY44" s="851"/>
      <c r="LRZ44" s="851"/>
      <c r="LSA44" s="851"/>
      <c r="LSB44" s="851"/>
      <c r="LSC44" s="851"/>
      <c r="LSD44" s="851"/>
      <c r="LSE44" s="851"/>
      <c r="LSF44" s="851"/>
      <c r="LSG44" s="851"/>
      <c r="LSH44" s="851"/>
      <c r="LSI44" s="851"/>
      <c r="LSJ44" s="851"/>
      <c r="LSK44" s="851"/>
      <c r="LSL44" s="851"/>
      <c r="LSM44" s="851"/>
      <c r="LSN44" s="851"/>
      <c r="LSO44" s="851"/>
      <c r="LSP44" s="851"/>
      <c r="LSQ44" s="851"/>
      <c r="LSR44" s="851"/>
      <c r="LSS44" s="851"/>
      <c r="LST44" s="851"/>
      <c r="LSU44" s="851"/>
      <c r="LSV44" s="851"/>
      <c r="LSW44" s="851"/>
      <c r="LSX44" s="851"/>
      <c r="LSY44" s="851"/>
      <c r="LSZ44" s="851"/>
      <c r="LTA44" s="851"/>
      <c r="LTB44" s="851"/>
      <c r="LTC44" s="851"/>
      <c r="LTD44" s="851"/>
      <c r="LTE44" s="851"/>
      <c r="LTF44" s="851"/>
      <c r="LTG44" s="851"/>
      <c r="LTH44" s="851"/>
      <c r="LTI44" s="851"/>
      <c r="LTJ44" s="851"/>
      <c r="LTK44" s="851"/>
      <c r="LTL44" s="851"/>
      <c r="LTM44" s="851"/>
      <c r="LTN44" s="851"/>
      <c r="LTO44" s="851"/>
      <c r="LTP44" s="851"/>
      <c r="LTQ44" s="851"/>
      <c r="LTR44" s="851"/>
      <c r="LTS44" s="851"/>
      <c r="LTT44" s="851"/>
      <c r="LTU44" s="851"/>
      <c r="LTV44" s="851"/>
      <c r="LTW44" s="851"/>
      <c r="LTX44" s="851"/>
      <c r="LTY44" s="851"/>
      <c r="LTZ44" s="851"/>
      <c r="LUA44" s="851"/>
      <c r="LUB44" s="851"/>
      <c r="LUC44" s="851"/>
      <c r="LUD44" s="851"/>
      <c r="LUE44" s="851"/>
      <c r="LUF44" s="851"/>
      <c r="LUG44" s="851"/>
      <c r="LUH44" s="851"/>
      <c r="LUI44" s="851"/>
      <c r="LUJ44" s="851"/>
      <c r="LUK44" s="851"/>
      <c r="LUL44" s="851"/>
      <c r="LUM44" s="851"/>
      <c r="LUN44" s="851"/>
      <c r="LUO44" s="851"/>
      <c r="LUP44" s="851"/>
      <c r="LUQ44" s="851"/>
      <c r="LUR44" s="851"/>
      <c r="LUS44" s="851"/>
      <c r="LUT44" s="851"/>
      <c r="LUU44" s="851"/>
      <c r="LUV44" s="851"/>
      <c r="LUW44" s="851"/>
      <c r="LUX44" s="851"/>
      <c r="LUY44" s="851"/>
      <c r="LUZ44" s="851"/>
      <c r="LVA44" s="851"/>
      <c r="LVB44" s="851"/>
      <c r="LVC44" s="851"/>
      <c r="LVD44" s="851"/>
      <c r="LVE44" s="851"/>
      <c r="LVF44" s="851"/>
      <c r="LVG44" s="851"/>
      <c r="LVH44" s="851"/>
      <c r="LVI44" s="851"/>
      <c r="LVJ44" s="851"/>
      <c r="LVK44" s="851"/>
      <c r="LVL44" s="851"/>
      <c r="LVM44" s="851"/>
      <c r="LVN44" s="851"/>
      <c r="LVO44" s="851"/>
      <c r="LVP44" s="851"/>
      <c r="LVQ44" s="851"/>
      <c r="LVR44" s="851"/>
      <c r="LVS44" s="851"/>
      <c r="LVT44" s="851"/>
      <c r="LVU44" s="851"/>
      <c r="LVV44" s="851"/>
      <c r="LVW44" s="851"/>
      <c r="LVX44" s="851"/>
      <c r="LVY44" s="851"/>
      <c r="LVZ44" s="851"/>
      <c r="LWA44" s="851"/>
      <c r="LWB44" s="851"/>
      <c r="LWC44" s="851"/>
      <c r="LWD44" s="851"/>
      <c r="LWE44" s="851"/>
      <c r="LWF44" s="851"/>
      <c r="LWG44" s="851"/>
      <c r="LWH44" s="851"/>
      <c r="LWI44" s="851"/>
      <c r="LWJ44" s="851"/>
      <c r="LWK44" s="851"/>
      <c r="LWL44" s="851"/>
      <c r="LWM44" s="851"/>
      <c r="LWN44" s="851"/>
      <c r="LWO44" s="851"/>
      <c r="LWP44" s="851"/>
      <c r="LWQ44" s="851"/>
      <c r="LWR44" s="851"/>
      <c r="LWS44" s="851"/>
      <c r="LWT44" s="851"/>
      <c r="LWU44" s="851"/>
      <c r="LWV44" s="851"/>
      <c r="LWW44" s="851"/>
      <c r="LWX44" s="851"/>
      <c r="LWY44" s="851"/>
      <c r="LWZ44" s="851"/>
      <c r="LXA44" s="851"/>
      <c r="LXB44" s="851"/>
      <c r="LXC44" s="851"/>
      <c r="LXD44" s="851"/>
      <c r="LXE44" s="851"/>
      <c r="LXF44" s="851"/>
      <c r="LXG44" s="851"/>
      <c r="LXH44" s="851"/>
      <c r="LXI44" s="851"/>
      <c r="LXJ44" s="851"/>
      <c r="LXK44" s="851"/>
      <c r="LXL44" s="851"/>
      <c r="LXM44" s="851"/>
      <c r="LXN44" s="851"/>
      <c r="LXO44" s="851"/>
      <c r="LXP44" s="851"/>
      <c r="LXQ44" s="851"/>
      <c r="LXR44" s="851"/>
      <c r="LXS44" s="851"/>
      <c r="LXT44" s="851"/>
      <c r="LXU44" s="851"/>
      <c r="LXV44" s="851"/>
      <c r="LXW44" s="851"/>
      <c r="LXX44" s="851"/>
      <c r="LXY44" s="851"/>
      <c r="LXZ44" s="851"/>
      <c r="LYA44" s="851"/>
      <c r="LYB44" s="851"/>
      <c r="LYC44" s="851"/>
      <c r="LYD44" s="851"/>
      <c r="LYE44" s="851"/>
      <c r="LYF44" s="851"/>
      <c r="LYG44" s="851"/>
      <c r="LYH44" s="851"/>
      <c r="LYI44" s="851"/>
      <c r="LYJ44" s="851"/>
      <c r="LYK44" s="851"/>
      <c r="LYL44" s="851"/>
      <c r="LYM44" s="851"/>
      <c r="LYN44" s="851"/>
      <c r="LYO44" s="851"/>
      <c r="LYP44" s="851"/>
      <c r="LYQ44" s="851"/>
      <c r="LYR44" s="851"/>
      <c r="LYS44" s="851"/>
      <c r="LYT44" s="851"/>
      <c r="LYU44" s="851"/>
      <c r="LYV44" s="851"/>
      <c r="LYW44" s="851"/>
      <c r="LYX44" s="851"/>
      <c r="LYY44" s="851"/>
      <c r="LYZ44" s="851"/>
      <c r="LZA44" s="851"/>
      <c r="LZB44" s="851"/>
      <c r="LZC44" s="851"/>
      <c r="LZD44" s="851"/>
      <c r="LZE44" s="851"/>
      <c r="LZF44" s="851"/>
      <c r="LZG44" s="851"/>
      <c r="LZH44" s="851"/>
      <c r="LZI44" s="851"/>
      <c r="LZJ44" s="851"/>
      <c r="LZK44" s="851"/>
      <c r="LZL44" s="851"/>
      <c r="LZM44" s="851"/>
      <c r="LZN44" s="851"/>
      <c r="LZO44" s="851"/>
      <c r="LZP44" s="851"/>
      <c r="LZQ44" s="851"/>
      <c r="LZR44" s="851"/>
      <c r="LZS44" s="851"/>
      <c r="LZT44" s="851"/>
      <c r="LZU44" s="851"/>
      <c r="LZV44" s="851"/>
      <c r="LZW44" s="851"/>
      <c r="LZX44" s="851"/>
      <c r="LZY44" s="851"/>
      <c r="LZZ44" s="851"/>
      <c r="MAA44" s="851"/>
      <c r="MAB44" s="851"/>
      <c r="MAC44" s="851"/>
      <c r="MAD44" s="851"/>
      <c r="MAE44" s="851"/>
      <c r="MAF44" s="851"/>
      <c r="MAG44" s="851"/>
      <c r="MAH44" s="851"/>
      <c r="MAI44" s="851"/>
      <c r="MAJ44" s="851"/>
      <c r="MAK44" s="851"/>
      <c r="MAL44" s="851"/>
      <c r="MAM44" s="851"/>
      <c r="MAN44" s="851"/>
      <c r="MAO44" s="851"/>
      <c r="MAP44" s="851"/>
      <c r="MAQ44" s="851"/>
      <c r="MAR44" s="851"/>
      <c r="MAS44" s="851"/>
      <c r="MAT44" s="851"/>
      <c r="MAU44" s="851"/>
      <c r="MAV44" s="851"/>
      <c r="MAW44" s="851"/>
      <c r="MAX44" s="851"/>
      <c r="MAY44" s="851"/>
      <c r="MAZ44" s="851"/>
      <c r="MBA44" s="851"/>
      <c r="MBB44" s="851"/>
      <c r="MBC44" s="851"/>
      <c r="MBD44" s="851"/>
      <c r="MBE44" s="851"/>
      <c r="MBF44" s="851"/>
      <c r="MBG44" s="851"/>
      <c r="MBH44" s="851"/>
      <c r="MBI44" s="851"/>
      <c r="MBJ44" s="851"/>
      <c r="MBK44" s="851"/>
      <c r="MBL44" s="851"/>
      <c r="MBM44" s="851"/>
      <c r="MBN44" s="851"/>
      <c r="MBO44" s="851"/>
      <c r="MBP44" s="851"/>
      <c r="MBQ44" s="851"/>
      <c r="MBR44" s="851"/>
      <c r="MBS44" s="851"/>
      <c r="MBT44" s="851"/>
      <c r="MBU44" s="851"/>
      <c r="MBV44" s="851"/>
      <c r="MBW44" s="851"/>
      <c r="MBX44" s="851"/>
      <c r="MBY44" s="851"/>
      <c r="MBZ44" s="851"/>
      <c r="MCA44" s="851"/>
      <c r="MCB44" s="851"/>
      <c r="MCC44" s="851"/>
      <c r="MCD44" s="851"/>
      <c r="MCE44" s="851"/>
      <c r="MCF44" s="851"/>
      <c r="MCG44" s="851"/>
      <c r="MCH44" s="851"/>
      <c r="MCI44" s="851"/>
      <c r="MCJ44" s="851"/>
      <c r="MCK44" s="851"/>
      <c r="MCL44" s="851"/>
      <c r="MCM44" s="851"/>
      <c r="MCN44" s="851"/>
      <c r="MCO44" s="851"/>
      <c r="MCP44" s="851"/>
      <c r="MCQ44" s="851"/>
      <c r="MCR44" s="851"/>
      <c r="MCS44" s="851"/>
      <c r="MCT44" s="851"/>
      <c r="MCU44" s="851"/>
      <c r="MCV44" s="851"/>
      <c r="MCW44" s="851"/>
      <c r="MCX44" s="851"/>
      <c r="MCY44" s="851"/>
      <c r="MCZ44" s="851"/>
      <c r="MDA44" s="851"/>
      <c r="MDB44" s="851"/>
      <c r="MDC44" s="851"/>
      <c r="MDD44" s="851"/>
      <c r="MDE44" s="851"/>
      <c r="MDF44" s="851"/>
      <c r="MDG44" s="851"/>
      <c r="MDH44" s="851"/>
      <c r="MDI44" s="851"/>
      <c r="MDJ44" s="851"/>
      <c r="MDK44" s="851"/>
      <c r="MDL44" s="851"/>
      <c r="MDM44" s="851"/>
      <c r="MDN44" s="851"/>
      <c r="MDO44" s="851"/>
      <c r="MDP44" s="851"/>
      <c r="MDQ44" s="851"/>
      <c r="MDR44" s="851"/>
      <c r="MDS44" s="851"/>
      <c r="MDT44" s="851"/>
      <c r="MDU44" s="851"/>
      <c r="MDV44" s="851"/>
      <c r="MDW44" s="851"/>
      <c r="MDX44" s="851"/>
      <c r="MDY44" s="851"/>
      <c r="MDZ44" s="851"/>
      <c r="MEA44" s="851"/>
      <c r="MEB44" s="851"/>
      <c r="MEC44" s="851"/>
      <c r="MED44" s="851"/>
      <c r="MEE44" s="851"/>
      <c r="MEF44" s="851"/>
      <c r="MEG44" s="851"/>
      <c r="MEH44" s="851"/>
      <c r="MEI44" s="851"/>
      <c r="MEJ44" s="851"/>
      <c r="MEK44" s="851"/>
      <c r="MEL44" s="851"/>
      <c r="MEM44" s="851"/>
      <c r="MEN44" s="851"/>
      <c r="MEO44" s="851"/>
      <c r="MEP44" s="851"/>
      <c r="MEQ44" s="851"/>
      <c r="MER44" s="851"/>
      <c r="MES44" s="851"/>
      <c r="MET44" s="851"/>
      <c r="MEU44" s="851"/>
      <c r="MEV44" s="851"/>
      <c r="MEW44" s="851"/>
      <c r="MEX44" s="851"/>
      <c r="MEY44" s="851"/>
      <c r="MEZ44" s="851"/>
      <c r="MFA44" s="851"/>
      <c r="MFB44" s="851"/>
      <c r="MFC44" s="851"/>
      <c r="MFD44" s="851"/>
      <c r="MFE44" s="851"/>
      <c r="MFF44" s="851"/>
      <c r="MFG44" s="851"/>
      <c r="MFH44" s="851"/>
      <c r="MFI44" s="851"/>
      <c r="MFJ44" s="851"/>
      <c r="MFK44" s="851"/>
      <c r="MFL44" s="851"/>
      <c r="MFM44" s="851"/>
      <c r="MFN44" s="851"/>
      <c r="MFO44" s="851"/>
      <c r="MFP44" s="851"/>
      <c r="MFQ44" s="851"/>
      <c r="MFR44" s="851"/>
      <c r="MFS44" s="851"/>
      <c r="MFT44" s="851"/>
      <c r="MFU44" s="851"/>
      <c r="MFV44" s="851"/>
      <c r="MFW44" s="851"/>
      <c r="MFX44" s="851"/>
      <c r="MFY44" s="851"/>
      <c r="MFZ44" s="851"/>
      <c r="MGA44" s="851"/>
      <c r="MGB44" s="851"/>
      <c r="MGC44" s="851"/>
      <c r="MGD44" s="851"/>
      <c r="MGE44" s="851"/>
      <c r="MGF44" s="851"/>
      <c r="MGG44" s="851"/>
      <c r="MGH44" s="851"/>
      <c r="MGI44" s="851"/>
      <c r="MGJ44" s="851"/>
      <c r="MGK44" s="851"/>
      <c r="MGL44" s="851"/>
      <c r="MGM44" s="851"/>
      <c r="MGN44" s="851"/>
      <c r="MGO44" s="851"/>
      <c r="MGP44" s="851"/>
      <c r="MGQ44" s="851"/>
      <c r="MGR44" s="851"/>
      <c r="MGS44" s="851"/>
      <c r="MGT44" s="851"/>
      <c r="MGU44" s="851"/>
      <c r="MGV44" s="851"/>
      <c r="MGW44" s="851"/>
      <c r="MGX44" s="851"/>
      <c r="MGY44" s="851"/>
      <c r="MGZ44" s="851"/>
      <c r="MHA44" s="851"/>
      <c r="MHB44" s="851"/>
      <c r="MHC44" s="851"/>
      <c r="MHD44" s="851"/>
      <c r="MHE44" s="851"/>
      <c r="MHF44" s="851"/>
      <c r="MHG44" s="851"/>
      <c r="MHH44" s="851"/>
      <c r="MHI44" s="851"/>
      <c r="MHJ44" s="851"/>
      <c r="MHK44" s="851"/>
      <c r="MHL44" s="851"/>
      <c r="MHM44" s="851"/>
      <c r="MHN44" s="851"/>
      <c r="MHO44" s="851"/>
      <c r="MHP44" s="851"/>
      <c r="MHQ44" s="851"/>
      <c r="MHR44" s="851"/>
      <c r="MHS44" s="851"/>
      <c r="MHT44" s="851"/>
      <c r="MHU44" s="851"/>
      <c r="MHV44" s="851"/>
      <c r="MHW44" s="851"/>
      <c r="MHX44" s="851"/>
      <c r="MHY44" s="851"/>
      <c r="MHZ44" s="851"/>
      <c r="MIA44" s="851"/>
      <c r="MIB44" s="851"/>
      <c r="MIC44" s="851"/>
      <c r="MID44" s="851"/>
      <c r="MIE44" s="851"/>
      <c r="MIF44" s="851"/>
      <c r="MIG44" s="851"/>
      <c r="MIH44" s="851"/>
      <c r="MII44" s="851"/>
      <c r="MIJ44" s="851"/>
      <c r="MIK44" s="851"/>
      <c r="MIL44" s="851"/>
      <c r="MIM44" s="851"/>
      <c r="MIN44" s="851"/>
      <c r="MIO44" s="851"/>
      <c r="MIP44" s="851"/>
      <c r="MIQ44" s="851"/>
      <c r="MIR44" s="851"/>
      <c r="MIS44" s="851"/>
      <c r="MIT44" s="851"/>
      <c r="MIU44" s="851"/>
      <c r="MIV44" s="851"/>
      <c r="MIW44" s="851"/>
      <c r="MIX44" s="851"/>
      <c r="MIY44" s="851"/>
      <c r="MIZ44" s="851"/>
      <c r="MJA44" s="851"/>
      <c r="MJB44" s="851"/>
      <c r="MJC44" s="851"/>
      <c r="MJD44" s="851"/>
      <c r="MJE44" s="851"/>
      <c r="MJF44" s="851"/>
      <c r="MJG44" s="851"/>
      <c r="MJH44" s="851"/>
      <c r="MJI44" s="851"/>
      <c r="MJJ44" s="851"/>
      <c r="MJK44" s="851"/>
      <c r="MJL44" s="851"/>
      <c r="MJM44" s="851"/>
      <c r="MJN44" s="851"/>
      <c r="MJO44" s="851"/>
      <c r="MJP44" s="851"/>
      <c r="MJQ44" s="851"/>
      <c r="MJR44" s="851"/>
      <c r="MJS44" s="851"/>
      <c r="MJT44" s="851"/>
      <c r="MJU44" s="851"/>
      <c r="MJV44" s="851"/>
      <c r="MJW44" s="851"/>
      <c r="MJX44" s="851"/>
      <c r="MJY44" s="851"/>
      <c r="MJZ44" s="851"/>
      <c r="MKA44" s="851"/>
      <c r="MKB44" s="851"/>
      <c r="MKC44" s="851"/>
      <c r="MKD44" s="851"/>
      <c r="MKE44" s="851"/>
      <c r="MKF44" s="851"/>
      <c r="MKG44" s="851"/>
      <c r="MKH44" s="851"/>
      <c r="MKI44" s="851"/>
      <c r="MKJ44" s="851"/>
      <c r="MKK44" s="851"/>
      <c r="MKL44" s="851"/>
      <c r="MKM44" s="851"/>
      <c r="MKN44" s="851"/>
      <c r="MKO44" s="851"/>
      <c r="MKP44" s="851"/>
      <c r="MKQ44" s="851"/>
      <c r="MKR44" s="851"/>
      <c r="MKS44" s="851"/>
      <c r="MKT44" s="851"/>
      <c r="MKU44" s="851"/>
      <c r="MKV44" s="851"/>
      <c r="MKW44" s="851"/>
      <c r="MKX44" s="851"/>
      <c r="MKY44" s="851"/>
      <c r="MKZ44" s="851"/>
      <c r="MLA44" s="851"/>
      <c r="MLB44" s="851"/>
      <c r="MLC44" s="851"/>
      <c r="MLD44" s="851"/>
      <c r="MLE44" s="851"/>
      <c r="MLF44" s="851"/>
      <c r="MLG44" s="851"/>
      <c r="MLH44" s="851"/>
      <c r="MLI44" s="851"/>
      <c r="MLJ44" s="851"/>
      <c r="MLK44" s="851"/>
      <c r="MLL44" s="851"/>
      <c r="MLM44" s="851"/>
      <c r="MLN44" s="851"/>
      <c r="MLO44" s="851"/>
      <c r="MLP44" s="851"/>
      <c r="MLQ44" s="851"/>
      <c r="MLR44" s="851"/>
      <c r="MLS44" s="851"/>
      <c r="MLT44" s="851"/>
      <c r="MLU44" s="851"/>
      <c r="MLV44" s="851"/>
      <c r="MLW44" s="851"/>
      <c r="MLX44" s="851"/>
      <c r="MLY44" s="851"/>
      <c r="MLZ44" s="851"/>
      <c r="MMA44" s="851"/>
      <c r="MMB44" s="851"/>
      <c r="MMC44" s="851"/>
      <c r="MMD44" s="851"/>
      <c r="MME44" s="851"/>
      <c r="MMF44" s="851"/>
      <c r="MMG44" s="851"/>
      <c r="MMH44" s="851"/>
      <c r="MMI44" s="851"/>
      <c r="MMJ44" s="851"/>
      <c r="MMK44" s="851"/>
      <c r="MML44" s="851"/>
      <c r="MMM44" s="851"/>
      <c r="MMN44" s="851"/>
      <c r="MMO44" s="851"/>
      <c r="MMP44" s="851"/>
      <c r="MMQ44" s="851"/>
      <c r="MMR44" s="851"/>
      <c r="MMS44" s="851"/>
      <c r="MMT44" s="851"/>
      <c r="MMU44" s="851"/>
      <c r="MMV44" s="851"/>
      <c r="MMW44" s="851"/>
      <c r="MMX44" s="851"/>
      <c r="MMY44" s="851"/>
      <c r="MMZ44" s="851"/>
      <c r="MNA44" s="851"/>
      <c r="MNB44" s="851"/>
      <c r="MNC44" s="851"/>
      <c r="MND44" s="851"/>
      <c r="MNE44" s="851"/>
      <c r="MNF44" s="851"/>
      <c r="MNG44" s="851"/>
      <c r="MNH44" s="851"/>
      <c r="MNI44" s="851"/>
      <c r="MNJ44" s="851"/>
      <c r="MNK44" s="851"/>
      <c r="MNL44" s="851"/>
      <c r="MNM44" s="851"/>
      <c r="MNN44" s="851"/>
      <c r="MNO44" s="851"/>
      <c r="MNP44" s="851"/>
      <c r="MNQ44" s="851"/>
      <c r="MNR44" s="851"/>
      <c r="MNS44" s="851"/>
      <c r="MNT44" s="851"/>
      <c r="MNU44" s="851"/>
      <c r="MNV44" s="851"/>
      <c r="MNW44" s="851"/>
      <c r="MNX44" s="851"/>
      <c r="MNY44" s="851"/>
      <c r="MNZ44" s="851"/>
      <c r="MOA44" s="851"/>
      <c r="MOB44" s="851"/>
      <c r="MOC44" s="851"/>
      <c r="MOD44" s="851"/>
      <c r="MOE44" s="851"/>
      <c r="MOF44" s="851"/>
      <c r="MOG44" s="851"/>
      <c r="MOH44" s="851"/>
      <c r="MOI44" s="851"/>
      <c r="MOJ44" s="851"/>
      <c r="MOK44" s="851"/>
      <c r="MOL44" s="851"/>
      <c r="MOM44" s="851"/>
      <c r="MON44" s="851"/>
      <c r="MOO44" s="851"/>
      <c r="MOP44" s="851"/>
      <c r="MOQ44" s="851"/>
      <c r="MOR44" s="851"/>
      <c r="MOS44" s="851"/>
      <c r="MOT44" s="851"/>
      <c r="MOU44" s="851"/>
      <c r="MOV44" s="851"/>
      <c r="MOW44" s="851"/>
      <c r="MOX44" s="851"/>
      <c r="MOY44" s="851"/>
      <c r="MOZ44" s="851"/>
      <c r="MPA44" s="851"/>
      <c r="MPB44" s="851"/>
      <c r="MPC44" s="851"/>
      <c r="MPD44" s="851"/>
      <c r="MPE44" s="851"/>
      <c r="MPF44" s="851"/>
      <c r="MPG44" s="851"/>
      <c r="MPH44" s="851"/>
      <c r="MPI44" s="851"/>
      <c r="MPJ44" s="851"/>
      <c r="MPK44" s="851"/>
      <c r="MPL44" s="851"/>
      <c r="MPM44" s="851"/>
      <c r="MPN44" s="851"/>
      <c r="MPO44" s="851"/>
      <c r="MPP44" s="851"/>
      <c r="MPQ44" s="851"/>
      <c r="MPR44" s="851"/>
      <c r="MPS44" s="851"/>
      <c r="MPT44" s="851"/>
      <c r="MPU44" s="851"/>
      <c r="MPV44" s="851"/>
      <c r="MPW44" s="851"/>
      <c r="MPX44" s="851"/>
      <c r="MPY44" s="851"/>
      <c r="MPZ44" s="851"/>
      <c r="MQA44" s="851"/>
      <c r="MQB44" s="851"/>
      <c r="MQC44" s="851"/>
      <c r="MQD44" s="851"/>
      <c r="MQE44" s="851"/>
      <c r="MQF44" s="851"/>
      <c r="MQG44" s="851"/>
      <c r="MQH44" s="851"/>
      <c r="MQI44" s="851"/>
      <c r="MQJ44" s="851"/>
      <c r="MQK44" s="851"/>
      <c r="MQL44" s="851"/>
      <c r="MQM44" s="851"/>
      <c r="MQN44" s="851"/>
      <c r="MQO44" s="851"/>
      <c r="MQP44" s="851"/>
      <c r="MQQ44" s="851"/>
      <c r="MQR44" s="851"/>
      <c r="MQS44" s="851"/>
      <c r="MQT44" s="851"/>
      <c r="MQU44" s="851"/>
      <c r="MQV44" s="851"/>
      <c r="MQW44" s="851"/>
      <c r="MQX44" s="851"/>
      <c r="MQY44" s="851"/>
      <c r="MQZ44" s="851"/>
      <c r="MRA44" s="851"/>
      <c r="MRB44" s="851"/>
      <c r="MRC44" s="851"/>
      <c r="MRD44" s="851"/>
      <c r="MRE44" s="851"/>
      <c r="MRF44" s="851"/>
      <c r="MRG44" s="851"/>
      <c r="MRH44" s="851"/>
      <c r="MRI44" s="851"/>
      <c r="MRJ44" s="851"/>
      <c r="MRK44" s="851"/>
      <c r="MRL44" s="851"/>
      <c r="MRM44" s="851"/>
      <c r="MRN44" s="851"/>
      <c r="MRO44" s="851"/>
      <c r="MRP44" s="851"/>
      <c r="MRQ44" s="851"/>
      <c r="MRR44" s="851"/>
      <c r="MRS44" s="851"/>
      <c r="MRT44" s="851"/>
      <c r="MRU44" s="851"/>
      <c r="MRV44" s="851"/>
      <c r="MRW44" s="851"/>
      <c r="MRX44" s="851"/>
      <c r="MRY44" s="851"/>
      <c r="MRZ44" s="851"/>
      <c r="MSA44" s="851"/>
      <c r="MSB44" s="851"/>
      <c r="MSC44" s="851"/>
      <c r="MSD44" s="851"/>
      <c r="MSE44" s="851"/>
      <c r="MSF44" s="851"/>
      <c r="MSG44" s="851"/>
      <c r="MSH44" s="851"/>
      <c r="MSI44" s="851"/>
      <c r="MSJ44" s="851"/>
      <c r="MSK44" s="851"/>
      <c r="MSL44" s="851"/>
      <c r="MSM44" s="851"/>
      <c r="MSN44" s="851"/>
      <c r="MSO44" s="851"/>
      <c r="MSP44" s="851"/>
      <c r="MSQ44" s="851"/>
      <c r="MSR44" s="851"/>
      <c r="MSS44" s="851"/>
      <c r="MST44" s="851"/>
      <c r="MSU44" s="851"/>
      <c r="MSV44" s="851"/>
      <c r="MSW44" s="851"/>
      <c r="MSX44" s="851"/>
      <c r="MSY44" s="851"/>
      <c r="MSZ44" s="851"/>
      <c r="MTA44" s="851"/>
      <c r="MTB44" s="851"/>
      <c r="MTC44" s="851"/>
      <c r="MTD44" s="851"/>
      <c r="MTE44" s="851"/>
      <c r="MTF44" s="851"/>
      <c r="MTG44" s="851"/>
      <c r="MTH44" s="851"/>
      <c r="MTI44" s="851"/>
      <c r="MTJ44" s="851"/>
      <c r="MTK44" s="851"/>
      <c r="MTL44" s="851"/>
      <c r="MTM44" s="851"/>
      <c r="MTN44" s="851"/>
      <c r="MTO44" s="851"/>
      <c r="MTP44" s="851"/>
      <c r="MTQ44" s="851"/>
      <c r="MTR44" s="851"/>
      <c r="MTS44" s="851"/>
      <c r="MTT44" s="851"/>
      <c r="MTU44" s="851"/>
      <c r="MTV44" s="851"/>
      <c r="MTW44" s="851"/>
      <c r="MTX44" s="851"/>
      <c r="MTY44" s="851"/>
      <c r="MTZ44" s="851"/>
      <c r="MUA44" s="851"/>
      <c r="MUB44" s="851"/>
      <c r="MUC44" s="851"/>
      <c r="MUD44" s="851"/>
      <c r="MUE44" s="851"/>
      <c r="MUF44" s="851"/>
      <c r="MUG44" s="851"/>
      <c r="MUH44" s="851"/>
      <c r="MUI44" s="851"/>
      <c r="MUJ44" s="851"/>
      <c r="MUK44" s="851"/>
      <c r="MUL44" s="851"/>
      <c r="MUM44" s="851"/>
      <c r="MUN44" s="851"/>
      <c r="MUO44" s="851"/>
      <c r="MUP44" s="851"/>
      <c r="MUQ44" s="851"/>
      <c r="MUR44" s="851"/>
      <c r="MUS44" s="851"/>
      <c r="MUT44" s="851"/>
      <c r="MUU44" s="851"/>
      <c r="MUV44" s="851"/>
      <c r="MUW44" s="851"/>
      <c r="MUX44" s="851"/>
      <c r="MUY44" s="851"/>
      <c r="MUZ44" s="851"/>
      <c r="MVA44" s="851"/>
      <c r="MVB44" s="851"/>
      <c r="MVC44" s="851"/>
      <c r="MVD44" s="851"/>
      <c r="MVE44" s="851"/>
      <c r="MVF44" s="851"/>
      <c r="MVG44" s="851"/>
      <c r="MVH44" s="851"/>
      <c r="MVI44" s="851"/>
      <c r="MVJ44" s="851"/>
      <c r="MVK44" s="851"/>
      <c r="MVL44" s="851"/>
      <c r="MVM44" s="851"/>
      <c r="MVN44" s="851"/>
      <c r="MVO44" s="851"/>
      <c r="MVP44" s="851"/>
      <c r="MVQ44" s="851"/>
      <c r="MVR44" s="851"/>
      <c r="MVS44" s="851"/>
      <c r="MVT44" s="851"/>
      <c r="MVU44" s="851"/>
      <c r="MVV44" s="851"/>
      <c r="MVW44" s="851"/>
      <c r="MVX44" s="851"/>
      <c r="MVY44" s="851"/>
      <c r="MVZ44" s="851"/>
      <c r="MWA44" s="851"/>
      <c r="MWB44" s="851"/>
      <c r="MWC44" s="851"/>
      <c r="MWD44" s="851"/>
      <c r="MWE44" s="851"/>
      <c r="MWF44" s="851"/>
      <c r="MWG44" s="851"/>
      <c r="MWH44" s="851"/>
      <c r="MWI44" s="851"/>
      <c r="MWJ44" s="851"/>
      <c r="MWK44" s="851"/>
      <c r="MWL44" s="851"/>
      <c r="MWM44" s="851"/>
      <c r="MWN44" s="851"/>
      <c r="MWO44" s="851"/>
      <c r="MWP44" s="851"/>
      <c r="MWQ44" s="851"/>
      <c r="MWR44" s="851"/>
      <c r="MWS44" s="851"/>
      <c r="MWT44" s="851"/>
      <c r="MWU44" s="851"/>
      <c r="MWV44" s="851"/>
      <c r="MWW44" s="851"/>
      <c r="MWX44" s="851"/>
      <c r="MWY44" s="851"/>
      <c r="MWZ44" s="851"/>
      <c r="MXA44" s="851"/>
      <c r="MXB44" s="851"/>
      <c r="MXC44" s="851"/>
      <c r="MXD44" s="851"/>
      <c r="MXE44" s="851"/>
      <c r="MXF44" s="851"/>
      <c r="MXG44" s="851"/>
      <c r="MXH44" s="851"/>
      <c r="MXI44" s="851"/>
      <c r="MXJ44" s="851"/>
      <c r="MXK44" s="851"/>
      <c r="MXL44" s="851"/>
      <c r="MXM44" s="851"/>
      <c r="MXN44" s="851"/>
      <c r="MXO44" s="851"/>
      <c r="MXP44" s="851"/>
      <c r="MXQ44" s="851"/>
      <c r="MXR44" s="851"/>
      <c r="MXS44" s="851"/>
      <c r="MXT44" s="851"/>
      <c r="MXU44" s="851"/>
      <c r="MXV44" s="851"/>
      <c r="MXW44" s="851"/>
      <c r="MXX44" s="851"/>
      <c r="MXY44" s="851"/>
      <c r="MXZ44" s="851"/>
      <c r="MYA44" s="851"/>
      <c r="MYB44" s="851"/>
      <c r="MYC44" s="851"/>
      <c r="MYD44" s="851"/>
      <c r="MYE44" s="851"/>
      <c r="MYF44" s="851"/>
      <c r="MYG44" s="851"/>
      <c r="MYH44" s="851"/>
      <c r="MYI44" s="851"/>
      <c r="MYJ44" s="851"/>
      <c r="MYK44" s="851"/>
      <c r="MYL44" s="851"/>
      <c r="MYM44" s="851"/>
      <c r="MYN44" s="851"/>
      <c r="MYO44" s="851"/>
      <c r="MYP44" s="851"/>
      <c r="MYQ44" s="851"/>
      <c r="MYR44" s="851"/>
      <c r="MYS44" s="851"/>
      <c r="MYT44" s="851"/>
      <c r="MYU44" s="851"/>
      <c r="MYV44" s="851"/>
      <c r="MYW44" s="851"/>
      <c r="MYX44" s="851"/>
      <c r="MYY44" s="851"/>
      <c r="MYZ44" s="851"/>
      <c r="MZA44" s="851"/>
      <c r="MZB44" s="851"/>
      <c r="MZC44" s="851"/>
      <c r="MZD44" s="851"/>
      <c r="MZE44" s="851"/>
      <c r="MZF44" s="851"/>
      <c r="MZG44" s="851"/>
      <c r="MZH44" s="851"/>
      <c r="MZI44" s="851"/>
      <c r="MZJ44" s="851"/>
      <c r="MZK44" s="851"/>
      <c r="MZL44" s="851"/>
      <c r="MZM44" s="851"/>
      <c r="MZN44" s="851"/>
      <c r="MZO44" s="851"/>
      <c r="MZP44" s="851"/>
      <c r="MZQ44" s="851"/>
      <c r="MZR44" s="851"/>
      <c r="MZS44" s="851"/>
      <c r="MZT44" s="851"/>
      <c r="MZU44" s="851"/>
      <c r="MZV44" s="851"/>
      <c r="MZW44" s="851"/>
      <c r="MZX44" s="851"/>
      <c r="MZY44" s="851"/>
      <c r="MZZ44" s="851"/>
      <c r="NAA44" s="851"/>
      <c r="NAB44" s="851"/>
      <c r="NAC44" s="851"/>
      <c r="NAD44" s="851"/>
      <c r="NAE44" s="851"/>
      <c r="NAF44" s="851"/>
      <c r="NAG44" s="851"/>
      <c r="NAH44" s="851"/>
      <c r="NAI44" s="851"/>
      <c r="NAJ44" s="851"/>
      <c r="NAK44" s="851"/>
      <c r="NAL44" s="851"/>
      <c r="NAM44" s="851"/>
      <c r="NAN44" s="851"/>
      <c r="NAO44" s="851"/>
      <c r="NAP44" s="851"/>
      <c r="NAQ44" s="851"/>
      <c r="NAR44" s="851"/>
      <c r="NAS44" s="851"/>
      <c r="NAT44" s="851"/>
      <c r="NAU44" s="851"/>
      <c r="NAV44" s="851"/>
      <c r="NAW44" s="851"/>
      <c r="NAX44" s="851"/>
      <c r="NAY44" s="851"/>
      <c r="NAZ44" s="851"/>
      <c r="NBA44" s="851"/>
      <c r="NBB44" s="851"/>
      <c r="NBC44" s="851"/>
      <c r="NBD44" s="851"/>
      <c r="NBE44" s="851"/>
      <c r="NBF44" s="851"/>
      <c r="NBG44" s="851"/>
      <c r="NBH44" s="851"/>
      <c r="NBI44" s="851"/>
      <c r="NBJ44" s="851"/>
      <c r="NBK44" s="851"/>
      <c r="NBL44" s="851"/>
      <c r="NBM44" s="851"/>
      <c r="NBN44" s="851"/>
      <c r="NBO44" s="851"/>
      <c r="NBP44" s="851"/>
      <c r="NBQ44" s="851"/>
      <c r="NBR44" s="851"/>
      <c r="NBS44" s="851"/>
      <c r="NBT44" s="851"/>
      <c r="NBU44" s="851"/>
      <c r="NBV44" s="851"/>
      <c r="NBW44" s="851"/>
      <c r="NBX44" s="851"/>
      <c r="NBY44" s="851"/>
      <c r="NBZ44" s="851"/>
      <c r="NCA44" s="851"/>
      <c r="NCB44" s="851"/>
      <c r="NCC44" s="851"/>
      <c r="NCD44" s="851"/>
      <c r="NCE44" s="851"/>
      <c r="NCF44" s="851"/>
      <c r="NCG44" s="851"/>
      <c r="NCH44" s="851"/>
      <c r="NCI44" s="851"/>
      <c r="NCJ44" s="851"/>
      <c r="NCK44" s="851"/>
      <c r="NCL44" s="851"/>
      <c r="NCM44" s="851"/>
      <c r="NCN44" s="851"/>
      <c r="NCO44" s="851"/>
      <c r="NCP44" s="851"/>
      <c r="NCQ44" s="851"/>
      <c r="NCR44" s="851"/>
      <c r="NCS44" s="851"/>
      <c r="NCT44" s="851"/>
      <c r="NCU44" s="851"/>
      <c r="NCV44" s="851"/>
      <c r="NCW44" s="851"/>
      <c r="NCX44" s="851"/>
      <c r="NCY44" s="851"/>
      <c r="NCZ44" s="851"/>
      <c r="NDA44" s="851"/>
      <c r="NDB44" s="851"/>
      <c r="NDC44" s="851"/>
      <c r="NDD44" s="851"/>
      <c r="NDE44" s="851"/>
      <c r="NDF44" s="851"/>
      <c r="NDG44" s="851"/>
      <c r="NDH44" s="851"/>
      <c r="NDI44" s="851"/>
      <c r="NDJ44" s="851"/>
      <c r="NDK44" s="851"/>
      <c r="NDL44" s="851"/>
      <c r="NDM44" s="851"/>
      <c r="NDN44" s="851"/>
      <c r="NDO44" s="851"/>
      <c r="NDP44" s="851"/>
      <c r="NDQ44" s="851"/>
      <c r="NDR44" s="851"/>
      <c r="NDS44" s="851"/>
      <c r="NDT44" s="851"/>
      <c r="NDU44" s="851"/>
      <c r="NDV44" s="851"/>
      <c r="NDW44" s="851"/>
      <c r="NDX44" s="851"/>
      <c r="NDY44" s="851"/>
      <c r="NDZ44" s="851"/>
      <c r="NEA44" s="851"/>
      <c r="NEB44" s="851"/>
      <c r="NEC44" s="851"/>
      <c r="NED44" s="851"/>
      <c r="NEE44" s="851"/>
      <c r="NEF44" s="851"/>
      <c r="NEG44" s="851"/>
      <c r="NEH44" s="851"/>
      <c r="NEI44" s="851"/>
      <c r="NEJ44" s="851"/>
      <c r="NEK44" s="851"/>
      <c r="NEL44" s="851"/>
      <c r="NEM44" s="851"/>
      <c r="NEN44" s="851"/>
      <c r="NEO44" s="851"/>
      <c r="NEP44" s="851"/>
      <c r="NEQ44" s="851"/>
      <c r="NER44" s="851"/>
      <c r="NES44" s="851"/>
      <c r="NET44" s="851"/>
      <c r="NEU44" s="851"/>
      <c r="NEV44" s="851"/>
      <c r="NEW44" s="851"/>
      <c r="NEX44" s="851"/>
      <c r="NEY44" s="851"/>
      <c r="NEZ44" s="851"/>
      <c r="NFA44" s="851"/>
      <c r="NFB44" s="851"/>
      <c r="NFC44" s="851"/>
      <c r="NFD44" s="851"/>
      <c r="NFE44" s="851"/>
      <c r="NFF44" s="851"/>
      <c r="NFG44" s="851"/>
      <c r="NFH44" s="851"/>
      <c r="NFI44" s="851"/>
      <c r="NFJ44" s="851"/>
      <c r="NFK44" s="851"/>
      <c r="NFL44" s="851"/>
      <c r="NFM44" s="851"/>
      <c r="NFN44" s="851"/>
      <c r="NFO44" s="851"/>
      <c r="NFP44" s="851"/>
      <c r="NFQ44" s="851"/>
      <c r="NFR44" s="851"/>
      <c r="NFS44" s="851"/>
      <c r="NFT44" s="851"/>
      <c r="NFU44" s="851"/>
      <c r="NFV44" s="851"/>
      <c r="NFW44" s="851"/>
      <c r="NFX44" s="851"/>
      <c r="NFY44" s="851"/>
      <c r="NFZ44" s="851"/>
      <c r="NGA44" s="851"/>
      <c r="NGB44" s="851"/>
      <c r="NGC44" s="851"/>
      <c r="NGD44" s="851"/>
      <c r="NGE44" s="851"/>
      <c r="NGF44" s="851"/>
      <c r="NGG44" s="851"/>
      <c r="NGH44" s="851"/>
      <c r="NGI44" s="851"/>
      <c r="NGJ44" s="851"/>
      <c r="NGK44" s="851"/>
      <c r="NGL44" s="851"/>
      <c r="NGM44" s="851"/>
      <c r="NGN44" s="851"/>
      <c r="NGO44" s="851"/>
      <c r="NGP44" s="851"/>
      <c r="NGQ44" s="851"/>
      <c r="NGR44" s="851"/>
      <c r="NGS44" s="851"/>
      <c r="NGT44" s="851"/>
      <c r="NGU44" s="851"/>
      <c r="NGV44" s="851"/>
      <c r="NGW44" s="851"/>
      <c r="NGX44" s="851"/>
      <c r="NGY44" s="851"/>
      <c r="NGZ44" s="851"/>
      <c r="NHA44" s="851"/>
      <c r="NHB44" s="851"/>
      <c r="NHC44" s="851"/>
      <c r="NHD44" s="851"/>
      <c r="NHE44" s="851"/>
      <c r="NHF44" s="851"/>
      <c r="NHG44" s="851"/>
      <c r="NHH44" s="851"/>
      <c r="NHI44" s="851"/>
      <c r="NHJ44" s="851"/>
      <c r="NHK44" s="851"/>
      <c r="NHL44" s="851"/>
      <c r="NHM44" s="851"/>
      <c r="NHN44" s="851"/>
      <c r="NHO44" s="851"/>
      <c r="NHP44" s="851"/>
      <c r="NHQ44" s="851"/>
      <c r="NHR44" s="851"/>
      <c r="NHS44" s="851"/>
      <c r="NHT44" s="851"/>
      <c r="NHU44" s="851"/>
      <c r="NHV44" s="851"/>
      <c r="NHW44" s="851"/>
      <c r="NHX44" s="851"/>
      <c r="NHY44" s="851"/>
      <c r="NHZ44" s="851"/>
      <c r="NIA44" s="851"/>
      <c r="NIB44" s="851"/>
      <c r="NIC44" s="851"/>
      <c r="NID44" s="851"/>
      <c r="NIE44" s="851"/>
      <c r="NIF44" s="851"/>
      <c r="NIG44" s="851"/>
      <c r="NIH44" s="851"/>
      <c r="NII44" s="851"/>
      <c r="NIJ44" s="851"/>
      <c r="NIK44" s="851"/>
      <c r="NIL44" s="851"/>
      <c r="NIM44" s="851"/>
      <c r="NIN44" s="851"/>
      <c r="NIO44" s="851"/>
      <c r="NIP44" s="851"/>
      <c r="NIQ44" s="851"/>
      <c r="NIR44" s="851"/>
      <c r="NIS44" s="851"/>
      <c r="NIT44" s="851"/>
      <c r="NIU44" s="851"/>
      <c r="NIV44" s="851"/>
      <c r="NIW44" s="851"/>
      <c r="NIX44" s="851"/>
      <c r="NIY44" s="851"/>
      <c r="NIZ44" s="851"/>
      <c r="NJA44" s="851"/>
      <c r="NJB44" s="851"/>
      <c r="NJC44" s="851"/>
      <c r="NJD44" s="851"/>
      <c r="NJE44" s="851"/>
      <c r="NJF44" s="851"/>
      <c r="NJG44" s="851"/>
      <c r="NJH44" s="851"/>
      <c r="NJI44" s="851"/>
      <c r="NJJ44" s="851"/>
      <c r="NJK44" s="851"/>
      <c r="NJL44" s="851"/>
      <c r="NJM44" s="851"/>
      <c r="NJN44" s="851"/>
      <c r="NJO44" s="851"/>
      <c r="NJP44" s="851"/>
      <c r="NJQ44" s="851"/>
      <c r="NJR44" s="851"/>
      <c r="NJS44" s="851"/>
      <c r="NJT44" s="851"/>
      <c r="NJU44" s="851"/>
      <c r="NJV44" s="851"/>
      <c r="NJW44" s="851"/>
      <c r="NJX44" s="851"/>
      <c r="NJY44" s="851"/>
      <c r="NJZ44" s="851"/>
      <c r="NKA44" s="851"/>
      <c r="NKB44" s="851"/>
      <c r="NKC44" s="851"/>
      <c r="NKD44" s="851"/>
      <c r="NKE44" s="851"/>
      <c r="NKF44" s="851"/>
      <c r="NKG44" s="851"/>
      <c r="NKH44" s="851"/>
      <c r="NKI44" s="851"/>
      <c r="NKJ44" s="851"/>
      <c r="NKK44" s="851"/>
      <c r="NKL44" s="851"/>
      <c r="NKM44" s="851"/>
      <c r="NKN44" s="851"/>
      <c r="NKO44" s="851"/>
      <c r="NKP44" s="851"/>
      <c r="NKQ44" s="851"/>
      <c r="NKR44" s="851"/>
      <c r="NKS44" s="851"/>
      <c r="NKT44" s="851"/>
      <c r="NKU44" s="851"/>
      <c r="NKV44" s="851"/>
      <c r="NKW44" s="851"/>
      <c r="NKX44" s="851"/>
      <c r="NKY44" s="851"/>
      <c r="NKZ44" s="851"/>
      <c r="NLA44" s="851"/>
      <c r="NLB44" s="851"/>
      <c r="NLC44" s="851"/>
      <c r="NLD44" s="851"/>
      <c r="NLE44" s="851"/>
      <c r="NLF44" s="851"/>
      <c r="NLG44" s="851"/>
      <c r="NLH44" s="851"/>
      <c r="NLI44" s="851"/>
      <c r="NLJ44" s="851"/>
      <c r="NLK44" s="851"/>
      <c r="NLL44" s="851"/>
      <c r="NLM44" s="851"/>
      <c r="NLN44" s="851"/>
      <c r="NLO44" s="851"/>
      <c r="NLP44" s="851"/>
      <c r="NLQ44" s="851"/>
      <c r="NLR44" s="851"/>
      <c r="NLS44" s="851"/>
      <c r="NLT44" s="851"/>
      <c r="NLU44" s="851"/>
      <c r="NLV44" s="851"/>
      <c r="NLW44" s="851"/>
      <c r="NLX44" s="851"/>
      <c r="NLY44" s="851"/>
      <c r="NLZ44" s="851"/>
      <c r="NMA44" s="851"/>
      <c r="NMB44" s="851"/>
      <c r="NMC44" s="851"/>
      <c r="NMD44" s="851"/>
      <c r="NME44" s="851"/>
      <c r="NMF44" s="851"/>
      <c r="NMG44" s="851"/>
      <c r="NMH44" s="851"/>
      <c r="NMI44" s="851"/>
      <c r="NMJ44" s="851"/>
      <c r="NMK44" s="851"/>
      <c r="NML44" s="851"/>
      <c r="NMM44" s="851"/>
      <c r="NMN44" s="851"/>
      <c r="NMO44" s="851"/>
      <c r="NMP44" s="851"/>
      <c r="NMQ44" s="851"/>
      <c r="NMR44" s="851"/>
      <c r="NMS44" s="851"/>
      <c r="NMT44" s="851"/>
      <c r="NMU44" s="851"/>
      <c r="NMV44" s="851"/>
      <c r="NMW44" s="851"/>
      <c r="NMX44" s="851"/>
      <c r="NMY44" s="851"/>
      <c r="NMZ44" s="851"/>
      <c r="NNA44" s="851"/>
      <c r="NNB44" s="851"/>
      <c r="NNC44" s="851"/>
      <c r="NND44" s="851"/>
      <c r="NNE44" s="851"/>
      <c r="NNF44" s="851"/>
      <c r="NNG44" s="851"/>
      <c r="NNH44" s="851"/>
      <c r="NNI44" s="851"/>
      <c r="NNJ44" s="851"/>
      <c r="NNK44" s="851"/>
      <c r="NNL44" s="851"/>
      <c r="NNM44" s="851"/>
      <c r="NNN44" s="851"/>
      <c r="NNO44" s="851"/>
      <c r="NNP44" s="851"/>
      <c r="NNQ44" s="851"/>
      <c r="NNR44" s="851"/>
      <c r="NNS44" s="851"/>
      <c r="NNT44" s="851"/>
      <c r="NNU44" s="851"/>
      <c r="NNV44" s="851"/>
      <c r="NNW44" s="851"/>
      <c r="NNX44" s="851"/>
      <c r="NNY44" s="851"/>
      <c r="NNZ44" s="851"/>
      <c r="NOA44" s="851"/>
      <c r="NOB44" s="851"/>
      <c r="NOC44" s="851"/>
      <c r="NOD44" s="851"/>
      <c r="NOE44" s="851"/>
      <c r="NOF44" s="851"/>
      <c r="NOG44" s="851"/>
      <c r="NOH44" s="851"/>
      <c r="NOI44" s="851"/>
      <c r="NOJ44" s="851"/>
      <c r="NOK44" s="851"/>
      <c r="NOL44" s="851"/>
      <c r="NOM44" s="851"/>
      <c r="NON44" s="851"/>
      <c r="NOO44" s="851"/>
      <c r="NOP44" s="851"/>
      <c r="NOQ44" s="851"/>
      <c r="NOR44" s="851"/>
      <c r="NOS44" s="851"/>
      <c r="NOT44" s="851"/>
      <c r="NOU44" s="851"/>
      <c r="NOV44" s="851"/>
      <c r="NOW44" s="851"/>
      <c r="NOX44" s="851"/>
      <c r="NOY44" s="851"/>
      <c r="NOZ44" s="851"/>
      <c r="NPA44" s="851"/>
      <c r="NPB44" s="851"/>
      <c r="NPC44" s="851"/>
      <c r="NPD44" s="851"/>
      <c r="NPE44" s="851"/>
      <c r="NPF44" s="851"/>
      <c r="NPG44" s="851"/>
      <c r="NPH44" s="851"/>
      <c r="NPI44" s="851"/>
      <c r="NPJ44" s="851"/>
      <c r="NPK44" s="851"/>
      <c r="NPL44" s="851"/>
      <c r="NPM44" s="851"/>
      <c r="NPN44" s="851"/>
      <c r="NPO44" s="851"/>
      <c r="NPP44" s="851"/>
      <c r="NPQ44" s="851"/>
      <c r="NPR44" s="851"/>
      <c r="NPS44" s="851"/>
      <c r="NPT44" s="851"/>
      <c r="NPU44" s="851"/>
      <c r="NPV44" s="851"/>
      <c r="NPW44" s="851"/>
      <c r="NPX44" s="851"/>
      <c r="NPY44" s="851"/>
      <c r="NPZ44" s="851"/>
      <c r="NQA44" s="851"/>
      <c r="NQB44" s="851"/>
      <c r="NQC44" s="851"/>
      <c r="NQD44" s="851"/>
      <c r="NQE44" s="851"/>
      <c r="NQF44" s="851"/>
      <c r="NQG44" s="851"/>
      <c r="NQH44" s="851"/>
      <c r="NQI44" s="851"/>
      <c r="NQJ44" s="851"/>
      <c r="NQK44" s="851"/>
      <c r="NQL44" s="851"/>
      <c r="NQM44" s="851"/>
      <c r="NQN44" s="851"/>
      <c r="NQO44" s="851"/>
      <c r="NQP44" s="851"/>
      <c r="NQQ44" s="851"/>
      <c r="NQR44" s="851"/>
      <c r="NQS44" s="851"/>
      <c r="NQT44" s="851"/>
      <c r="NQU44" s="851"/>
      <c r="NQV44" s="851"/>
      <c r="NQW44" s="851"/>
      <c r="NQX44" s="851"/>
      <c r="NQY44" s="851"/>
      <c r="NQZ44" s="851"/>
      <c r="NRA44" s="851"/>
      <c r="NRB44" s="851"/>
      <c r="NRC44" s="851"/>
      <c r="NRD44" s="851"/>
      <c r="NRE44" s="851"/>
      <c r="NRF44" s="851"/>
      <c r="NRG44" s="851"/>
      <c r="NRH44" s="851"/>
      <c r="NRI44" s="851"/>
      <c r="NRJ44" s="851"/>
      <c r="NRK44" s="851"/>
      <c r="NRL44" s="851"/>
      <c r="NRM44" s="851"/>
      <c r="NRN44" s="851"/>
      <c r="NRO44" s="851"/>
      <c r="NRP44" s="851"/>
      <c r="NRQ44" s="851"/>
      <c r="NRR44" s="851"/>
      <c r="NRS44" s="851"/>
      <c r="NRT44" s="851"/>
      <c r="NRU44" s="851"/>
      <c r="NRV44" s="851"/>
      <c r="NRW44" s="851"/>
      <c r="NRX44" s="851"/>
      <c r="NRY44" s="851"/>
      <c r="NRZ44" s="851"/>
      <c r="NSA44" s="851"/>
      <c r="NSB44" s="851"/>
      <c r="NSC44" s="851"/>
      <c r="NSD44" s="851"/>
      <c r="NSE44" s="851"/>
      <c r="NSF44" s="851"/>
      <c r="NSG44" s="851"/>
      <c r="NSH44" s="851"/>
      <c r="NSI44" s="851"/>
      <c r="NSJ44" s="851"/>
      <c r="NSK44" s="851"/>
      <c r="NSL44" s="851"/>
      <c r="NSM44" s="851"/>
      <c r="NSN44" s="851"/>
      <c r="NSO44" s="851"/>
      <c r="NSP44" s="851"/>
      <c r="NSQ44" s="851"/>
      <c r="NSR44" s="851"/>
      <c r="NSS44" s="851"/>
      <c r="NST44" s="851"/>
      <c r="NSU44" s="851"/>
      <c r="NSV44" s="851"/>
      <c r="NSW44" s="851"/>
      <c r="NSX44" s="851"/>
      <c r="NSY44" s="851"/>
      <c r="NSZ44" s="851"/>
      <c r="NTA44" s="851"/>
      <c r="NTB44" s="851"/>
      <c r="NTC44" s="851"/>
      <c r="NTD44" s="851"/>
      <c r="NTE44" s="851"/>
      <c r="NTF44" s="851"/>
      <c r="NTG44" s="851"/>
      <c r="NTH44" s="851"/>
      <c r="NTI44" s="851"/>
      <c r="NTJ44" s="851"/>
      <c r="NTK44" s="851"/>
      <c r="NTL44" s="851"/>
      <c r="NTM44" s="851"/>
      <c r="NTN44" s="851"/>
      <c r="NTO44" s="851"/>
      <c r="NTP44" s="851"/>
      <c r="NTQ44" s="851"/>
      <c r="NTR44" s="851"/>
      <c r="NTS44" s="851"/>
      <c r="NTT44" s="851"/>
      <c r="NTU44" s="851"/>
      <c r="NTV44" s="851"/>
      <c r="NTW44" s="851"/>
      <c r="NTX44" s="851"/>
      <c r="NTY44" s="851"/>
      <c r="NTZ44" s="851"/>
      <c r="NUA44" s="851"/>
      <c r="NUB44" s="851"/>
      <c r="NUC44" s="851"/>
      <c r="NUD44" s="851"/>
      <c r="NUE44" s="851"/>
      <c r="NUF44" s="851"/>
      <c r="NUG44" s="851"/>
      <c r="NUH44" s="851"/>
      <c r="NUI44" s="851"/>
      <c r="NUJ44" s="851"/>
      <c r="NUK44" s="851"/>
      <c r="NUL44" s="851"/>
      <c r="NUM44" s="851"/>
      <c r="NUN44" s="851"/>
      <c r="NUO44" s="851"/>
      <c r="NUP44" s="851"/>
      <c r="NUQ44" s="851"/>
      <c r="NUR44" s="851"/>
      <c r="NUS44" s="851"/>
      <c r="NUT44" s="851"/>
      <c r="NUU44" s="851"/>
      <c r="NUV44" s="851"/>
      <c r="NUW44" s="851"/>
      <c r="NUX44" s="851"/>
      <c r="NUY44" s="851"/>
      <c r="NUZ44" s="851"/>
      <c r="NVA44" s="851"/>
      <c r="NVB44" s="851"/>
      <c r="NVC44" s="851"/>
      <c r="NVD44" s="851"/>
      <c r="NVE44" s="851"/>
      <c r="NVF44" s="851"/>
      <c r="NVG44" s="851"/>
      <c r="NVH44" s="851"/>
      <c r="NVI44" s="851"/>
      <c r="NVJ44" s="851"/>
      <c r="NVK44" s="851"/>
      <c r="NVL44" s="851"/>
      <c r="NVM44" s="851"/>
      <c r="NVN44" s="851"/>
      <c r="NVO44" s="851"/>
      <c r="NVP44" s="851"/>
      <c r="NVQ44" s="851"/>
      <c r="NVR44" s="851"/>
      <c r="NVS44" s="851"/>
      <c r="NVT44" s="851"/>
      <c r="NVU44" s="851"/>
      <c r="NVV44" s="851"/>
      <c r="NVW44" s="851"/>
      <c r="NVX44" s="851"/>
      <c r="NVY44" s="851"/>
      <c r="NVZ44" s="851"/>
      <c r="NWA44" s="851"/>
      <c r="NWB44" s="851"/>
      <c r="NWC44" s="851"/>
      <c r="NWD44" s="851"/>
      <c r="NWE44" s="851"/>
      <c r="NWF44" s="851"/>
      <c r="NWG44" s="851"/>
      <c r="NWH44" s="851"/>
      <c r="NWI44" s="851"/>
      <c r="NWJ44" s="851"/>
      <c r="NWK44" s="851"/>
      <c r="NWL44" s="851"/>
      <c r="NWM44" s="851"/>
      <c r="NWN44" s="851"/>
      <c r="NWO44" s="851"/>
      <c r="NWP44" s="851"/>
      <c r="NWQ44" s="851"/>
      <c r="NWR44" s="851"/>
      <c r="NWS44" s="851"/>
      <c r="NWT44" s="851"/>
      <c r="NWU44" s="851"/>
      <c r="NWV44" s="851"/>
      <c r="NWW44" s="851"/>
      <c r="NWX44" s="851"/>
      <c r="NWY44" s="851"/>
      <c r="NWZ44" s="851"/>
      <c r="NXA44" s="851"/>
      <c r="NXB44" s="851"/>
      <c r="NXC44" s="851"/>
      <c r="NXD44" s="851"/>
      <c r="NXE44" s="851"/>
      <c r="NXF44" s="851"/>
      <c r="NXG44" s="851"/>
      <c r="NXH44" s="851"/>
      <c r="NXI44" s="851"/>
      <c r="NXJ44" s="851"/>
      <c r="NXK44" s="851"/>
      <c r="NXL44" s="851"/>
      <c r="NXM44" s="851"/>
      <c r="NXN44" s="851"/>
      <c r="NXO44" s="851"/>
      <c r="NXP44" s="851"/>
      <c r="NXQ44" s="851"/>
      <c r="NXR44" s="851"/>
      <c r="NXS44" s="851"/>
      <c r="NXT44" s="851"/>
      <c r="NXU44" s="851"/>
      <c r="NXV44" s="851"/>
      <c r="NXW44" s="851"/>
      <c r="NXX44" s="851"/>
      <c r="NXY44" s="851"/>
      <c r="NXZ44" s="851"/>
      <c r="NYA44" s="851"/>
      <c r="NYB44" s="851"/>
      <c r="NYC44" s="851"/>
      <c r="NYD44" s="851"/>
      <c r="NYE44" s="851"/>
      <c r="NYF44" s="851"/>
      <c r="NYG44" s="851"/>
      <c r="NYH44" s="851"/>
      <c r="NYI44" s="851"/>
      <c r="NYJ44" s="851"/>
      <c r="NYK44" s="851"/>
      <c r="NYL44" s="851"/>
      <c r="NYM44" s="851"/>
      <c r="NYN44" s="851"/>
      <c r="NYO44" s="851"/>
      <c r="NYP44" s="851"/>
      <c r="NYQ44" s="851"/>
      <c r="NYR44" s="851"/>
      <c r="NYS44" s="851"/>
      <c r="NYT44" s="851"/>
      <c r="NYU44" s="851"/>
      <c r="NYV44" s="851"/>
      <c r="NYW44" s="851"/>
      <c r="NYX44" s="851"/>
      <c r="NYY44" s="851"/>
      <c r="NYZ44" s="851"/>
      <c r="NZA44" s="851"/>
      <c r="NZB44" s="851"/>
      <c r="NZC44" s="851"/>
      <c r="NZD44" s="851"/>
      <c r="NZE44" s="851"/>
      <c r="NZF44" s="851"/>
      <c r="NZG44" s="851"/>
      <c r="NZH44" s="851"/>
      <c r="NZI44" s="851"/>
      <c r="NZJ44" s="851"/>
      <c r="NZK44" s="851"/>
      <c r="NZL44" s="851"/>
      <c r="NZM44" s="851"/>
      <c r="NZN44" s="851"/>
      <c r="NZO44" s="851"/>
      <c r="NZP44" s="851"/>
      <c r="NZQ44" s="851"/>
      <c r="NZR44" s="851"/>
      <c r="NZS44" s="851"/>
      <c r="NZT44" s="851"/>
      <c r="NZU44" s="851"/>
      <c r="NZV44" s="851"/>
      <c r="NZW44" s="851"/>
      <c r="NZX44" s="851"/>
      <c r="NZY44" s="851"/>
      <c r="NZZ44" s="851"/>
      <c r="OAA44" s="851"/>
      <c r="OAB44" s="851"/>
      <c r="OAC44" s="851"/>
      <c r="OAD44" s="851"/>
      <c r="OAE44" s="851"/>
      <c r="OAF44" s="851"/>
      <c r="OAG44" s="851"/>
      <c r="OAH44" s="851"/>
      <c r="OAI44" s="851"/>
      <c r="OAJ44" s="851"/>
      <c r="OAK44" s="851"/>
      <c r="OAL44" s="851"/>
      <c r="OAM44" s="851"/>
      <c r="OAN44" s="851"/>
      <c r="OAO44" s="851"/>
      <c r="OAP44" s="851"/>
      <c r="OAQ44" s="851"/>
      <c r="OAR44" s="851"/>
      <c r="OAS44" s="851"/>
      <c r="OAT44" s="851"/>
      <c r="OAU44" s="851"/>
      <c r="OAV44" s="851"/>
      <c r="OAW44" s="851"/>
      <c r="OAX44" s="851"/>
      <c r="OAY44" s="851"/>
      <c r="OAZ44" s="851"/>
      <c r="OBA44" s="851"/>
      <c r="OBB44" s="851"/>
      <c r="OBC44" s="851"/>
      <c r="OBD44" s="851"/>
      <c r="OBE44" s="851"/>
      <c r="OBF44" s="851"/>
      <c r="OBG44" s="851"/>
      <c r="OBH44" s="851"/>
      <c r="OBI44" s="851"/>
      <c r="OBJ44" s="851"/>
      <c r="OBK44" s="851"/>
      <c r="OBL44" s="851"/>
      <c r="OBM44" s="851"/>
      <c r="OBN44" s="851"/>
      <c r="OBO44" s="851"/>
      <c r="OBP44" s="851"/>
      <c r="OBQ44" s="851"/>
      <c r="OBR44" s="851"/>
      <c r="OBS44" s="851"/>
      <c r="OBT44" s="851"/>
      <c r="OBU44" s="851"/>
      <c r="OBV44" s="851"/>
      <c r="OBW44" s="851"/>
      <c r="OBX44" s="851"/>
      <c r="OBY44" s="851"/>
      <c r="OBZ44" s="851"/>
      <c r="OCA44" s="851"/>
      <c r="OCB44" s="851"/>
      <c r="OCC44" s="851"/>
      <c r="OCD44" s="851"/>
      <c r="OCE44" s="851"/>
      <c r="OCF44" s="851"/>
      <c r="OCG44" s="851"/>
      <c r="OCH44" s="851"/>
      <c r="OCI44" s="851"/>
      <c r="OCJ44" s="851"/>
      <c r="OCK44" s="851"/>
      <c r="OCL44" s="851"/>
      <c r="OCM44" s="851"/>
      <c r="OCN44" s="851"/>
      <c r="OCO44" s="851"/>
      <c r="OCP44" s="851"/>
      <c r="OCQ44" s="851"/>
      <c r="OCR44" s="851"/>
      <c r="OCS44" s="851"/>
      <c r="OCT44" s="851"/>
      <c r="OCU44" s="851"/>
      <c r="OCV44" s="851"/>
      <c r="OCW44" s="851"/>
      <c r="OCX44" s="851"/>
      <c r="OCY44" s="851"/>
      <c r="OCZ44" s="851"/>
      <c r="ODA44" s="851"/>
      <c r="ODB44" s="851"/>
      <c r="ODC44" s="851"/>
      <c r="ODD44" s="851"/>
      <c r="ODE44" s="851"/>
      <c r="ODF44" s="851"/>
      <c r="ODG44" s="851"/>
      <c r="ODH44" s="851"/>
      <c r="ODI44" s="851"/>
      <c r="ODJ44" s="851"/>
      <c r="ODK44" s="851"/>
      <c r="ODL44" s="851"/>
      <c r="ODM44" s="851"/>
      <c r="ODN44" s="851"/>
      <c r="ODO44" s="851"/>
      <c r="ODP44" s="851"/>
      <c r="ODQ44" s="851"/>
      <c r="ODR44" s="851"/>
      <c r="ODS44" s="851"/>
      <c r="ODT44" s="851"/>
      <c r="ODU44" s="851"/>
      <c r="ODV44" s="851"/>
      <c r="ODW44" s="851"/>
      <c r="ODX44" s="851"/>
      <c r="ODY44" s="851"/>
      <c r="ODZ44" s="851"/>
      <c r="OEA44" s="851"/>
      <c r="OEB44" s="851"/>
      <c r="OEC44" s="851"/>
      <c r="OED44" s="851"/>
      <c r="OEE44" s="851"/>
      <c r="OEF44" s="851"/>
      <c r="OEG44" s="851"/>
      <c r="OEH44" s="851"/>
      <c r="OEI44" s="851"/>
      <c r="OEJ44" s="851"/>
      <c r="OEK44" s="851"/>
      <c r="OEL44" s="851"/>
      <c r="OEM44" s="851"/>
      <c r="OEN44" s="851"/>
      <c r="OEO44" s="851"/>
      <c r="OEP44" s="851"/>
      <c r="OEQ44" s="851"/>
      <c r="OER44" s="851"/>
      <c r="OES44" s="851"/>
      <c r="OET44" s="851"/>
      <c r="OEU44" s="851"/>
      <c r="OEV44" s="851"/>
      <c r="OEW44" s="851"/>
      <c r="OEX44" s="851"/>
      <c r="OEY44" s="851"/>
      <c r="OEZ44" s="851"/>
      <c r="OFA44" s="851"/>
      <c r="OFB44" s="851"/>
      <c r="OFC44" s="851"/>
      <c r="OFD44" s="851"/>
      <c r="OFE44" s="851"/>
      <c r="OFF44" s="851"/>
      <c r="OFG44" s="851"/>
      <c r="OFH44" s="851"/>
      <c r="OFI44" s="851"/>
      <c r="OFJ44" s="851"/>
      <c r="OFK44" s="851"/>
      <c r="OFL44" s="851"/>
      <c r="OFM44" s="851"/>
      <c r="OFN44" s="851"/>
      <c r="OFO44" s="851"/>
      <c r="OFP44" s="851"/>
      <c r="OFQ44" s="851"/>
      <c r="OFR44" s="851"/>
      <c r="OFS44" s="851"/>
      <c r="OFT44" s="851"/>
      <c r="OFU44" s="851"/>
      <c r="OFV44" s="851"/>
      <c r="OFW44" s="851"/>
      <c r="OFX44" s="851"/>
      <c r="OFY44" s="851"/>
      <c r="OFZ44" s="851"/>
      <c r="OGA44" s="851"/>
      <c r="OGB44" s="851"/>
      <c r="OGC44" s="851"/>
      <c r="OGD44" s="851"/>
      <c r="OGE44" s="851"/>
      <c r="OGF44" s="851"/>
      <c r="OGG44" s="851"/>
      <c r="OGH44" s="851"/>
      <c r="OGI44" s="851"/>
      <c r="OGJ44" s="851"/>
      <c r="OGK44" s="851"/>
      <c r="OGL44" s="851"/>
      <c r="OGM44" s="851"/>
      <c r="OGN44" s="851"/>
      <c r="OGO44" s="851"/>
      <c r="OGP44" s="851"/>
      <c r="OGQ44" s="851"/>
      <c r="OGR44" s="851"/>
      <c r="OGS44" s="851"/>
      <c r="OGT44" s="851"/>
      <c r="OGU44" s="851"/>
      <c r="OGV44" s="851"/>
      <c r="OGW44" s="851"/>
      <c r="OGX44" s="851"/>
      <c r="OGY44" s="851"/>
      <c r="OGZ44" s="851"/>
      <c r="OHA44" s="851"/>
      <c r="OHB44" s="851"/>
      <c r="OHC44" s="851"/>
      <c r="OHD44" s="851"/>
      <c r="OHE44" s="851"/>
      <c r="OHF44" s="851"/>
      <c r="OHG44" s="851"/>
      <c r="OHH44" s="851"/>
      <c r="OHI44" s="851"/>
      <c r="OHJ44" s="851"/>
      <c r="OHK44" s="851"/>
      <c r="OHL44" s="851"/>
      <c r="OHM44" s="851"/>
      <c r="OHN44" s="851"/>
      <c r="OHO44" s="851"/>
      <c r="OHP44" s="851"/>
      <c r="OHQ44" s="851"/>
      <c r="OHR44" s="851"/>
      <c r="OHS44" s="851"/>
      <c r="OHT44" s="851"/>
      <c r="OHU44" s="851"/>
      <c r="OHV44" s="851"/>
      <c r="OHW44" s="851"/>
      <c r="OHX44" s="851"/>
      <c r="OHY44" s="851"/>
      <c r="OHZ44" s="851"/>
      <c r="OIA44" s="851"/>
      <c r="OIB44" s="851"/>
      <c r="OIC44" s="851"/>
      <c r="OID44" s="851"/>
      <c r="OIE44" s="851"/>
      <c r="OIF44" s="851"/>
      <c r="OIG44" s="851"/>
      <c r="OIH44" s="851"/>
      <c r="OII44" s="851"/>
      <c r="OIJ44" s="851"/>
      <c r="OIK44" s="851"/>
      <c r="OIL44" s="851"/>
      <c r="OIM44" s="851"/>
      <c r="OIN44" s="851"/>
      <c r="OIO44" s="851"/>
      <c r="OIP44" s="851"/>
      <c r="OIQ44" s="851"/>
      <c r="OIR44" s="851"/>
      <c r="OIS44" s="851"/>
      <c r="OIT44" s="851"/>
      <c r="OIU44" s="851"/>
      <c r="OIV44" s="851"/>
      <c r="OIW44" s="851"/>
      <c r="OIX44" s="851"/>
      <c r="OIY44" s="851"/>
      <c r="OIZ44" s="851"/>
      <c r="OJA44" s="851"/>
      <c r="OJB44" s="851"/>
      <c r="OJC44" s="851"/>
      <c r="OJD44" s="851"/>
      <c r="OJE44" s="851"/>
      <c r="OJF44" s="851"/>
      <c r="OJG44" s="851"/>
      <c r="OJH44" s="851"/>
      <c r="OJI44" s="851"/>
      <c r="OJJ44" s="851"/>
      <c r="OJK44" s="851"/>
      <c r="OJL44" s="851"/>
      <c r="OJM44" s="851"/>
      <c r="OJN44" s="851"/>
      <c r="OJO44" s="851"/>
      <c r="OJP44" s="851"/>
      <c r="OJQ44" s="851"/>
      <c r="OJR44" s="851"/>
      <c r="OJS44" s="851"/>
      <c r="OJT44" s="851"/>
      <c r="OJU44" s="851"/>
      <c r="OJV44" s="851"/>
      <c r="OJW44" s="851"/>
      <c r="OJX44" s="851"/>
      <c r="OJY44" s="851"/>
      <c r="OJZ44" s="851"/>
      <c r="OKA44" s="851"/>
      <c r="OKB44" s="851"/>
      <c r="OKC44" s="851"/>
      <c r="OKD44" s="851"/>
      <c r="OKE44" s="851"/>
      <c r="OKF44" s="851"/>
      <c r="OKG44" s="851"/>
      <c r="OKH44" s="851"/>
      <c r="OKI44" s="851"/>
      <c r="OKJ44" s="851"/>
      <c r="OKK44" s="851"/>
      <c r="OKL44" s="851"/>
      <c r="OKM44" s="851"/>
      <c r="OKN44" s="851"/>
      <c r="OKO44" s="851"/>
      <c r="OKP44" s="851"/>
      <c r="OKQ44" s="851"/>
      <c r="OKR44" s="851"/>
      <c r="OKS44" s="851"/>
      <c r="OKT44" s="851"/>
      <c r="OKU44" s="851"/>
      <c r="OKV44" s="851"/>
      <c r="OKW44" s="851"/>
      <c r="OKX44" s="851"/>
      <c r="OKY44" s="851"/>
      <c r="OKZ44" s="851"/>
      <c r="OLA44" s="851"/>
      <c r="OLB44" s="851"/>
      <c r="OLC44" s="851"/>
      <c r="OLD44" s="851"/>
      <c r="OLE44" s="851"/>
      <c r="OLF44" s="851"/>
      <c r="OLG44" s="851"/>
      <c r="OLH44" s="851"/>
      <c r="OLI44" s="851"/>
      <c r="OLJ44" s="851"/>
      <c r="OLK44" s="851"/>
      <c r="OLL44" s="851"/>
      <c r="OLM44" s="851"/>
      <c r="OLN44" s="851"/>
      <c r="OLO44" s="851"/>
      <c r="OLP44" s="851"/>
      <c r="OLQ44" s="851"/>
      <c r="OLR44" s="851"/>
      <c r="OLS44" s="851"/>
      <c r="OLT44" s="851"/>
      <c r="OLU44" s="851"/>
      <c r="OLV44" s="851"/>
      <c r="OLW44" s="851"/>
      <c r="OLX44" s="851"/>
      <c r="OLY44" s="851"/>
      <c r="OLZ44" s="851"/>
      <c r="OMA44" s="851"/>
      <c r="OMB44" s="851"/>
      <c r="OMC44" s="851"/>
      <c r="OMD44" s="851"/>
      <c r="OME44" s="851"/>
      <c r="OMF44" s="851"/>
      <c r="OMG44" s="851"/>
      <c r="OMH44" s="851"/>
      <c r="OMI44" s="851"/>
      <c r="OMJ44" s="851"/>
      <c r="OMK44" s="851"/>
      <c r="OML44" s="851"/>
      <c r="OMM44" s="851"/>
      <c r="OMN44" s="851"/>
      <c r="OMO44" s="851"/>
      <c r="OMP44" s="851"/>
      <c r="OMQ44" s="851"/>
      <c r="OMR44" s="851"/>
      <c r="OMS44" s="851"/>
      <c r="OMT44" s="851"/>
      <c r="OMU44" s="851"/>
      <c r="OMV44" s="851"/>
      <c r="OMW44" s="851"/>
      <c r="OMX44" s="851"/>
      <c r="OMY44" s="851"/>
      <c r="OMZ44" s="851"/>
      <c r="ONA44" s="851"/>
      <c r="ONB44" s="851"/>
      <c r="ONC44" s="851"/>
      <c r="OND44" s="851"/>
      <c r="ONE44" s="851"/>
      <c r="ONF44" s="851"/>
      <c r="ONG44" s="851"/>
      <c r="ONH44" s="851"/>
      <c r="ONI44" s="851"/>
      <c r="ONJ44" s="851"/>
      <c r="ONK44" s="851"/>
      <c r="ONL44" s="851"/>
      <c r="ONM44" s="851"/>
      <c r="ONN44" s="851"/>
      <c r="ONO44" s="851"/>
      <c r="ONP44" s="851"/>
      <c r="ONQ44" s="851"/>
      <c r="ONR44" s="851"/>
      <c r="ONS44" s="851"/>
      <c r="ONT44" s="851"/>
      <c r="ONU44" s="851"/>
      <c r="ONV44" s="851"/>
      <c r="ONW44" s="851"/>
      <c r="ONX44" s="851"/>
      <c r="ONY44" s="851"/>
      <c r="ONZ44" s="851"/>
      <c r="OOA44" s="851"/>
      <c r="OOB44" s="851"/>
      <c r="OOC44" s="851"/>
      <c r="OOD44" s="851"/>
      <c r="OOE44" s="851"/>
      <c r="OOF44" s="851"/>
      <c r="OOG44" s="851"/>
      <c r="OOH44" s="851"/>
      <c r="OOI44" s="851"/>
      <c r="OOJ44" s="851"/>
      <c r="OOK44" s="851"/>
      <c r="OOL44" s="851"/>
      <c r="OOM44" s="851"/>
      <c r="OON44" s="851"/>
      <c r="OOO44" s="851"/>
      <c r="OOP44" s="851"/>
      <c r="OOQ44" s="851"/>
      <c r="OOR44" s="851"/>
      <c r="OOS44" s="851"/>
      <c r="OOT44" s="851"/>
      <c r="OOU44" s="851"/>
      <c r="OOV44" s="851"/>
      <c r="OOW44" s="851"/>
      <c r="OOX44" s="851"/>
      <c r="OOY44" s="851"/>
      <c r="OOZ44" s="851"/>
      <c r="OPA44" s="851"/>
      <c r="OPB44" s="851"/>
      <c r="OPC44" s="851"/>
      <c r="OPD44" s="851"/>
      <c r="OPE44" s="851"/>
      <c r="OPF44" s="851"/>
      <c r="OPG44" s="851"/>
      <c r="OPH44" s="851"/>
      <c r="OPI44" s="851"/>
      <c r="OPJ44" s="851"/>
      <c r="OPK44" s="851"/>
      <c r="OPL44" s="851"/>
      <c r="OPM44" s="851"/>
      <c r="OPN44" s="851"/>
      <c r="OPO44" s="851"/>
      <c r="OPP44" s="851"/>
      <c r="OPQ44" s="851"/>
      <c r="OPR44" s="851"/>
      <c r="OPS44" s="851"/>
      <c r="OPT44" s="851"/>
      <c r="OPU44" s="851"/>
      <c r="OPV44" s="851"/>
      <c r="OPW44" s="851"/>
      <c r="OPX44" s="851"/>
      <c r="OPY44" s="851"/>
      <c r="OPZ44" s="851"/>
      <c r="OQA44" s="851"/>
      <c r="OQB44" s="851"/>
      <c r="OQC44" s="851"/>
      <c r="OQD44" s="851"/>
      <c r="OQE44" s="851"/>
      <c r="OQF44" s="851"/>
      <c r="OQG44" s="851"/>
      <c r="OQH44" s="851"/>
      <c r="OQI44" s="851"/>
      <c r="OQJ44" s="851"/>
      <c r="OQK44" s="851"/>
      <c r="OQL44" s="851"/>
      <c r="OQM44" s="851"/>
      <c r="OQN44" s="851"/>
      <c r="OQO44" s="851"/>
      <c r="OQP44" s="851"/>
      <c r="OQQ44" s="851"/>
      <c r="OQR44" s="851"/>
      <c r="OQS44" s="851"/>
      <c r="OQT44" s="851"/>
      <c r="OQU44" s="851"/>
      <c r="OQV44" s="851"/>
      <c r="OQW44" s="851"/>
      <c r="OQX44" s="851"/>
      <c r="OQY44" s="851"/>
      <c r="OQZ44" s="851"/>
      <c r="ORA44" s="851"/>
      <c r="ORB44" s="851"/>
      <c r="ORC44" s="851"/>
      <c r="ORD44" s="851"/>
      <c r="ORE44" s="851"/>
      <c r="ORF44" s="851"/>
      <c r="ORG44" s="851"/>
      <c r="ORH44" s="851"/>
      <c r="ORI44" s="851"/>
      <c r="ORJ44" s="851"/>
      <c r="ORK44" s="851"/>
      <c r="ORL44" s="851"/>
      <c r="ORM44" s="851"/>
      <c r="ORN44" s="851"/>
      <c r="ORO44" s="851"/>
      <c r="ORP44" s="851"/>
      <c r="ORQ44" s="851"/>
      <c r="ORR44" s="851"/>
      <c r="ORS44" s="851"/>
      <c r="ORT44" s="851"/>
      <c r="ORU44" s="851"/>
      <c r="ORV44" s="851"/>
      <c r="ORW44" s="851"/>
      <c r="ORX44" s="851"/>
      <c r="ORY44" s="851"/>
      <c r="ORZ44" s="851"/>
      <c r="OSA44" s="851"/>
      <c r="OSB44" s="851"/>
      <c r="OSC44" s="851"/>
      <c r="OSD44" s="851"/>
      <c r="OSE44" s="851"/>
      <c r="OSF44" s="851"/>
      <c r="OSG44" s="851"/>
      <c r="OSH44" s="851"/>
      <c r="OSI44" s="851"/>
      <c r="OSJ44" s="851"/>
      <c r="OSK44" s="851"/>
      <c r="OSL44" s="851"/>
      <c r="OSM44" s="851"/>
      <c r="OSN44" s="851"/>
      <c r="OSO44" s="851"/>
      <c r="OSP44" s="851"/>
      <c r="OSQ44" s="851"/>
      <c r="OSR44" s="851"/>
      <c r="OSS44" s="851"/>
      <c r="OST44" s="851"/>
      <c r="OSU44" s="851"/>
      <c r="OSV44" s="851"/>
      <c r="OSW44" s="851"/>
      <c r="OSX44" s="851"/>
      <c r="OSY44" s="851"/>
      <c r="OSZ44" s="851"/>
      <c r="OTA44" s="851"/>
      <c r="OTB44" s="851"/>
      <c r="OTC44" s="851"/>
      <c r="OTD44" s="851"/>
      <c r="OTE44" s="851"/>
      <c r="OTF44" s="851"/>
      <c r="OTG44" s="851"/>
      <c r="OTH44" s="851"/>
      <c r="OTI44" s="851"/>
      <c r="OTJ44" s="851"/>
      <c r="OTK44" s="851"/>
      <c r="OTL44" s="851"/>
      <c r="OTM44" s="851"/>
      <c r="OTN44" s="851"/>
      <c r="OTO44" s="851"/>
      <c r="OTP44" s="851"/>
      <c r="OTQ44" s="851"/>
      <c r="OTR44" s="851"/>
      <c r="OTS44" s="851"/>
      <c r="OTT44" s="851"/>
      <c r="OTU44" s="851"/>
      <c r="OTV44" s="851"/>
      <c r="OTW44" s="851"/>
      <c r="OTX44" s="851"/>
      <c r="OTY44" s="851"/>
      <c r="OTZ44" s="851"/>
      <c r="OUA44" s="851"/>
      <c r="OUB44" s="851"/>
      <c r="OUC44" s="851"/>
      <c r="OUD44" s="851"/>
      <c r="OUE44" s="851"/>
      <c r="OUF44" s="851"/>
      <c r="OUG44" s="851"/>
      <c r="OUH44" s="851"/>
      <c r="OUI44" s="851"/>
      <c r="OUJ44" s="851"/>
      <c r="OUK44" s="851"/>
      <c r="OUL44" s="851"/>
      <c r="OUM44" s="851"/>
      <c r="OUN44" s="851"/>
      <c r="OUO44" s="851"/>
      <c r="OUP44" s="851"/>
      <c r="OUQ44" s="851"/>
      <c r="OUR44" s="851"/>
      <c r="OUS44" s="851"/>
      <c r="OUT44" s="851"/>
      <c r="OUU44" s="851"/>
      <c r="OUV44" s="851"/>
      <c r="OUW44" s="851"/>
      <c r="OUX44" s="851"/>
      <c r="OUY44" s="851"/>
      <c r="OUZ44" s="851"/>
      <c r="OVA44" s="851"/>
      <c r="OVB44" s="851"/>
      <c r="OVC44" s="851"/>
      <c r="OVD44" s="851"/>
      <c r="OVE44" s="851"/>
      <c r="OVF44" s="851"/>
      <c r="OVG44" s="851"/>
      <c r="OVH44" s="851"/>
      <c r="OVI44" s="851"/>
      <c r="OVJ44" s="851"/>
      <c r="OVK44" s="851"/>
      <c r="OVL44" s="851"/>
      <c r="OVM44" s="851"/>
      <c r="OVN44" s="851"/>
      <c r="OVO44" s="851"/>
      <c r="OVP44" s="851"/>
      <c r="OVQ44" s="851"/>
      <c r="OVR44" s="851"/>
      <c r="OVS44" s="851"/>
      <c r="OVT44" s="851"/>
      <c r="OVU44" s="851"/>
      <c r="OVV44" s="851"/>
      <c r="OVW44" s="851"/>
      <c r="OVX44" s="851"/>
      <c r="OVY44" s="851"/>
      <c r="OVZ44" s="851"/>
      <c r="OWA44" s="851"/>
      <c r="OWB44" s="851"/>
      <c r="OWC44" s="851"/>
      <c r="OWD44" s="851"/>
      <c r="OWE44" s="851"/>
      <c r="OWF44" s="851"/>
      <c r="OWG44" s="851"/>
      <c r="OWH44" s="851"/>
      <c r="OWI44" s="851"/>
      <c r="OWJ44" s="851"/>
      <c r="OWK44" s="851"/>
      <c r="OWL44" s="851"/>
      <c r="OWM44" s="851"/>
      <c r="OWN44" s="851"/>
      <c r="OWO44" s="851"/>
      <c r="OWP44" s="851"/>
      <c r="OWQ44" s="851"/>
      <c r="OWR44" s="851"/>
      <c r="OWS44" s="851"/>
      <c r="OWT44" s="851"/>
      <c r="OWU44" s="851"/>
      <c r="OWV44" s="851"/>
      <c r="OWW44" s="851"/>
      <c r="OWX44" s="851"/>
      <c r="OWY44" s="851"/>
      <c r="OWZ44" s="851"/>
      <c r="OXA44" s="851"/>
      <c r="OXB44" s="851"/>
      <c r="OXC44" s="851"/>
      <c r="OXD44" s="851"/>
      <c r="OXE44" s="851"/>
      <c r="OXF44" s="851"/>
      <c r="OXG44" s="851"/>
      <c r="OXH44" s="851"/>
      <c r="OXI44" s="851"/>
      <c r="OXJ44" s="851"/>
      <c r="OXK44" s="851"/>
      <c r="OXL44" s="851"/>
      <c r="OXM44" s="851"/>
      <c r="OXN44" s="851"/>
      <c r="OXO44" s="851"/>
      <c r="OXP44" s="851"/>
      <c r="OXQ44" s="851"/>
      <c r="OXR44" s="851"/>
      <c r="OXS44" s="851"/>
      <c r="OXT44" s="851"/>
      <c r="OXU44" s="851"/>
      <c r="OXV44" s="851"/>
      <c r="OXW44" s="851"/>
      <c r="OXX44" s="851"/>
      <c r="OXY44" s="851"/>
      <c r="OXZ44" s="851"/>
      <c r="OYA44" s="851"/>
      <c r="OYB44" s="851"/>
      <c r="OYC44" s="851"/>
      <c r="OYD44" s="851"/>
      <c r="OYE44" s="851"/>
      <c r="OYF44" s="851"/>
      <c r="OYG44" s="851"/>
      <c r="OYH44" s="851"/>
      <c r="OYI44" s="851"/>
      <c r="OYJ44" s="851"/>
      <c r="OYK44" s="851"/>
      <c r="OYL44" s="851"/>
      <c r="OYM44" s="851"/>
      <c r="OYN44" s="851"/>
      <c r="OYO44" s="851"/>
      <c r="OYP44" s="851"/>
      <c r="OYQ44" s="851"/>
      <c r="OYR44" s="851"/>
      <c r="OYS44" s="851"/>
      <c r="OYT44" s="851"/>
      <c r="OYU44" s="851"/>
      <c r="OYV44" s="851"/>
      <c r="OYW44" s="851"/>
      <c r="OYX44" s="851"/>
      <c r="OYY44" s="851"/>
      <c r="OYZ44" s="851"/>
      <c r="OZA44" s="851"/>
      <c r="OZB44" s="851"/>
      <c r="OZC44" s="851"/>
      <c r="OZD44" s="851"/>
      <c r="OZE44" s="851"/>
      <c r="OZF44" s="851"/>
      <c r="OZG44" s="851"/>
      <c r="OZH44" s="851"/>
      <c r="OZI44" s="851"/>
      <c r="OZJ44" s="851"/>
      <c r="OZK44" s="851"/>
      <c r="OZL44" s="851"/>
      <c r="OZM44" s="851"/>
      <c r="OZN44" s="851"/>
      <c r="OZO44" s="851"/>
      <c r="OZP44" s="851"/>
      <c r="OZQ44" s="851"/>
      <c r="OZR44" s="851"/>
      <c r="OZS44" s="851"/>
      <c r="OZT44" s="851"/>
      <c r="OZU44" s="851"/>
      <c r="OZV44" s="851"/>
      <c r="OZW44" s="851"/>
      <c r="OZX44" s="851"/>
      <c r="OZY44" s="851"/>
      <c r="OZZ44" s="851"/>
      <c r="PAA44" s="851"/>
      <c r="PAB44" s="851"/>
      <c r="PAC44" s="851"/>
      <c r="PAD44" s="851"/>
      <c r="PAE44" s="851"/>
      <c r="PAF44" s="851"/>
      <c r="PAG44" s="851"/>
      <c r="PAH44" s="851"/>
      <c r="PAI44" s="851"/>
      <c r="PAJ44" s="851"/>
      <c r="PAK44" s="851"/>
      <c r="PAL44" s="851"/>
      <c r="PAM44" s="851"/>
      <c r="PAN44" s="851"/>
      <c r="PAO44" s="851"/>
      <c r="PAP44" s="851"/>
      <c r="PAQ44" s="851"/>
      <c r="PAR44" s="851"/>
      <c r="PAS44" s="851"/>
      <c r="PAT44" s="851"/>
      <c r="PAU44" s="851"/>
      <c r="PAV44" s="851"/>
      <c r="PAW44" s="851"/>
      <c r="PAX44" s="851"/>
      <c r="PAY44" s="851"/>
      <c r="PAZ44" s="851"/>
      <c r="PBA44" s="851"/>
      <c r="PBB44" s="851"/>
      <c r="PBC44" s="851"/>
      <c r="PBD44" s="851"/>
      <c r="PBE44" s="851"/>
      <c r="PBF44" s="851"/>
      <c r="PBG44" s="851"/>
      <c r="PBH44" s="851"/>
      <c r="PBI44" s="851"/>
      <c r="PBJ44" s="851"/>
      <c r="PBK44" s="851"/>
      <c r="PBL44" s="851"/>
      <c r="PBM44" s="851"/>
      <c r="PBN44" s="851"/>
      <c r="PBO44" s="851"/>
      <c r="PBP44" s="851"/>
      <c r="PBQ44" s="851"/>
      <c r="PBR44" s="851"/>
      <c r="PBS44" s="851"/>
      <c r="PBT44" s="851"/>
      <c r="PBU44" s="851"/>
      <c r="PBV44" s="851"/>
      <c r="PBW44" s="851"/>
      <c r="PBX44" s="851"/>
      <c r="PBY44" s="851"/>
      <c r="PBZ44" s="851"/>
      <c r="PCA44" s="851"/>
      <c r="PCB44" s="851"/>
      <c r="PCC44" s="851"/>
      <c r="PCD44" s="851"/>
      <c r="PCE44" s="851"/>
      <c r="PCF44" s="851"/>
      <c r="PCG44" s="851"/>
      <c r="PCH44" s="851"/>
      <c r="PCI44" s="851"/>
      <c r="PCJ44" s="851"/>
      <c r="PCK44" s="851"/>
      <c r="PCL44" s="851"/>
      <c r="PCM44" s="851"/>
      <c r="PCN44" s="851"/>
      <c r="PCO44" s="851"/>
      <c r="PCP44" s="851"/>
      <c r="PCQ44" s="851"/>
      <c r="PCR44" s="851"/>
      <c r="PCS44" s="851"/>
      <c r="PCT44" s="851"/>
      <c r="PCU44" s="851"/>
      <c r="PCV44" s="851"/>
      <c r="PCW44" s="851"/>
      <c r="PCX44" s="851"/>
      <c r="PCY44" s="851"/>
      <c r="PCZ44" s="851"/>
      <c r="PDA44" s="851"/>
      <c r="PDB44" s="851"/>
      <c r="PDC44" s="851"/>
      <c r="PDD44" s="851"/>
      <c r="PDE44" s="851"/>
      <c r="PDF44" s="851"/>
      <c r="PDG44" s="851"/>
      <c r="PDH44" s="851"/>
      <c r="PDI44" s="851"/>
      <c r="PDJ44" s="851"/>
      <c r="PDK44" s="851"/>
      <c r="PDL44" s="851"/>
      <c r="PDM44" s="851"/>
      <c r="PDN44" s="851"/>
      <c r="PDO44" s="851"/>
      <c r="PDP44" s="851"/>
      <c r="PDQ44" s="851"/>
      <c r="PDR44" s="851"/>
      <c r="PDS44" s="851"/>
      <c r="PDT44" s="851"/>
      <c r="PDU44" s="851"/>
      <c r="PDV44" s="851"/>
      <c r="PDW44" s="851"/>
      <c r="PDX44" s="851"/>
      <c r="PDY44" s="851"/>
      <c r="PDZ44" s="851"/>
      <c r="PEA44" s="851"/>
      <c r="PEB44" s="851"/>
      <c r="PEC44" s="851"/>
      <c r="PED44" s="851"/>
      <c r="PEE44" s="851"/>
      <c r="PEF44" s="851"/>
      <c r="PEG44" s="851"/>
      <c r="PEH44" s="851"/>
      <c r="PEI44" s="851"/>
      <c r="PEJ44" s="851"/>
      <c r="PEK44" s="851"/>
      <c r="PEL44" s="851"/>
      <c r="PEM44" s="851"/>
      <c r="PEN44" s="851"/>
      <c r="PEO44" s="851"/>
      <c r="PEP44" s="851"/>
      <c r="PEQ44" s="851"/>
      <c r="PER44" s="851"/>
      <c r="PES44" s="851"/>
      <c r="PET44" s="851"/>
      <c r="PEU44" s="851"/>
      <c r="PEV44" s="851"/>
      <c r="PEW44" s="851"/>
      <c r="PEX44" s="851"/>
      <c r="PEY44" s="851"/>
      <c r="PEZ44" s="851"/>
      <c r="PFA44" s="851"/>
      <c r="PFB44" s="851"/>
      <c r="PFC44" s="851"/>
      <c r="PFD44" s="851"/>
      <c r="PFE44" s="851"/>
      <c r="PFF44" s="851"/>
      <c r="PFG44" s="851"/>
      <c r="PFH44" s="851"/>
      <c r="PFI44" s="851"/>
      <c r="PFJ44" s="851"/>
      <c r="PFK44" s="851"/>
      <c r="PFL44" s="851"/>
      <c r="PFM44" s="851"/>
      <c r="PFN44" s="851"/>
      <c r="PFO44" s="851"/>
      <c r="PFP44" s="851"/>
      <c r="PFQ44" s="851"/>
      <c r="PFR44" s="851"/>
      <c r="PFS44" s="851"/>
      <c r="PFT44" s="851"/>
      <c r="PFU44" s="851"/>
      <c r="PFV44" s="851"/>
      <c r="PFW44" s="851"/>
      <c r="PFX44" s="851"/>
      <c r="PFY44" s="851"/>
      <c r="PFZ44" s="851"/>
      <c r="PGA44" s="851"/>
      <c r="PGB44" s="851"/>
      <c r="PGC44" s="851"/>
      <c r="PGD44" s="851"/>
      <c r="PGE44" s="851"/>
      <c r="PGF44" s="851"/>
      <c r="PGG44" s="851"/>
      <c r="PGH44" s="851"/>
      <c r="PGI44" s="851"/>
      <c r="PGJ44" s="851"/>
      <c r="PGK44" s="851"/>
      <c r="PGL44" s="851"/>
      <c r="PGM44" s="851"/>
      <c r="PGN44" s="851"/>
      <c r="PGO44" s="851"/>
      <c r="PGP44" s="851"/>
      <c r="PGQ44" s="851"/>
      <c r="PGR44" s="851"/>
      <c r="PGS44" s="851"/>
      <c r="PGT44" s="851"/>
      <c r="PGU44" s="851"/>
      <c r="PGV44" s="851"/>
      <c r="PGW44" s="851"/>
      <c r="PGX44" s="851"/>
      <c r="PGY44" s="851"/>
      <c r="PGZ44" s="851"/>
      <c r="PHA44" s="851"/>
      <c r="PHB44" s="851"/>
      <c r="PHC44" s="851"/>
      <c r="PHD44" s="851"/>
      <c r="PHE44" s="851"/>
      <c r="PHF44" s="851"/>
      <c r="PHG44" s="851"/>
      <c r="PHH44" s="851"/>
      <c r="PHI44" s="851"/>
      <c r="PHJ44" s="851"/>
      <c r="PHK44" s="851"/>
      <c r="PHL44" s="851"/>
      <c r="PHM44" s="851"/>
      <c r="PHN44" s="851"/>
      <c r="PHO44" s="851"/>
      <c r="PHP44" s="851"/>
      <c r="PHQ44" s="851"/>
      <c r="PHR44" s="851"/>
      <c r="PHS44" s="851"/>
      <c r="PHT44" s="851"/>
      <c r="PHU44" s="851"/>
      <c r="PHV44" s="851"/>
      <c r="PHW44" s="851"/>
      <c r="PHX44" s="851"/>
      <c r="PHY44" s="851"/>
      <c r="PHZ44" s="851"/>
      <c r="PIA44" s="851"/>
      <c r="PIB44" s="851"/>
      <c r="PIC44" s="851"/>
      <c r="PID44" s="851"/>
      <c r="PIE44" s="851"/>
      <c r="PIF44" s="851"/>
      <c r="PIG44" s="851"/>
      <c r="PIH44" s="851"/>
      <c r="PII44" s="851"/>
      <c r="PIJ44" s="851"/>
      <c r="PIK44" s="851"/>
      <c r="PIL44" s="851"/>
      <c r="PIM44" s="851"/>
      <c r="PIN44" s="851"/>
      <c r="PIO44" s="851"/>
      <c r="PIP44" s="851"/>
      <c r="PIQ44" s="851"/>
      <c r="PIR44" s="851"/>
      <c r="PIS44" s="851"/>
      <c r="PIT44" s="851"/>
      <c r="PIU44" s="851"/>
      <c r="PIV44" s="851"/>
      <c r="PIW44" s="851"/>
      <c r="PIX44" s="851"/>
      <c r="PIY44" s="851"/>
      <c r="PIZ44" s="851"/>
      <c r="PJA44" s="851"/>
      <c r="PJB44" s="851"/>
      <c r="PJC44" s="851"/>
      <c r="PJD44" s="851"/>
      <c r="PJE44" s="851"/>
      <c r="PJF44" s="851"/>
      <c r="PJG44" s="851"/>
      <c r="PJH44" s="851"/>
      <c r="PJI44" s="851"/>
      <c r="PJJ44" s="851"/>
      <c r="PJK44" s="851"/>
      <c r="PJL44" s="851"/>
      <c r="PJM44" s="851"/>
      <c r="PJN44" s="851"/>
      <c r="PJO44" s="851"/>
      <c r="PJP44" s="851"/>
      <c r="PJQ44" s="851"/>
      <c r="PJR44" s="851"/>
      <c r="PJS44" s="851"/>
      <c r="PJT44" s="851"/>
      <c r="PJU44" s="851"/>
      <c r="PJV44" s="851"/>
      <c r="PJW44" s="851"/>
      <c r="PJX44" s="851"/>
      <c r="PJY44" s="851"/>
      <c r="PJZ44" s="851"/>
      <c r="PKA44" s="851"/>
      <c r="PKB44" s="851"/>
      <c r="PKC44" s="851"/>
      <c r="PKD44" s="851"/>
      <c r="PKE44" s="851"/>
      <c r="PKF44" s="851"/>
      <c r="PKG44" s="851"/>
      <c r="PKH44" s="851"/>
      <c r="PKI44" s="851"/>
      <c r="PKJ44" s="851"/>
      <c r="PKK44" s="851"/>
      <c r="PKL44" s="851"/>
      <c r="PKM44" s="851"/>
      <c r="PKN44" s="851"/>
      <c r="PKO44" s="851"/>
      <c r="PKP44" s="851"/>
      <c r="PKQ44" s="851"/>
      <c r="PKR44" s="851"/>
      <c r="PKS44" s="851"/>
      <c r="PKT44" s="851"/>
      <c r="PKU44" s="851"/>
      <c r="PKV44" s="851"/>
      <c r="PKW44" s="851"/>
      <c r="PKX44" s="851"/>
      <c r="PKY44" s="851"/>
      <c r="PKZ44" s="851"/>
      <c r="PLA44" s="851"/>
      <c r="PLB44" s="851"/>
      <c r="PLC44" s="851"/>
      <c r="PLD44" s="851"/>
      <c r="PLE44" s="851"/>
      <c r="PLF44" s="851"/>
      <c r="PLG44" s="851"/>
      <c r="PLH44" s="851"/>
      <c r="PLI44" s="851"/>
      <c r="PLJ44" s="851"/>
      <c r="PLK44" s="851"/>
      <c r="PLL44" s="851"/>
      <c r="PLM44" s="851"/>
      <c r="PLN44" s="851"/>
      <c r="PLO44" s="851"/>
      <c r="PLP44" s="851"/>
      <c r="PLQ44" s="851"/>
      <c r="PLR44" s="851"/>
      <c r="PLS44" s="851"/>
      <c r="PLT44" s="851"/>
      <c r="PLU44" s="851"/>
      <c r="PLV44" s="851"/>
      <c r="PLW44" s="851"/>
      <c r="PLX44" s="851"/>
      <c r="PLY44" s="851"/>
      <c r="PLZ44" s="851"/>
      <c r="PMA44" s="851"/>
      <c r="PMB44" s="851"/>
      <c r="PMC44" s="851"/>
      <c r="PMD44" s="851"/>
      <c r="PME44" s="851"/>
      <c r="PMF44" s="851"/>
      <c r="PMG44" s="851"/>
      <c r="PMH44" s="851"/>
      <c r="PMI44" s="851"/>
      <c r="PMJ44" s="851"/>
      <c r="PMK44" s="851"/>
      <c r="PML44" s="851"/>
      <c r="PMM44" s="851"/>
      <c r="PMN44" s="851"/>
      <c r="PMO44" s="851"/>
      <c r="PMP44" s="851"/>
      <c r="PMQ44" s="851"/>
      <c r="PMR44" s="851"/>
      <c r="PMS44" s="851"/>
      <c r="PMT44" s="851"/>
      <c r="PMU44" s="851"/>
      <c r="PMV44" s="851"/>
      <c r="PMW44" s="851"/>
      <c r="PMX44" s="851"/>
      <c r="PMY44" s="851"/>
      <c r="PMZ44" s="851"/>
      <c r="PNA44" s="851"/>
      <c r="PNB44" s="851"/>
      <c r="PNC44" s="851"/>
      <c r="PND44" s="851"/>
      <c r="PNE44" s="851"/>
      <c r="PNF44" s="851"/>
      <c r="PNG44" s="851"/>
      <c r="PNH44" s="851"/>
      <c r="PNI44" s="851"/>
      <c r="PNJ44" s="851"/>
      <c r="PNK44" s="851"/>
      <c r="PNL44" s="851"/>
      <c r="PNM44" s="851"/>
      <c r="PNN44" s="851"/>
      <c r="PNO44" s="851"/>
      <c r="PNP44" s="851"/>
      <c r="PNQ44" s="851"/>
      <c r="PNR44" s="851"/>
      <c r="PNS44" s="851"/>
      <c r="PNT44" s="851"/>
      <c r="PNU44" s="851"/>
      <c r="PNV44" s="851"/>
      <c r="PNW44" s="851"/>
      <c r="PNX44" s="851"/>
      <c r="PNY44" s="851"/>
      <c r="PNZ44" s="851"/>
      <c r="POA44" s="851"/>
      <c r="POB44" s="851"/>
      <c r="POC44" s="851"/>
      <c r="POD44" s="851"/>
      <c r="POE44" s="851"/>
      <c r="POF44" s="851"/>
      <c r="POG44" s="851"/>
      <c r="POH44" s="851"/>
      <c r="POI44" s="851"/>
      <c r="POJ44" s="851"/>
      <c r="POK44" s="851"/>
      <c r="POL44" s="851"/>
      <c r="POM44" s="851"/>
      <c r="PON44" s="851"/>
      <c r="POO44" s="851"/>
      <c r="POP44" s="851"/>
      <c r="POQ44" s="851"/>
      <c r="POR44" s="851"/>
      <c r="POS44" s="851"/>
      <c r="POT44" s="851"/>
      <c r="POU44" s="851"/>
      <c r="POV44" s="851"/>
      <c r="POW44" s="851"/>
      <c r="POX44" s="851"/>
      <c r="POY44" s="851"/>
      <c r="POZ44" s="851"/>
      <c r="PPA44" s="851"/>
      <c r="PPB44" s="851"/>
      <c r="PPC44" s="851"/>
      <c r="PPD44" s="851"/>
      <c r="PPE44" s="851"/>
      <c r="PPF44" s="851"/>
      <c r="PPG44" s="851"/>
      <c r="PPH44" s="851"/>
      <c r="PPI44" s="851"/>
      <c r="PPJ44" s="851"/>
      <c r="PPK44" s="851"/>
      <c r="PPL44" s="851"/>
      <c r="PPM44" s="851"/>
      <c r="PPN44" s="851"/>
      <c r="PPO44" s="851"/>
      <c r="PPP44" s="851"/>
      <c r="PPQ44" s="851"/>
      <c r="PPR44" s="851"/>
      <c r="PPS44" s="851"/>
      <c r="PPT44" s="851"/>
      <c r="PPU44" s="851"/>
      <c r="PPV44" s="851"/>
      <c r="PPW44" s="851"/>
      <c r="PPX44" s="851"/>
      <c r="PPY44" s="851"/>
      <c r="PPZ44" s="851"/>
      <c r="PQA44" s="851"/>
      <c r="PQB44" s="851"/>
      <c r="PQC44" s="851"/>
      <c r="PQD44" s="851"/>
      <c r="PQE44" s="851"/>
      <c r="PQF44" s="851"/>
      <c r="PQG44" s="851"/>
      <c r="PQH44" s="851"/>
      <c r="PQI44" s="851"/>
      <c r="PQJ44" s="851"/>
      <c r="PQK44" s="851"/>
      <c r="PQL44" s="851"/>
      <c r="PQM44" s="851"/>
      <c r="PQN44" s="851"/>
      <c r="PQO44" s="851"/>
      <c r="PQP44" s="851"/>
      <c r="PQQ44" s="851"/>
      <c r="PQR44" s="851"/>
      <c r="PQS44" s="851"/>
      <c r="PQT44" s="851"/>
      <c r="PQU44" s="851"/>
      <c r="PQV44" s="851"/>
      <c r="PQW44" s="851"/>
      <c r="PQX44" s="851"/>
      <c r="PQY44" s="851"/>
      <c r="PQZ44" s="851"/>
      <c r="PRA44" s="851"/>
      <c r="PRB44" s="851"/>
      <c r="PRC44" s="851"/>
      <c r="PRD44" s="851"/>
      <c r="PRE44" s="851"/>
      <c r="PRF44" s="851"/>
      <c r="PRG44" s="851"/>
      <c r="PRH44" s="851"/>
      <c r="PRI44" s="851"/>
      <c r="PRJ44" s="851"/>
      <c r="PRK44" s="851"/>
      <c r="PRL44" s="851"/>
      <c r="PRM44" s="851"/>
      <c r="PRN44" s="851"/>
      <c r="PRO44" s="851"/>
      <c r="PRP44" s="851"/>
      <c r="PRQ44" s="851"/>
      <c r="PRR44" s="851"/>
      <c r="PRS44" s="851"/>
      <c r="PRT44" s="851"/>
      <c r="PRU44" s="851"/>
      <c r="PRV44" s="851"/>
      <c r="PRW44" s="851"/>
      <c r="PRX44" s="851"/>
      <c r="PRY44" s="851"/>
      <c r="PRZ44" s="851"/>
      <c r="PSA44" s="851"/>
      <c r="PSB44" s="851"/>
      <c r="PSC44" s="851"/>
      <c r="PSD44" s="851"/>
      <c r="PSE44" s="851"/>
      <c r="PSF44" s="851"/>
      <c r="PSG44" s="851"/>
      <c r="PSH44" s="851"/>
      <c r="PSI44" s="851"/>
      <c r="PSJ44" s="851"/>
      <c r="PSK44" s="851"/>
      <c r="PSL44" s="851"/>
      <c r="PSM44" s="851"/>
      <c r="PSN44" s="851"/>
      <c r="PSO44" s="851"/>
      <c r="PSP44" s="851"/>
      <c r="PSQ44" s="851"/>
      <c r="PSR44" s="851"/>
      <c r="PSS44" s="851"/>
      <c r="PST44" s="851"/>
      <c r="PSU44" s="851"/>
      <c r="PSV44" s="851"/>
      <c r="PSW44" s="851"/>
      <c r="PSX44" s="851"/>
      <c r="PSY44" s="851"/>
      <c r="PSZ44" s="851"/>
      <c r="PTA44" s="851"/>
      <c r="PTB44" s="851"/>
      <c r="PTC44" s="851"/>
      <c r="PTD44" s="851"/>
      <c r="PTE44" s="851"/>
      <c r="PTF44" s="851"/>
      <c r="PTG44" s="851"/>
      <c r="PTH44" s="851"/>
      <c r="PTI44" s="851"/>
      <c r="PTJ44" s="851"/>
      <c r="PTK44" s="851"/>
      <c r="PTL44" s="851"/>
      <c r="PTM44" s="851"/>
      <c r="PTN44" s="851"/>
      <c r="PTO44" s="851"/>
      <c r="PTP44" s="851"/>
      <c r="PTQ44" s="851"/>
      <c r="PTR44" s="851"/>
      <c r="PTS44" s="851"/>
      <c r="PTT44" s="851"/>
      <c r="PTU44" s="851"/>
      <c r="PTV44" s="851"/>
      <c r="PTW44" s="851"/>
      <c r="PTX44" s="851"/>
      <c r="PTY44" s="851"/>
      <c r="PTZ44" s="851"/>
      <c r="PUA44" s="851"/>
      <c r="PUB44" s="851"/>
      <c r="PUC44" s="851"/>
      <c r="PUD44" s="851"/>
      <c r="PUE44" s="851"/>
      <c r="PUF44" s="851"/>
      <c r="PUG44" s="851"/>
      <c r="PUH44" s="851"/>
      <c r="PUI44" s="851"/>
      <c r="PUJ44" s="851"/>
      <c r="PUK44" s="851"/>
      <c r="PUL44" s="851"/>
      <c r="PUM44" s="851"/>
      <c r="PUN44" s="851"/>
      <c r="PUO44" s="851"/>
      <c r="PUP44" s="851"/>
      <c r="PUQ44" s="851"/>
      <c r="PUR44" s="851"/>
      <c r="PUS44" s="851"/>
      <c r="PUT44" s="851"/>
      <c r="PUU44" s="851"/>
      <c r="PUV44" s="851"/>
      <c r="PUW44" s="851"/>
      <c r="PUX44" s="851"/>
      <c r="PUY44" s="851"/>
      <c r="PUZ44" s="851"/>
      <c r="PVA44" s="851"/>
      <c r="PVB44" s="851"/>
      <c r="PVC44" s="851"/>
      <c r="PVD44" s="851"/>
      <c r="PVE44" s="851"/>
      <c r="PVF44" s="851"/>
      <c r="PVG44" s="851"/>
      <c r="PVH44" s="851"/>
      <c r="PVI44" s="851"/>
      <c r="PVJ44" s="851"/>
      <c r="PVK44" s="851"/>
      <c r="PVL44" s="851"/>
      <c r="PVM44" s="851"/>
      <c r="PVN44" s="851"/>
      <c r="PVO44" s="851"/>
      <c r="PVP44" s="851"/>
      <c r="PVQ44" s="851"/>
      <c r="PVR44" s="851"/>
      <c r="PVS44" s="851"/>
      <c r="PVT44" s="851"/>
      <c r="PVU44" s="851"/>
      <c r="PVV44" s="851"/>
      <c r="PVW44" s="851"/>
      <c r="PVX44" s="851"/>
      <c r="PVY44" s="851"/>
      <c r="PVZ44" s="851"/>
      <c r="PWA44" s="851"/>
      <c r="PWB44" s="851"/>
      <c r="PWC44" s="851"/>
      <c r="PWD44" s="851"/>
      <c r="PWE44" s="851"/>
      <c r="PWF44" s="851"/>
      <c r="PWG44" s="851"/>
      <c r="PWH44" s="851"/>
      <c r="PWI44" s="851"/>
      <c r="PWJ44" s="851"/>
      <c r="PWK44" s="851"/>
      <c r="PWL44" s="851"/>
      <c r="PWM44" s="851"/>
      <c r="PWN44" s="851"/>
      <c r="PWO44" s="851"/>
      <c r="PWP44" s="851"/>
      <c r="PWQ44" s="851"/>
      <c r="PWR44" s="851"/>
      <c r="PWS44" s="851"/>
      <c r="PWT44" s="851"/>
      <c r="PWU44" s="851"/>
      <c r="PWV44" s="851"/>
      <c r="PWW44" s="851"/>
      <c r="PWX44" s="851"/>
      <c r="PWY44" s="851"/>
      <c r="PWZ44" s="851"/>
      <c r="PXA44" s="851"/>
      <c r="PXB44" s="851"/>
      <c r="PXC44" s="851"/>
      <c r="PXD44" s="851"/>
      <c r="PXE44" s="851"/>
      <c r="PXF44" s="851"/>
      <c r="PXG44" s="851"/>
      <c r="PXH44" s="851"/>
      <c r="PXI44" s="851"/>
      <c r="PXJ44" s="851"/>
      <c r="PXK44" s="851"/>
      <c r="PXL44" s="851"/>
      <c r="PXM44" s="851"/>
      <c r="PXN44" s="851"/>
      <c r="PXO44" s="851"/>
      <c r="PXP44" s="851"/>
      <c r="PXQ44" s="851"/>
      <c r="PXR44" s="851"/>
      <c r="PXS44" s="851"/>
      <c r="PXT44" s="851"/>
      <c r="PXU44" s="851"/>
      <c r="PXV44" s="851"/>
      <c r="PXW44" s="851"/>
      <c r="PXX44" s="851"/>
      <c r="PXY44" s="851"/>
      <c r="PXZ44" s="851"/>
      <c r="PYA44" s="851"/>
      <c r="PYB44" s="851"/>
      <c r="PYC44" s="851"/>
      <c r="PYD44" s="851"/>
      <c r="PYE44" s="851"/>
      <c r="PYF44" s="851"/>
      <c r="PYG44" s="851"/>
      <c r="PYH44" s="851"/>
      <c r="PYI44" s="851"/>
      <c r="PYJ44" s="851"/>
      <c r="PYK44" s="851"/>
      <c r="PYL44" s="851"/>
      <c r="PYM44" s="851"/>
      <c r="PYN44" s="851"/>
      <c r="PYO44" s="851"/>
      <c r="PYP44" s="851"/>
      <c r="PYQ44" s="851"/>
      <c r="PYR44" s="851"/>
      <c r="PYS44" s="851"/>
      <c r="PYT44" s="851"/>
      <c r="PYU44" s="851"/>
      <c r="PYV44" s="851"/>
      <c r="PYW44" s="851"/>
      <c r="PYX44" s="851"/>
      <c r="PYY44" s="851"/>
      <c r="PYZ44" s="851"/>
      <c r="PZA44" s="851"/>
      <c r="PZB44" s="851"/>
      <c r="PZC44" s="851"/>
      <c r="PZD44" s="851"/>
      <c r="PZE44" s="851"/>
      <c r="PZF44" s="851"/>
      <c r="PZG44" s="851"/>
      <c r="PZH44" s="851"/>
      <c r="PZI44" s="851"/>
      <c r="PZJ44" s="851"/>
      <c r="PZK44" s="851"/>
      <c r="PZL44" s="851"/>
      <c r="PZM44" s="851"/>
      <c r="PZN44" s="851"/>
      <c r="PZO44" s="851"/>
      <c r="PZP44" s="851"/>
      <c r="PZQ44" s="851"/>
      <c r="PZR44" s="851"/>
      <c r="PZS44" s="851"/>
      <c r="PZT44" s="851"/>
      <c r="PZU44" s="851"/>
      <c r="PZV44" s="851"/>
      <c r="PZW44" s="851"/>
      <c r="PZX44" s="851"/>
      <c r="PZY44" s="851"/>
      <c r="PZZ44" s="851"/>
      <c r="QAA44" s="851"/>
      <c r="QAB44" s="851"/>
      <c r="QAC44" s="851"/>
      <c r="QAD44" s="851"/>
      <c r="QAE44" s="851"/>
      <c r="QAF44" s="851"/>
      <c r="QAG44" s="851"/>
      <c r="QAH44" s="851"/>
      <c r="QAI44" s="851"/>
      <c r="QAJ44" s="851"/>
      <c r="QAK44" s="851"/>
      <c r="QAL44" s="851"/>
      <c r="QAM44" s="851"/>
      <c r="QAN44" s="851"/>
      <c r="QAO44" s="851"/>
      <c r="QAP44" s="851"/>
      <c r="QAQ44" s="851"/>
      <c r="QAR44" s="851"/>
      <c r="QAS44" s="851"/>
      <c r="QAT44" s="851"/>
      <c r="QAU44" s="851"/>
      <c r="QAV44" s="851"/>
      <c r="QAW44" s="851"/>
      <c r="QAX44" s="851"/>
      <c r="QAY44" s="851"/>
      <c r="QAZ44" s="851"/>
      <c r="QBA44" s="851"/>
      <c r="QBB44" s="851"/>
      <c r="QBC44" s="851"/>
      <c r="QBD44" s="851"/>
      <c r="QBE44" s="851"/>
      <c r="QBF44" s="851"/>
      <c r="QBG44" s="851"/>
      <c r="QBH44" s="851"/>
      <c r="QBI44" s="851"/>
      <c r="QBJ44" s="851"/>
      <c r="QBK44" s="851"/>
      <c r="QBL44" s="851"/>
      <c r="QBM44" s="851"/>
      <c r="QBN44" s="851"/>
      <c r="QBO44" s="851"/>
      <c r="QBP44" s="851"/>
      <c r="QBQ44" s="851"/>
      <c r="QBR44" s="851"/>
      <c r="QBS44" s="851"/>
      <c r="QBT44" s="851"/>
      <c r="QBU44" s="851"/>
      <c r="QBV44" s="851"/>
      <c r="QBW44" s="851"/>
      <c r="QBX44" s="851"/>
      <c r="QBY44" s="851"/>
      <c r="QBZ44" s="851"/>
      <c r="QCA44" s="851"/>
      <c r="QCB44" s="851"/>
      <c r="QCC44" s="851"/>
      <c r="QCD44" s="851"/>
      <c r="QCE44" s="851"/>
      <c r="QCF44" s="851"/>
      <c r="QCG44" s="851"/>
      <c r="QCH44" s="851"/>
      <c r="QCI44" s="851"/>
      <c r="QCJ44" s="851"/>
      <c r="QCK44" s="851"/>
      <c r="QCL44" s="851"/>
      <c r="QCM44" s="851"/>
      <c r="QCN44" s="851"/>
      <c r="QCO44" s="851"/>
      <c r="QCP44" s="851"/>
      <c r="QCQ44" s="851"/>
      <c r="QCR44" s="851"/>
      <c r="QCS44" s="851"/>
      <c r="QCT44" s="851"/>
      <c r="QCU44" s="851"/>
      <c r="QCV44" s="851"/>
      <c r="QCW44" s="851"/>
      <c r="QCX44" s="851"/>
      <c r="QCY44" s="851"/>
      <c r="QCZ44" s="851"/>
      <c r="QDA44" s="851"/>
      <c r="QDB44" s="851"/>
      <c r="QDC44" s="851"/>
      <c r="QDD44" s="851"/>
      <c r="QDE44" s="851"/>
      <c r="QDF44" s="851"/>
      <c r="QDG44" s="851"/>
      <c r="QDH44" s="851"/>
      <c r="QDI44" s="851"/>
      <c r="QDJ44" s="851"/>
      <c r="QDK44" s="851"/>
      <c r="QDL44" s="851"/>
      <c r="QDM44" s="851"/>
      <c r="QDN44" s="851"/>
      <c r="QDO44" s="851"/>
      <c r="QDP44" s="851"/>
      <c r="QDQ44" s="851"/>
      <c r="QDR44" s="851"/>
      <c r="QDS44" s="851"/>
      <c r="QDT44" s="851"/>
      <c r="QDU44" s="851"/>
      <c r="QDV44" s="851"/>
      <c r="QDW44" s="851"/>
      <c r="QDX44" s="851"/>
      <c r="QDY44" s="851"/>
      <c r="QDZ44" s="851"/>
      <c r="QEA44" s="851"/>
      <c r="QEB44" s="851"/>
      <c r="QEC44" s="851"/>
      <c r="QED44" s="851"/>
      <c r="QEE44" s="851"/>
      <c r="QEF44" s="851"/>
      <c r="QEG44" s="851"/>
      <c r="QEH44" s="851"/>
      <c r="QEI44" s="851"/>
      <c r="QEJ44" s="851"/>
      <c r="QEK44" s="851"/>
      <c r="QEL44" s="851"/>
      <c r="QEM44" s="851"/>
      <c r="QEN44" s="851"/>
      <c r="QEO44" s="851"/>
      <c r="QEP44" s="851"/>
      <c r="QEQ44" s="851"/>
      <c r="QER44" s="851"/>
      <c r="QES44" s="851"/>
      <c r="QET44" s="851"/>
      <c r="QEU44" s="851"/>
      <c r="QEV44" s="851"/>
      <c r="QEW44" s="851"/>
      <c r="QEX44" s="851"/>
      <c r="QEY44" s="851"/>
      <c r="QEZ44" s="851"/>
      <c r="QFA44" s="851"/>
      <c r="QFB44" s="851"/>
      <c r="QFC44" s="851"/>
      <c r="QFD44" s="851"/>
      <c r="QFE44" s="851"/>
      <c r="QFF44" s="851"/>
      <c r="QFG44" s="851"/>
      <c r="QFH44" s="851"/>
      <c r="QFI44" s="851"/>
      <c r="QFJ44" s="851"/>
      <c r="QFK44" s="851"/>
      <c r="QFL44" s="851"/>
      <c r="QFM44" s="851"/>
      <c r="QFN44" s="851"/>
      <c r="QFO44" s="851"/>
      <c r="QFP44" s="851"/>
      <c r="QFQ44" s="851"/>
      <c r="QFR44" s="851"/>
      <c r="QFS44" s="851"/>
      <c r="QFT44" s="851"/>
      <c r="QFU44" s="851"/>
      <c r="QFV44" s="851"/>
      <c r="QFW44" s="851"/>
      <c r="QFX44" s="851"/>
      <c r="QFY44" s="851"/>
      <c r="QFZ44" s="851"/>
      <c r="QGA44" s="851"/>
      <c r="QGB44" s="851"/>
      <c r="QGC44" s="851"/>
      <c r="QGD44" s="851"/>
      <c r="QGE44" s="851"/>
      <c r="QGF44" s="851"/>
      <c r="QGG44" s="851"/>
      <c r="QGH44" s="851"/>
      <c r="QGI44" s="851"/>
      <c r="QGJ44" s="851"/>
      <c r="QGK44" s="851"/>
      <c r="QGL44" s="851"/>
      <c r="QGM44" s="851"/>
      <c r="QGN44" s="851"/>
      <c r="QGO44" s="851"/>
      <c r="QGP44" s="851"/>
      <c r="QGQ44" s="851"/>
      <c r="QGR44" s="851"/>
      <c r="QGS44" s="851"/>
      <c r="QGT44" s="851"/>
      <c r="QGU44" s="851"/>
      <c r="QGV44" s="851"/>
      <c r="QGW44" s="851"/>
      <c r="QGX44" s="851"/>
      <c r="QGY44" s="851"/>
      <c r="QGZ44" s="851"/>
      <c r="QHA44" s="851"/>
      <c r="QHB44" s="851"/>
      <c r="QHC44" s="851"/>
      <c r="QHD44" s="851"/>
      <c r="QHE44" s="851"/>
      <c r="QHF44" s="851"/>
      <c r="QHG44" s="851"/>
      <c r="QHH44" s="851"/>
      <c r="QHI44" s="851"/>
      <c r="QHJ44" s="851"/>
      <c r="QHK44" s="851"/>
      <c r="QHL44" s="851"/>
      <c r="QHM44" s="851"/>
      <c r="QHN44" s="851"/>
      <c r="QHO44" s="851"/>
      <c r="QHP44" s="851"/>
      <c r="QHQ44" s="851"/>
      <c r="QHR44" s="851"/>
      <c r="QHS44" s="851"/>
      <c r="QHT44" s="851"/>
      <c r="QHU44" s="851"/>
      <c r="QHV44" s="851"/>
      <c r="QHW44" s="851"/>
      <c r="QHX44" s="851"/>
      <c r="QHY44" s="851"/>
      <c r="QHZ44" s="851"/>
      <c r="QIA44" s="851"/>
      <c r="QIB44" s="851"/>
      <c r="QIC44" s="851"/>
      <c r="QID44" s="851"/>
      <c r="QIE44" s="851"/>
      <c r="QIF44" s="851"/>
      <c r="QIG44" s="851"/>
      <c r="QIH44" s="851"/>
      <c r="QII44" s="851"/>
      <c r="QIJ44" s="851"/>
      <c r="QIK44" s="851"/>
      <c r="QIL44" s="851"/>
      <c r="QIM44" s="851"/>
      <c r="QIN44" s="851"/>
      <c r="QIO44" s="851"/>
      <c r="QIP44" s="851"/>
      <c r="QIQ44" s="851"/>
      <c r="QIR44" s="851"/>
      <c r="QIS44" s="851"/>
      <c r="QIT44" s="851"/>
      <c r="QIU44" s="851"/>
      <c r="QIV44" s="851"/>
      <c r="QIW44" s="851"/>
      <c r="QIX44" s="851"/>
      <c r="QIY44" s="851"/>
      <c r="QIZ44" s="851"/>
      <c r="QJA44" s="851"/>
      <c r="QJB44" s="851"/>
      <c r="QJC44" s="851"/>
      <c r="QJD44" s="851"/>
      <c r="QJE44" s="851"/>
      <c r="QJF44" s="851"/>
      <c r="QJG44" s="851"/>
      <c r="QJH44" s="851"/>
      <c r="QJI44" s="851"/>
      <c r="QJJ44" s="851"/>
      <c r="QJK44" s="851"/>
      <c r="QJL44" s="851"/>
      <c r="QJM44" s="851"/>
      <c r="QJN44" s="851"/>
      <c r="QJO44" s="851"/>
      <c r="QJP44" s="851"/>
      <c r="QJQ44" s="851"/>
      <c r="QJR44" s="851"/>
      <c r="QJS44" s="851"/>
      <c r="QJT44" s="851"/>
      <c r="QJU44" s="851"/>
      <c r="QJV44" s="851"/>
      <c r="QJW44" s="851"/>
      <c r="QJX44" s="851"/>
      <c r="QJY44" s="851"/>
      <c r="QJZ44" s="851"/>
      <c r="QKA44" s="851"/>
      <c r="QKB44" s="851"/>
      <c r="QKC44" s="851"/>
      <c r="QKD44" s="851"/>
      <c r="QKE44" s="851"/>
      <c r="QKF44" s="851"/>
      <c r="QKG44" s="851"/>
      <c r="QKH44" s="851"/>
      <c r="QKI44" s="851"/>
      <c r="QKJ44" s="851"/>
      <c r="QKK44" s="851"/>
      <c r="QKL44" s="851"/>
      <c r="QKM44" s="851"/>
      <c r="QKN44" s="851"/>
      <c r="QKO44" s="851"/>
      <c r="QKP44" s="851"/>
      <c r="QKQ44" s="851"/>
      <c r="QKR44" s="851"/>
      <c r="QKS44" s="851"/>
      <c r="QKT44" s="851"/>
      <c r="QKU44" s="851"/>
      <c r="QKV44" s="851"/>
      <c r="QKW44" s="851"/>
      <c r="QKX44" s="851"/>
      <c r="QKY44" s="851"/>
      <c r="QKZ44" s="851"/>
      <c r="QLA44" s="851"/>
      <c r="QLB44" s="851"/>
      <c r="QLC44" s="851"/>
      <c r="QLD44" s="851"/>
      <c r="QLE44" s="851"/>
      <c r="QLF44" s="851"/>
      <c r="QLG44" s="851"/>
      <c r="QLH44" s="851"/>
      <c r="QLI44" s="851"/>
      <c r="QLJ44" s="851"/>
      <c r="QLK44" s="851"/>
      <c r="QLL44" s="851"/>
      <c r="QLM44" s="851"/>
      <c r="QLN44" s="851"/>
      <c r="QLO44" s="851"/>
      <c r="QLP44" s="851"/>
      <c r="QLQ44" s="851"/>
      <c r="QLR44" s="851"/>
      <c r="QLS44" s="851"/>
      <c r="QLT44" s="851"/>
      <c r="QLU44" s="851"/>
      <c r="QLV44" s="851"/>
      <c r="QLW44" s="851"/>
      <c r="QLX44" s="851"/>
      <c r="QLY44" s="851"/>
      <c r="QLZ44" s="851"/>
      <c r="QMA44" s="851"/>
      <c r="QMB44" s="851"/>
      <c r="QMC44" s="851"/>
      <c r="QMD44" s="851"/>
      <c r="QME44" s="851"/>
      <c r="QMF44" s="851"/>
      <c r="QMG44" s="851"/>
      <c r="QMH44" s="851"/>
      <c r="QMI44" s="851"/>
      <c r="QMJ44" s="851"/>
      <c r="QMK44" s="851"/>
      <c r="QML44" s="851"/>
      <c r="QMM44" s="851"/>
      <c r="QMN44" s="851"/>
      <c r="QMO44" s="851"/>
      <c r="QMP44" s="851"/>
      <c r="QMQ44" s="851"/>
      <c r="QMR44" s="851"/>
      <c r="QMS44" s="851"/>
      <c r="QMT44" s="851"/>
      <c r="QMU44" s="851"/>
      <c r="QMV44" s="851"/>
      <c r="QMW44" s="851"/>
      <c r="QMX44" s="851"/>
      <c r="QMY44" s="851"/>
      <c r="QMZ44" s="851"/>
      <c r="QNA44" s="851"/>
      <c r="QNB44" s="851"/>
      <c r="QNC44" s="851"/>
      <c r="QND44" s="851"/>
      <c r="QNE44" s="851"/>
      <c r="QNF44" s="851"/>
      <c r="QNG44" s="851"/>
      <c r="QNH44" s="851"/>
      <c r="QNI44" s="851"/>
      <c r="QNJ44" s="851"/>
      <c r="QNK44" s="851"/>
      <c r="QNL44" s="851"/>
      <c r="QNM44" s="851"/>
      <c r="QNN44" s="851"/>
      <c r="QNO44" s="851"/>
      <c r="QNP44" s="851"/>
      <c r="QNQ44" s="851"/>
      <c r="QNR44" s="851"/>
      <c r="QNS44" s="851"/>
      <c r="QNT44" s="851"/>
      <c r="QNU44" s="851"/>
      <c r="QNV44" s="851"/>
      <c r="QNW44" s="851"/>
      <c r="QNX44" s="851"/>
      <c r="QNY44" s="851"/>
      <c r="QNZ44" s="851"/>
      <c r="QOA44" s="851"/>
      <c r="QOB44" s="851"/>
      <c r="QOC44" s="851"/>
      <c r="QOD44" s="851"/>
      <c r="QOE44" s="851"/>
      <c r="QOF44" s="851"/>
      <c r="QOG44" s="851"/>
      <c r="QOH44" s="851"/>
      <c r="QOI44" s="851"/>
      <c r="QOJ44" s="851"/>
      <c r="QOK44" s="851"/>
      <c r="QOL44" s="851"/>
      <c r="QOM44" s="851"/>
      <c r="QON44" s="851"/>
      <c r="QOO44" s="851"/>
      <c r="QOP44" s="851"/>
      <c r="QOQ44" s="851"/>
      <c r="QOR44" s="851"/>
      <c r="QOS44" s="851"/>
      <c r="QOT44" s="851"/>
      <c r="QOU44" s="851"/>
      <c r="QOV44" s="851"/>
      <c r="QOW44" s="851"/>
      <c r="QOX44" s="851"/>
      <c r="QOY44" s="851"/>
      <c r="QOZ44" s="851"/>
      <c r="QPA44" s="851"/>
      <c r="QPB44" s="851"/>
      <c r="QPC44" s="851"/>
      <c r="QPD44" s="851"/>
      <c r="QPE44" s="851"/>
      <c r="QPF44" s="851"/>
      <c r="QPG44" s="851"/>
      <c r="QPH44" s="851"/>
      <c r="QPI44" s="851"/>
      <c r="QPJ44" s="851"/>
      <c r="QPK44" s="851"/>
      <c r="QPL44" s="851"/>
      <c r="QPM44" s="851"/>
      <c r="QPN44" s="851"/>
      <c r="QPO44" s="851"/>
      <c r="QPP44" s="851"/>
      <c r="QPQ44" s="851"/>
      <c r="QPR44" s="851"/>
      <c r="QPS44" s="851"/>
      <c r="QPT44" s="851"/>
      <c r="QPU44" s="851"/>
      <c r="QPV44" s="851"/>
      <c r="QPW44" s="851"/>
      <c r="QPX44" s="851"/>
      <c r="QPY44" s="851"/>
      <c r="QPZ44" s="851"/>
      <c r="QQA44" s="851"/>
      <c r="QQB44" s="851"/>
      <c r="QQC44" s="851"/>
      <c r="QQD44" s="851"/>
      <c r="QQE44" s="851"/>
      <c r="QQF44" s="851"/>
      <c r="QQG44" s="851"/>
      <c r="QQH44" s="851"/>
      <c r="QQI44" s="851"/>
      <c r="QQJ44" s="851"/>
      <c r="QQK44" s="851"/>
      <c r="QQL44" s="851"/>
      <c r="QQM44" s="851"/>
      <c r="QQN44" s="851"/>
      <c r="QQO44" s="851"/>
      <c r="QQP44" s="851"/>
      <c r="QQQ44" s="851"/>
      <c r="QQR44" s="851"/>
      <c r="QQS44" s="851"/>
      <c r="QQT44" s="851"/>
      <c r="QQU44" s="851"/>
      <c r="QQV44" s="851"/>
      <c r="QQW44" s="851"/>
      <c r="QQX44" s="851"/>
      <c r="QQY44" s="851"/>
      <c r="QQZ44" s="851"/>
      <c r="QRA44" s="851"/>
      <c r="QRB44" s="851"/>
      <c r="QRC44" s="851"/>
      <c r="QRD44" s="851"/>
      <c r="QRE44" s="851"/>
      <c r="QRF44" s="851"/>
      <c r="QRG44" s="851"/>
      <c r="QRH44" s="851"/>
      <c r="QRI44" s="851"/>
      <c r="QRJ44" s="851"/>
      <c r="QRK44" s="851"/>
      <c r="QRL44" s="851"/>
      <c r="QRM44" s="851"/>
      <c r="QRN44" s="851"/>
      <c r="QRO44" s="851"/>
      <c r="QRP44" s="851"/>
      <c r="QRQ44" s="851"/>
      <c r="QRR44" s="851"/>
      <c r="QRS44" s="851"/>
      <c r="QRT44" s="851"/>
      <c r="QRU44" s="851"/>
      <c r="QRV44" s="851"/>
      <c r="QRW44" s="851"/>
      <c r="QRX44" s="851"/>
      <c r="QRY44" s="851"/>
      <c r="QRZ44" s="851"/>
      <c r="QSA44" s="851"/>
      <c r="QSB44" s="851"/>
      <c r="QSC44" s="851"/>
      <c r="QSD44" s="851"/>
      <c r="QSE44" s="851"/>
      <c r="QSF44" s="851"/>
      <c r="QSG44" s="851"/>
      <c r="QSH44" s="851"/>
      <c r="QSI44" s="851"/>
      <c r="QSJ44" s="851"/>
      <c r="QSK44" s="851"/>
      <c r="QSL44" s="851"/>
      <c r="QSM44" s="851"/>
      <c r="QSN44" s="851"/>
      <c r="QSO44" s="851"/>
      <c r="QSP44" s="851"/>
      <c r="QSQ44" s="851"/>
      <c r="QSR44" s="851"/>
      <c r="QSS44" s="851"/>
      <c r="QST44" s="851"/>
      <c r="QSU44" s="851"/>
      <c r="QSV44" s="851"/>
      <c r="QSW44" s="851"/>
      <c r="QSX44" s="851"/>
      <c r="QSY44" s="851"/>
      <c r="QSZ44" s="851"/>
      <c r="QTA44" s="851"/>
      <c r="QTB44" s="851"/>
      <c r="QTC44" s="851"/>
      <c r="QTD44" s="851"/>
      <c r="QTE44" s="851"/>
      <c r="QTF44" s="851"/>
      <c r="QTG44" s="851"/>
      <c r="QTH44" s="851"/>
      <c r="QTI44" s="851"/>
      <c r="QTJ44" s="851"/>
      <c r="QTK44" s="851"/>
      <c r="QTL44" s="851"/>
      <c r="QTM44" s="851"/>
      <c r="QTN44" s="851"/>
      <c r="QTO44" s="851"/>
      <c r="QTP44" s="851"/>
      <c r="QTQ44" s="851"/>
      <c r="QTR44" s="851"/>
      <c r="QTS44" s="851"/>
      <c r="QTT44" s="851"/>
      <c r="QTU44" s="851"/>
      <c r="QTV44" s="851"/>
      <c r="QTW44" s="851"/>
      <c r="QTX44" s="851"/>
      <c r="QTY44" s="851"/>
      <c r="QTZ44" s="851"/>
      <c r="QUA44" s="851"/>
      <c r="QUB44" s="851"/>
      <c r="QUC44" s="851"/>
      <c r="QUD44" s="851"/>
      <c r="QUE44" s="851"/>
      <c r="QUF44" s="851"/>
      <c r="QUG44" s="851"/>
      <c r="QUH44" s="851"/>
      <c r="QUI44" s="851"/>
      <c r="QUJ44" s="851"/>
      <c r="QUK44" s="851"/>
      <c r="QUL44" s="851"/>
      <c r="QUM44" s="851"/>
      <c r="QUN44" s="851"/>
      <c r="QUO44" s="851"/>
      <c r="QUP44" s="851"/>
      <c r="QUQ44" s="851"/>
      <c r="QUR44" s="851"/>
      <c r="QUS44" s="851"/>
      <c r="QUT44" s="851"/>
      <c r="QUU44" s="851"/>
      <c r="QUV44" s="851"/>
      <c r="QUW44" s="851"/>
      <c r="QUX44" s="851"/>
      <c r="QUY44" s="851"/>
      <c r="QUZ44" s="851"/>
      <c r="QVA44" s="851"/>
      <c r="QVB44" s="851"/>
      <c r="QVC44" s="851"/>
      <c r="QVD44" s="851"/>
      <c r="QVE44" s="851"/>
      <c r="QVF44" s="851"/>
      <c r="QVG44" s="851"/>
      <c r="QVH44" s="851"/>
      <c r="QVI44" s="851"/>
      <c r="QVJ44" s="851"/>
      <c r="QVK44" s="851"/>
      <c r="QVL44" s="851"/>
      <c r="QVM44" s="851"/>
      <c r="QVN44" s="851"/>
      <c r="QVO44" s="851"/>
      <c r="QVP44" s="851"/>
      <c r="QVQ44" s="851"/>
      <c r="QVR44" s="851"/>
      <c r="QVS44" s="851"/>
      <c r="QVT44" s="851"/>
      <c r="QVU44" s="851"/>
      <c r="QVV44" s="851"/>
      <c r="QVW44" s="851"/>
      <c r="QVX44" s="851"/>
      <c r="QVY44" s="851"/>
      <c r="QVZ44" s="851"/>
      <c r="QWA44" s="851"/>
      <c r="QWB44" s="851"/>
      <c r="QWC44" s="851"/>
      <c r="QWD44" s="851"/>
      <c r="QWE44" s="851"/>
      <c r="QWF44" s="851"/>
      <c r="QWG44" s="851"/>
      <c r="QWH44" s="851"/>
      <c r="QWI44" s="851"/>
      <c r="QWJ44" s="851"/>
      <c r="QWK44" s="851"/>
      <c r="QWL44" s="851"/>
      <c r="QWM44" s="851"/>
      <c r="QWN44" s="851"/>
      <c r="QWO44" s="851"/>
      <c r="QWP44" s="851"/>
      <c r="QWQ44" s="851"/>
      <c r="QWR44" s="851"/>
      <c r="QWS44" s="851"/>
      <c r="QWT44" s="851"/>
      <c r="QWU44" s="851"/>
      <c r="QWV44" s="851"/>
      <c r="QWW44" s="851"/>
      <c r="QWX44" s="851"/>
      <c r="QWY44" s="851"/>
      <c r="QWZ44" s="851"/>
      <c r="QXA44" s="851"/>
      <c r="QXB44" s="851"/>
      <c r="QXC44" s="851"/>
      <c r="QXD44" s="851"/>
      <c r="QXE44" s="851"/>
      <c r="QXF44" s="851"/>
      <c r="QXG44" s="851"/>
      <c r="QXH44" s="851"/>
      <c r="QXI44" s="851"/>
      <c r="QXJ44" s="851"/>
      <c r="QXK44" s="851"/>
      <c r="QXL44" s="851"/>
      <c r="QXM44" s="851"/>
      <c r="QXN44" s="851"/>
      <c r="QXO44" s="851"/>
      <c r="QXP44" s="851"/>
      <c r="QXQ44" s="851"/>
      <c r="QXR44" s="851"/>
      <c r="QXS44" s="851"/>
      <c r="QXT44" s="851"/>
      <c r="QXU44" s="851"/>
      <c r="QXV44" s="851"/>
      <c r="QXW44" s="851"/>
      <c r="QXX44" s="851"/>
      <c r="QXY44" s="851"/>
      <c r="QXZ44" s="851"/>
      <c r="QYA44" s="851"/>
      <c r="QYB44" s="851"/>
      <c r="QYC44" s="851"/>
      <c r="QYD44" s="851"/>
      <c r="QYE44" s="851"/>
      <c r="QYF44" s="851"/>
      <c r="QYG44" s="851"/>
      <c r="QYH44" s="851"/>
      <c r="QYI44" s="851"/>
      <c r="QYJ44" s="851"/>
      <c r="QYK44" s="851"/>
      <c r="QYL44" s="851"/>
      <c r="QYM44" s="851"/>
      <c r="QYN44" s="851"/>
      <c r="QYO44" s="851"/>
      <c r="QYP44" s="851"/>
      <c r="QYQ44" s="851"/>
      <c r="QYR44" s="851"/>
      <c r="QYS44" s="851"/>
      <c r="QYT44" s="851"/>
      <c r="QYU44" s="851"/>
      <c r="QYV44" s="851"/>
      <c r="QYW44" s="851"/>
      <c r="QYX44" s="851"/>
      <c r="QYY44" s="851"/>
      <c r="QYZ44" s="851"/>
      <c r="QZA44" s="851"/>
      <c r="QZB44" s="851"/>
      <c r="QZC44" s="851"/>
      <c r="QZD44" s="851"/>
      <c r="QZE44" s="851"/>
      <c r="QZF44" s="851"/>
      <c r="QZG44" s="851"/>
      <c r="QZH44" s="851"/>
      <c r="QZI44" s="851"/>
      <c r="QZJ44" s="851"/>
      <c r="QZK44" s="851"/>
      <c r="QZL44" s="851"/>
      <c r="QZM44" s="851"/>
      <c r="QZN44" s="851"/>
      <c r="QZO44" s="851"/>
      <c r="QZP44" s="851"/>
      <c r="QZQ44" s="851"/>
      <c r="QZR44" s="851"/>
      <c r="QZS44" s="851"/>
      <c r="QZT44" s="851"/>
      <c r="QZU44" s="851"/>
      <c r="QZV44" s="851"/>
      <c r="QZW44" s="851"/>
      <c r="QZX44" s="851"/>
      <c r="QZY44" s="851"/>
      <c r="QZZ44" s="851"/>
      <c r="RAA44" s="851"/>
      <c r="RAB44" s="851"/>
      <c r="RAC44" s="851"/>
      <c r="RAD44" s="851"/>
      <c r="RAE44" s="851"/>
      <c r="RAF44" s="851"/>
      <c r="RAG44" s="851"/>
      <c r="RAH44" s="851"/>
      <c r="RAI44" s="851"/>
      <c r="RAJ44" s="851"/>
      <c r="RAK44" s="851"/>
      <c r="RAL44" s="851"/>
      <c r="RAM44" s="851"/>
      <c r="RAN44" s="851"/>
      <c r="RAO44" s="851"/>
      <c r="RAP44" s="851"/>
      <c r="RAQ44" s="851"/>
      <c r="RAR44" s="851"/>
      <c r="RAS44" s="851"/>
      <c r="RAT44" s="851"/>
      <c r="RAU44" s="851"/>
      <c r="RAV44" s="851"/>
      <c r="RAW44" s="851"/>
      <c r="RAX44" s="851"/>
      <c r="RAY44" s="851"/>
      <c r="RAZ44" s="851"/>
      <c r="RBA44" s="851"/>
      <c r="RBB44" s="851"/>
      <c r="RBC44" s="851"/>
      <c r="RBD44" s="851"/>
      <c r="RBE44" s="851"/>
      <c r="RBF44" s="851"/>
      <c r="RBG44" s="851"/>
      <c r="RBH44" s="851"/>
      <c r="RBI44" s="851"/>
      <c r="RBJ44" s="851"/>
      <c r="RBK44" s="851"/>
      <c r="RBL44" s="851"/>
      <c r="RBM44" s="851"/>
      <c r="RBN44" s="851"/>
      <c r="RBO44" s="851"/>
      <c r="RBP44" s="851"/>
      <c r="RBQ44" s="851"/>
      <c r="RBR44" s="851"/>
      <c r="RBS44" s="851"/>
      <c r="RBT44" s="851"/>
      <c r="RBU44" s="851"/>
      <c r="RBV44" s="851"/>
      <c r="RBW44" s="851"/>
      <c r="RBX44" s="851"/>
      <c r="RBY44" s="851"/>
      <c r="RBZ44" s="851"/>
      <c r="RCA44" s="851"/>
      <c r="RCB44" s="851"/>
      <c r="RCC44" s="851"/>
      <c r="RCD44" s="851"/>
      <c r="RCE44" s="851"/>
      <c r="RCF44" s="851"/>
      <c r="RCG44" s="851"/>
      <c r="RCH44" s="851"/>
      <c r="RCI44" s="851"/>
      <c r="RCJ44" s="851"/>
      <c r="RCK44" s="851"/>
      <c r="RCL44" s="851"/>
      <c r="RCM44" s="851"/>
      <c r="RCN44" s="851"/>
      <c r="RCO44" s="851"/>
      <c r="RCP44" s="851"/>
      <c r="RCQ44" s="851"/>
      <c r="RCR44" s="851"/>
      <c r="RCS44" s="851"/>
      <c r="RCT44" s="851"/>
      <c r="RCU44" s="851"/>
      <c r="RCV44" s="851"/>
      <c r="RCW44" s="851"/>
      <c r="RCX44" s="851"/>
      <c r="RCY44" s="851"/>
      <c r="RCZ44" s="851"/>
      <c r="RDA44" s="851"/>
      <c r="RDB44" s="851"/>
      <c r="RDC44" s="851"/>
      <c r="RDD44" s="851"/>
      <c r="RDE44" s="851"/>
      <c r="RDF44" s="851"/>
      <c r="RDG44" s="851"/>
      <c r="RDH44" s="851"/>
      <c r="RDI44" s="851"/>
      <c r="RDJ44" s="851"/>
      <c r="RDK44" s="851"/>
      <c r="RDL44" s="851"/>
      <c r="RDM44" s="851"/>
      <c r="RDN44" s="851"/>
      <c r="RDO44" s="851"/>
      <c r="RDP44" s="851"/>
      <c r="RDQ44" s="851"/>
      <c r="RDR44" s="851"/>
      <c r="RDS44" s="851"/>
      <c r="RDT44" s="851"/>
      <c r="RDU44" s="851"/>
      <c r="RDV44" s="851"/>
      <c r="RDW44" s="851"/>
      <c r="RDX44" s="851"/>
      <c r="RDY44" s="851"/>
      <c r="RDZ44" s="851"/>
      <c r="REA44" s="851"/>
      <c r="REB44" s="851"/>
      <c r="REC44" s="851"/>
      <c r="RED44" s="851"/>
      <c r="REE44" s="851"/>
      <c r="REF44" s="851"/>
      <c r="REG44" s="851"/>
      <c r="REH44" s="851"/>
      <c r="REI44" s="851"/>
      <c r="REJ44" s="851"/>
      <c r="REK44" s="851"/>
      <c r="REL44" s="851"/>
      <c r="REM44" s="851"/>
      <c r="REN44" s="851"/>
      <c r="REO44" s="851"/>
      <c r="REP44" s="851"/>
      <c r="REQ44" s="851"/>
      <c r="RER44" s="851"/>
      <c r="RES44" s="851"/>
      <c r="RET44" s="851"/>
      <c r="REU44" s="851"/>
      <c r="REV44" s="851"/>
      <c r="REW44" s="851"/>
      <c r="REX44" s="851"/>
      <c r="REY44" s="851"/>
      <c r="REZ44" s="851"/>
      <c r="RFA44" s="851"/>
      <c r="RFB44" s="851"/>
      <c r="RFC44" s="851"/>
      <c r="RFD44" s="851"/>
      <c r="RFE44" s="851"/>
      <c r="RFF44" s="851"/>
      <c r="RFG44" s="851"/>
      <c r="RFH44" s="851"/>
      <c r="RFI44" s="851"/>
      <c r="RFJ44" s="851"/>
      <c r="RFK44" s="851"/>
      <c r="RFL44" s="851"/>
      <c r="RFM44" s="851"/>
      <c r="RFN44" s="851"/>
      <c r="RFO44" s="851"/>
      <c r="RFP44" s="851"/>
      <c r="RFQ44" s="851"/>
      <c r="RFR44" s="851"/>
      <c r="RFS44" s="851"/>
      <c r="RFT44" s="851"/>
      <c r="RFU44" s="851"/>
      <c r="RFV44" s="851"/>
      <c r="RFW44" s="851"/>
      <c r="RFX44" s="851"/>
      <c r="RFY44" s="851"/>
      <c r="RFZ44" s="851"/>
      <c r="RGA44" s="851"/>
      <c r="RGB44" s="851"/>
      <c r="RGC44" s="851"/>
      <c r="RGD44" s="851"/>
      <c r="RGE44" s="851"/>
      <c r="RGF44" s="851"/>
      <c r="RGG44" s="851"/>
      <c r="RGH44" s="851"/>
      <c r="RGI44" s="851"/>
      <c r="RGJ44" s="851"/>
      <c r="RGK44" s="851"/>
      <c r="RGL44" s="851"/>
      <c r="RGM44" s="851"/>
      <c r="RGN44" s="851"/>
      <c r="RGO44" s="851"/>
      <c r="RGP44" s="851"/>
      <c r="RGQ44" s="851"/>
      <c r="RGR44" s="851"/>
      <c r="RGS44" s="851"/>
      <c r="RGT44" s="851"/>
      <c r="RGU44" s="851"/>
      <c r="RGV44" s="851"/>
      <c r="RGW44" s="851"/>
      <c r="RGX44" s="851"/>
      <c r="RGY44" s="851"/>
      <c r="RGZ44" s="851"/>
      <c r="RHA44" s="851"/>
      <c r="RHB44" s="851"/>
      <c r="RHC44" s="851"/>
      <c r="RHD44" s="851"/>
      <c r="RHE44" s="851"/>
      <c r="RHF44" s="851"/>
      <c r="RHG44" s="851"/>
      <c r="RHH44" s="851"/>
      <c r="RHI44" s="851"/>
      <c r="RHJ44" s="851"/>
      <c r="RHK44" s="851"/>
      <c r="RHL44" s="851"/>
      <c r="RHM44" s="851"/>
      <c r="RHN44" s="851"/>
      <c r="RHO44" s="851"/>
      <c r="RHP44" s="851"/>
      <c r="RHQ44" s="851"/>
      <c r="RHR44" s="851"/>
      <c r="RHS44" s="851"/>
      <c r="RHT44" s="851"/>
      <c r="RHU44" s="851"/>
      <c r="RHV44" s="851"/>
      <c r="RHW44" s="851"/>
      <c r="RHX44" s="851"/>
      <c r="RHY44" s="851"/>
      <c r="RHZ44" s="851"/>
      <c r="RIA44" s="851"/>
      <c r="RIB44" s="851"/>
      <c r="RIC44" s="851"/>
      <c r="RID44" s="851"/>
      <c r="RIE44" s="851"/>
      <c r="RIF44" s="851"/>
      <c r="RIG44" s="851"/>
      <c r="RIH44" s="851"/>
      <c r="RII44" s="851"/>
      <c r="RIJ44" s="851"/>
      <c r="RIK44" s="851"/>
      <c r="RIL44" s="851"/>
      <c r="RIM44" s="851"/>
      <c r="RIN44" s="851"/>
      <c r="RIO44" s="851"/>
      <c r="RIP44" s="851"/>
      <c r="RIQ44" s="851"/>
      <c r="RIR44" s="851"/>
      <c r="RIS44" s="851"/>
      <c r="RIT44" s="851"/>
      <c r="RIU44" s="851"/>
      <c r="RIV44" s="851"/>
      <c r="RIW44" s="851"/>
      <c r="RIX44" s="851"/>
      <c r="RIY44" s="851"/>
      <c r="RIZ44" s="851"/>
      <c r="RJA44" s="851"/>
      <c r="RJB44" s="851"/>
      <c r="RJC44" s="851"/>
      <c r="RJD44" s="851"/>
      <c r="RJE44" s="851"/>
      <c r="RJF44" s="851"/>
      <c r="RJG44" s="851"/>
      <c r="RJH44" s="851"/>
      <c r="RJI44" s="851"/>
      <c r="RJJ44" s="851"/>
      <c r="RJK44" s="851"/>
      <c r="RJL44" s="851"/>
      <c r="RJM44" s="851"/>
      <c r="RJN44" s="851"/>
      <c r="RJO44" s="851"/>
      <c r="RJP44" s="851"/>
      <c r="RJQ44" s="851"/>
      <c r="RJR44" s="851"/>
      <c r="RJS44" s="851"/>
      <c r="RJT44" s="851"/>
      <c r="RJU44" s="851"/>
      <c r="RJV44" s="851"/>
      <c r="RJW44" s="851"/>
      <c r="RJX44" s="851"/>
      <c r="RJY44" s="851"/>
      <c r="RJZ44" s="851"/>
      <c r="RKA44" s="851"/>
      <c r="RKB44" s="851"/>
      <c r="RKC44" s="851"/>
      <c r="RKD44" s="851"/>
      <c r="RKE44" s="851"/>
      <c r="RKF44" s="851"/>
      <c r="RKG44" s="851"/>
      <c r="RKH44" s="851"/>
      <c r="RKI44" s="851"/>
      <c r="RKJ44" s="851"/>
      <c r="RKK44" s="851"/>
      <c r="RKL44" s="851"/>
      <c r="RKM44" s="851"/>
      <c r="RKN44" s="851"/>
      <c r="RKO44" s="851"/>
      <c r="RKP44" s="851"/>
      <c r="RKQ44" s="851"/>
      <c r="RKR44" s="851"/>
      <c r="RKS44" s="851"/>
      <c r="RKT44" s="851"/>
      <c r="RKU44" s="851"/>
      <c r="RKV44" s="851"/>
      <c r="RKW44" s="851"/>
      <c r="RKX44" s="851"/>
      <c r="RKY44" s="851"/>
      <c r="RKZ44" s="851"/>
      <c r="RLA44" s="851"/>
      <c r="RLB44" s="851"/>
      <c r="RLC44" s="851"/>
      <c r="RLD44" s="851"/>
      <c r="RLE44" s="851"/>
      <c r="RLF44" s="851"/>
      <c r="RLG44" s="851"/>
      <c r="RLH44" s="851"/>
      <c r="RLI44" s="851"/>
      <c r="RLJ44" s="851"/>
      <c r="RLK44" s="851"/>
      <c r="RLL44" s="851"/>
      <c r="RLM44" s="851"/>
      <c r="RLN44" s="851"/>
      <c r="RLO44" s="851"/>
      <c r="RLP44" s="851"/>
      <c r="RLQ44" s="851"/>
      <c r="RLR44" s="851"/>
      <c r="RLS44" s="851"/>
      <c r="RLT44" s="851"/>
      <c r="RLU44" s="851"/>
      <c r="RLV44" s="851"/>
      <c r="RLW44" s="851"/>
      <c r="RLX44" s="851"/>
      <c r="RLY44" s="851"/>
      <c r="RLZ44" s="851"/>
      <c r="RMA44" s="851"/>
      <c r="RMB44" s="851"/>
      <c r="RMC44" s="851"/>
      <c r="RMD44" s="851"/>
      <c r="RME44" s="851"/>
      <c r="RMF44" s="851"/>
      <c r="RMG44" s="851"/>
      <c r="RMH44" s="851"/>
      <c r="RMI44" s="851"/>
      <c r="RMJ44" s="851"/>
      <c r="RMK44" s="851"/>
      <c r="RML44" s="851"/>
      <c r="RMM44" s="851"/>
      <c r="RMN44" s="851"/>
      <c r="RMO44" s="851"/>
      <c r="RMP44" s="851"/>
      <c r="RMQ44" s="851"/>
      <c r="RMR44" s="851"/>
      <c r="RMS44" s="851"/>
      <c r="RMT44" s="851"/>
      <c r="RMU44" s="851"/>
      <c r="RMV44" s="851"/>
      <c r="RMW44" s="851"/>
      <c r="RMX44" s="851"/>
      <c r="RMY44" s="851"/>
      <c r="RMZ44" s="851"/>
      <c r="RNA44" s="851"/>
      <c r="RNB44" s="851"/>
      <c r="RNC44" s="851"/>
      <c r="RND44" s="851"/>
      <c r="RNE44" s="851"/>
      <c r="RNF44" s="851"/>
      <c r="RNG44" s="851"/>
      <c r="RNH44" s="851"/>
      <c r="RNI44" s="851"/>
      <c r="RNJ44" s="851"/>
      <c r="RNK44" s="851"/>
      <c r="RNL44" s="851"/>
      <c r="RNM44" s="851"/>
      <c r="RNN44" s="851"/>
      <c r="RNO44" s="851"/>
      <c r="RNP44" s="851"/>
      <c r="RNQ44" s="851"/>
      <c r="RNR44" s="851"/>
      <c r="RNS44" s="851"/>
      <c r="RNT44" s="851"/>
      <c r="RNU44" s="851"/>
      <c r="RNV44" s="851"/>
      <c r="RNW44" s="851"/>
      <c r="RNX44" s="851"/>
      <c r="RNY44" s="851"/>
      <c r="RNZ44" s="851"/>
      <c r="ROA44" s="851"/>
      <c r="ROB44" s="851"/>
      <c r="ROC44" s="851"/>
      <c r="ROD44" s="851"/>
      <c r="ROE44" s="851"/>
      <c r="ROF44" s="851"/>
      <c r="ROG44" s="851"/>
      <c r="ROH44" s="851"/>
      <c r="ROI44" s="851"/>
      <c r="ROJ44" s="851"/>
      <c r="ROK44" s="851"/>
      <c r="ROL44" s="851"/>
      <c r="ROM44" s="851"/>
      <c r="RON44" s="851"/>
      <c r="ROO44" s="851"/>
      <c r="ROP44" s="851"/>
      <c r="ROQ44" s="851"/>
      <c r="ROR44" s="851"/>
      <c r="ROS44" s="851"/>
      <c r="ROT44" s="851"/>
      <c r="ROU44" s="851"/>
      <c r="ROV44" s="851"/>
      <c r="ROW44" s="851"/>
      <c r="ROX44" s="851"/>
      <c r="ROY44" s="851"/>
      <c r="ROZ44" s="851"/>
      <c r="RPA44" s="851"/>
      <c r="RPB44" s="851"/>
      <c r="RPC44" s="851"/>
      <c r="RPD44" s="851"/>
      <c r="RPE44" s="851"/>
      <c r="RPF44" s="851"/>
      <c r="RPG44" s="851"/>
      <c r="RPH44" s="851"/>
      <c r="RPI44" s="851"/>
      <c r="RPJ44" s="851"/>
      <c r="RPK44" s="851"/>
      <c r="RPL44" s="851"/>
      <c r="RPM44" s="851"/>
      <c r="RPN44" s="851"/>
      <c r="RPO44" s="851"/>
      <c r="RPP44" s="851"/>
      <c r="RPQ44" s="851"/>
      <c r="RPR44" s="851"/>
      <c r="RPS44" s="851"/>
      <c r="RPT44" s="851"/>
      <c r="RPU44" s="851"/>
      <c r="RPV44" s="851"/>
      <c r="RPW44" s="851"/>
      <c r="RPX44" s="851"/>
      <c r="RPY44" s="851"/>
      <c r="RPZ44" s="851"/>
      <c r="RQA44" s="851"/>
      <c r="RQB44" s="851"/>
      <c r="RQC44" s="851"/>
      <c r="RQD44" s="851"/>
      <c r="RQE44" s="851"/>
      <c r="RQF44" s="851"/>
      <c r="RQG44" s="851"/>
      <c r="RQH44" s="851"/>
      <c r="RQI44" s="851"/>
      <c r="RQJ44" s="851"/>
      <c r="RQK44" s="851"/>
      <c r="RQL44" s="851"/>
      <c r="RQM44" s="851"/>
      <c r="RQN44" s="851"/>
      <c r="RQO44" s="851"/>
      <c r="RQP44" s="851"/>
      <c r="RQQ44" s="851"/>
      <c r="RQR44" s="851"/>
      <c r="RQS44" s="851"/>
      <c r="RQT44" s="851"/>
      <c r="RQU44" s="851"/>
      <c r="RQV44" s="851"/>
      <c r="RQW44" s="851"/>
      <c r="RQX44" s="851"/>
      <c r="RQY44" s="851"/>
      <c r="RQZ44" s="851"/>
      <c r="RRA44" s="851"/>
      <c r="RRB44" s="851"/>
      <c r="RRC44" s="851"/>
      <c r="RRD44" s="851"/>
      <c r="RRE44" s="851"/>
      <c r="RRF44" s="851"/>
      <c r="RRG44" s="851"/>
      <c r="RRH44" s="851"/>
      <c r="RRI44" s="851"/>
      <c r="RRJ44" s="851"/>
      <c r="RRK44" s="851"/>
      <c r="RRL44" s="851"/>
      <c r="RRM44" s="851"/>
      <c r="RRN44" s="851"/>
      <c r="RRO44" s="851"/>
      <c r="RRP44" s="851"/>
      <c r="RRQ44" s="851"/>
      <c r="RRR44" s="851"/>
      <c r="RRS44" s="851"/>
      <c r="RRT44" s="851"/>
      <c r="RRU44" s="851"/>
      <c r="RRV44" s="851"/>
      <c r="RRW44" s="851"/>
      <c r="RRX44" s="851"/>
      <c r="RRY44" s="851"/>
      <c r="RRZ44" s="851"/>
      <c r="RSA44" s="851"/>
      <c r="RSB44" s="851"/>
      <c r="RSC44" s="851"/>
      <c r="RSD44" s="851"/>
      <c r="RSE44" s="851"/>
      <c r="RSF44" s="851"/>
      <c r="RSG44" s="851"/>
      <c r="RSH44" s="851"/>
      <c r="RSI44" s="851"/>
      <c r="RSJ44" s="851"/>
      <c r="RSK44" s="851"/>
      <c r="RSL44" s="851"/>
      <c r="RSM44" s="851"/>
      <c r="RSN44" s="851"/>
      <c r="RSO44" s="851"/>
      <c r="RSP44" s="851"/>
      <c r="RSQ44" s="851"/>
      <c r="RSR44" s="851"/>
      <c r="RSS44" s="851"/>
      <c r="RST44" s="851"/>
      <c r="RSU44" s="851"/>
      <c r="RSV44" s="851"/>
      <c r="RSW44" s="851"/>
      <c r="RSX44" s="851"/>
      <c r="RSY44" s="851"/>
      <c r="RSZ44" s="851"/>
      <c r="RTA44" s="851"/>
      <c r="RTB44" s="851"/>
      <c r="RTC44" s="851"/>
      <c r="RTD44" s="851"/>
      <c r="RTE44" s="851"/>
      <c r="RTF44" s="851"/>
      <c r="RTG44" s="851"/>
      <c r="RTH44" s="851"/>
      <c r="RTI44" s="851"/>
      <c r="RTJ44" s="851"/>
      <c r="RTK44" s="851"/>
      <c r="RTL44" s="851"/>
      <c r="RTM44" s="851"/>
      <c r="RTN44" s="851"/>
      <c r="RTO44" s="851"/>
      <c r="RTP44" s="851"/>
      <c r="RTQ44" s="851"/>
      <c r="RTR44" s="851"/>
      <c r="RTS44" s="851"/>
      <c r="RTT44" s="851"/>
      <c r="RTU44" s="851"/>
      <c r="RTV44" s="851"/>
      <c r="RTW44" s="851"/>
      <c r="RTX44" s="851"/>
      <c r="RTY44" s="851"/>
      <c r="RTZ44" s="851"/>
      <c r="RUA44" s="851"/>
      <c r="RUB44" s="851"/>
      <c r="RUC44" s="851"/>
      <c r="RUD44" s="851"/>
      <c r="RUE44" s="851"/>
      <c r="RUF44" s="851"/>
      <c r="RUG44" s="851"/>
      <c r="RUH44" s="851"/>
      <c r="RUI44" s="851"/>
      <c r="RUJ44" s="851"/>
      <c r="RUK44" s="851"/>
      <c r="RUL44" s="851"/>
      <c r="RUM44" s="851"/>
      <c r="RUN44" s="851"/>
      <c r="RUO44" s="851"/>
      <c r="RUP44" s="851"/>
      <c r="RUQ44" s="851"/>
      <c r="RUR44" s="851"/>
      <c r="RUS44" s="851"/>
      <c r="RUT44" s="851"/>
      <c r="RUU44" s="851"/>
      <c r="RUV44" s="851"/>
      <c r="RUW44" s="851"/>
      <c r="RUX44" s="851"/>
      <c r="RUY44" s="851"/>
      <c r="RUZ44" s="851"/>
      <c r="RVA44" s="851"/>
      <c r="RVB44" s="851"/>
      <c r="RVC44" s="851"/>
      <c r="RVD44" s="851"/>
      <c r="RVE44" s="851"/>
      <c r="RVF44" s="851"/>
      <c r="RVG44" s="851"/>
      <c r="RVH44" s="851"/>
      <c r="RVI44" s="851"/>
      <c r="RVJ44" s="851"/>
      <c r="RVK44" s="851"/>
      <c r="RVL44" s="851"/>
      <c r="RVM44" s="851"/>
      <c r="RVN44" s="851"/>
      <c r="RVO44" s="851"/>
      <c r="RVP44" s="851"/>
      <c r="RVQ44" s="851"/>
      <c r="RVR44" s="851"/>
      <c r="RVS44" s="851"/>
      <c r="RVT44" s="851"/>
      <c r="RVU44" s="851"/>
      <c r="RVV44" s="851"/>
      <c r="RVW44" s="851"/>
      <c r="RVX44" s="851"/>
      <c r="RVY44" s="851"/>
      <c r="RVZ44" s="851"/>
      <c r="RWA44" s="851"/>
      <c r="RWB44" s="851"/>
      <c r="RWC44" s="851"/>
      <c r="RWD44" s="851"/>
      <c r="RWE44" s="851"/>
      <c r="RWF44" s="851"/>
      <c r="RWG44" s="851"/>
      <c r="RWH44" s="851"/>
      <c r="RWI44" s="851"/>
      <c r="RWJ44" s="851"/>
      <c r="RWK44" s="851"/>
      <c r="RWL44" s="851"/>
      <c r="RWM44" s="851"/>
      <c r="RWN44" s="851"/>
      <c r="RWO44" s="851"/>
      <c r="RWP44" s="851"/>
      <c r="RWQ44" s="851"/>
      <c r="RWR44" s="851"/>
      <c r="RWS44" s="851"/>
      <c r="RWT44" s="851"/>
      <c r="RWU44" s="851"/>
      <c r="RWV44" s="851"/>
      <c r="RWW44" s="851"/>
      <c r="RWX44" s="851"/>
      <c r="RWY44" s="851"/>
      <c r="RWZ44" s="851"/>
      <c r="RXA44" s="851"/>
      <c r="RXB44" s="851"/>
      <c r="RXC44" s="851"/>
      <c r="RXD44" s="851"/>
      <c r="RXE44" s="851"/>
      <c r="RXF44" s="851"/>
      <c r="RXG44" s="851"/>
      <c r="RXH44" s="851"/>
      <c r="RXI44" s="851"/>
      <c r="RXJ44" s="851"/>
      <c r="RXK44" s="851"/>
      <c r="RXL44" s="851"/>
      <c r="RXM44" s="851"/>
      <c r="RXN44" s="851"/>
      <c r="RXO44" s="851"/>
      <c r="RXP44" s="851"/>
      <c r="RXQ44" s="851"/>
      <c r="RXR44" s="851"/>
      <c r="RXS44" s="851"/>
      <c r="RXT44" s="851"/>
      <c r="RXU44" s="851"/>
      <c r="RXV44" s="851"/>
      <c r="RXW44" s="851"/>
      <c r="RXX44" s="851"/>
      <c r="RXY44" s="851"/>
      <c r="RXZ44" s="851"/>
      <c r="RYA44" s="851"/>
      <c r="RYB44" s="851"/>
      <c r="RYC44" s="851"/>
      <c r="RYD44" s="851"/>
      <c r="RYE44" s="851"/>
      <c r="RYF44" s="851"/>
      <c r="RYG44" s="851"/>
      <c r="RYH44" s="851"/>
      <c r="RYI44" s="851"/>
      <c r="RYJ44" s="851"/>
      <c r="RYK44" s="851"/>
      <c r="RYL44" s="851"/>
      <c r="RYM44" s="851"/>
      <c r="RYN44" s="851"/>
      <c r="RYO44" s="851"/>
      <c r="RYP44" s="851"/>
      <c r="RYQ44" s="851"/>
      <c r="RYR44" s="851"/>
      <c r="RYS44" s="851"/>
      <c r="RYT44" s="851"/>
      <c r="RYU44" s="851"/>
      <c r="RYV44" s="851"/>
      <c r="RYW44" s="851"/>
      <c r="RYX44" s="851"/>
      <c r="RYY44" s="851"/>
      <c r="RYZ44" s="851"/>
      <c r="RZA44" s="851"/>
      <c r="RZB44" s="851"/>
      <c r="RZC44" s="851"/>
      <c r="RZD44" s="851"/>
      <c r="RZE44" s="851"/>
      <c r="RZF44" s="851"/>
      <c r="RZG44" s="851"/>
      <c r="RZH44" s="851"/>
      <c r="RZI44" s="851"/>
      <c r="RZJ44" s="851"/>
      <c r="RZK44" s="851"/>
      <c r="RZL44" s="851"/>
      <c r="RZM44" s="851"/>
      <c r="RZN44" s="851"/>
      <c r="RZO44" s="851"/>
      <c r="RZP44" s="851"/>
      <c r="RZQ44" s="851"/>
      <c r="RZR44" s="851"/>
      <c r="RZS44" s="851"/>
      <c r="RZT44" s="851"/>
      <c r="RZU44" s="851"/>
      <c r="RZV44" s="851"/>
      <c r="RZW44" s="851"/>
      <c r="RZX44" s="851"/>
      <c r="RZY44" s="851"/>
      <c r="RZZ44" s="851"/>
      <c r="SAA44" s="851"/>
      <c r="SAB44" s="851"/>
      <c r="SAC44" s="851"/>
      <c r="SAD44" s="851"/>
      <c r="SAE44" s="851"/>
      <c r="SAF44" s="851"/>
      <c r="SAG44" s="851"/>
      <c r="SAH44" s="851"/>
      <c r="SAI44" s="851"/>
      <c r="SAJ44" s="851"/>
      <c r="SAK44" s="851"/>
      <c r="SAL44" s="851"/>
      <c r="SAM44" s="851"/>
      <c r="SAN44" s="851"/>
      <c r="SAO44" s="851"/>
      <c r="SAP44" s="851"/>
      <c r="SAQ44" s="851"/>
      <c r="SAR44" s="851"/>
      <c r="SAS44" s="851"/>
      <c r="SAT44" s="851"/>
      <c r="SAU44" s="851"/>
      <c r="SAV44" s="851"/>
      <c r="SAW44" s="851"/>
      <c r="SAX44" s="851"/>
      <c r="SAY44" s="851"/>
      <c r="SAZ44" s="851"/>
      <c r="SBA44" s="851"/>
      <c r="SBB44" s="851"/>
      <c r="SBC44" s="851"/>
      <c r="SBD44" s="851"/>
      <c r="SBE44" s="851"/>
      <c r="SBF44" s="851"/>
      <c r="SBG44" s="851"/>
      <c r="SBH44" s="851"/>
      <c r="SBI44" s="851"/>
      <c r="SBJ44" s="851"/>
      <c r="SBK44" s="851"/>
      <c r="SBL44" s="851"/>
      <c r="SBM44" s="851"/>
      <c r="SBN44" s="851"/>
      <c r="SBO44" s="851"/>
      <c r="SBP44" s="851"/>
      <c r="SBQ44" s="851"/>
      <c r="SBR44" s="851"/>
      <c r="SBS44" s="851"/>
      <c r="SBT44" s="851"/>
      <c r="SBU44" s="851"/>
      <c r="SBV44" s="851"/>
      <c r="SBW44" s="851"/>
      <c r="SBX44" s="851"/>
      <c r="SBY44" s="851"/>
      <c r="SBZ44" s="851"/>
      <c r="SCA44" s="851"/>
      <c r="SCB44" s="851"/>
      <c r="SCC44" s="851"/>
      <c r="SCD44" s="851"/>
      <c r="SCE44" s="851"/>
      <c r="SCF44" s="851"/>
      <c r="SCG44" s="851"/>
      <c r="SCH44" s="851"/>
      <c r="SCI44" s="851"/>
      <c r="SCJ44" s="851"/>
      <c r="SCK44" s="851"/>
      <c r="SCL44" s="851"/>
      <c r="SCM44" s="851"/>
      <c r="SCN44" s="851"/>
      <c r="SCO44" s="851"/>
      <c r="SCP44" s="851"/>
      <c r="SCQ44" s="851"/>
      <c r="SCR44" s="851"/>
      <c r="SCS44" s="851"/>
      <c r="SCT44" s="851"/>
      <c r="SCU44" s="851"/>
      <c r="SCV44" s="851"/>
      <c r="SCW44" s="851"/>
      <c r="SCX44" s="851"/>
      <c r="SCY44" s="851"/>
      <c r="SCZ44" s="851"/>
      <c r="SDA44" s="851"/>
      <c r="SDB44" s="851"/>
      <c r="SDC44" s="851"/>
      <c r="SDD44" s="851"/>
      <c r="SDE44" s="851"/>
      <c r="SDF44" s="851"/>
      <c r="SDG44" s="851"/>
      <c r="SDH44" s="851"/>
      <c r="SDI44" s="851"/>
      <c r="SDJ44" s="851"/>
      <c r="SDK44" s="851"/>
      <c r="SDL44" s="851"/>
      <c r="SDM44" s="851"/>
      <c r="SDN44" s="851"/>
      <c r="SDO44" s="851"/>
      <c r="SDP44" s="851"/>
      <c r="SDQ44" s="851"/>
      <c r="SDR44" s="851"/>
      <c r="SDS44" s="851"/>
      <c r="SDT44" s="851"/>
      <c r="SDU44" s="851"/>
      <c r="SDV44" s="851"/>
      <c r="SDW44" s="851"/>
      <c r="SDX44" s="851"/>
      <c r="SDY44" s="851"/>
      <c r="SDZ44" s="851"/>
      <c r="SEA44" s="851"/>
      <c r="SEB44" s="851"/>
      <c r="SEC44" s="851"/>
      <c r="SED44" s="851"/>
      <c r="SEE44" s="851"/>
      <c r="SEF44" s="851"/>
      <c r="SEG44" s="851"/>
      <c r="SEH44" s="851"/>
      <c r="SEI44" s="851"/>
      <c r="SEJ44" s="851"/>
      <c r="SEK44" s="851"/>
      <c r="SEL44" s="851"/>
      <c r="SEM44" s="851"/>
      <c r="SEN44" s="851"/>
      <c r="SEO44" s="851"/>
      <c r="SEP44" s="851"/>
      <c r="SEQ44" s="851"/>
      <c r="SER44" s="851"/>
      <c r="SES44" s="851"/>
      <c r="SET44" s="851"/>
      <c r="SEU44" s="851"/>
      <c r="SEV44" s="851"/>
      <c r="SEW44" s="851"/>
      <c r="SEX44" s="851"/>
      <c r="SEY44" s="851"/>
      <c r="SEZ44" s="851"/>
      <c r="SFA44" s="851"/>
      <c r="SFB44" s="851"/>
      <c r="SFC44" s="851"/>
      <c r="SFD44" s="851"/>
      <c r="SFE44" s="851"/>
      <c r="SFF44" s="851"/>
      <c r="SFG44" s="851"/>
      <c r="SFH44" s="851"/>
      <c r="SFI44" s="851"/>
      <c r="SFJ44" s="851"/>
      <c r="SFK44" s="851"/>
      <c r="SFL44" s="851"/>
      <c r="SFM44" s="851"/>
      <c r="SFN44" s="851"/>
      <c r="SFO44" s="851"/>
      <c r="SFP44" s="851"/>
      <c r="SFQ44" s="851"/>
      <c r="SFR44" s="851"/>
      <c r="SFS44" s="851"/>
      <c r="SFT44" s="851"/>
      <c r="SFU44" s="851"/>
      <c r="SFV44" s="851"/>
      <c r="SFW44" s="851"/>
      <c r="SFX44" s="851"/>
      <c r="SFY44" s="851"/>
      <c r="SFZ44" s="851"/>
      <c r="SGA44" s="851"/>
      <c r="SGB44" s="851"/>
      <c r="SGC44" s="851"/>
      <c r="SGD44" s="851"/>
      <c r="SGE44" s="851"/>
      <c r="SGF44" s="851"/>
      <c r="SGG44" s="851"/>
      <c r="SGH44" s="851"/>
      <c r="SGI44" s="851"/>
      <c r="SGJ44" s="851"/>
      <c r="SGK44" s="851"/>
      <c r="SGL44" s="851"/>
      <c r="SGM44" s="851"/>
      <c r="SGN44" s="851"/>
      <c r="SGO44" s="851"/>
      <c r="SGP44" s="851"/>
      <c r="SGQ44" s="851"/>
      <c r="SGR44" s="851"/>
      <c r="SGS44" s="851"/>
      <c r="SGT44" s="851"/>
      <c r="SGU44" s="851"/>
      <c r="SGV44" s="851"/>
      <c r="SGW44" s="851"/>
      <c r="SGX44" s="851"/>
      <c r="SGY44" s="851"/>
      <c r="SGZ44" s="851"/>
      <c r="SHA44" s="851"/>
      <c r="SHB44" s="851"/>
      <c r="SHC44" s="851"/>
      <c r="SHD44" s="851"/>
      <c r="SHE44" s="851"/>
      <c r="SHF44" s="851"/>
      <c r="SHG44" s="851"/>
      <c r="SHH44" s="851"/>
      <c r="SHI44" s="851"/>
      <c r="SHJ44" s="851"/>
      <c r="SHK44" s="851"/>
      <c r="SHL44" s="851"/>
      <c r="SHM44" s="851"/>
      <c r="SHN44" s="851"/>
      <c r="SHO44" s="851"/>
      <c r="SHP44" s="851"/>
      <c r="SHQ44" s="851"/>
      <c r="SHR44" s="851"/>
      <c r="SHS44" s="851"/>
      <c r="SHT44" s="851"/>
      <c r="SHU44" s="851"/>
      <c r="SHV44" s="851"/>
      <c r="SHW44" s="851"/>
      <c r="SHX44" s="851"/>
      <c r="SHY44" s="851"/>
      <c r="SHZ44" s="851"/>
      <c r="SIA44" s="851"/>
      <c r="SIB44" s="851"/>
      <c r="SIC44" s="851"/>
      <c r="SID44" s="851"/>
      <c r="SIE44" s="851"/>
      <c r="SIF44" s="851"/>
      <c r="SIG44" s="851"/>
      <c r="SIH44" s="851"/>
      <c r="SII44" s="851"/>
      <c r="SIJ44" s="851"/>
      <c r="SIK44" s="851"/>
      <c r="SIL44" s="851"/>
      <c r="SIM44" s="851"/>
      <c r="SIN44" s="851"/>
      <c r="SIO44" s="851"/>
      <c r="SIP44" s="851"/>
      <c r="SIQ44" s="851"/>
      <c r="SIR44" s="851"/>
      <c r="SIS44" s="851"/>
      <c r="SIT44" s="851"/>
      <c r="SIU44" s="851"/>
      <c r="SIV44" s="851"/>
      <c r="SIW44" s="851"/>
      <c r="SIX44" s="851"/>
      <c r="SIY44" s="851"/>
      <c r="SIZ44" s="851"/>
      <c r="SJA44" s="851"/>
      <c r="SJB44" s="851"/>
      <c r="SJC44" s="851"/>
      <c r="SJD44" s="851"/>
      <c r="SJE44" s="851"/>
      <c r="SJF44" s="851"/>
      <c r="SJG44" s="851"/>
      <c r="SJH44" s="851"/>
      <c r="SJI44" s="851"/>
      <c r="SJJ44" s="851"/>
      <c r="SJK44" s="851"/>
      <c r="SJL44" s="851"/>
      <c r="SJM44" s="851"/>
      <c r="SJN44" s="851"/>
      <c r="SJO44" s="851"/>
      <c r="SJP44" s="851"/>
      <c r="SJQ44" s="851"/>
      <c r="SJR44" s="851"/>
      <c r="SJS44" s="851"/>
      <c r="SJT44" s="851"/>
      <c r="SJU44" s="851"/>
      <c r="SJV44" s="851"/>
      <c r="SJW44" s="851"/>
      <c r="SJX44" s="851"/>
      <c r="SJY44" s="851"/>
      <c r="SJZ44" s="851"/>
      <c r="SKA44" s="851"/>
      <c r="SKB44" s="851"/>
      <c r="SKC44" s="851"/>
      <c r="SKD44" s="851"/>
      <c r="SKE44" s="851"/>
      <c r="SKF44" s="851"/>
      <c r="SKG44" s="851"/>
      <c r="SKH44" s="851"/>
      <c r="SKI44" s="851"/>
      <c r="SKJ44" s="851"/>
      <c r="SKK44" s="851"/>
      <c r="SKL44" s="851"/>
      <c r="SKM44" s="851"/>
      <c r="SKN44" s="851"/>
      <c r="SKO44" s="851"/>
      <c r="SKP44" s="851"/>
      <c r="SKQ44" s="851"/>
      <c r="SKR44" s="851"/>
      <c r="SKS44" s="851"/>
      <c r="SKT44" s="851"/>
      <c r="SKU44" s="851"/>
      <c r="SKV44" s="851"/>
      <c r="SKW44" s="851"/>
      <c r="SKX44" s="851"/>
      <c r="SKY44" s="851"/>
      <c r="SKZ44" s="851"/>
      <c r="SLA44" s="851"/>
      <c r="SLB44" s="851"/>
      <c r="SLC44" s="851"/>
      <c r="SLD44" s="851"/>
      <c r="SLE44" s="851"/>
      <c r="SLF44" s="851"/>
      <c r="SLG44" s="851"/>
      <c r="SLH44" s="851"/>
      <c r="SLI44" s="851"/>
      <c r="SLJ44" s="851"/>
      <c r="SLK44" s="851"/>
      <c r="SLL44" s="851"/>
      <c r="SLM44" s="851"/>
      <c r="SLN44" s="851"/>
      <c r="SLO44" s="851"/>
      <c r="SLP44" s="851"/>
      <c r="SLQ44" s="851"/>
      <c r="SLR44" s="851"/>
      <c r="SLS44" s="851"/>
      <c r="SLT44" s="851"/>
      <c r="SLU44" s="851"/>
      <c r="SLV44" s="851"/>
      <c r="SLW44" s="851"/>
      <c r="SLX44" s="851"/>
      <c r="SLY44" s="851"/>
      <c r="SLZ44" s="851"/>
      <c r="SMA44" s="851"/>
      <c r="SMB44" s="851"/>
      <c r="SMC44" s="851"/>
      <c r="SMD44" s="851"/>
      <c r="SME44" s="851"/>
      <c r="SMF44" s="851"/>
      <c r="SMG44" s="851"/>
      <c r="SMH44" s="851"/>
      <c r="SMI44" s="851"/>
      <c r="SMJ44" s="851"/>
      <c r="SMK44" s="851"/>
      <c r="SML44" s="851"/>
      <c r="SMM44" s="851"/>
      <c r="SMN44" s="851"/>
      <c r="SMO44" s="851"/>
      <c r="SMP44" s="851"/>
      <c r="SMQ44" s="851"/>
      <c r="SMR44" s="851"/>
      <c r="SMS44" s="851"/>
      <c r="SMT44" s="851"/>
      <c r="SMU44" s="851"/>
      <c r="SMV44" s="851"/>
      <c r="SMW44" s="851"/>
      <c r="SMX44" s="851"/>
      <c r="SMY44" s="851"/>
      <c r="SMZ44" s="851"/>
      <c r="SNA44" s="851"/>
      <c r="SNB44" s="851"/>
      <c r="SNC44" s="851"/>
      <c r="SND44" s="851"/>
      <c r="SNE44" s="851"/>
      <c r="SNF44" s="851"/>
      <c r="SNG44" s="851"/>
      <c r="SNH44" s="851"/>
      <c r="SNI44" s="851"/>
      <c r="SNJ44" s="851"/>
      <c r="SNK44" s="851"/>
      <c r="SNL44" s="851"/>
      <c r="SNM44" s="851"/>
      <c r="SNN44" s="851"/>
      <c r="SNO44" s="851"/>
      <c r="SNP44" s="851"/>
      <c r="SNQ44" s="851"/>
      <c r="SNR44" s="851"/>
      <c r="SNS44" s="851"/>
      <c r="SNT44" s="851"/>
      <c r="SNU44" s="851"/>
      <c r="SNV44" s="851"/>
      <c r="SNW44" s="851"/>
      <c r="SNX44" s="851"/>
      <c r="SNY44" s="851"/>
      <c r="SNZ44" s="851"/>
      <c r="SOA44" s="851"/>
      <c r="SOB44" s="851"/>
      <c r="SOC44" s="851"/>
      <c r="SOD44" s="851"/>
      <c r="SOE44" s="851"/>
      <c r="SOF44" s="851"/>
      <c r="SOG44" s="851"/>
      <c r="SOH44" s="851"/>
      <c r="SOI44" s="851"/>
      <c r="SOJ44" s="851"/>
      <c r="SOK44" s="851"/>
      <c r="SOL44" s="851"/>
      <c r="SOM44" s="851"/>
      <c r="SON44" s="851"/>
      <c r="SOO44" s="851"/>
      <c r="SOP44" s="851"/>
      <c r="SOQ44" s="851"/>
      <c r="SOR44" s="851"/>
      <c r="SOS44" s="851"/>
      <c r="SOT44" s="851"/>
      <c r="SOU44" s="851"/>
      <c r="SOV44" s="851"/>
      <c r="SOW44" s="851"/>
      <c r="SOX44" s="851"/>
      <c r="SOY44" s="851"/>
      <c r="SOZ44" s="851"/>
      <c r="SPA44" s="851"/>
      <c r="SPB44" s="851"/>
      <c r="SPC44" s="851"/>
      <c r="SPD44" s="851"/>
      <c r="SPE44" s="851"/>
      <c r="SPF44" s="851"/>
      <c r="SPG44" s="851"/>
      <c r="SPH44" s="851"/>
      <c r="SPI44" s="851"/>
      <c r="SPJ44" s="851"/>
      <c r="SPK44" s="851"/>
      <c r="SPL44" s="851"/>
      <c r="SPM44" s="851"/>
      <c r="SPN44" s="851"/>
      <c r="SPO44" s="851"/>
      <c r="SPP44" s="851"/>
      <c r="SPQ44" s="851"/>
      <c r="SPR44" s="851"/>
      <c r="SPS44" s="851"/>
      <c r="SPT44" s="851"/>
      <c r="SPU44" s="851"/>
      <c r="SPV44" s="851"/>
      <c r="SPW44" s="851"/>
      <c r="SPX44" s="851"/>
      <c r="SPY44" s="851"/>
      <c r="SPZ44" s="851"/>
      <c r="SQA44" s="851"/>
      <c r="SQB44" s="851"/>
      <c r="SQC44" s="851"/>
      <c r="SQD44" s="851"/>
      <c r="SQE44" s="851"/>
      <c r="SQF44" s="851"/>
      <c r="SQG44" s="851"/>
      <c r="SQH44" s="851"/>
      <c r="SQI44" s="851"/>
      <c r="SQJ44" s="851"/>
      <c r="SQK44" s="851"/>
      <c r="SQL44" s="851"/>
      <c r="SQM44" s="851"/>
      <c r="SQN44" s="851"/>
      <c r="SQO44" s="851"/>
      <c r="SQP44" s="851"/>
      <c r="SQQ44" s="851"/>
      <c r="SQR44" s="851"/>
      <c r="SQS44" s="851"/>
      <c r="SQT44" s="851"/>
      <c r="SQU44" s="851"/>
      <c r="SQV44" s="851"/>
      <c r="SQW44" s="851"/>
      <c r="SQX44" s="851"/>
      <c r="SQY44" s="851"/>
      <c r="SQZ44" s="851"/>
      <c r="SRA44" s="851"/>
      <c r="SRB44" s="851"/>
      <c r="SRC44" s="851"/>
      <c r="SRD44" s="851"/>
      <c r="SRE44" s="851"/>
      <c r="SRF44" s="851"/>
      <c r="SRG44" s="851"/>
      <c r="SRH44" s="851"/>
      <c r="SRI44" s="851"/>
      <c r="SRJ44" s="851"/>
      <c r="SRK44" s="851"/>
      <c r="SRL44" s="851"/>
      <c r="SRM44" s="851"/>
      <c r="SRN44" s="851"/>
      <c r="SRO44" s="851"/>
      <c r="SRP44" s="851"/>
      <c r="SRQ44" s="851"/>
      <c r="SRR44" s="851"/>
      <c r="SRS44" s="851"/>
      <c r="SRT44" s="851"/>
      <c r="SRU44" s="851"/>
      <c r="SRV44" s="851"/>
      <c r="SRW44" s="851"/>
      <c r="SRX44" s="851"/>
      <c r="SRY44" s="851"/>
      <c r="SRZ44" s="851"/>
      <c r="SSA44" s="851"/>
      <c r="SSB44" s="851"/>
      <c r="SSC44" s="851"/>
      <c r="SSD44" s="851"/>
      <c r="SSE44" s="851"/>
      <c r="SSF44" s="851"/>
      <c r="SSG44" s="851"/>
      <c r="SSH44" s="851"/>
      <c r="SSI44" s="851"/>
      <c r="SSJ44" s="851"/>
      <c r="SSK44" s="851"/>
      <c r="SSL44" s="851"/>
      <c r="SSM44" s="851"/>
      <c r="SSN44" s="851"/>
      <c r="SSO44" s="851"/>
      <c r="SSP44" s="851"/>
      <c r="SSQ44" s="851"/>
      <c r="SSR44" s="851"/>
      <c r="SSS44" s="851"/>
      <c r="SST44" s="851"/>
      <c r="SSU44" s="851"/>
      <c r="SSV44" s="851"/>
      <c r="SSW44" s="851"/>
      <c r="SSX44" s="851"/>
      <c r="SSY44" s="851"/>
      <c r="SSZ44" s="851"/>
      <c r="STA44" s="851"/>
      <c r="STB44" s="851"/>
      <c r="STC44" s="851"/>
      <c r="STD44" s="851"/>
      <c r="STE44" s="851"/>
      <c r="STF44" s="851"/>
      <c r="STG44" s="851"/>
      <c r="STH44" s="851"/>
      <c r="STI44" s="851"/>
      <c r="STJ44" s="851"/>
      <c r="STK44" s="851"/>
      <c r="STL44" s="851"/>
      <c r="STM44" s="851"/>
      <c r="STN44" s="851"/>
      <c r="STO44" s="851"/>
      <c r="STP44" s="851"/>
      <c r="STQ44" s="851"/>
      <c r="STR44" s="851"/>
      <c r="STS44" s="851"/>
      <c r="STT44" s="851"/>
      <c r="STU44" s="851"/>
      <c r="STV44" s="851"/>
      <c r="STW44" s="851"/>
      <c r="STX44" s="851"/>
      <c r="STY44" s="851"/>
      <c r="STZ44" s="851"/>
      <c r="SUA44" s="851"/>
      <c r="SUB44" s="851"/>
      <c r="SUC44" s="851"/>
      <c r="SUD44" s="851"/>
      <c r="SUE44" s="851"/>
      <c r="SUF44" s="851"/>
      <c r="SUG44" s="851"/>
      <c r="SUH44" s="851"/>
      <c r="SUI44" s="851"/>
      <c r="SUJ44" s="851"/>
      <c r="SUK44" s="851"/>
      <c r="SUL44" s="851"/>
      <c r="SUM44" s="851"/>
      <c r="SUN44" s="851"/>
      <c r="SUO44" s="851"/>
      <c r="SUP44" s="851"/>
      <c r="SUQ44" s="851"/>
      <c r="SUR44" s="851"/>
      <c r="SUS44" s="851"/>
      <c r="SUT44" s="851"/>
      <c r="SUU44" s="851"/>
      <c r="SUV44" s="851"/>
      <c r="SUW44" s="851"/>
      <c r="SUX44" s="851"/>
      <c r="SUY44" s="851"/>
      <c r="SUZ44" s="851"/>
      <c r="SVA44" s="851"/>
      <c r="SVB44" s="851"/>
      <c r="SVC44" s="851"/>
      <c r="SVD44" s="851"/>
      <c r="SVE44" s="851"/>
      <c r="SVF44" s="851"/>
      <c r="SVG44" s="851"/>
      <c r="SVH44" s="851"/>
      <c r="SVI44" s="851"/>
      <c r="SVJ44" s="851"/>
      <c r="SVK44" s="851"/>
      <c r="SVL44" s="851"/>
      <c r="SVM44" s="851"/>
      <c r="SVN44" s="851"/>
      <c r="SVO44" s="851"/>
      <c r="SVP44" s="851"/>
      <c r="SVQ44" s="851"/>
      <c r="SVR44" s="851"/>
      <c r="SVS44" s="851"/>
      <c r="SVT44" s="851"/>
      <c r="SVU44" s="851"/>
      <c r="SVV44" s="851"/>
      <c r="SVW44" s="851"/>
      <c r="SVX44" s="851"/>
      <c r="SVY44" s="851"/>
      <c r="SVZ44" s="851"/>
      <c r="SWA44" s="851"/>
      <c r="SWB44" s="851"/>
      <c r="SWC44" s="851"/>
      <c r="SWD44" s="851"/>
      <c r="SWE44" s="851"/>
      <c r="SWF44" s="851"/>
      <c r="SWG44" s="851"/>
      <c r="SWH44" s="851"/>
      <c r="SWI44" s="851"/>
      <c r="SWJ44" s="851"/>
      <c r="SWK44" s="851"/>
      <c r="SWL44" s="851"/>
      <c r="SWM44" s="851"/>
      <c r="SWN44" s="851"/>
      <c r="SWO44" s="851"/>
      <c r="SWP44" s="851"/>
      <c r="SWQ44" s="851"/>
      <c r="SWR44" s="851"/>
      <c r="SWS44" s="851"/>
      <c r="SWT44" s="851"/>
      <c r="SWU44" s="851"/>
      <c r="SWV44" s="851"/>
      <c r="SWW44" s="851"/>
      <c r="SWX44" s="851"/>
      <c r="SWY44" s="851"/>
      <c r="SWZ44" s="851"/>
      <c r="SXA44" s="851"/>
      <c r="SXB44" s="851"/>
      <c r="SXC44" s="851"/>
      <c r="SXD44" s="851"/>
      <c r="SXE44" s="851"/>
      <c r="SXF44" s="851"/>
      <c r="SXG44" s="851"/>
      <c r="SXH44" s="851"/>
      <c r="SXI44" s="851"/>
      <c r="SXJ44" s="851"/>
      <c r="SXK44" s="851"/>
      <c r="SXL44" s="851"/>
      <c r="SXM44" s="851"/>
      <c r="SXN44" s="851"/>
      <c r="SXO44" s="851"/>
      <c r="SXP44" s="851"/>
      <c r="SXQ44" s="851"/>
      <c r="SXR44" s="851"/>
      <c r="SXS44" s="851"/>
      <c r="SXT44" s="851"/>
      <c r="SXU44" s="851"/>
      <c r="SXV44" s="851"/>
      <c r="SXW44" s="851"/>
      <c r="SXX44" s="851"/>
      <c r="SXY44" s="851"/>
      <c r="SXZ44" s="851"/>
      <c r="SYA44" s="851"/>
      <c r="SYB44" s="851"/>
      <c r="SYC44" s="851"/>
      <c r="SYD44" s="851"/>
      <c r="SYE44" s="851"/>
      <c r="SYF44" s="851"/>
      <c r="SYG44" s="851"/>
      <c r="SYH44" s="851"/>
      <c r="SYI44" s="851"/>
      <c r="SYJ44" s="851"/>
      <c r="SYK44" s="851"/>
      <c r="SYL44" s="851"/>
      <c r="SYM44" s="851"/>
      <c r="SYN44" s="851"/>
      <c r="SYO44" s="851"/>
      <c r="SYP44" s="851"/>
      <c r="SYQ44" s="851"/>
      <c r="SYR44" s="851"/>
      <c r="SYS44" s="851"/>
      <c r="SYT44" s="851"/>
      <c r="SYU44" s="851"/>
      <c r="SYV44" s="851"/>
      <c r="SYW44" s="851"/>
      <c r="SYX44" s="851"/>
      <c r="SYY44" s="851"/>
      <c r="SYZ44" s="851"/>
      <c r="SZA44" s="851"/>
      <c r="SZB44" s="851"/>
      <c r="SZC44" s="851"/>
      <c r="SZD44" s="851"/>
      <c r="SZE44" s="851"/>
      <c r="SZF44" s="851"/>
      <c r="SZG44" s="851"/>
      <c r="SZH44" s="851"/>
      <c r="SZI44" s="851"/>
      <c r="SZJ44" s="851"/>
      <c r="SZK44" s="851"/>
      <c r="SZL44" s="851"/>
      <c r="SZM44" s="851"/>
      <c r="SZN44" s="851"/>
      <c r="SZO44" s="851"/>
      <c r="SZP44" s="851"/>
      <c r="SZQ44" s="851"/>
      <c r="SZR44" s="851"/>
      <c r="SZS44" s="851"/>
      <c r="SZT44" s="851"/>
      <c r="SZU44" s="851"/>
      <c r="SZV44" s="851"/>
      <c r="SZW44" s="851"/>
      <c r="SZX44" s="851"/>
      <c r="SZY44" s="851"/>
      <c r="SZZ44" s="851"/>
      <c r="TAA44" s="851"/>
      <c r="TAB44" s="851"/>
      <c r="TAC44" s="851"/>
      <c r="TAD44" s="851"/>
      <c r="TAE44" s="851"/>
      <c r="TAF44" s="851"/>
      <c r="TAG44" s="851"/>
      <c r="TAH44" s="851"/>
      <c r="TAI44" s="851"/>
      <c r="TAJ44" s="851"/>
      <c r="TAK44" s="851"/>
      <c r="TAL44" s="851"/>
      <c r="TAM44" s="851"/>
      <c r="TAN44" s="851"/>
      <c r="TAO44" s="851"/>
      <c r="TAP44" s="851"/>
      <c r="TAQ44" s="851"/>
      <c r="TAR44" s="851"/>
      <c r="TAS44" s="851"/>
      <c r="TAT44" s="851"/>
      <c r="TAU44" s="851"/>
      <c r="TAV44" s="851"/>
      <c r="TAW44" s="851"/>
      <c r="TAX44" s="851"/>
      <c r="TAY44" s="851"/>
      <c r="TAZ44" s="851"/>
      <c r="TBA44" s="851"/>
      <c r="TBB44" s="851"/>
      <c r="TBC44" s="851"/>
      <c r="TBD44" s="851"/>
      <c r="TBE44" s="851"/>
      <c r="TBF44" s="851"/>
      <c r="TBG44" s="851"/>
      <c r="TBH44" s="851"/>
      <c r="TBI44" s="851"/>
      <c r="TBJ44" s="851"/>
      <c r="TBK44" s="851"/>
      <c r="TBL44" s="851"/>
      <c r="TBM44" s="851"/>
      <c r="TBN44" s="851"/>
      <c r="TBO44" s="851"/>
      <c r="TBP44" s="851"/>
      <c r="TBQ44" s="851"/>
      <c r="TBR44" s="851"/>
      <c r="TBS44" s="851"/>
      <c r="TBT44" s="851"/>
      <c r="TBU44" s="851"/>
      <c r="TBV44" s="851"/>
      <c r="TBW44" s="851"/>
      <c r="TBX44" s="851"/>
      <c r="TBY44" s="851"/>
      <c r="TBZ44" s="851"/>
      <c r="TCA44" s="851"/>
      <c r="TCB44" s="851"/>
      <c r="TCC44" s="851"/>
      <c r="TCD44" s="851"/>
      <c r="TCE44" s="851"/>
      <c r="TCF44" s="851"/>
      <c r="TCG44" s="851"/>
      <c r="TCH44" s="851"/>
      <c r="TCI44" s="851"/>
      <c r="TCJ44" s="851"/>
      <c r="TCK44" s="851"/>
      <c r="TCL44" s="851"/>
      <c r="TCM44" s="851"/>
      <c r="TCN44" s="851"/>
      <c r="TCO44" s="851"/>
      <c r="TCP44" s="851"/>
      <c r="TCQ44" s="851"/>
      <c r="TCR44" s="851"/>
      <c r="TCS44" s="851"/>
      <c r="TCT44" s="851"/>
      <c r="TCU44" s="851"/>
      <c r="TCV44" s="851"/>
      <c r="TCW44" s="851"/>
      <c r="TCX44" s="851"/>
      <c r="TCY44" s="851"/>
      <c r="TCZ44" s="851"/>
      <c r="TDA44" s="851"/>
      <c r="TDB44" s="851"/>
      <c r="TDC44" s="851"/>
      <c r="TDD44" s="851"/>
      <c r="TDE44" s="851"/>
      <c r="TDF44" s="851"/>
      <c r="TDG44" s="851"/>
      <c r="TDH44" s="851"/>
      <c r="TDI44" s="851"/>
      <c r="TDJ44" s="851"/>
      <c r="TDK44" s="851"/>
      <c r="TDL44" s="851"/>
      <c r="TDM44" s="851"/>
      <c r="TDN44" s="851"/>
      <c r="TDO44" s="851"/>
      <c r="TDP44" s="851"/>
      <c r="TDQ44" s="851"/>
      <c r="TDR44" s="851"/>
      <c r="TDS44" s="851"/>
      <c r="TDT44" s="851"/>
      <c r="TDU44" s="851"/>
      <c r="TDV44" s="851"/>
      <c r="TDW44" s="851"/>
      <c r="TDX44" s="851"/>
      <c r="TDY44" s="851"/>
      <c r="TDZ44" s="851"/>
      <c r="TEA44" s="851"/>
      <c r="TEB44" s="851"/>
      <c r="TEC44" s="851"/>
      <c r="TED44" s="851"/>
      <c r="TEE44" s="851"/>
      <c r="TEF44" s="851"/>
      <c r="TEG44" s="851"/>
      <c r="TEH44" s="851"/>
      <c r="TEI44" s="851"/>
      <c r="TEJ44" s="851"/>
      <c r="TEK44" s="851"/>
      <c r="TEL44" s="851"/>
      <c r="TEM44" s="851"/>
      <c r="TEN44" s="851"/>
      <c r="TEO44" s="851"/>
      <c r="TEP44" s="851"/>
      <c r="TEQ44" s="851"/>
      <c r="TER44" s="851"/>
      <c r="TES44" s="851"/>
      <c r="TET44" s="851"/>
      <c r="TEU44" s="851"/>
      <c r="TEV44" s="851"/>
      <c r="TEW44" s="851"/>
      <c r="TEX44" s="851"/>
      <c r="TEY44" s="851"/>
      <c r="TEZ44" s="851"/>
      <c r="TFA44" s="851"/>
      <c r="TFB44" s="851"/>
      <c r="TFC44" s="851"/>
      <c r="TFD44" s="851"/>
      <c r="TFE44" s="851"/>
      <c r="TFF44" s="851"/>
      <c r="TFG44" s="851"/>
      <c r="TFH44" s="851"/>
      <c r="TFI44" s="851"/>
      <c r="TFJ44" s="851"/>
      <c r="TFK44" s="851"/>
      <c r="TFL44" s="851"/>
      <c r="TFM44" s="851"/>
      <c r="TFN44" s="851"/>
      <c r="TFO44" s="851"/>
      <c r="TFP44" s="851"/>
      <c r="TFQ44" s="851"/>
      <c r="TFR44" s="851"/>
      <c r="TFS44" s="851"/>
      <c r="TFT44" s="851"/>
      <c r="TFU44" s="851"/>
      <c r="TFV44" s="851"/>
      <c r="TFW44" s="851"/>
      <c r="TFX44" s="851"/>
      <c r="TFY44" s="851"/>
      <c r="TFZ44" s="851"/>
      <c r="TGA44" s="851"/>
      <c r="TGB44" s="851"/>
      <c r="TGC44" s="851"/>
      <c r="TGD44" s="851"/>
      <c r="TGE44" s="851"/>
      <c r="TGF44" s="851"/>
      <c r="TGG44" s="851"/>
      <c r="TGH44" s="851"/>
      <c r="TGI44" s="851"/>
      <c r="TGJ44" s="851"/>
      <c r="TGK44" s="851"/>
      <c r="TGL44" s="851"/>
      <c r="TGM44" s="851"/>
      <c r="TGN44" s="851"/>
      <c r="TGO44" s="851"/>
      <c r="TGP44" s="851"/>
      <c r="TGQ44" s="851"/>
      <c r="TGR44" s="851"/>
      <c r="TGS44" s="851"/>
      <c r="TGT44" s="851"/>
      <c r="TGU44" s="851"/>
      <c r="TGV44" s="851"/>
      <c r="TGW44" s="851"/>
      <c r="TGX44" s="851"/>
      <c r="TGY44" s="851"/>
      <c r="TGZ44" s="851"/>
      <c r="THA44" s="851"/>
      <c r="THB44" s="851"/>
      <c r="THC44" s="851"/>
      <c r="THD44" s="851"/>
      <c r="THE44" s="851"/>
      <c r="THF44" s="851"/>
      <c r="THG44" s="851"/>
      <c r="THH44" s="851"/>
      <c r="THI44" s="851"/>
      <c r="THJ44" s="851"/>
      <c r="THK44" s="851"/>
      <c r="THL44" s="851"/>
      <c r="THM44" s="851"/>
      <c r="THN44" s="851"/>
      <c r="THO44" s="851"/>
      <c r="THP44" s="851"/>
      <c r="THQ44" s="851"/>
      <c r="THR44" s="851"/>
      <c r="THS44" s="851"/>
      <c r="THT44" s="851"/>
      <c r="THU44" s="851"/>
      <c r="THV44" s="851"/>
      <c r="THW44" s="851"/>
      <c r="THX44" s="851"/>
      <c r="THY44" s="851"/>
      <c r="THZ44" s="851"/>
      <c r="TIA44" s="851"/>
      <c r="TIB44" s="851"/>
      <c r="TIC44" s="851"/>
      <c r="TID44" s="851"/>
      <c r="TIE44" s="851"/>
      <c r="TIF44" s="851"/>
      <c r="TIG44" s="851"/>
      <c r="TIH44" s="851"/>
      <c r="TII44" s="851"/>
      <c r="TIJ44" s="851"/>
      <c r="TIK44" s="851"/>
      <c r="TIL44" s="851"/>
      <c r="TIM44" s="851"/>
      <c r="TIN44" s="851"/>
      <c r="TIO44" s="851"/>
      <c r="TIP44" s="851"/>
      <c r="TIQ44" s="851"/>
      <c r="TIR44" s="851"/>
      <c r="TIS44" s="851"/>
      <c r="TIT44" s="851"/>
      <c r="TIU44" s="851"/>
      <c r="TIV44" s="851"/>
      <c r="TIW44" s="851"/>
      <c r="TIX44" s="851"/>
      <c r="TIY44" s="851"/>
      <c r="TIZ44" s="851"/>
      <c r="TJA44" s="851"/>
      <c r="TJB44" s="851"/>
      <c r="TJC44" s="851"/>
      <c r="TJD44" s="851"/>
      <c r="TJE44" s="851"/>
      <c r="TJF44" s="851"/>
      <c r="TJG44" s="851"/>
      <c r="TJH44" s="851"/>
      <c r="TJI44" s="851"/>
      <c r="TJJ44" s="851"/>
      <c r="TJK44" s="851"/>
      <c r="TJL44" s="851"/>
      <c r="TJM44" s="851"/>
      <c r="TJN44" s="851"/>
      <c r="TJO44" s="851"/>
      <c r="TJP44" s="851"/>
      <c r="TJQ44" s="851"/>
      <c r="TJR44" s="851"/>
      <c r="TJS44" s="851"/>
      <c r="TJT44" s="851"/>
      <c r="TJU44" s="851"/>
      <c r="TJV44" s="851"/>
      <c r="TJW44" s="851"/>
      <c r="TJX44" s="851"/>
      <c r="TJY44" s="851"/>
      <c r="TJZ44" s="851"/>
      <c r="TKA44" s="851"/>
      <c r="TKB44" s="851"/>
      <c r="TKC44" s="851"/>
      <c r="TKD44" s="851"/>
      <c r="TKE44" s="851"/>
      <c r="TKF44" s="851"/>
      <c r="TKG44" s="851"/>
      <c r="TKH44" s="851"/>
      <c r="TKI44" s="851"/>
      <c r="TKJ44" s="851"/>
      <c r="TKK44" s="851"/>
      <c r="TKL44" s="851"/>
      <c r="TKM44" s="851"/>
      <c r="TKN44" s="851"/>
      <c r="TKO44" s="851"/>
      <c r="TKP44" s="851"/>
      <c r="TKQ44" s="851"/>
      <c r="TKR44" s="851"/>
      <c r="TKS44" s="851"/>
      <c r="TKT44" s="851"/>
      <c r="TKU44" s="851"/>
      <c r="TKV44" s="851"/>
      <c r="TKW44" s="851"/>
      <c r="TKX44" s="851"/>
      <c r="TKY44" s="851"/>
      <c r="TKZ44" s="851"/>
      <c r="TLA44" s="851"/>
      <c r="TLB44" s="851"/>
      <c r="TLC44" s="851"/>
      <c r="TLD44" s="851"/>
      <c r="TLE44" s="851"/>
      <c r="TLF44" s="851"/>
      <c r="TLG44" s="851"/>
      <c r="TLH44" s="851"/>
      <c r="TLI44" s="851"/>
      <c r="TLJ44" s="851"/>
      <c r="TLK44" s="851"/>
      <c r="TLL44" s="851"/>
      <c r="TLM44" s="851"/>
      <c r="TLN44" s="851"/>
      <c r="TLO44" s="851"/>
      <c r="TLP44" s="851"/>
      <c r="TLQ44" s="851"/>
      <c r="TLR44" s="851"/>
      <c r="TLS44" s="851"/>
      <c r="TLT44" s="851"/>
      <c r="TLU44" s="851"/>
      <c r="TLV44" s="851"/>
      <c r="TLW44" s="851"/>
      <c r="TLX44" s="851"/>
      <c r="TLY44" s="851"/>
      <c r="TLZ44" s="851"/>
      <c r="TMA44" s="851"/>
      <c r="TMB44" s="851"/>
      <c r="TMC44" s="851"/>
      <c r="TMD44" s="851"/>
      <c r="TME44" s="851"/>
      <c r="TMF44" s="851"/>
      <c r="TMG44" s="851"/>
      <c r="TMH44" s="851"/>
      <c r="TMI44" s="851"/>
      <c r="TMJ44" s="851"/>
      <c r="TMK44" s="851"/>
      <c r="TML44" s="851"/>
      <c r="TMM44" s="851"/>
      <c r="TMN44" s="851"/>
      <c r="TMO44" s="851"/>
      <c r="TMP44" s="851"/>
      <c r="TMQ44" s="851"/>
      <c r="TMR44" s="851"/>
      <c r="TMS44" s="851"/>
      <c r="TMT44" s="851"/>
      <c r="TMU44" s="851"/>
      <c r="TMV44" s="851"/>
      <c r="TMW44" s="851"/>
      <c r="TMX44" s="851"/>
      <c r="TMY44" s="851"/>
      <c r="TMZ44" s="851"/>
      <c r="TNA44" s="851"/>
      <c r="TNB44" s="851"/>
      <c r="TNC44" s="851"/>
      <c r="TND44" s="851"/>
      <c r="TNE44" s="851"/>
      <c r="TNF44" s="851"/>
      <c r="TNG44" s="851"/>
      <c r="TNH44" s="851"/>
      <c r="TNI44" s="851"/>
      <c r="TNJ44" s="851"/>
      <c r="TNK44" s="851"/>
      <c r="TNL44" s="851"/>
      <c r="TNM44" s="851"/>
      <c r="TNN44" s="851"/>
      <c r="TNO44" s="851"/>
      <c r="TNP44" s="851"/>
      <c r="TNQ44" s="851"/>
      <c r="TNR44" s="851"/>
      <c r="TNS44" s="851"/>
      <c r="TNT44" s="851"/>
      <c r="TNU44" s="851"/>
      <c r="TNV44" s="851"/>
      <c r="TNW44" s="851"/>
      <c r="TNX44" s="851"/>
      <c r="TNY44" s="851"/>
      <c r="TNZ44" s="851"/>
      <c r="TOA44" s="851"/>
      <c r="TOB44" s="851"/>
      <c r="TOC44" s="851"/>
      <c r="TOD44" s="851"/>
      <c r="TOE44" s="851"/>
      <c r="TOF44" s="851"/>
      <c r="TOG44" s="851"/>
      <c r="TOH44" s="851"/>
      <c r="TOI44" s="851"/>
      <c r="TOJ44" s="851"/>
      <c r="TOK44" s="851"/>
      <c r="TOL44" s="851"/>
      <c r="TOM44" s="851"/>
      <c r="TON44" s="851"/>
      <c r="TOO44" s="851"/>
      <c r="TOP44" s="851"/>
      <c r="TOQ44" s="851"/>
      <c r="TOR44" s="851"/>
      <c r="TOS44" s="851"/>
      <c r="TOT44" s="851"/>
      <c r="TOU44" s="851"/>
      <c r="TOV44" s="851"/>
      <c r="TOW44" s="851"/>
      <c r="TOX44" s="851"/>
      <c r="TOY44" s="851"/>
      <c r="TOZ44" s="851"/>
      <c r="TPA44" s="851"/>
      <c r="TPB44" s="851"/>
      <c r="TPC44" s="851"/>
      <c r="TPD44" s="851"/>
      <c r="TPE44" s="851"/>
      <c r="TPF44" s="851"/>
      <c r="TPG44" s="851"/>
      <c r="TPH44" s="851"/>
      <c r="TPI44" s="851"/>
      <c r="TPJ44" s="851"/>
      <c r="TPK44" s="851"/>
      <c r="TPL44" s="851"/>
      <c r="TPM44" s="851"/>
      <c r="TPN44" s="851"/>
      <c r="TPO44" s="851"/>
      <c r="TPP44" s="851"/>
      <c r="TPQ44" s="851"/>
      <c r="TPR44" s="851"/>
      <c r="TPS44" s="851"/>
      <c r="TPT44" s="851"/>
      <c r="TPU44" s="851"/>
      <c r="TPV44" s="851"/>
      <c r="TPW44" s="851"/>
      <c r="TPX44" s="851"/>
      <c r="TPY44" s="851"/>
      <c r="TPZ44" s="851"/>
      <c r="TQA44" s="851"/>
      <c r="TQB44" s="851"/>
      <c r="TQC44" s="851"/>
      <c r="TQD44" s="851"/>
      <c r="TQE44" s="851"/>
      <c r="TQF44" s="851"/>
      <c r="TQG44" s="851"/>
      <c r="TQH44" s="851"/>
      <c r="TQI44" s="851"/>
      <c r="TQJ44" s="851"/>
      <c r="TQK44" s="851"/>
      <c r="TQL44" s="851"/>
      <c r="TQM44" s="851"/>
      <c r="TQN44" s="851"/>
      <c r="TQO44" s="851"/>
      <c r="TQP44" s="851"/>
      <c r="TQQ44" s="851"/>
      <c r="TQR44" s="851"/>
      <c r="TQS44" s="851"/>
      <c r="TQT44" s="851"/>
      <c r="TQU44" s="851"/>
      <c r="TQV44" s="851"/>
      <c r="TQW44" s="851"/>
      <c r="TQX44" s="851"/>
      <c r="TQY44" s="851"/>
      <c r="TQZ44" s="851"/>
      <c r="TRA44" s="851"/>
      <c r="TRB44" s="851"/>
      <c r="TRC44" s="851"/>
      <c r="TRD44" s="851"/>
      <c r="TRE44" s="851"/>
      <c r="TRF44" s="851"/>
      <c r="TRG44" s="851"/>
      <c r="TRH44" s="851"/>
      <c r="TRI44" s="851"/>
      <c r="TRJ44" s="851"/>
      <c r="TRK44" s="851"/>
      <c r="TRL44" s="851"/>
      <c r="TRM44" s="851"/>
      <c r="TRN44" s="851"/>
      <c r="TRO44" s="851"/>
      <c r="TRP44" s="851"/>
      <c r="TRQ44" s="851"/>
      <c r="TRR44" s="851"/>
      <c r="TRS44" s="851"/>
      <c r="TRT44" s="851"/>
      <c r="TRU44" s="851"/>
      <c r="TRV44" s="851"/>
      <c r="TRW44" s="851"/>
      <c r="TRX44" s="851"/>
      <c r="TRY44" s="851"/>
      <c r="TRZ44" s="851"/>
      <c r="TSA44" s="851"/>
      <c r="TSB44" s="851"/>
      <c r="TSC44" s="851"/>
      <c r="TSD44" s="851"/>
      <c r="TSE44" s="851"/>
      <c r="TSF44" s="851"/>
      <c r="TSG44" s="851"/>
      <c r="TSH44" s="851"/>
      <c r="TSI44" s="851"/>
      <c r="TSJ44" s="851"/>
      <c r="TSK44" s="851"/>
      <c r="TSL44" s="851"/>
      <c r="TSM44" s="851"/>
      <c r="TSN44" s="851"/>
      <c r="TSO44" s="851"/>
      <c r="TSP44" s="851"/>
      <c r="TSQ44" s="851"/>
      <c r="TSR44" s="851"/>
      <c r="TSS44" s="851"/>
      <c r="TST44" s="851"/>
      <c r="TSU44" s="851"/>
      <c r="TSV44" s="851"/>
      <c r="TSW44" s="851"/>
      <c r="TSX44" s="851"/>
      <c r="TSY44" s="851"/>
      <c r="TSZ44" s="851"/>
      <c r="TTA44" s="851"/>
      <c r="TTB44" s="851"/>
      <c r="TTC44" s="851"/>
      <c r="TTD44" s="851"/>
      <c r="TTE44" s="851"/>
      <c r="TTF44" s="851"/>
      <c r="TTG44" s="851"/>
      <c r="TTH44" s="851"/>
      <c r="TTI44" s="851"/>
      <c r="TTJ44" s="851"/>
      <c r="TTK44" s="851"/>
      <c r="TTL44" s="851"/>
      <c r="TTM44" s="851"/>
      <c r="TTN44" s="851"/>
      <c r="TTO44" s="851"/>
      <c r="TTP44" s="851"/>
      <c r="TTQ44" s="851"/>
      <c r="TTR44" s="851"/>
      <c r="TTS44" s="851"/>
      <c r="TTT44" s="851"/>
      <c r="TTU44" s="851"/>
      <c r="TTV44" s="851"/>
      <c r="TTW44" s="851"/>
      <c r="TTX44" s="851"/>
      <c r="TTY44" s="851"/>
      <c r="TTZ44" s="851"/>
      <c r="TUA44" s="851"/>
      <c r="TUB44" s="851"/>
      <c r="TUC44" s="851"/>
      <c r="TUD44" s="851"/>
      <c r="TUE44" s="851"/>
      <c r="TUF44" s="851"/>
      <c r="TUG44" s="851"/>
      <c r="TUH44" s="851"/>
      <c r="TUI44" s="851"/>
      <c r="TUJ44" s="851"/>
      <c r="TUK44" s="851"/>
      <c r="TUL44" s="851"/>
      <c r="TUM44" s="851"/>
      <c r="TUN44" s="851"/>
      <c r="TUO44" s="851"/>
      <c r="TUP44" s="851"/>
      <c r="TUQ44" s="851"/>
      <c r="TUR44" s="851"/>
      <c r="TUS44" s="851"/>
      <c r="TUT44" s="851"/>
      <c r="TUU44" s="851"/>
      <c r="TUV44" s="851"/>
      <c r="TUW44" s="851"/>
      <c r="TUX44" s="851"/>
      <c r="TUY44" s="851"/>
      <c r="TUZ44" s="851"/>
      <c r="TVA44" s="851"/>
      <c r="TVB44" s="851"/>
      <c r="TVC44" s="851"/>
      <c r="TVD44" s="851"/>
      <c r="TVE44" s="851"/>
      <c r="TVF44" s="851"/>
      <c r="TVG44" s="851"/>
      <c r="TVH44" s="851"/>
      <c r="TVI44" s="851"/>
      <c r="TVJ44" s="851"/>
      <c r="TVK44" s="851"/>
      <c r="TVL44" s="851"/>
      <c r="TVM44" s="851"/>
      <c r="TVN44" s="851"/>
      <c r="TVO44" s="851"/>
      <c r="TVP44" s="851"/>
      <c r="TVQ44" s="851"/>
      <c r="TVR44" s="851"/>
      <c r="TVS44" s="851"/>
      <c r="TVT44" s="851"/>
      <c r="TVU44" s="851"/>
      <c r="TVV44" s="851"/>
      <c r="TVW44" s="851"/>
      <c r="TVX44" s="851"/>
      <c r="TVY44" s="851"/>
      <c r="TVZ44" s="851"/>
      <c r="TWA44" s="851"/>
      <c r="TWB44" s="851"/>
      <c r="TWC44" s="851"/>
      <c r="TWD44" s="851"/>
      <c r="TWE44" s="851"/>
      <c r="TWF44" s="851"/>
      <c r="TWG44" s="851"/>
      <c r="TWH44" s="851"/>
      <c r="TWI44" s="851"/>
      <c r="TWJ44" s="851"/>
      <c r="TWK44" s="851"/>
      <c r="TWL44" s="851"/>
      <c r="TWM44" s="851"/>
      <c r="TWN44" s="851"/>
      <c r="TWO44" s="851"/>
      <c r="TWP44" s="851"/>
      <c r="TWQ44" s="851"/>
      <c r="TWR44" s="851"/>
      <c r="TWS44" s="851"/>
      <c r="TWT44" s="851"/>
      <c r="TWU44" s="851"/>
      <c r="TWV44" s="851"/>
      <c r="TWW44" s="851"/>
      <c r="TWX44" s="851"/>
      <c r="TWY44" s="851"/>
      <c r="TWZ44" s="851"/>
      <c r="TXA44" s="851"/>
      <c r="TXB44" s="851"/>
      <c r="TXC44" s="851"/>
      <c r="TXD44" s="851"/>
      <c r="TXE44" s="851"/>
      <c r="TXF44" s="851"/>
      <c r="TXG44" s="851"/>
      <c r="TXH44" s="851"/>
      <c r="TXI44" s="851"/>
      <c r="TXJ44" s="851"/>
      <c r="TXK44" s="851"/>
      <c r="TXL44" s="851"/>
      <c r="TXM44" s="851"/>
      <c r="TXN44" s="851"/>
      <c r="TXO44" s="851"/>
      <c r="TXP44" s="851"/>
      <c r="TXQ44" s="851"/>
      <c r="TXR44" s="851"/>
      <c r="TXS44" s="851"/>
      <c r="TXT44" s="851"/>
      <c r="TXU44" s="851"/>
      <c r="TXV44" s="851"/>
      <c r="TXW44" s="851"/>
      <c r="TXX44" s="851"/>
      <c r="TXY44" s="851"/>
      <c r="TXZ44" s="851"/>
      <c r="TYA44" s="851"/>
      <c r="TYB44" s="851"/>
      <c r="TYC44" s="851"/>
      <c r="TYD44" s="851"/>
      <c r="TYE44" s="851"/>
      <c r="TYF44" s="851"/>
      <c r="TYG44" s="851"/>
      <c r="TYH44" s="851"/>
      <c r="TYI44" s="851"/>
      <c r="TYJ44" s="851"/>
      <c r="TYK44" s="851"/>
      <c r="TYL44" s="851"/>
      <c r="TYM44" s="851"/>
      <c r="TYN44" s="851"/>
      <c r="TYO44" s="851"/>
      <c r="TYP44" s="851"/>
      <c r="TYQ44" s="851"/>
      <c r="TYR44" s="851"/>
      <c r="TYS44" s="851"/>
      <c r="TYT44" s="851"/>
      <c r="TYU44" s="851"/>
      <c r="TYV44" s="851"/>
      <c r="TYW44" s="851"/>
      <c r="TYX44" s="851"/>
      <c r="TYY44" s="851"/>
      <c r="TYZ44" s="851"/>
      <c r="TZA44" s="851"/>
      <c r="TZB44" s="851"/>
      <c r="TZC44" s="851"/>
      <c r="TZD44" s="851"/>
      <c r="TZE44" s="851"/>
      <c r="TZF44" s="851"/>
      <c r="TZG44" s="851"/>
      <c r="TZH44" s="851"/>
      <c r="TZI44" s="851"/>
      <c r="TZJ44" s="851"/>
      <c r="TZK44" s="851"/>
      <c r="TZL44" s="851"/>
      <c r="TZM44" s="851"/>
      <c r="TZN44" s="851"/>
      <c r="TZO44" s="851"/>
      <c r="TZP44" s="851"/>
      <c r="TZQ44" s="851"/>
      <c r="TZR44" s="851"/>
      <c r="TZS44" s="851"/>
      <c r="TZT44" s="851"/>
      <c r="TZU44" s="851"/>
      <c r="TZV44" s="851"/>
      <c r="TZW44" s="851"/>
      <c r="TZX44" s="851"/>
      <c r="TZY44" s="851"/>
      <c r="TZZ44" s="851"/>
      <c r="UAA44" s="851"/>
      <c r="UAB44" s="851"/>
      <c r="UAC44" s="851"/>
      <c r="UAD44" s="851"/>
      <c r="UAE44" s="851"/>
      <c r="UAF44" s="851"/>
      <c r="UAG44" s="851"/>
      <c r="UAH44" s="851"/>
      <c r="UAI44" s="851"/>
      <c r="UAJ44" s="851"/>
      <c r="UAK44" s="851"/>
      <c r="UAL44" s="851"/>
      <c r="UAM44" s="851"/>
      <c r="UAN44" s="851"/>
      <c r="UAO44" s="851"/>
      <c r="UAP44" s="851"/>
      <c r="UAQ44" s="851"/>
      <c r="UAR44" s="851"/>
      <c r="UAS44" s="851"/>
      <c r="UAT44" s="851"/>
      <c r="UAU44" s="851"/>
      <c r="UAV44" s="851"/>
      <c r="UAW44" s="851"/>
      <c r="UAX44" s="851"/>
      <c r="UAY44" s="851"/>
      <c r="UAZ44" s="851"/>
      <c r="UBA44" s="851"/>
      <c r="UBB44" s="851"/>
      <c r="UBC44" s="851"/>
      <c r="UBD44" s="851"/>
      <c r="UBE44" s="851"/>
      <c r="UBF44" s="851"/>
      <c r="UBG44" s="851"/>
      <c r="UBH44" s="851"/>
      <c r="UBI44" s="851"/>
      <c r="UBJ44" s="851"/>
      <c r="UBK44" s="851"/>
      <c r="UBL44" s="851"/>
      <c r="UBM44" s="851"/>
      <c r="UBN44" s="851"/>
      <c r="UBO44" s="851"/>
      <c r="UBP44" s="851"/>
      <c r="UBQ44" s="851"/>
      <c r="UBR44" s="851"/>
      <c r="UBS44" s="851"/>
      <c r="UBT44" s="851"/>
      <c r="UBU44" s="851"/>
      <c r="UBV44" s="851"/>
      <c r="UBW44" s="851"/>
      <c r="UBX44" s="851"/>
      <c r="UBY44" s="851"/>
      <c r="UBZ44" s="851"/>
      <c r="UCA44" s="851"/>
      <c r="UCB44" s="851"/>
      <c r="UCC44" s="851"/>
      <c r="UCD44" s="851"/>
      <c r="UCE44" s="851"/>
      <c r="UCF44" s="851"/>
      <c r="UCG44" s="851"/>
      <c r="UCH44" s="851"/>
      <c r="UCI44" s="851"/>
      <c r="UCJ44" s="851"/>
      <c r="UCK44" s="851"/>
      <c r="UCL44" s="851"/>
      <c r="UCM44" s="851"/>
      <c r="UCN44" s="851"/>
      <c r="UCO44" s="851"/>
      <c r="UCP44" s="851"/>
      <c r="UCQ44" s="851"/>
      <c r="UCR44" s="851"/>
      <c r="UCS44" s="851"/>
      <c r="UCT44" s="851"/>
      <c r="UCU44" s="851"/>
      <c r="UCV44" s="851"/>
      <c r="UCW44" s="851"/>
      <c r="UCX44" s="851"/>
      <c r="UCY44" s="851"/>
      <c r="UCZ44" s="851"/>
      <c r="UDA44" s="851"/>
      <c r="UDB44" s="851"/>
      <c r="UDC44" s="851"/>
      <c r="UDD44" s="851"/>
      <c r="UDE44" s="851"/>
      <c r="UDF44" s="851"/>
      <c r="UDG44" s="851"/>
      <c r="UDH44" s="851"/>
      <c r="UDI44" s="851"/>
      <c r="UDJ44" s="851"/>
      <c r="UDK44" s="851"/>
      <c r="UDL44" s="851"/>
      <c r="UDM44" s="851"/>
      <c r="UDN44" s="851"/>
      <c r="UDO44" s="851"/>
      <c r="UDP44" s="851"/>
      <c r="UDQ44" s="851"/>
      <c r="UDR44" s="851"/>
      <c r="UDS44" s="851"/>
      <c r="UDT44" s="851"/>
      <c r="UDU44" s="851"/>
      <c r="UDV44" s="851"/>
      <c r="UDW44" s="851"/>
      <c r="UDX44" s="851"/>
      <c r="UDY44" s="851"/>
      <c r="UDZ44" s="851"/>
      <c r="UEA44" s="851"/>
      <c r="UEB44" s="851"/>
      <c r="UEC44" s="851"/>
      <c r="UED44" s="851"/>
      <c r="UEE44" s="851"/>
      <c r="UEF44" s="851"/>
      <c r="UEG44" s="851"/>
      <c r="UEH44" s="851"/>
      <c r="UEI44" s="851"/>
      <c r="UEJ44" s="851"/>
      <c r="UEK44" s="851"/>
      <c r="UEL44" s="851"/>
      <c r="UEM44" s="851"/>
      <c r="UEN44" s="851"/>
      <c r="UEO44" s="851"/>
      <c r="UEP44" s="851"/>
      <c r="UEQ44" s="851"/>
      <c r="UER44" s="851"/>
      <c r="UES44" s="851"/>
      <c r="UET44" s="851"/>
      <c r="UEU44" s="851"/>
      <c r="UEV44" s="851"/>
      <c r="UEW44" s="851"/>
      <c r="UEX44" s="851"/>
      <c r="UEY44" s="851"/>
      <c r="UEZ44" s="851"/>
      <c r="UFA44" s="851"/>
      <c r="UFB44" s="851"/>
      <c r="UFC44" s="851"/>
      <c r="UFD44" s="851"/>
      <c r="UFE44" s="851"/>
      <c r="UFF44" s="851"/>
      <c r="UFG44" s="851"/>
      <c r="UFH44" s="851"/>
      <c r="UFI44" s="851"/>
      <c r="UFJ44" s="851"/>
      <c r="UFK44" s="851"/>
      <c r="UFL44" s="851"/>
      <c r="UFM44" s="851"/>
      <c r="UFN44" s="851"/>
      <c r="UFO44" s="851"/>
      <c r="UFP44" s="851"/>
      <c r="UFQ44" s="851"/>
      <c r="UFR44" s="851"/>
      <c r="UFS44" s="851"/>
      <c r="UFT44" s="851"/>
      <c r="UFU44" s="851"/>
      <c r="UFV44" s="851"/>
      <c r="UFW44" s="851"/>
      <c r="UFX44" s="851"/>
      <c r="UFY44" s="851"/>
      <c r="UFZ44" s="851"/>
      <c r="UGA44" s="851"/>
      <c r="UGB44" s="851"/>
      <c r="UGC44" s="851"/>
      <c r="UGD44" s="851"/>
      <c r="UGE44" s="851"/>
      <c r="UGF44" s="851"/>
      <c r="UGG44" s="851"/>
      <c r="UGH44" s="851"/>
      <c r="UGI44" s="851"/>
      <c r="UGJ44" s="851"/>
      <c r="UGK44" s="851"/>
      <c r="UGL44" s="851"/>
      <c r="UGM44" s="851"/>
      <c r="UGN44" s="851"/>
      <c r="UGO44" s="851"/>
      <c r="UGP44" s="851"/>
      <c r="UGQ44" s="851"/>
      <c r="UGR44" s="851"/>
      <c r="UGS44" s="851"/>
      <c r="UGT44" s="851"/>
      <c r="UGU44" s="851"/>
      <c r="UGV44" s="851"/>
      <c r="UGW44" s="851"/>
      <c r="UGX44" s="851"/>
      <c r="UGY44" s="851"/>
      <c r="UGZ44" s="851"/>
      <c r="UHA44" s="851"/>
      <c r="UHB44" s="851"/>
      <c r="UHC44" s="851"/>
      <c r="UHD44" s="851"/>
      <c r="UHE44" s="851"/>
      <c r="UHF44" s="851"/>
      <c r="UHG44" s="851"/>
      <c r="UHH44" s="851"/>
      <c r="UHI44" s="851"/>
      <c r="UHJ44" s="851"/>
      <c r="UHK44" s="851"/>
      <c r="UHL44" s="851"/>
      <c r="UHM44" s="851"/>
      <c r="UHN44" s="851"/>
      <c r="UHO44" s="851"/>
      <c r="UHP44" s="851"/>
      <c r="UHQ44" s="851"/>
      <c r="UHR44" s="851"/>
      <c r="UHS44" s="851"/>
      <c r="UHT44" s="851"/>
      <c r="UHU44" s="851"/>
      <c r="UHV44" s="851"/>
      <c r="UHW44" s="851"/>
      <c r="UHX44" s="851"/>
      <c r="UHY44" s="851"/>
      <c r="UHZ44" s="851"/>
      <c r="UIA44" s="851"/>
      <c r="UIB44" s="851"/>
      <c r="UIC44" s="851"/>
      <c r="UID44" s="851"/>
      <c r="UIE44" s="851"/>
      <c r="UIF44" s="851"/>
      <c r="UIG44" s="851"/>
      <c r="UIH44" s="851"/>
      <c r="UII44" s="851"/>
      <c r="UIJ44" s="851"/>
      <c r="UIK44" s="851"/>
      <c r="UIL44" s="851"/>
      <c r="UIM44" s="851"/>
      <c r="UIN44" s="851"/>
      <c r="UIO44" s="851"/>
      <c r="UIP44" s="851"/>
      <c r="UIQ44" s="851"/>
      <c r="UIR44" s="851"/>
      <c r="UIS44" s="851"/>
      <c r="UIT44" s="851"/>
      <c r="UIU44" s="851"/>
      <c r="UIV44" s="851"/>
      <c r="UIW44" s="851"/>
      <c r="UIX44" s="851"/>
      <c r="UIY44" s="851"/>
      <c r="UIZ44" s="851"/>
      <c r="UJA44" s="851"/>
      <c r="UJB44" s="851"/>
      <c r="UJC44" s="851"/>
      <c r="UJD44" s="851"/>
      <c r="UJE44" s="851"/>
      <c r="UJF44" s="851"/>
      <c r="UJG44" s="851"/>
      <c r="UJH44" s="851"/>
      <c r="UJI44" s="851"/>
      <c r="UJJ44" s="851"/>
      <c r="UJK44" s="851"/>
      <c r="UJL44" s="851"/>
      <c r="UJM44" s="851"/>
      <c r="UJN44" s="851"/>
      <c r="UJO44" s="851"/>
      <c r="UJP44" s="851"/>
      <c r="UJQ44" s="851"/>
      <c r="UJR44" s="851"/>
      <c r="UJS44" s="851"/>
      <c r="UJT44" s="851"/>
      <c r="UJU44" s="851"/>
      <c r="UJV44" s="851"/>
      <c r="UJW44" s="851"/>
      <c r="UJX44" s="851"/>
      <c r="UJY44" s="851"/>
      <c r="UJZ44" s="851"/>
      <c r="UKA44" s="851"/>
      <c r="UKB44" s="851"/>
      <c r="UKC44" s="851"/>
      <c r="UKD44" s="851"/>
      <c r="UKE44" s="851"/>
      <c r="UKF44" s="851"/>
      <c r="UKG44" s="851"/>
      <c r="UKH44" s="851"/>
      <c r="UKI44" s="851"/>
      <c r="UKJ44" s="851"/>
      <c r="UKK44" s="851"/>
      <c r="UKL44" s="851"/>
      <c r="UKM44" s="851"/>
      <c r="UKN44" s="851"/>
      <c r="UKO44" s="851"/>
      <c r="UKP44" s="851"/>
      <c r="UKQ44" s="851"/>
      <c r="UKR44" s="851"/>
      <c r="UKS44" s="851"/>
      <c r="UKT44" s="851"/>
      <c r="UKU44" s="851"/>
      <c r="UKV44" s="851"/>
      <c r="UKW44" s="851"/>
      <c r="UKX44" s="851"/>
      <c r="UKY44" s="851"/>
      <c r="UKZ44" s="851"/>
      <c r="ULA44" s="851"/>
      <c r="ULB44" s="851"/>
      <c r="ULC44" s="851"/>
      <c r="ULD44" s="851"/>
      <c r="ULE44" s="851"/>
      <c r="ULF44" s="851"/>
      <c r="ULG44" s="851"/>
      <c r="ULH44" s="851"/>
      <c r="ULI44" s="851"/>
      <c r="ULJ44" s="851"/>
      <c r="ULK44" s="851"/>
      <c r="ULL44" s="851"/>
      <c r="ULM44" s="851"/>
      <c r="ULN44" s="851"/>
      <c r="ULO44" s="851"/>
      <c r="ULP44" s="851"/>
      <c r="ULQ44" s="851"/>
      <c r="ULR44" s="851"/>
      <c r="ULS44" s="851"/>
      <c r="ULT44" s="851"/>
      <c r="ULU44" s="851"/>
      <c r="ULV44" s="851"/>
      <c r="ULW44" s="851"/>
      <c r="ULX44" s="851"/>
      <c r="ULY44" s="851"/>
      <c r="ULZ44" s="851"/>
      <c r="UMA44" s="851"/>
      <c r="UMB44" s="851"/>
      <c r="UMC44" s="851"/>
      <c r="UMD44" s="851"/>
      <c r="UME44" s="851"/>
      <c r="UMF44" s="851"/>
      <c r="UMG44" s="851"/>
      <c r="UMH44" s="851"/>
      <c r="UMI44" s="851"/>
      <c r="UMJ44" s="851"/>
      <c r="UMK44" s="851"/>
      <c r="UML44" s="851"/>
      <c r="UMM44" s="851"/>
      <c r="UMN44" s="851"/>
      <c r="UMO44" s="851"/>
      <c r="UMP44" s="851"/>
      <c r="UMQ44" s="851"/>
      <c r="UMR44" s="851"/>
      <c r="UMS44" s="851"/>
      <c r="UMT44" s="851"/>
      <c r="UMU44" s="851"/>
      <c r="UMV44" s="851"/>
      <c r="UMW44" s="851"/>
      <c r="UMX44" s="851"/>
      <c r="UMY44" s="851"/>
      <c r="UMZ44" s="851"/>
      <c r="UNA44" s="851"/>
      <c r="UNB44" s="851"/>
      <c r="UNC44" s="851"/>
      <c r="UND44" s="851"/>
      <c r="UNE44" s="851"/>
      <c r="UNF44" s="851"/>
      <c r="UNG44" s="851"/>
      <c r="UNH44" s="851"/>
      <c r="UNI44" s="851"/>
      <c r="UNJ44" s="851"/>
      <c r="UNK44" s="851"/>
      <c r="UNL44" s="851"/>
      <c r="UNM44" s="851"/>
      <c r="UNN44" s="851"/>
      <c r="UNO44" s="851"/>
      <c r="UNP44" s="851"/>
      <c r="UNQ44" s="851"/>
      <c r="UNR44" s="851"/>
      <c r="UNS44" s="851"/>
      <c r="UNT44" s="851"/>
      <c r="UNU44" s="851"/>
      <c r="UNV44" s="851"/>
      <c r="UNW44" s="851"/>
      <c r="UNX44" s="851"/>
      <c r="UNY44" s="851"/>
      <c r="UNZ44" s="851"/>
      <c r="UOA44" s="851"/>
      <c r="UOB44" s="851"/>
      <c r="UOC44" s="851"/>
      <c r="UOD44" s="851"/>
      <c r="UOE44" s="851"/>
      <c r="UOF44" s="851"/>
      <c r="UOG44" s="851"/>
      <c r="UOH44" s="851"/>
      <c r="UOI44" s="851"/>
      <c r="UOJ44" s="851"/>
      <c r="UOK44" s="851"/>
      <c r="UOL44" s="851"/>
      <c r="UOM44" s="851"/>
      <c r="UON44" s="851"/>
      <c r="UOO44" s="851"/>
      <c r="UOP44" s="851"/>
      <c r="UOQ44" s="851"/>
      <c r="UOR44" s="851"/>
      <c r="UOS44" s="851"/>
      <c r="UOT44" s="851"/>
      <c r="UOU44" s="851"/>
      <c r="UOV44" s="851"/>
      <c r="UOW44" s="851"/>
      <c r="UOX44" s="851"/>
      <c r="UOY44" s="851"/>
      <c r="UOZ44" s="851"/>
      <c r="UPA44" s="851"/>
      <c r="UPB44" s="851"/>
      <c r="UPC44" s="851"/>
      <c r="UPD44" s="851"/>
      <c r="UPE44" s="851"/>
      <c r="UPF44" s="851"/>
      <c r="UPG44" s="851"/>
      <c r="UPH44" s="851"/>
      <c r="UPI44" s="851"/>
      <c r="UPJ44" s="851"/>
      <c r="UPK44" s="851"/>
      <c r="UPL44" s="851"/>
      <c r="UPM44" s="851"/>
      <c r="UPN44" s="851"/>
      <c r="UPO44" s="851"/>
      <c r="UPP44" s="851"/>
      <c r="UPQ44" s="851"/>
      <c r="UPR44" s="851"/>
      <c r="UPS44" s="851"/>
      <c r="UPT44" s="851"/>
      <c r="UPU44" s="851"/>
      <c r="UPV44" s="851"/>
      <c r="UPW44" s="851"/>
      <c r="UPX44" s="851"/>
      <c r="UPY44" s="851"/>
      <c r="UPZ44" s="851"/>
      <c r="UQA44" s="851"/>
      <c r="UQB44" s="851"/>
      <c r="UQC44" s="851"/>
      <c r="UQD44" s="851"/>
      <c r="UQE44" s="851"/>
      <c r="UQF44" s="851"/>
      <c r="UQG44" s="851"/>
      <c r="UQH44" s="851"/>
      <c r="UQI44" s="851"/>
      <c r="UQJ44" s="851"/>
      <c r="UQK44" s="851"/>
      <c r="UQL44" s="851"/>
      <c r="UQM44" s="851"/>
      <c r="UQN44" s="851"/>
      <c r="UQO44" s="851"/>
      <c r="UQP44" s="851"/>
      <c r="UQQ44" s="851"/>
      <c r="UQR44" s="851"/>
      <c r="UQS44" s="851"/>
      <c r="UQT44" s="851"/>
      <c r="UQU44" s="851"/>
      <c r="UQV44" s="851"/>
      <c r="UQW44" s="851"/>
      <c r="UQX44" s="851"/>
      <c r="UQY44" s="851"/>
      <c r="UQZ44" s="851"/>
      <c r="URA44" s="851"/>
      <c r="URB44" s="851"/>
      <c r="URC44" s="851"/>
      <c r="URD44" s="851"/>
      <c r="URE44" s="851"/>
      <c r="URF44" s="851"/>
      <c r="URG44" s="851"/>
      <c r="URH44" s="851"/>
      <c r="URI44" s="851"/>
      <c r="URJ44" s="851"/>
      <c r="URK44" s="851"/>
      <c r="URL44" s="851"/>
      <c r="URM44" s="851"/>
      <c r="URN44" s="851"/>
      <c r="URO44" s="851"/>
      <c r="URP44" s="851"/>
      <c r="URQ44" s="851"/>
      <c r="URR44" s="851"/>
      <c r="URS44" s="851"/>
      <c r="URT44" s="851"/>
      <c r="URU44" s="851"/>
      <c r="URV44" s="851"/>
      <c r="URW44" s="851"/>
      <c r="URX44" s="851"/>
      <c r="URY44" s="851"/>
      <c r="URZ44" s="851"/>
      <c r="USA44" s="851"/>
      <c r="USB44" s="851"/>
      <c r="USC44" s="851"/>
      <c r="USD44" s="851"/>
      <c r="USE44" s="851"/>
      <c r="USF44" s="851"/>
      <c r="USG44" s="851"/>
      <c r="USH44" s="851"/>
      <c r="USI44" s="851"/>
      <c r="USJ44" s="851"/>
      <c r="USK44" s="851"/>
      <c r="USL44" s="851"/>
      <c r="USM44" s="851"/>
      <c r="USN44" s="851"/>
      <c r="USO44" s="851"/>
      <c r="USP44" s="851"/>
      <c r="USQ44" s="851"/>
      <c r="USR44" s="851"/>
      <c r="USS44" s="851"/>
      <c r="UST44" s="851"/>
      <c r="USU44" s="851"/>
      <c r="USV44" s="851"/>
      <c r="USW44" s="851"/>
      <c r="USX44" s="851"/>
      <c r="USY44" s="851"/>
      <c r="USZ44" s="851"/>
      <c r="UTA44" s="851"/>
      <c r="UTB44" s="851"/>
      <c r="UTC44" s="851"/>
      <c r="UTD44" s="851"/>
      <c r="UTE44" s="851"/>
      <c r="UTF44" s="851"/>
      <c r="UTG44" s="851"/>
      <c r="UTH44" s="851"/>
      <c r="UTI44" s="851"/>
      <c r="UTJ44" s="851"/>
      <c r="UTK44" s="851"/>
      <c r="UTL44" s="851"/>
      <c r="UTM44" s="851"/>
      <c r="UTN44" s="851"/>
      <c r="UTO44" s="851"/>
      <c r="UTP44" s="851"/>
      <c r="UTQ44" s="851"/>
      <c r="UTR44" s="851"/>
      <c r="UTS44" s="851"/>
      <c r="UTT44" s="851"/>
      <c r="UTU44" s="851"/>
      <c r="UTV44" s="851"/>
      <c r="UTW44" s="851"/>
      <c r="UTX44" s="851"/>
      <c r="UTY44" s="851"/>
      <c r="UTZ44" s="851"/>
      <c r="UUA44" s="851"/>
      <c r="UUB44" s="851"/>
      <c r="UUC44" s="851"/>
      <c r="UUD44" s="851"/>
      <c r="UUE44" s="851"/>
      <c r="UUF44" s="851"/>
      <c r="UUG44" s="851"/>
      <c r="UUH44" s="851"/>
      <c r="UUI44" s="851"/>
      <c r="UUJ44" s="851"/>
      <c r="UUK44" s="851"/>
      <c r="UUL44" s="851"/>
      <c r="UUM44" s="851"/>
      <c r="UUN44" s="851"/>
      <c r="UUO44" s="851"/>
      <c r="UUP44" s="851"/>
      <c r="UUQ44" s="851"/>
      <c r="UUR44" s="851"/>
      <c r="UUS44" s="851"/>
      <c r="UUT44" s="851"/>
      <c r="UUU44" s="851"/>
      <c r="UUV44" s="851"/>
      <c r="UUW44" s="851"/>
      <c r="UUX44" s="851"/>
      <c r="UUY44" s="851"/>
      <c r="UUZ44" s="851"/>
      <c r="UVA44" s="851"/>
      <c r="UVB44" s="851"/>
      <c r="UVC44" s="851"/>
      <c r="UVD44" s="851"/>
      <c r="UVE44" s="851"/>
      <c r="UVF44" s="851"/>
      <c r="UVG44" s="851"/>
      <c r="UVH44" s="851"/>
      <c r="UVI44" s="851"/>
      <c r="UVJ44" s="851"/>
      <c r="UVK44" s="851"/>
      <c r="UVL44" s="851"/>
      <c r="UVM44" s="851"/>
      <c r="UVN44" s="851"/>
      <c r="UVO44" s="851"/>
      <c r="UVP44" s="851"/>
      <c r="UVQ44" s="851"/>
      <c r="UVR44" s="851"/>
      <c r="UVS44" s="851"/>
      <c r="UVT44" s="851"/>
      <c r="UVU44" s="851"/>
      <c r="UVV44" s="851"/>
      <c r="UVW44" s="851"/>
      <c r="UVX44" s="851"/>
      <c r="UVY44" s="851"/>
      <c r="UVZ44" s="851"/>
      <c r="UWA44" s="851"/>
      <c r="UWB44" s="851"/>
      <c r="UWC44" s="851"/>
      <c r="UWD44" s="851"/>
      <c r="UWE44" s="851"/>
      <c r="UWF44" s="851"/>
      <c r="UWG44" s="851"/>
      <c r="UWH44" s="851"/>
      <c r="UWI44" s="851"/>
      <c r="UWJ44" s="851"/>
      <c r="UWK44" s="851"/>
      <c r="UWL44" s="851"/>
      <c r="UWM44" s="851"/>
      <c r="UWN44" s="851"/>
      <c r="UWO44" s="851"/>
      <c r="UWP44" s="851"/>
      <c r="UWQ44" s="851"/>
      <c r="UWR44" s="851"/>
      <c r="UWS44" s="851"/>
      <c r="UWT44" s="851"/>
      <c r="UWU44" s="851"/>
      <c r="UWV44" s="851"/>
      <c r="UWW44" s="851"/>
      <c r="UWX44" s="851"/>
      <c r="UWY44" s="851"/>
      <c r="UWZ44" s="851"/>
      <c r="UXA44" s="851"/>
      <c r="UXB44" s="851"/>
      <c r="UXC44" s="851"/>
      <c r="UXD44" s="851"/>
      <c r="UXE44" s="851"/>
      <c r="UXF44" s="851"/>
      <c r="UXG44" s="851"/>
      <c r="UXH44" s="851"/>
      <c r="UXI44" s="851"/>
      <c r="UXJ44" s="851"/>
      <c r="UXK44" s="851"/>
      <c r="UXL44" s="851"/>
      <c r="UXM44" s="851"/>
      <c r="UXN44" s="851"/>
      <c r="UXO44" s="851"/>
      <c r="UXP44" s="851"/>
      <c r="UXQ44" s="851"/>
      <c r="UXR44" s="851"/>
      <c r="UXS44" s="851"/>
      <c r="UXT44" s="851"/>
      <c r="UXU44" s="851"/>
      <c r="UXV44" s="851"/>
      <c r="UXW44" s="851"/>
      <c r="UXX44" s="851"/>
      <c r="UXY44" s="851"/>
      <c r="UXZ44" s="851"/>
      <c r="UYA44" s="851"/>
      <c r="UYB44" s="851"/>
      <c r="UYC44" s="851"/>
      <c r="UYD44" s="851"/>
      <c r="UYE44" s="851"/>
      <c r="UYF44" s="851"/>
      <c r="UYG44" s="851"/>
      <c r="UYH44" s="851"/>
      <c r="UYI44" s="851"/>
      <c r="UYJ44" s="851"/>
      <c r="UYK44" s="851"/>
      <c r="UYL44" s="851"/>
      <c r="UYM44" s="851"/>
      <c r="UYN44" s="851"/>
      <c r="UYO44" s="851"/>
      <c r="UYP44" s="851"/>
      <c r="UYQ44" s="851"/>
      <c r="UYR44" s="851"/>
      <c r="UYS44" s="851"/>
      <c r="UYT44" s="851"/>
      <c r="UYU44" s="851"/>
      <c r="UYV44" s="851"/>
      <c r="UYW44" s="851"/>
      <c r="UYX44" s="851"/>
      <c r="UYY44" s="851"/>
      <c r="UYZ44" s="851"/>
      <c r="UZA44" s="851"/>
      <c r="UZB44" s="851"/>
      <c r="UZC44" s="851"/>
      <c r="UZD44" s="851"/>
      <c r="UZE44" s="851"/>
      <c r="UZF44" s="851"/>
      <c r="UZG44" s="851"/>
      <c r="UZH44" s="851"/>
      <c r="UZI44" s="851"/>
      <c r="UZJ44" s="851"/>
      <c r="UZK44" s="851"/>
      <c r="UZL44" s="851"/>
      <c r="UZM44" s="851"/>
      <c r="UZN44" s="851"/>
      <c r="UZO44" s="851"/>
      <c r="UZP44" s="851"/>
      <c r="UZQ44" s="851"/>
      <c r="UZR44" s="851"/>
      <c r="UZS44" s="851"/>
      <c r="UZT44" s="851"/>
      <c r="UZU44" s="851"/>
      <c r="UZV44" s="851"/>
      <c r="UZW44" s="851"/>
      <c r="UZX44" s="851"/>
      <c r="UZY44" s="851"/>
      <c r="UZZ44" s="851"/>
      <c r="VAA44" s="851"/>
      <c r="VAB44" s="851"/>
      <c r="VAC44" s="851"/>
      <c r="VAD44" s="851"/>
      <c r="VAE44" s="851"/>
      <c r="VAF44" s="851"/>
      <c r="VAG44" s="851"/>
      <c r="VAH44" s="851"/>
      <c r="VAI44" s="851"/>
      <c r="VAJ44" s="851"/>
      <c r="VAK44" s="851"/>
      <c r="VAL44" s="851"/>
      <c r="VAM44" s="851"/>
      <c r="VAN44" s="851"/>
      <c r="VAO44" s="851"/>
      <c r="VAP44" s="851"/>
      <c r="VAQ44" s="851"/>
      <c r="VAR44" s="851"/>
      <c r="VAS44" s="851"/>
      <c r="VAT44" s="851"/>
      <c r="VAU44" s="851"/>
      <c r="VAV44" s="851"/>
      <c r="VAW44" s="851"/>
      <c r="VAX44" s="851"/>
      <c r="VAY44" s="851"/>
      <c r="VAZ44" s="851"/>
      <c r="VBA44" s="851"/>
      <c r="VBB44" s="851"/>
      <c r="VBC44" s="851"/>
      <c r="VBD44" s="851"/>
      <c r="VBE44" s="851"/>
      <c r="VBF44" s="851"/>
      <c r="VBG44" s="851"/>
      <c r="VBH44" s="851"/>
      <c r="VBI44" s="851"/>
      <c r="VBJ44" s="851"/>
      <c r="VBK44" s="851"/>
      <c r="VBL44" s="851"/>
      <c r="VBM44" s="851"/>
      <c r="VBN44" s="851"/>
      <c r="VBO44" s="851"/>
      <c r="VBP44" s="851"/>
      <c r="VBQ44" s="851"/>
      <c r="VBR44" s="851"/>
      <c r="VBS44" s="851"/>
      <c r="VBT44" s="851"/>
      <c r="VBU44" s="851"/>
      <c r="VBV44" s="851"/>
      <c r="VBW44" s="851"/>
      <c r="VBX44" s="851"/>
      <c r="VBY44" s="851"/>
      <c r="VBZ44" s="851"/>
      <c r="VCA44" s="851"/>
      <c r="VCB44" s="851"/>
      <c r="VCC44" s="851"/>
      <c r="VCD44" s="851"/>
      <c r="VCE44" s="851"/>
      <c r="VCF44" s="851"/>
      <c r="VCG44" s="851"/>
      <c r="VCH44" s="851"/>
      <c r="VCI44" s="851"/>
      <c r="VCJ44" s="851"/>
      <c r="VCK44" s="851"/>
      <c r="VCL44" s="851"/>
      <c r="VCM44" s="851"/>
      <c r="VCN44" s="851"/>
      <c r="VCO44" s="851"/>
      <c r="VCP44" s="851"/>
      <c r="VCQ44" s="851"/>
      <c r="VCR44" s="851"/>
      <c r="VCS44" s="851"/>
      <c r="VCT44" s="851"/>
      <c r="VCU44" s="851"/>
      <c r="VCV44" s="851"/>
      <c r="VCW44" s="851"/>
      <c r="VCX44" s="851"/>
      <c r="VCY44" s="851"/>
      <c r="VCZ44" s="851"/>
      <c r="VDA44" s="851"/>
      <c r="VDB44" s="851"/>
      <c r="VDC44" s="851"/>
      <c r="VDD44" s="851"/>
      <c r="VDE44" s="851"/>
      <c r="VDF44" s="851"/>
      <c r="VDG44" s="851"/>
      <c r="VDH44" s="851"/>
      <c r="VDI44" s="851"/>
      <c r="VDJ44" s="851"/>
      <c r="VDK44" s="851"/>
      <c r="VDL44" s="851"/>
      <c r="VDM44" s="851"/>
      <c r="VDN44" s="851"/>
      <c r="VDO44" s="851"/>
      <c r="VDP44" s="851"/>
      <c r="VDQ44" s="851"/>
      <c r="VDR44" s="851"/>
      <c r="VDS44" s="851"/>
      <c r="VDT44" s="851"/>
      <c r="VDU44" s="851"/>
      <c r="VDV44" s="851"/>
      <c r="VDW44" s="851"/>
      <c r="VDX44" s="851"/>
      <c r="VDY44" s="851"/>
      <c r="VDZ44" s="851"/>
      <c r="VEA44" s="851"/>
      <c r="VEB44" s="851"/>
      <c r="VEC44" s="851"/>
      <c r="VED44" s="851"/>
      <c r="VEE44" s="851"/>
      <c r="VEF44" s="851"/>
      <c r="VEG44" s="851"/>
      <c r="VEH44" s="851"/>
      <c r="VEI44" s="851"/>
      <c r="VEJ44" s="851"/>
      <c r="VEK44" s="851"/>
      <c r="VEL44" s="851"/>
      <c r="VEM44" s="851"/>
      <c r="VEN44" s="851"/>
      <c r="VEO44" s="851"/>
      <c r="VEP44" s="851"/>
      <c r="VEQ44" s="851"/>
      <c r="VER44" s="851"/>
      <c r="VES44" s="851"/>
      <c r="VET44" s="851"/>
      <c r="VEU44" s="851"/>
      <c r="VEV44" s="851"/>
      <c r="VEW44" s="851"/>
      <c r="VEX44" s="851"/>
      <c r="VEY44" s="851"/>
      <c r="VEZ44" s="851"/>
      <c r="VFA44" s="851"/>
      <c r="VFB44" s="851"/>
      <c r="VFC44" s="851"/>
      <c r="VFD44" s="851"/>
      <c r="VFE44" s="851"/>
      <c r="VFF44" s="851"/>
      <c r="VFG44" s="851"/>
      <c r="VFH44" s="851"/>
      <c r="VFI44" s="851"/>
      <c r="VFJ44" s="851"/>
      <c r="VFK44" s="851"/>
      <c r="VFL44" s="851"/>
      <c r="VFM44" s="851"/>
      <c r="VFN44" s="851"/>
      <c r="VFO44" s="851"/>
      <c r="VFP44" s="851"/>
      <c r="VFQ44" s="851"/>
      <c r="VFR44" s="851"/>
      <c r="VFS44" s="851"/>
      <c r="VFT44" s="851"/>
      <c r="VFU44" s="851"/>
      <c r="VFV44" s="851"/>
      <c r="VFW44" s="851"/>
      <c r="VFX44" s="851"/>
      <c r="VFY44" s="851"/>
      <c r="VFZ44" s="851"/>
      <c r="VGA44" s="851"/>
      <c r="VGB44" s="851"/>
      <c r="VGC44" s="851"/>
      <c r="VGD44" s="851"/>
      <c r="VGE44" s="851"/>
      <c r="VGF44" s="851"/>
      <c r="VGG44" s="851"/>
      <c r="VGH44" s="851"/>
      <c r="VGI44" s="851"/>
      <c r="VGJ44" s="851"/>
      <c r="VGK44" s="851"/>
      <c r="VGL44" s="851"/>
      <c r="VGM44" s="851"/>
      <c r="VGN44" s="851"/>
      <c r="VGO44" s="851"/>
      <c r="VGP44" s="851"/>
      <c r="VGQ44" s="851"/>
      <c r="VGR44" s="851"/>
      <c r="VGS44" s="851"/>
      <c r="VGT44" s="851"/>
      <c r="VGU44" s="851"/>
      <c r="VGV44" s="851"/>
      <c r="VGW44" s="851"/>
      <c r="VGX44" s="851"/>
      <c r="VGY44" s="851"/>
      <c r="VGZ44" s="851"/>
      <c r="VHA44" s="851"/>
      <c r="VHB44" s="851"/>
      <c r="VHC44" s="851"/>
      <c r="VHD44" s="851"/>
      <c r="VHE44" s="851"/>
      <c r="VHF44" s="851"/>
      <c r="VHG44" s="851"/>
      <c r="VHH44" s="851"/>
      <c r="VHI44" s="851"/>
      <c r="VHJ44" s="851"/>
      <c r="VHK44" s="851"/>
      <c r="VHL44" s="851"/>
      <c r="VHM44" s="851"/>
      <c r="VHN44" s="851"/>
      <c r="VHO44" s="851"/>
      <c r="VHP44" s="851"/>
      <c r="VHQ44" s="851"/>
      <c r="VHR44" s="851"/>
      <c r="VHS44" s="851"/>
      <c r="VHT44" s="851"/>
      <c r="VHU44" s="851"/>
      <c r="VHV44" s="851"/>
      <c r="VHW44" s="851"/>
      <c r="VHX44" s="851"/>
      <c r="VHY44" s="851"/>
      <c r="VHZ44" s="851"/>
      <c r="VIA44" s="851"/>
      <c r="VIB44" s="851"/>
      <c r="VIC44" s="851"/>
      <c r="VID44" s="851"/>
      <c r="VIE44" s="851"/>
      <c r="VIF44" s="851"/>
      <c r="VIG44" s="851"/>
      <c r="VIH44" s="851"/>
      <c r="VII44" s="851"/>
      <c r="VIJ44" s="851"/>
      <c r="VIK44" s="851"/>
      <c r="VIL44" s="851"/>
      <c r="VIM44" s="851"/>
      <c r="VIN44" s="851"/>
      <c r="VIO44" s="851"/>
      <c r="VIP44" s="851"/>
      <c r="VIQ44" s="851"/>
      <c r="VIR44" s="851"/>
      <c r="VIS44" s="851"/>
      <c r="VIT44" s="851"/>
      <c r="VIU44" s="851"/>
      <c r="VIV44" s="851"/>
      <c r="VIW44" s="851"/>
      <c r="VIX44" s="851"/>
      <c r="VIY44" s="851"/>
      <c r="VIZ44" s="851"/>
      <c r="VJA44" s="851"/>
      <c r="VJB44" s="851"/>
      <c r="VJC44" s="851"/>
      <c r="VJD44" s="851"/>
      <c r="VJE44" s="851"/>
      <c r="VJF44" s="851"/>
      <c r="VJG44" s="851"/>
      <c r="VJH44" s="851"/>
      <c r="VJI44" s="851"/>
      <c r="VJJ44" s="851"/>
      <c r="VJK44" s="851"/>
      <c r="VJL44" s="851"/>
      <c r="VJM44" s="851"/>
      <c r="VJN44" s="851"/>
      <c r="VJO44" s="851"/>
      <c r="VJP44" s="851"/>
      <c r="VJQ44" s="851"/>
      <c r="VJR44" s="851"/>
      <c r="VJS44" s="851"/>
      <c r="VJT44" s="851"/>
      <c r="VJU44" s="851"/>
      <c r="VJV44" s="851"/>
      <c r="VJW44" s="851"/>
      <c r="VJX44" s="851"/>
      <c r="VJY44" s="851"/>
      <c r="VJZ44" s="851"/>
      <c r="VKA44" s="851"/>
      <c r="VKB44" s="851"/>
      <c r="VKC44" s="851"/>
      <c r="VKD44" s="851"/>
      <c r="VKE44" s="851"/>
      <c r="VKF44" s="851"/>
      <c r="VKG44" s="851"/>
      <c r="VKH44" s="851"/>
      <c r="VKI44" s="851"/>
      <c r="VKJ44" s="851"/>
      <c r="VKK44" s="851"/>
      <c r="VKL44" s="851"/>
      <c r="VKM44" s="851"/>
      <c r="VKN44" s="851"/>
      <c r="VKO44" s="851"/>
      <c r="VKP44" s="851"/>
      <c r="VKQ44" s="851"/>
      <c r="VKR44" s="851"/>
      <c r="VKS44" s="851"/>
      <c r="VKT44" s="851"/>
      <c r="VKU44" s="851"/>
      <c r="VKV44" s="851"/>
      <c r="VKW44" s="851"/>
      <c r="VKX44" s="851"/>
      <c r="VKY44" s="851"/>
      <c r="VKZ44" s="851"/>
      <c r="VLA44" s="851"/>
      <c r="VLB44" s="851"/>
      <c r="VLC44" s="851"/>
      <c r="VLD44" s="851"/>
      <c r="VLE44" s="851"/>
      <c r="VLF44" s="851"/>
      <c r="VLG44" s="851"/>
      <c r="VLH44" s="851"/>
      <c r="VLI44" s="851"/>
      <c r="VLJ44" s="851"/>
      <c r="VLK44" s="851"/>
      <c r="VLL44" s="851"/>
      <c r="VLM44" s="851"/>
      <c r="VLN44" s="851"/>
      <c r="VLO44" s="851"/>
      <c r="VLP44" s="851"/>
      <c r="VLQ44" s="851"/>
      <c r="VLR44" s="851"/>
      <c r="VLS44" s="851"/>
      <c r="VLT44" s="851"/>
      <c r="VLU44" s="851"/>
      <c r="VLV44" s="851"/>
      <c r="VLW44" s="851"/>
      <c r="VLX44" s="851"/>
      <c r="VLY44" s="851"/>
      <c r="VLZ44" s="851"/>
      <c r="VMA44" s="851"/>
      <c r="VMB44" s="851"/>
      <c r="VMC44" s="851"/>
      <c r="VMD44" s="851"/>
      <c r="VME44" s="851"/>
      <c r="VMF44" s="851"/>
      <c r="VMG44" s="851"/>
      <c r="VMH44" s="851"/>
      <c r="VMI44" s="851"/>
      <c r="VMJ44" s="851"/>
      <c r="VMK44" s="851"/>
      <c r="VML44" s="851"/>
      <c r="VMM44" s="851"/>
      <c r="VMN44" s="851"/>
      <c r="VMO44" s="851"/>
      <c r="VMP44" s="851"/>
      <c r="VMQ44" s="851"/>
      <c r="VMR44" s="851"/>
      <c r="VMS44" s="851"/>
      <c r="VMT44" s="851"/>
      <c r="VMU44" s="851"/>
      <c r="VMV44" s="851"/>
      <c r="VMW44" s="851"/>
      <c r="VMX44" s="851"/>
      <c r="VMY44" s="851"/>
      <c r="VMZ44" s="851"/>
      <c r="VNA44" s="851"/>
      <c r="VNB44" s="851"/>
      <c r="VNC44" s="851"/>
      <c r="VND44" s="851"/>
      <c r="VNE44" s="851"/>
      <c r="VNF44" s="851"/>
      <c r="VNG44" s="851"/>
      <c r="VNH44" s="851"/>
      <c r="VNI44" s="851"/>
      <c r="VNJ44" s="851"/>
      <c r="VNK44" s="851"/>
      <c r="VNL44" s="851"/>
      <c r="VNM44" s="851"/>
      <c r="VNN44" s="851"/>
      <c r="VNO44" s="851"/>
      <c r="VNP44" s="851"/>
      <c r="VNQ44" s="851"/>
      <c r="VNR44" s="851"/>
      <c r="VNS44" s="851"/>
      <c r="VNT44" s="851"/>
      <c r="VNU44" s="851"/>
      <c r="VNV44" s="851"/>
      <c r="VNW44" s="851"/>
      <c r="VNX44" s="851"/>
      <c r="VNY44" s="851"/>
      <c r="VNZ44" s="851"/>
      <c r="VOA44" s="851"/>
      <c r="VOB44" s="851"/>
      <c r="VOC44" s="851"/>
      <c r="VOD44" s="851"/>
      <c r="VOE44" s="851"/>
      <c r="VOF44" s="851"/>
      <c r="VOG44" s="851"/>
      <c r="VOH44" s="851"/>
      <c r="VOI44" s="851"/>
      <c r="VOJ44" s="851"/>
      <c r="VOK44" s="851"/>
      <c r="VOL44" s="851"/>
      <c r="VOM44" s="851"/>
      <c r="VON44" s="851"/>
      <c r="VOO44" s="851"/>
      <c r="VOP44" s="851"/>
      <c r="VOQ44" s="851"/>
      <c r="VOR44" s="851"/>
      <c r="VOS44" s="851"/>
      <c r="VOT44" s="851"/>
      <c r="VOU44" s="851"/>
      <c r="VOV44" s="851"/>
      <c r="VOW44" s="851"/>
      <c r="VOX44" s="851"/>
      <c r="VOY44" s="851"/>
      <c r="VOZ44" s="851"/>
      <c r="VPA44" s="851"/>
      <c r="VPB44" s="851"/>
      <c r="VPC44" s="851"/>
      <c r="VPD44" s="851"/>
      <c r="VPE44" s="851"/>
      <c r="VPF44" s="851"/>
      <c r="VPG44" s="851"/>
      <c r="VPH44" s="851"/>
      <c r="VPI44" s="851"/>
      <c r="VPJ44" s="851"/>
      <c r="VPK44" s="851"/>
      <c r="VPL44" s="851"/>
      <c r="VPM44" s="851"/>
      <c r="VPN44" s="851"/>
      <c r="VPO44" s="851"/>
      <c r="VPP44" s="851"/>
      <c r="VPQ44" s="851"/>
      <c r="VPR44" s="851"/>
      <c r="VPS44" s="851"/>
      <c r="VPT44" s="851"/>
      <c r="VPU44" s="851"/>
      <c r="VPV44" s="851"/>
      <c r="VPW44" s="851"/>
      <c r="VPX44" s="851"/>
      <c r="VPY44" s="851"/>
      <c r="VPZ44" s="851"/>
      <c r="VQA44" s="851"/>
      <c r="VQB44" s="851"/>
      <c r="VQC44" s="851"/>
      <c r="VQD44" s="851"/>
      <c r="VQE44" s="851"/>
      <c r="VQF44" s="851"/>
      <c r="VQG44" s="851"/>
      <c r="VQH44" s="851"/>
      <c r="VQI44" s="851"/>
      <c r="VQJ44" s="851"/>
      <c r="VQK44" s="851"/>
      <c r="VQL44" s="851"/>
      <c r="VQM44" s="851"/>
      <c r="VQN44" s="851"/>
      <c r="VQO44" s="851"/>
      <c r="VQP44" s="851"/>
      <c r="VQQ44" s="851"/>
      <c r="VQR44" s="851"/>
      <c r="VQS44" s="851"/>
      <c r="VQT44" s="851"/>
      <c r="VQU44" s="851"/>
      <c r="VQV44" s="851"/>
      <c r="VQW44" s="851"/>
      <c r="VQX44" s="851"/>
      <c r="VQY44" s="851"/>
      <c r="VQZ44" s="851"/>
      <c r="VRA44" s="851"/>
      <c r="VRB44" s="851"/>
      <c r="VRC44" s="851"/>
      <c r="VRD44" s="851"/>
      <c r="VRE44" s="851"/>
      <c r="VRF44" s="851"/>
      <c r="VRG44" s="851"/>
      <c r="VRH44" s="851"/>
      <c r="VRI44" s="851"/>
      <c r="VRJ44" s="851"/>
      <c r="VRK44" s="851"/>
      <c r="VRL44" s="851"/>
      <c r="VRM44" s="851"/>
      <c r="VRN44" s="851"/>
      <c r="VRO44" s="851"/>
      <c r="VRP44" s="851"/>
      <c r="VRQ44" s="851"/>
      <c r="VRR44" s="851"/>
      <c r="VRS44" s="851"/>
      <c r="VRT44" s="851"/>
      <c r="VRU44" s="851"/>
      <c r="VRV44" s="851"/>
      <c r="VRW44" s="851"/>
      <c r="VRX44" s="851"/>
      <c r="VRY44" s="851"/>
      <c r="VRZ44" s="851"/>
      <c r="VSA44" s="851"/>
      <c r="VSB44" s="851"/>
      <c r="VSC44" s="851"/>
      <c r="VSD44" s="851"/>
      <c r="VSE44" s="851"/>
      <c r="VSF44" s="851"/>
      <c r="VSG44" s="851"/>
      <c r="VSH44" s="851"/>
      <c r="VSI44" s="851"/>
      <c r="VSJ44" s="851"/>
      <c r="VSK44" s="851"/>
      <c r="VSL44" s="851"/>
      <c r="VSM44" s="851"/>
      <c r="VSN44" s="851"/>
      <c r="VSO44" s="851"/>
      <c r="VSP44" s="851"/>
      <c r="VSQ44" s="851"/>
      <c r="VSR44" s="851"/>
      <c r="VSS44" s="851"/>
      <c r="VST44" s="851"/>
      <c r="VSU44" s="851"/>
      <c r="VSV44" s="851"/>
      <c r="VSW44" s="851"/>
      <c r="VSX44" s="851"/>
      <c r="VSY44" s="851"/>
      <c r="VSZ44" s="851"/>
      <c r="VTA44" s="851"/>
      <c r="VTB44" s="851"/>
      <c r="VTC44" s="851"/>
      <c r="VTD44" s="851"/>
      <c r="VTE44" s="851"/>
      <c r="VTF44" s="851"/>
      <c r="VTG44" s="851"/>
      <c r="VTH44" s="851"/>
      <c r="VTI44" s="851"/>
      <c r="VTJ44" s="851"/>
      <c r="VTK44" s="851"/>
      <c r="VTL44" s="851"/>
      <c r="VTM44" s="851"/>
      <c r="VTN44" s="851"/>
      <c r="VTO44" s="851"/>
      <c r="VTP44" s="851"/>
      <c r="VTQ44" s="851"/>
      <c r="VTR44" s="851"/>
      <c r="VTS44" s="851"/>
      <c r="VTT44" s="851"/>
      <c r="VTU44" s="851"/>
      <c r="VTV44" s="851"/>
      <c r="VTW44" s="851"/>
      <c r="VTX44" s="851"/>
      <c r="VTY44" s="851"/>
      <c r="VTZ44" s="851"/>
      <c r="VUA44" s="851"/>
      <c r="VUB44" s="851"/>
      <c r="VUC44" s="851"/>
      <c r="VUD44" s="851"/>
      <c r="VUE44" s="851"/>
      <c r="VUF44" s="851"/>
      <c r="VUG44" s="851"/>
      <c r="VUH44" s="851"/>
      <c r="VUI44" s="851"/>
      <c r="VUJ44" s="851"/>
      <c r="VUK44" s="851"/>
      <c r="VUL44" s="851"/>
      <c r="VUM44" s="851"/>
      <c r="VUN44" s="851"/>
      <c r="VUO44" s="851"/>
      <c r="VUP44" s="851"/>
      <c r="VUQ44" s="851"/>
      <c r="VUR44" s="851"/>
      <c r="VUS44" s="851"/>
      <c r="VUT44" s="851"/>
      <c r="VUU44" s="851"/>
      <c r="VUV44" s="851"/>
      <c r="VUW44" s="851"/>
      <c r="VUX44" s="851"/>
      <c r="VUY44" s="851"/>
      <c r="VUZ44" s="851"/>
      <c r="VVA44" s="851"/>
      <c r="VVB44" s="851"/>
      <c r="VVC44" s="851"/>
      <c r="VVD44" s="851"/>
      <c r="VVE44" s="851"/>
      <c r="VVF44" s="851"/>
      <c r="VVG44" s="851"/>
      <c r="VVH44" s="851"/>
      <c r="VVI44" s="851"/>
      <c r="VVJ44" s="851"/>
      <c r="VVK44" s="851"/>
      <c r="VVL44" s="851"/>
      <c r="VVM44" s="851"/>
      <c r="VVN44" s="851"/>
      <c r="VVO44" s="851"/>
      <c r="VVP44" s="851"/>
      <c r="VVQ44" s="851"/>
      <c r="VVR44" s="851"/>
      <c r="VVS44" s="851"/>
      <c r="VVT44" s="851"/>
      <c r="VVU44" s="851"/>
      <c r="VVV44" s="851"/>
      <c r="VVW44" s="851"/>
      <c r="VVX44" s="851"/>
      <c r="VVY44" s="851"/>
      <c r="VVZ44" s="851"/>
      <c r="VWA44" s="851"/>
      <c r="VWB44" s="851"/>
      <c r="VWC44" s="851"/>
      <c r="VWD44" s="851"/>
      <c r="VWE44" s="851"/>
      <c r="VWF44" s="851"/>
      <c r="VWG44" s="851"/>
      <c r="VWH44" s="851"/>
      <c r="VWI44" s="851"/>
      <c r="VWJ44" s="851"/>
      <c r="VWK44" s="851"/>
      <c r="VWL44" s="851"/>
      <c r="VWM44" s="851"/>
      <c r="VWN44" s="851"/>
      <c r="VWO44" s="851"/>
      <c r="VWP44" s="851"/>
      <c r="VWQ44" s="851"/>
      <c r="VWR44" s="851"/>
      <c r="VWS44" s="851"/>
      <c r="VWT44" s="851"/>
      <c r="VWU44" s="851"/>
      <c r="VWV44" s="851"/>
      <c r="VWW44" s="851"/>
      <c r="VWX44" s="851"/>
      <c r="VWY44" s="851"/>
      <c r="VWZ44" s="851"/>
      <c r="VXA44" s="851"/>
      <c r="VXB44" s="851"/>
      <c r="VXC44" s="851"/>
      <c r="VXD44" s="851"/>
      <c r="VXE44" s="851"/>
      <c r="VXF44" s="851"/>
      <c r="VXG44" s="851"/>
      <c r="VXH44" s="851"/>
      <c r="VXI44" s="851"/>
      <c r="VXJ44" s="851"/>
      <c r="VXK44" s="851"/>
      <c r="VXL44" s="851"/>
      <c r="VXM44" s="851"/>
      <c r="VXN44" s="851"/>
      <c r="VXO44" s="851"/>
      <c r="VXP44" s="851"/>
      <c r="VXQ44" s="851"/>
      <c r="VXR44" s="851"/>
      <c r="VXS44" s="851"/>
      <c r="VXT44" s="851"/>
      <c r="VXU44" s="851"/>
      <c r="VXV44" s="851"/>
      <c r="VXW44" s="851"/>
      <c r="VXX44" s="851"/>
      <c r="VXY44" s="851"/>
      <c r="VXZ44" s="851"/>
      <c r="VYA44" s="851"/>
      <c r="VYB44" s="851"/>
      <c r="VYC44" s="851"/>
      <c r="VYD44" s="851"/>
      <c r="VYE44" s="851"/>
      <c r="VYF44" s="851"/>
      <c r="VYG44" s="851"/>
      <c r="VYH44" s="851"/>
      <c r="VYI44" s="851"/>
      <c r="VYJ44" s="851"/>
      <c r="VYK44" s="851"/>
      <c r="VYL44" s="851"/>
      <c r="VYM44" s="851"/>
      <c r="VYN44" s="851"/>
      <c r="VYO44" s="851"/>
      <c r="VYP44" s="851"/>
      <c r="VYQ44" s="851"/>
      <c r="VYR44" s="851"/>
      <c r="VYS44" s="851"/>
      <c r="VYT44" s="851"/>
      <c r="VYU44" s="851"/>
      <c r="VYV44" s="851"/>
      <c r="VYW44" s="851"/>
      <c r="VYX44" s="851"/>
      <c r="VYY44" s="851"/>
      <c r="VYZ44" s="851"/>
      <c r="VZA44" s="851"/>
      <c r="VZB44" s="851"/>
      <c r="VZC44" s="851"/>
      <c r="VZD44" s="851"/>
      <c r="VZE44" s="851"/>
      <c r="VZF44" s="851"/>
      <c r="VZG44" s="851"/>
      <c r="VZH44" s="851"/>
      <c r="VZI44" s="851"/>
      <c r="VZJ44" s="851"/>
      <c r="VZK44" s="851"/>
      <c r="VZL44" s="851"/>
      <c r="VZM44" s="851"/>
      <c r="VZN44" s="851"/>
      <c r="VZO44" s="851"/>
      <c r="VZP44" s="851"/>
      <c r="VZQ44" s="851"/>
      <c r="VZR44" s="851"/>
      <c r="VZS44" s="851"/>
      <c r="VZT44" s="851"/>
      <c r="VZU44" s="851"/>
      <c r="VZV44" s="851"/>
      <c r="VZW44" s="851"/>
      <c r="VZX44" s="851"/>
      <c r="VZY44" s="851"/>
      <c r="VZZ44" s="851"/>
      <c r="WAA44" s="851"/>
      <c r="WAB44" s="851"/>
      <c r="WAC44" s="851"/>
      <c r="WAD44" s="851"/>
      <c r="WAE44" s="851"/>
      <c r="WAF44" s="851"/>
      <c r="WAG44" s="851"/>
      <c r="WAH44" s="851"/>
      <c r="WAI44" s="851"/>
      <c r="WAJ44" s="851"/>
      <c r="WAK44" s="851"/>
      <c r="WAL44" s="851"/>
      <c r="WAM44" s="851"/>
      <c r="WAN44" s="851"/>
      <c r="WAO44" s="851"/>
      <c r="WAP44" s="851"/>
      <c r="WAQ44" s="851"/>
      <c r="WAR44" s="851"/>
      <c r="WAS44" s="851"/>
      <c r="WAT44" s="851"/>
      <c r="WAU44" s="851"/>
      <c r="WAV44" s="851"/>
      <c r="WAW44" s="851"/>
      <c r="WAX44" s="851"/>
      <c r="WAY44" s="851"/>
      <c r="WAZ44" s="851"/>
      <c r="WBA44" s="851"/>
      <c r="WBB44" s="851"/>
      <c r="WBC44" s="851"/>
      <c r="WBD44" s="851"/>
      <c r="WBE44" s="851"/>
      <c r="WBF44" s="851"/>
      <c r="WBG44" s="851"/>
      <c r="WBH44" s="851"/>
      <c r="WBI44" s="851"/>
      <c r="WBJ44" s="851"/>
      <c r="WBK44" s="851"/>
      <c r="WBL44" s="851"/>
      <c r="WBM44" s="851"/>
      <c r="WBN44" s="851"/>
      <c r="WBO44" s="851"/>
      <c r="WBP44" s="851"/>
      <c r="WBQ44" s="851"/>
      <c r="WBR44" s="851"/>
      <c r="WBS44" s="851"/>
      <c r="WBT44" s="851"/>
      <c r="WBU44" s="851"/>
      <c r="WBV44" s="851"/>
      <c r="WBW44" s="851"/>
      <c r="WBX44" s="851"/>
      <c r="WBY44" s="851"/>
      <c r="WBZ44" s="851"/>
      <c r="WCA44" s="851"/>
      <c r="WCB44" s="851"/>
      <c r="WCC44" s="851"/>
      <c r="WCD44" s="851"/>
      <c r="WCE44" s="851"/>
      <c r="WCF44" s="851"/>
      <c r="WCG44" s="851"/>
      <c r="WCH44" s="851"/>
      <c r="WCI44" s="851"/>
      <c r="WCJ44" s="851"/>
      <c r="WCK44" s="851"/>
      <c r="WCL44" s="851"/>
      <c r="WCM44" s="851"/>
      <c r="WCN44" s="851"/>
      <c r="WCO44" s="851"/>
      <c r="WCP44" s="851"/>
      <c r="WCQ44" s="851"/>
      <c r="WCR44" s="851"/>
      <c r="WCS44" s="851"/>
      <c r="WCT44" s="851"/>
      <c r="WCU44" s="851"/>
      <c r="WCV44" s="851"/>
      <c r="WCW44" s="851"/>
      <c r="WCX44" s="851"/>
      <c r="WCY44" s="851"/>
      <c r="WCZ44" s="851"/>
      <c r="WDA44" s="851"/>
      <c r="WDB44" s="851"/>
      <c r="WDC44" s="851"/>
      <c r="WDD44" s="851"/>
      <c r="WDE44" s="851"/>
      <c r="WDF44" s="851"/>
      <c r="WDG44" s="851"/>
      <c r="WDH44" s="851"/>
      <c r="WDI44" s="851"/>
      <c r="WDJ44" s="851"/>
      <c r="WDK44" s="851"/>
      <c r="WDL44" s="851"/>
      <c r="WDM44" s="851"/>
      <c r="WDN44" s="851"/>
      <c r="WDO44" s="851"/>
      <c r="WDP44" s="851"/>
      <c r="WDQ44" s="851"/>
      <c r="WDR44" s="851"/>
      <c r="WDS44" s="851"/>
      <c r="WDT44" s="851"/>
      <c r="WDU44" s="851"/>
      <c r="WDV44" s="851"/>
      <c r="WDW44" s="851"/>
      <c r="WDX44" s="851"/>
      <c r="WDY44" s="851"/>
      <c r="WDZ44" s="851"/>
      <c r="WEA44" s="851"/>
      <c r="WEB44" s="851"/>
      <c r="WEC44" s="851"/>
      <c r="WED44" s="851"/>
      <c r="WEE44" s="851"/>
      <c r="WEF44" s="851"/>
      <c r="WEG44" s="851"/>
      <c r="WEH44" s="851"/>
      <c r="WEI44" s="851"/>
      <c r="WEJ44" s="851"/>
      <c r="WEK44" s="851"/>
      <c r="WEL44" s="851"/>
      <c r="WEM44" s="851"/>
      <c r="WEN44" s="851"/>
      <c r="WEO44" s="851"/>
      <c r="WEP44" s="851"/>
      <c r="WEQ44" s="851"/>
      <c r="WER44" s="851"/>
      <c r="WES44" s="851"/>
      <c r="WET44" s="851"/>
      <c r="WEU44" s="851"/>
      <c r="WEV44" s="851"/>
      <c r="WEW44" s="851"/>
      <c r="WEX44" s="851"/>
      <c r="WEY44" s="851"/>
      <c r="WEZ44" s="851"/>
      <c r="WFA44" s="851"/>
      <c r="WFB44" s="851"/>
      <c r="WFC44" s="851"/>
      <c r="WFD44" s="851"/>
      <c r="WFE44" s="851"/>
      <c r="WFF44" s="851"/>
      <c r="WFG44" s="851"/>
      <c r="WFH44" s="851"/>
      <c r="WFI44" s="851"/>
      <c r="WFJ44" s="851"/>
      <c r="WFK44" s="851"/>
      <c r="WFL44" s="851"/>
      <c r="WFM44" s="851"/>
      <c r="WFN44" s="851"/>
      <c r="WFO44" s="851"/>
      <c r="WFP44" s="851"/>
      <c r="WFQ44" s="851"/>
      <c r="WFR44" s="851"/>
      <c r="WFS44" s="851"/>
      <c r="WFT44" s="851"/>
      <c r="WFU44" s="851"/>
      <c r="WFV44" s="851"/>
      <c r="WFW44" s="851"/>
      <c r="WFX44" s="851"/>
      <c r="WFY44" s="851"/>
      <c r="WFZ44" s="851"/>
      <c r="WGA44" s="851"/>
      <c r="WGB44" s="851"/>
      <c r="WGC44" s="851"/>
      <c r="WGD44" s="851"/>
      <c r="WGE44" s="851"/>
      <c r="WGF44" s="851"/>
      <c r="WGG44" s="851"/>
      <c r="WGH44" s="851"/>
      <c r="WGI44" s="851"/>
      <c r="WGJ44" s="851"/>
      <c r="WGK44" s="851"/>
      <c r="WGL44" s="851"/>
      <c r="WGM44" s="851"/>
      <c r="WGN44" s="851"/>
      <c r="WGO44" s="851"/>
      <c r="WGP44" s="851"/>
      <c r="WGQ44" s="851"/>
      <c r="WGR44" s="851"/>
      <c r="WGS44" s="851"/>
      <c r="WGT44" s="851"/>
      <c r="WGU44" s="851"/>
      <c r="WGV44" s="851"/>
      <c r="WGW44" s="851"/>
      <c r="WGX44" s="851"/>
      <c r="WGY44" s="851"/>
      <c r="WGZ44" s="851"/>
      <c r="WHA44" s="851"/>
      <c r="WHB44" s="851"/>
      <c r="WHC44" s="851"/>
      <c r="WHD44" s="851"/>
      <c r="WHE44" s="851"/>
      <c r="WHF44" s="851"/>
      <c r="WHG44" s="851"/>
      <c r="WHH44" s="851"/>
      <c r="WHI44" s="851"/>
      <c r="WHJ44" s="851"/>
      <c r="WHK44" s="851"/>
      <c r="WHL44" s="851"/>
      <c r="WHM44" s="851"/>
      <c r="WHN44" s="851"/>
      <c r="WHO44" s="851"/>
      <c r="WHP44" s="851"/>
      <c r="WHQ44" s="851"/>
      <c r="WHR44" s="851"/>
      <c r="WHS44" s="851"/>
      <c r="WHT44" s="851"/>
      <c r="WHU44" s="851"/>
      <c r="WHV44" s="851"/>
      <c r="WHW44" s="851"/>
      <c r="WHX44" s="851"/>
      <c r="WHY44" s="851"/>
      <c r="WHZ44" s="851"/>
      <c r="WIA44" s="851"/>
      <c r="WIB44" s="851"/>
      <c r="WIC44" s="851"/>
      <c r="WID44" s="851"/>
      <c r="WIE44" s="851"/>
      <c r="WIF44" s="851"/>
      <c r="WIG44" s="851"/>
      <c r="WIH44" s="851"/>
      <c r="WII44" s="851"/>
      <c r="WIJ44" s="851"/>
      <c r="WIK44" s="851"/>
      <c r="WIL44" s="851"/>
      <c r="WIM44" s="851"/>
      <c r="WIN44" s="851"/>
      <c r="WIO44" s="851"/>
      <c r="WIP44" s="851"/>
      <c r="WIQ44" s="851"/>
      <c r="WIR44" s="851"/>
      <c r="WIS44" s="851"/>
      <c r="WIT44" s="851"/>
      <c r="WIU44" s="851"/>
      <c r="WIV44" s="851"/>
      <c r="WIW44" s="851"/>
      <c r="WIX44" s="851"/>
      <c r="WIY44" s="851"/>
      <c r="WIZ44" s="851"/>
      <c r="WJA44" s="851"/>
      <c r="WJB44" s="851"/>
      <c r="WJC44" s="851"/>
      <c r="WJD44" s="851"/>
      <c r="WJE44" s="851"/>
      <c r="WJF44" s="851"/>
      <c r="WJG44" s="851"/>
      <c r="WJH44" s="851"/>
      <c r="WJI44" s="851"/>
      <c r="WJJ44" s="851"/>
      <c r="WJK44" s="851"/>
      <c r="WJL44" s="851"/>
      <c r="WJM44" s="851"/>
      <c r="WJN44" s="851"/>
      <c r="WJO44" s="851"/>
      <c r="WJP44" s="851"/>
      <c r="WJQ44" s="851"/>
      <c r="WJR44" s="851"/>
      <c r="WJS44" s="851"/>
      <c r="WJT44" s="851"/>
      <c r="WJU44" s="851"/>
      <c r="WJV44" s="851"/>
      <c r="WJW44" s="851"/>
      <c r="WJX44" s="851"/>
      <c r="WJY44" s="851"/>
      <c r="WJZ44" s="851"/>
      <c r="WKA44" s="851"/>
      <c r="WKB44" s="851"/>
      <c r="WKC44" s="851"/>
      <c r="WKD44" s="851"/>
      <c r="WKE44" s="851"/>
      <c r="WKF44" s="851"/>
      <c r="WKG44" s="851"/>
      <c r="WKH44" s="851"/>
      <c r="WKI44" s="851"/>
      <c r="WKJ44" s="851"/>
      <c r="WKK44" s="851"/>
      <c r="WKL44" s="851"/>
      <c r="WKM44" s="851"/>
      <c r="WKN44" s="851"/>
      <c r="WKO44" s="851"/>
      <c r="WKP44" s="851"/>
      <c r="WKQ44" s="851"/>
      <c r="WKR44" s="851"/>
      <c r="WKS44" s="851"/>
      <c r="WKT44" s="851"/>
      <c r="WKU44" s="851"/>
      <c r="WKV44" s="851"/>
      <c r="WKW44" s="851"/>
      <c r="WKX44" s="851"/>
      <c r="WKY44" s="851"/>
      <c r="WKZ44" s="851"/>
      <c r="WLA44" s="851"/>
      <c r="WLB44" s="851"/>
      <c r="WLC44" s="851"/>
      <c r="WLD44" s="851"/>
      <c r="WLE44" s="851"/>
      <c r="WLF44" s="851"/>
      <c r="WLG44" s="851"/>
      <c r="WLH44" s="851"/>
      <c r="WLI44" s="851"/>
      <c r="WLJ44" s="851"/>
      <c r="WLK44" s="851"/>
      <c r="WLL44" s="851"/>
      <c r="WLM44" s="851"/>
      <c r="WLN44" s="851"/>
      <c r="WLO44" s="851"/>
      <c r="WLP44" s="851"/>
      <c r="WLQ44" s="851"/>
      <c r="WLR44" s="851"/>
      <c r="WLS44" s="851"/>
      <c r="WLT44" s="851"/>
      <c r="WLU44" s="851"/>
      <c r="WLV44" s="851"/>
      <c r="WLW44" s="851"/>
      <c r="WLX44" s="851"/>
      <c r="WLY44" s="851"/>
      <c r="WLZ44" s="851"/>
      <c r="WMA44" s="851"/>
      <c r="WMB44" s="851"/>
      <c r="WMC44" s="851"/>
      <c r="WMD44" s="851"/>
      <c r="WME44" s="851"/>
      <c r="WMF44" s="851"/>
      <c r="WMG44" s="851"/>
      <c r="WMH44" s="851"/>
      <c r="WMI44" s="851"/>
      <c r="WMJ44" s="851"/>
      <c r="WMK44" s="851"/>
      <c r="WML44" s="851"/>
      <c r="WMM44" s="851"/>
      <c r="WMN44" s="851"/>
      <c r="WMO44" s="851"/>
      <c r="WMP44" s="851"/>
      <c r="WMQ44" s="851"/>
      <c r="WMR44" s="851"/>
      <c r="WMS44" s="851"/>
      <c r="WMT44" s="851"/>
      <c r="WMU44" s="851"/>
      <c r="WMV44" s="851"/>
      <c r="WMW44" s="851"/>
      <c r="WMX44" s="851"/>
      <c r="WMY44" s="851"/>
      <c r="WMZ44" s="851"/>
      <c r="WNA44" s="851"/>
      <c r="WNB44" s="851"/>
      <c r="WNC44" s="851"/>
      <c r="WND44" s="851"/>
      <c r="WNE44" s="851"/>
      <c r="WNF44" s="851"/>
      <c r="WNG44" s="851"/>
      <c r="WNH44" s="851"/>
      <c r="WNI44" s="851"/>
      <c r="WNJ44" s="851"/>
      <c r="WNK44" s="851"/>
      <c r="WNL44" s="851"/>
      <c r="WNM44" s="851"/>
      <c r="WNN44" s="851"/>
      <c r="WNO44" s="851"/>
      <c r="WNP44" s="851"/>
      <c r="WNQ44" s="851"/>
      <c r="WNR44" s="851"/>
      <c r="WNS44" s="851"/>
      <c r="WNT44" s="851"/>
      <c r="WNU44" s="851"/>
      <c r="WNV44" s="851"/>
      <c r="WNW44" s="851"/>
      <c r="WNX44" s="851"/>
      <c r="WNY44" s="851"/>
      <c r="WNZ44" s="851"/>
      <c r="WOA44" s="851"/>
      <c r="WOB44" s="851"/>
      <c r="WOC44" s="851"/>
      <c r="WOD44" s="851"/>
      <c r="WOE44" s="851"/>
      <c r="WOF44" s="851"/>
      <c r="WOG44" s="851"/>
      <c r="WOH44" s="851"/>
      <c r="WOI44" s="851"/>
      <c r="WOJ44" s="851"/>
      <c r="WOK44" s="851"/>
      <c r="WOL44" s="851"/>
      <c r="WOM44" s="851"/>
      <c r="WON44" s="851"/>
      <c r="WOO44" s="851"/>
      <c r="WOP44" s="851"/>
      <c r="WOQ44" s="851"/>
      <c r="WOR44" s="851"/>
      <c r="WOS44" s="851"/>
      <c r="WOT44" s="851"/>
      <c r="WOU44" s="851"/>
      <c r="WOV44" s="851"/>
      <c r="WOW44" s="851"/>
      <c r="WOX44" s="851"/>
      <c r="WOY44" s="851"/>
      <c r="WOZ44" s="851"/>
      <c r="WPA44" s="851"/>
      <c r="WPB44" s="851"/>
      <c r="WPC44" s="851"/>
      <c r="WPD44" s="851"/>
      <c r="WPE44" s="851"/>
      <c r="WPF44" s="851"/>
      <c r="WPG44" s="851"/>
      <c r="WPH44" s="851"/>
      <c r="WPI44" s="851"/>
      <c r="WPJ44" s="851"/>
      <c r="WPK44" s="851"/>
      <c r="WPL44" s="851"/>
      <c r="WPM44" s="851"/>
      <c r="WPN44" s="851"/>
      <c r="WPO44" s="851"/>
      <c r="WPP44" s="851"/>
      <c r="WPQ44" s="851"/>
      <c r="WPR44" s="851"/>
      <c r="WPS44" s="851"/>
      <c r="WPT44" s="851"/>
      <c r="WPU44" s="851"/>
      <c r="WPV44" s="851"/>
      <c r="WPW44" s="851"/>
      <c r="WPX44" s="851"/>
      <c r="WPY44" s="851"/>
      <c r="WPZ44" s="851"/>
      <c r="WQA44" s="851"/>
      <c r="WQB44" s="851"/>
      <c r="WQC44" s="851"/>
      <c r="WQD44" s="851"/>
      <c r="WQE44" s="851"/>
      <c r="WQF44" s="851"/>
      <c r="WQG44" s="851"/>
      <c r="WQH44" s="851"/>
      <c r="WQI44" s="851"/>
      <c r="WQJ44" s="851"/>
      <c r="WQK44" s="851"/>
      <c r="WQL44" s="851"/>
      <c r="WQM44" s="851"/>
      <c r="WQN44" s="851"/>
      <c r="WQO44" s="851"/>
      <c r="WQP44" s="851"/>
      <c r="WQQ44" s="851"/>
      <c r="WQR44" s="851"/>
      <c r="WQS44" s="851"/>
      <c r="WQT44" s="851"/>
      <c r="WQU44" s="851"/>
      <c r="WQV44" s="851"/>
      <c r="WQW44" s="851"/>
      <c r="WQX44" s="851"/>
      <c r="WQY44" s="851"/>
      <c r="WQZ44" s="851"/>
      <c r="WRA44" s="851"/>
      <c r="WRB44" s="851"/>
      <c r="WRC44" s="851"/>
      <c r="WRD44" s="851"/>
      <c r="WRE44" s="851"/>
      <c r="WRF44" s="851"/>
      <c r="WRG44" s="851"/>
      <c r="WRH44" s="851"/>
      <c r="WRI44" s="851"/>
      <c r="WRJ44" s="851"/>
      <c r="WRK44" s="851"/>
      <c r="WRL44" s="851"/>
      <c r="WRM44" s="851"/>
      <c r="WRN44" s="851"/>
      <c r="WRO44" s="851"/>
      <c r="WRP44" s="851"/>
      <c r="WRQ44" s="851"/>
      <c r="WRR44" s="851"/>
      <c r="WRS44" s="851"/>
      <c r="WRT44" s="851"/>
      <c r="WRU44" s="851"/>
      <c r="WRV44" s="851"/>
      <c r="WRW44" s="851"/>
      <c r="WRX44" s="851"/>
      <c r="WRY44" s="851"/>
      <c r="WRZ44" s="851"/>
      <c r="WSA44" s="851"/>
      <c r="WSB44" s="851"/>
      <c r="WSC44" s="851"/>
      <c r="WSD44" s="851"/>
      <c r="WSE44" s="851"/>
      <c r="WSF44" s="851"/>
      <c r="WSG44" s="851"/>
      <c r="WSH44" s="851"/>
      <c r="WSI44" s="851"/>
      <c r="WSJ44" s="851"/>
      <c r="WSK44" s="851"/>
      <c r="WSL44" s="851"/>
      <c r="WSM44" s="851"/>
      <c r="WSN44" s="851"/>
      <c r="WSO44" s="851"/>
      <c r="WSP44" s="851"/>
      <c r="WSQ44" s="851"/>
      <c r="WSR44" s="851"/>
      <c r="WSS44" s="851"/>
      <c r="WST44" s="851"/>
      <c r="WSU44" s="851"/>
      <c r="WSV44" s="851"/>
      <c r="WSW44" s="851"/>
      <c r="WSX44" s="851"/>
      <c r="WSY44" s="851"/>
      <c r="WSZ44" s="851"/>
      <c r="WTA44" s="851"/>
      <c r="WTB44" s="851"/>
      <c r="WTC44" s="851"/>
      <c r="WTD44" s="851"/>
      <c r="WTE44" s="851"/>
      <c r="WTF44" s="851"/>
      <c r="WTG44" s="851"/>
      <c r="WTH44" s="851"/>
      <c r="WTI44" s="851"/>
      <c r="WTJ44" s="851"/>
      <c r="WTK44" s="851"/>
      <c r="WTL44" s="851"/>
      <c r="WTM44" s="851"/>
      <c r="WTN44" s="851"/>
      <c r="WTO44" s="851"/>
      <c r="WTP44" s="851"/>
      <c r="WTQ44" s="851"/>
      <c r="WTR44" s="851"/>
      <c r="WTS44" s="851"/>
      <c r="WTT44" s="851"/>
      <c r="WTU44" s="851"/>
      <c r="WTV44" s="851"/>
      <c r="WTW44" s="851"/>
      <c r="WTX44" s="851"/>
      <c r="WTY44" s="851"/>
      <c r="WTZ44" s="851"/>
      <c r="WUA44" s="851"/>
      <c r="WUB44" s="851"/>
      <c r="WUC44" s="851"/>
      <c r="WUD44" s="851"/>
      <c r="WUE44" s="851"/>
      <c r="WUF44" s="851"/>
      <c r="WUG44" s="851"/>
      <c r="WUH44" s="851"/>
      <c r="WUI44" s="851"/>
      <c r="WUJ44" s="851"/>
      <c r="WUK44" s="851"/>
      <c r="WUL44" s="851"/>
      <c r="WUM44" s="851"/>
      <c r="WUN44" s="851"/>
      <c r="WUO44" s="851"/>
      <c r="WUP44" s="851"/>
      <c r="WUQ44" s="851"/>
      <c r="WUR44" s="851"/>
      <c r="WUS44" s="851"/>
      <c r="WUT44" s="851"/>
      <c r="WUU44" s="851"/>
      <c r="WUV44" s="851"/>
      <c r="WUW44" s="851"/>
      <c r="WUX44" s="851"/>
      <c r="WUY44" s="851"/>
      <c r="WUZ44" s="851"/>
      <c r="WVA44" s="851"/>
      <c r="WVB44" s="851"/>
      <c r="WVC44" s="851"/>
      <c r="WVD44" s="851"/>
      <c r="WVE44" s="851"/>
      <c r="WVF44" s="851"/>
      <c r="WVG44" s="851"/>
      <c r="WVH44" s="851"/>
      <c r="WVI44" s="851"/>
      <c r="WVJ44" s="851"/>
      <c r="WVK44" s="851"/>
      <c r="WVL44" s="851"/>
      <c r="WVM44" s="851"/>
      <c r="WVN44" s="851"/>
      <c r="WVO44" s="851"/>
      <c r="WVP44" s="851"/>
      <c r="WVQ44" s="851"/>
      <c r="WVR44" s="851"/>
      <c r="WVS44" s="851"/>
      <c r="WVT44" s="851"/>
      <c r="WVU44" s="851"/>
      <c r="WVV44" s="851"/>
      <c r="WVW44" s="851"/>
      <c r="WVX44" s="851"/>
      <c r="WVY44" s="851"/>
      <c r="WVZ44" s="851"/>
      <c r="WWA44" s="851"/>
      <c r="WWB44" s="851"/>
      <c r="WWC44" s="851"/>
      <c r="WWD44" s="851"/>
      <c r="WWE44" s="851"/>
      <c r="WWF44" s="851"/>
      <c r="WWG44" s="851"/>
      <c r="WWH44" s="851"/>
      <c r="WWI44" s="851"/>
      <c r="WWJ44" s="851"/>
      <c r="WWK44" s="851"/>
      <c r="WWL44" s="851"/>
      <c r="WWM44" s="851"/>
      <c r="WWN44" s="851"/>
      <c r="WWO44" s="851"/>
      <c r="WWP44" s="851"/>
      <c r="WWQ44" s="851"/>
      <c r="WWR44" s="851"/>
      <c r="WWS44" s="851"/>
      <c r="WWT44" s="851"/>
      <c r="WWU44" s="851"/>
      <c r="WWV44" s="851"/>
      <c r="WWW44" s="851"/>
      <c r="WWX44" s="851"/>
      <c r="WWY44" s="851"/>
      <c r="WWZ44" s="851"/>
      <c r="WXA44" s="851"/>
      <c r="WXB44" s="851"/>
      <c r="WXC44" s="851"/>
      <c r="WXD44" s="851"/>
      <c r="WXE44" s="851"/>
      <c r="WXF44" s="851"/>
      <c r="WXG44" s="851"/>
      <c r="WXH44" s="851"/>
      <c r="WXI44" s="851"/>
      <c r="WXJ44" s="851"/>
      <c r="WXK44" s="851"/>
      <c r="WXL44" s="851"/>
      <c r="WXM44" s="851"/>
      <c r="WXN44" s="851"/>
      <c r="WXO44" s="851"/>
      <c r="WXP44" s="851"/>
      <c r="WXQ44" s="851"/>
      <c r="WXR44" s="851"/>
      <c r="WXS44" s="851"/>
      <c r="WXT44" s="851"/>
      <c r="WXU44" s="851"/>
      <c r="WXV44" s="851"/>
      <c r="WXW44" s="851"/>
      <c r="WXX44" s="851"/>
      <c r="WXY44" s="851"/>
      <c r="WXZ44" s="851"/>
      <c r="WYA44" s="851"/>
      <c r="WYB44" s="851"/>
      <c r="WYC44" s="851"/>
      <c r="WYD44" s="851"/>
      <c r="WYE44" s="851"/>
      <c r="WYF44" s="851"/>
      <c r="WYG44" s="851"/>
      <c r="WYH44" s="851"/>
      <c r="WYI44" s="851"/>
      <c r="WYJ44" s="851"/>
      <c r="WYK44" s="851"/>
      <c r="WYL44" s="851"/>
      <c r="WYM44" s="851"/>
      <c r="WYN44" s="851"/>
      <c r="WYO44" s="851"/>
      <c r="WYP44" s="851"/>
      <c r="WYQ44" s="851"/>
      <c r="WYR44" s="851"/>
      <c r="WYS44" s="851"/>
      <c r="WYT44" s="851"/>
      <c r="WYU44" s="851"/>
      <c r="WYV44" s="851"/>
      <c r="WYW44" s="851"/>
      <c r="WYX44" s="851"/>
      <c r="WYY44" s="851"/>
      <c r="WYZ44" s="851"/>
      <c r="WZA44" s="851"/>
      <c r="WZB44" s="851"/>
      <c r="WZC44" s="851"/>
      <c r="WZD44" s="851"/>
      <c r="WZE44" s="851"/>
      <c r="WZF44" s="851"/>
      <c r="WZG44" s="851"/>
      <c r="WZH44" s="851"/>
      <c r="WZI44" s="851"/>
      <c r="WZJ44" s="851"/>
      <c r="WZK44" s="851"/>
      <c r="WZL44" s="851"/>
      <c r="WZM44" s="851"/>
      <c r="WZN44" s="851"/>
      <c r="WZO44" s="851"/>
      <c r="WZP44" s="851"/>
      <c r="WZQ44" s="851"/>
      <c r="WZR44" s="851"/>
      <c r="WZS44" s="851"/>
      <c r="WZT44" s="851"/>
      <c r="WZU44" s="851"/>
      <c r="WZV44" s="851"/>
      <c r="WZW44" s="851"/>
      <c r="WZX44" s="851"/>
      <c r="WZY44" s="851"/>
      <c r="WZZ44" s="851"/>
      <c r="XAA44" s="851"/>
      <c r="XAB44" s="851"/>
      <c r="XAC44" s="851"/>
      <c r="XAD44" s="851"/>
      <c r="XAE44" s="851"/>
      <c r="XAF44" s="851"/>
      <c r="XAG44" s="851"/>
      <c r="XAH44" s="851"/>
      <c r="XAI44" s="851"/>
      <c r="XAJ44" s="851"/>
      <c r="XAK44" s="851"/>
      <c r="XAL44" s="851"/>
      <c r="XAM44" s="851"/>
      <c r="XAN44" s="851"/>
      <c r="XAO44" s="851"/>
      <c r="XAP44" s="851"/>
      <c r="XAQ44" s="851"/>
      <c r="XAR44" s="851"/>
      <c r="XAS44" s="851"/>
      <c r="XAT44" s="851"/>
      <c r="XAU44" s="851"/>
      <c r="XAV44" s="851"/>
      <c r="XAW44" s="851"/>
      <c r="XAX44" s="851"/>
      <c r="XAY44" s="851"/>
      <c r="XAZ44" s="851"/>
      <c r="XBA44" s="851"/>
      <c r="XBB44" s="851"/>
      <c r="XBC44" s="851"/>
      <c r="XBD44" s="851"/>
      <c r="XBE44" s="851"/>
      <c r="XBF44" s="851"/>
      <c r="XBG44" s="851"/>
      <c r="XBH44" s="851"/>
      <c r="XBI44" s="851"/>
      <c r="XBJ44" s="851"/>
      <c r="XBK44" s="851"/>
      <c r="XBL44" s="851"/>
      <c r="XBM44" s="851"/>
      <c r="XBN44" s="851"/>
      <c r="XBO44" s="851"/>
      <c r="XBP44" s="851"/>
      <c r="XBQ44" s="851"/>
      <c r="XBR44" s="851"/>
      <c r="XBS44" s="851"/>
      <c r="XBT44" s="851"/>
      <c r="XBU44" s="851"/>
      <c r="XBV44" s="851"/>
      <c r="XBW44" s="851"/>
      <c r="XBX44" s="851"/>
      <c r="XBY44" s="851"/>
      <c r="XBZ44" s="851"/>
      <c r="XCA44" s="851"/>
      <c r="XCB44" s="851"/>
      <c r="XCC44" s="851"/>
      <c r="XCD44" s="851"/>
      <c r="XCE44" s="851"/>
      <c r="XCF44" s="851"/>
      <c r="XCG44" s="851"/>
      <c r="XCH44" s="851"/>
      <c r="XCI44" s="851"/>
      <c r="XCJ44" s="851"/>
      <c r="XCK44" s="851"/>
      <c r="XCL44" s="851"/>
      <c r="XCM44" s="851"/>
      <c r="XCN44" s="851"/>
      <c r="XCO44" s="851"/>
      <c r="XCP44" s="851"/>
      <c r="XCQ44" s="851"/>
      <c r="XCR44" s="851"/>
      <c r="XCS44" s="851"/>
      <c r="XCT44" s="851"/>
      <c r="XCU44" s="851"/>
      <c r="XCV44" s="851"/>
      <c r="XCW44" s="851"/>
      <c r="XCX44" s="851"/>
      <c r="XCY44" s="851"/>
      <c r="XCZ44" s="851"/>
      <c r="XDA44" s="851"/>
      <c r="XDB44" s="851"/>
      <c r="XDC44" s="851"/>
      <c r="XDD44" s="851"/>
      <c r="XDE44" s="851"/>
      <c r="XDF44" s="851"/>
      <c r="XDG44" s="851"/>
      <c r="XDH44" s="851"/>
      <c r="XDI44" s="851"/>
      <c r="XDJ44" s="851"/>
      <c r="XDK44" s="851"/>
      <c r="XDL44" s="851"/>
      <c r="XDM44" s="851"/>
      <c r="XDN44" s="851"/>
      <c r="XDO44" s="851"/>
      <c r="XDP44" s="851"/>
      <c r="XDQ44" s="851"/>
      <c r="XDR44" s="851"/>
      <c r="XDS44" s="851"/>
      <c r="XDT44" s="851"/>
      <c r="XDU44" s="851"/>
      <c r="XDV44" s="851"/>
      <c r="XDW44" s="851"/>
      <c r="XDX44" s="851"/>
      <c r="XDY44" s="851"/>
      <c r="XDZ44" s="851"/>
      <c r="XEA44" s="851"/>
      <c r="XEB44" s="851"/>
      <c r="XEC44" s="851"/>
      <c r="XED44" s="851"/>
      <c r="XEE44" s="851"/>
      <c r="XEF44" s="851"/>
      <c r="XEG44" s="851"/>
      <c r="XEH44" s="851"/>
      <c r="XEI44" s="851"/>
      <c r="XEJ44" s="851"/>
      <c r="XEK44" s="851"/>
      <c r="XEL44" s="851"/>
      <c r="XEM44" s="851"/>
      <c r="XEN44" s="851"/>
      <c r="XEO44" s="851"/>
      <c r="XEP44" s="851"/>
      <c r="XEQ44" s="851"/>
      <c r="XER44" s="851"/>
      <c r="XES44" s="851"/>
      <c r="XET44" s="851"/>
      <c r="XEU44" s="851"/>
      <c r="XEV44" s="851"/>
      <c r="XEW44" s="851"/>
      <c r="XEX44" s="851"/>
      <c r="XEY44" s="851"/>
      <c r="XEZ44" s="851"/>
      <c r="XFA44" s="851"/>
      <c r="XFB44" s="851"/>
      <c r="XFC44" s="851"/>
      <c r="XFD44" s="851"/>
    </row>
    <row r="45" s="4" customFormat="1" customHeight="1" spans="1:16384">
      <c r="A45" s="789" t="str">
        <f t="shared" si="30"/>
        <v>西U6</v>
      </c>
      <c r="B45" s="790">
        <f t="shared" si="6"/>
        <v>191.7791</v>
      </c>
      <c r="C45" s="790">
        <f t="shared" si="7"/>
        <v>211.7791</v>
      </c>
      <c r="D45" s="791">
        <f t="shared" si="8"/>
        <v>20</v>
      </c>
      <c r="E45" s="792">
        <f t="shared" si="9"/>
        <v>3.348</v>
      </c>
      <c r="F45" s="792">
        <f t="shared" si="10"/>
        <v>3.348</v>
      </c>
      <c r="G45" s="792">
        <f t="shared" si="11"/>
        <v>-0.40882</v>
      </c>
      <c r="H45" s="792">
        <f t="shared" si="12"/>
        <v>-1.19881</v>
      </c>
      <c r="I45" s="792">
        <f t="shared" si="13"/>
        <v>3.75682</v>
      </c>
      <c r="J45" s="812">
        <f t="shared" si="14"/>
        <v>4.54681</v>
      </c>
      <c r="K45" s="813">
        <f t="shared" si="15"/>
        <v>0.6</v>
      </c>
      <c r="L45" s="813">
        <f>LOOKUP(MAX(J45,I45),{0,3,4,5,6.5,7.5,9,10},{0.3,0.4,0.5,0.6,0.7,0.8,0.9})</f>
        <v>0.5</v>
      </c>
      <c r="M45" s="813">
        <f t="shared" si="16"/>
        <v>23.25</v>
      </c>
      <c r="N45" s="813">
        <f t="shared" si="17"/>
        <v>23.25</v>
      </c>
      <c r="O45" s="814">
        <f t="shared" si="18"/>
        <v>2.05893</v>
      </c>
      <c r="P45" s="815">
        <f t="shared" si="19"/>
        <v>2.34892</v>
      </c>
      <c r="Q45" s="815">
        <f t="shared" si="20"/>
        <v>1.75</v>
      </c>
      <c r="R45" s="791">
        <f t="shared" si="21"/>
        <v>1.75</v>
      </c>
      <c r="S45" s="838">
        <f t="shared" si="22"/>
        <v>1</v>
      </c>
      <c r="T45" s="839">
        <f t="shared" si="23"/>
        <v>2.10004</v>
      </c>
      <c r="U45" s="840">
        <f t="shared" si="24"/>
        <v>1.10003</v>
      </c>
      <c r="V45" s="840">
        <f t="shared" si="25"/>
        <v>0.45</v>
      </c>
      <c r="W45" s="839">
        <f t="shared" si="26"/>
        <v>0.45</v>
      </c>
      <c r="X45" s="841">
        <f t="shared" si="27"/>
        <v>0</v>
      </c>
      <c r="Y45" s="828">
        <f t="shared" si="28"/>
        <v>3.85686875</v>
      </c>
      <c r="Z45" s="828">
        <f t="shared" si="29"/>
        <v>0</v>
      </c>
      <c r="AA45" s="851"/>
      <c r="AB45" s="852"/>
      <c r="AC45" s="852"/>
      <c r="AD45" s="851"/>
      <c r="AE45" s="851"/>
      <c r="AF45" s="851"/>
      <c r="AG45" s="851"/>
      <c r="AH45" s="851"/>
      <c r="AI45" s="851"/>
      <c r="AJ45" s="851"/>
      <c r="AK45" s="851"/>
      <c r="AL45" s="851"/>
      <c r="AM45" s="851"/>
      <c r="AN45" s="851"/>
      <c r="AO45" s="851"/>
      <c r="AP45" s="851"/>
      <c r="AQ45" s="851"/>
      <c r="AR45" s="851"/>
      <c r="AS45" s="851"/>
      <c r="AT45" s="851"/>
      <c r="AU45" s="851"/>
      <c r="AV45" s="851"/>
      <c r="AW45" s="851"/>
      <c r="AX45" s="851"/>
      <c r="AY45" s="851"/>
      <c r="AZ45" s="851"/>
      <c r="BA45" s="851"/>
      <c r="BB45" s="851"/>
      <c r="BC45" s="851"/>
      <c r="BD45" s="851"/>
      <c r="BE45" s="851"/>
      <c r="BF45" s="851"/>
      <c r="BG45" s="851"/>
      <c r="BH45" s="851"/>
      <c r="BI45" s="851"/>
      <c r="BJ45" s="851"/>
      <c r="BK45" s="851"/>
      <c r="BL45" s="851"/>
      <c r="BM45" s="851"/>
      <c r="BN45" s="851"/>
      <c r="BO45" s="851"/>
      <c r="BP45" s="851"/>
      <c r="BQ45" s="851"/>
      <c r="BR45" s="851"/>
      <c r="BS45" s="851"/>
      <c r="BT45" s="851"/>
      <c r="BU45" s="851"/>
      <c r="BV45" s="851"/>
      <c r="BW45" s="851"/>
      <c r="BX45" s="851"/>
      <c r="BY45" s="851"/>
      <c r="BZ45" s="851"/>
      <c r="CA45" s="851"/>
      <c r="CB45" s="851"/>
      <c r="CC45" s="851"/>
      <c r="CD45" s="851"/>
      <c r="CE45" s="851"/>
      <c r="CF45" s="851"/>
      <c r="CG45" s="851"/>
      <c r="CH45" s="851"/>
      <c r="CI45" s="851"/>
      <c r="CJ45" s="851"/>
      <c r="CK45" s="851"/>
      <c r="CL45" s="851"/>
      <c r="CM45" s="851"/>
      <c r="CN45" s="851"/>
      <c r="CO45" s="851"/>
      <c r="CP45" s="851"/>
      <c r="CQ45" s="851"/>
      <c r="CR45" s="851"/>
      <c r="CS45" s="851"/>
      <c r="CT45" s="851"/>
      <c r="CU45" s="851"/>
      <c r="CV45" s="851"/>
      <c r="CW45" s="851"/>
      <c r="CX45" s="851"/>
      <c r="CY45" s="851"/>
      <c r="CZ45" s="851"/>
      <c r="DA45" s="851"/>
      <c r="DB45" s="851"/>
      <c r="DC45" s="851"/>
      <c r="DD45" s="851"/>
      <c r="DE45" s="851"/>
      <c r="DF45" s="851"/>
      <c r="DG45" s="851"/>
      <c r="DH45" s="851"/>
      <c r="DI45" s="851"/>
      <c r="DJ45" s="851"/>
      <c r="DK45" s="851"/>
      <c r="DL45" s="851"/>
      <c r="DM45" s="851"/>
      <c r="DN45" s="851"/>
      <c r="DO45" s="851"/>
      <c r="DP45" s="851"/>
      <c r="DQ45" s="851"/>
      <c r="DR45" s="851"/>
      <c r="DS45" s="851"/>
      <c r="DT45" s="851"/>
      <c r="DU45" s="851"/>
      <c r="DV45" s="851"/>
      <c r="DW45" s="851"/>
      <c r="DX45" s="851"/>
      <c r="DY45" s="851"/>
      <c r="DZ45" s="851"/>
      <c r="EA45" s="851"/>
      <c r="EB45" s="851"/>
      <c r="EC45" s="851"/>
      <c r="ED45" s="851"/>
      <c r="EE45" s="851"/>
      <c r="EF45" s="851"/>
      <c r="EG45" s="851"/>
      <c r="EH45" s="851"/>
      <c r="EI45" s="851"/>
      <c r="EJ45" s="851"/>
      <c r="EK45" s="851"/>
      <c r="EL45" s="851"/>
      <c r="EM45" s="851"/>
      <c r="EN45" s="851"/>
      <c r="EO45" s="851"/>
      <c r="EP45" s="851"/>
      <c r="EQ45" s="851"/>
      <c r="ER45" s="851"/>
      <c r="ES45" s="851"/>
      <c r="ET45" s="851"/>
      <c r="EU45" s="851"/>
      <c r="EV45" s="851"/>
      <c r="EW45" s="851"/>
      <c r="EX45" s="851"/>
      <c r="EY45" s="851"/>
      <c r="EZ45" s="851"/>
      <c r="FA45" s="851"/>
      <c r="FB45" s="851"/>
      <c r="FC45" s="851"/>
      <c r="FD45" s="851"/>
      <c r="FE45" s="851"/>
      <c r="FF45" s="851"/>
      <c r="FG45" s="851"/>
      <c r="FH45" s="851"/>
      <c r="FI45" s="851"/>
      <c r="FJ45" s="851"/>
      <c r="FK45" s="851"/>
      <c r="FL45" s="851"/>
      <c r="FM45" s="851"/>
      <c r="FN45" s="851"/>
      <c r="FO45" s="851"/>
      <c r="FP45" s="851"/>
      <c r="FQ45" s="851"/>
      <c r="FR45" s="851"/>
      <c r="FS45" s="851"/>
      <c r="FT45" s="851"/>
      <c r="FU45" s="851"/>
      <c r="FV45" s="851"/>
      <c r="FW45" s="851"/>
      <c r="FX45" s="851"/>
      <c r="FY45" s="851"/>
      <c r="FZ45" s="851"/>
      <c r="GA45" s="851"/>
      <c r="GB45" s="851"/>
      <c r="GC45" s="851"/>
      <c r="GD45" s="851"/>
      <c r="GE45" s="851"/>
      <c r="GF45" s="851"/>
      <c r="GG45" s="851"/>
      <c r="GH45" s="851"/>
      <c r="GI45" s="851"/>
      <c r="GJ45" s="851"/>
      <c r="GK45" s="851"/>
      <c r="GL45" s="851"/>
      <c r="GM45" s="851"/>
      <c r="GN45" s="851"/>
      <c r="GO45" s="851"/>
      <c r="GP45" s="851"/>
      <c r="GQ45" s="851"/>
      <c r="GR45" s="851"/>
      <c r="GS45" s="851"/>
      <c r="GT45" s="851"/>
      <c r="GU45" s="851"/>
      <c r="GV45" s="851"/>
      <c r="GW45" s="851"/>
      <c r="GX45" s="851"/>
      <c r="GY45" s="851"/>
      <c r="GZ45" s="851"/>
      <c r="HA45" s="851"/>
      <c r="HB45" s="851"/>
      <c r="HC45" s="851"/>
      <c r="HD45" s="851"/>
      <c r="HE45" s="851"/>
      <c r="HF45" s="851"/>
      <c r="HG45" s="851"/>
      <c r="HH45" s="851"/>
      <c r="HI45" s="851"/>
      <c r="HJ45" s="851"/>
      <c r="HK45" s="851"/>
      <c r="HL45" s="851"/>
      <c r="HM45" s="851"/>
      <c r="HN45" s="851"/>
      <c r="HO45" s="851"/>
      <c r="HP45" s="851"/>
      <c r="HQ45" s="851"/>
      <c r="HR45" s="851"/>
      <c r="HS45" s="851"/>
      <c r="HT45" s="851"/>
      <c r="HU45" s="851"/>
      <c r="HV45" s="851"/>
      <c r="HW45" s="851"/>
      <c r="HX45" s="851"/>
      <c r="HY45" s="851"/>
      <c r="HZ45" s="851"/>
      <c r="IA45" s="851"/>
      <c r="IB45" s="851"/>
      <c r="IC45" s="851"/>
      <c r="ID45" s="851"/>
      <c r="IE45" s="851"/>
      <c r="IF45" s="851"/>
      <c r="IG45" s="851"/>
      <c r="IH45" s="851"/>
      <c r="II45" s="851"/>
      <c r="IJ45" s="851"/>
      <c r="IK45" s="851"/>
      <c r="IL45" s="851"/>
      <c r="IM45" s="851"/>
      <c r="IN45" s="851"/>
      <c r="IO45" s="851"/>
      <c r="IP45" s="851"/>
      <c r="IQ45" s="851"/>
      <c r="IR45" s="851"/>
      <c r="IS45" s="851"/>
      <c r="IT45" s="851"/>
      <c r="IU45" s="851"/>
      <c r="IV45" s="851"/>
      <c r="IW45" s="851"/>
      <c r="IX45" s="851"/>
      <c r="IY45" s="851"/>
      <c r="IZ45" s="851"/>
      <c r="JA45" s="851"/>
      <c r="JB45" s="851"/>
      <c r="JC45" s="851"/>
      <c r="JD45" s="851"/>
      <c r="JE45" s="851"/>
      <c r="JF45" s="851"/>
      <c r="JG45" s="851"/>
      <c r="JH45" s="851"/>
      <c r="JI45" s="851"/>
      <c r="JJ45" s="851"/>
      <c r="JK45" s="851"/>
      <c r="JL45" s="851"/>
      <c r="JM45" s="851"/>
      <c r="JN45" s="851"/>
      <c r="JO45" s="851"/>
      <c r="JP45" s="851"/>
      <c r="JQ45" s="851"/>
      <c r="JR45" s="851"/>
      <c r="JS45" s="851"/>
      <c r="JT45" s="851"/>
      <c r="JU45" s="851"/>
      <c r="JV45" s="851"/>
      <c r="JW45" s="851"/>
      <c r="JX45" s="851"/>
      <c r="JY45" s="851"/>
      <c r="JZ45" s="851"/>
      <c r="KA45" s="851"/>
      <c r="KB45" s="851"/>
      <c r="KC45" s="851"/>
      <c r="KD45" s="851"/>
      <c r="KE45" s="851"/>
      <c r="KF45" s="851"/>
      <c r="KG45" s="851"/>
      <c r="KH45" s="851"/>
      <c r="KI45" s="851"/>
      <c r="KJ45" s="851"/>
      <c r="KK45" s="851"/>
      <c r="KL45" s="851"/>
      <c r="KM45" s="851"/>
      <c r="KN45" s="851"/>
      <c r="KO45" s="851"/>
      <c r="KP45" s="851"/>
      <c r="KQ45" s="851"/>
      <c r="KR45" s="851"/>
      <c r="KS45" s="851"/>
      <c r="KT45" s="851"/>
      <c r="KU45" s="851"/>
      <c r="KV45" s="851"/>
      <c r="KW45" s="851"/>
      <c r="KX45" s="851"/>
      <c r="KY45" s="851"/>
      <c r="KZ45" s="851"/>
      <c r="LA45" s="851"/>
      <c r="LB45" s="851"/>
      <c r="LC45" s="851"/>
      <c r="LD45" s="851"/>
      <c r="LE45" s="851"/>
      <c r="LF45" s="851"/>
      <c r="LG45" s="851"/>
      <c r="LH45" s="851"/>
      <c r="LI45" s="851"/>
      <c r="LJ45" s="851"/>
      <c r="LK45" s="851"/>
      <c r="LL45" s="851"/>
      <c r="LM45" s="851"/>
      <c r="LN45" s="851"/>
      <c r="LO45" s="851"/>
      <c r="LP45" s="851"/>
      <c r="LQ45" s="851"/>
      <c r="LR45" s="851"/>
      <c r="LS45" s="851"/>
      <c r="LT45" s="851"/>
      <c r="LU45" s="851"/>
      <c r="LV45" s="851"/>
      <c r="LW45" s="851"/>
      <c r="LX45" s="851"/>
      <c r="LY45" s="851"/>
      <c r="LZ45" s="851"/>
      <c r="MA45" s="851"/>
      <c r="MB45" s="851"/>
      <c r="MC45" s="851"/>
      <c r="MD45" s="851"/>
      <c r="ME45" s="851"/>
      <c r="MF45" s="851"/>
      <c r="MG45" s="851"/>
      <c r="MH45" s="851"/>
      <c r="MI45" s="851"/>
      <c r="MJ45" s="851"/>
      <c r="MK45" s="851"/>
      <c r="ML45" s="851"/>
      <c r="MM45" s="851"/>
      <c r="MN45" s="851"/>
      <c r="MO45" s="851"/>
      <c r="MP45" s="851"/>
      <c r="MQ45" s="851"/>
      <c r="MR45" s="851"/>
      <c r="MS45" s="851"/>
      <c r="MT45" s="851"/>
      <c r="MU45" s="851"/>
      <c r="MV45" s="851"/>
      <c r="MW45" s="851"/>
      <c r="MX45" s="851"/>
      <c r="MY45" s="851"/>
      <c r="MZ45" s="851"/>
      <c r="NA45" s="851"/>
      <c r="NB45" s="851"/>
      <c r="NC45" s="851"/>
      <c r="ND45" s="851"/>
      <c r="NE45" s="851"/>
      <c r="NF45" s="851"/>
      <c r="NG45" s="851"/>
      <c r="NH45" s="851"/>
      <c r="NI45" s="851"/>
      <c r="NJ45" s="851"/>
      <c r="NK45" s="851"/>
      <c r="NL45" s="851"/>
      <c r="NM45" s="851"/>
      <c r="NN45" s="851"/>
      <c r="NO45" s="851"/>
      <c r="NP45" s="851"/>
      <c r="NQ45" s="851"/>
      <c r="NR45" s="851"/>
      <c r="NS45" s="851"/>
      <c r="NT45" s="851"/>
      <c r="NU45" s="851"/>
      <c r="NV45" s="851"/>
      <c r="NW45" s="851"/>
      <c r="NX45" s="851"/>
      <c r="NY45" s="851"/>
      <c r="NZ45" s="851"/>
      <c r="OA45" s="851"/>
      <c r="OB45" s="851"/>
      <c r="OC45" s="851"/>
      <c r="OD45" s="851"/>
      <c r="OE45" s="851"/>
      <c r="OF45" s="851"/>
      <c r="OG45" s="851"/>
      <c r="OH45" s="851"/>
      <c r="OI45" s="851"/>
      <c r="OJ45" s="851"/>
      <c r="OK45" s="851"/>
      <c r="OL45" s="851"/>
      <c r="OM45" s="851"/>
      <c r="ON45" s="851"/>
      <c r="OO45" s="851"/>
      <c r="OP45" s="851"/>
      <c r="OQ45" s="851"/>
      <c r="OR45" s="851"/>
      <c r="OS45" s="851"/>
      <c r="OT45" s="851"/>
      <c r="OU45" s="851"/>
      <c r="OV45" s="851"/>
      <c r="OW45" s="851"/>
      <c r="OX45" s="851"/>
      <c r="OY45" s="851"/>
      <c r="OZ45" s="851"/>
      <c r="PA45" s="851"/>
      <c r="PB45" s="851"/>
      <c r="PC45" s="851"/>
      <c r="PD45" s="851"/>
      <c r="PE45" s="851"/>
      <c r="PF45" s="851"/>
      <c r="PG45" s="851"/>
      <c r="PH45" s="851"/>
      <c r="PI45" s="851"/>
      <c r="PJ45" s="851"/>
      <c r="PK45" s="851"/>
      <c r="PL45" s="851"/>
      <c r="PM45" s="851"/>
      <c r="PN45" s="851"/>
      <c r="PO45" s="851"/>
      <c r="PP45" s="851"/>
      <c r="PQ45" s="851"/>
      <c r="PR45" s="851"/>
      <c r="PS45" s="851"/>
      <c r="PT45" s="851"/>
      <c r="PU45" s="851"/>
      <c r="PV45" s="851"/>
      <c r="PW45" s="851"/>
      <c r="PX45" s="851"/>
      <c r="PY45" s="851"/>
      <c r="PZ45" s="851"/>
      <c r="QA45" s="851"/>
      <c r="QB45" s="851"/>
      <c r="QC45" s="851"/>
      <c r="QD45" s="851"/>
      <c r="QE45" s="851"/>
      <c r="QF45" s="851"/>
      <c r="QG45" s="851"/>
      <c r="QH45" s="851"/>
      <c r="QI45" s="851"/>
      <c r="QJ45" s="851"/>
      <c r="QK45" s="851"/>
      <c r="QL45" s="851"/>
      <c r="QM45" s="851"/>
      <c r="QN45" s="851"/>
      <c r="QO45" s="851"/>
      <c r="QP45" s="851"/>
      <c r="QQ45" s="851"/>
      <c r="QR45" s="851"/>
      <c r="QS45" s="851"/>
      <c r="QT45" s="851"/>
      <c r="QU45" s="851"/>
      <c r="QV45" s="851"/>
      <c r="QW45" s="851"/>
      <c r="QX45" s="851"/>
      <c r="QY45" s="851"/>
      <c r="QZ45" s="851"/>
      <c r="RA45" s="851"/>
      <c r="RB45" s="851"/>
      <c r="RC45" s="851"/>
      <c r="RD45" s="851"/>
      <c r="RE45" s="851"/>
      <c r="RF45" s="851"/>
      <c r="RG45" s="851"/>
      <c r="RH45" s="851"/>
      <c r="RI45" s="851"/>
      <c r="RJ45" s="851"/>
      <c r="RK45" s="851"/>
      <c r="RL45" s="851"/>
      <c r="RM45" s="851"/>
      <c r="RN45" s="851"/>
      <c r="RO45" s="851"/>
      <c r="RP45" s="851"/>
      <c r="RQ45" s="851"/>
      <c r="RR45" s="851"/>
      <c r="RS45" s="851"/>
      <c r="RT45" s="851"/>
      <c r="RU45" s="851"/>
      <c r="RV45" s="851"/>
      <c r="RW45" s="851"/>
      <c r="RX45" s="851"/>
      <c r="RY45" s="851"/>
      <c r="RZ45" s="851"/>
      <c r="SA45" s="851"/>
      <c r="SB45" s="851"/>
      <c r="SC45" s="851"/>
      <c r="SD45" s="851"/>
      <c r="SE45" s="851"/>
      <c r="SF45" s="851"/>
      <c r="SG45" s="851"/>
      <c r="SH45" s="851"/>
      <c r="SI45" s="851"/>
      <c r="SJ45" s="851"/>
      <c r="SK45" s="851"/>
      <c r="SL45" s="851"/>
      <c r="SM45" s="851"/>
      <c r="SN45" s="851"/>
      <c r="SO45" s="851"/>
      <c r="SP45" s="851"/>
      <c r="SQ45" s="851"/>
      <c r="SR45" s="851"/>
      <c r="SS45" s="851"/>
      <c r="ST45" s="851"/>
      <c r="SU45" s="851"/>
      <c r="SV45" s="851"/>
      <c r="SW45" s="851"/>
      <c r="SX45" s="851"/>
      <c r="SY45" s="851"/>
      <c r="SZ45" s="851"/>
      <c r="TA45" s="851"/>
      <c r="TB45" s="851"/>
      <c r="TC45" s="851"/>
      <c r="TD45" s="851"/>
      <c r="TE45" s="851"/>
      <c r="TF45" s="851"/>
      <c r="TG45" s="851"/>
      <c r="TH45" s="851"/>
      <c r="TI45" s="851"/>
      <c r="TJ45" s="851"/>
      <c r="TK45" s="851"/>
      <c r="TL45" s="851"/>
      <c r="TM45" s="851"/>
      <c r="TN45" s="851"/>
      <c r="TO45" s="851"/>
      <c r="TP45" s="851"/>
      <c r="TQ45" s="851"/>
      <c r="TR45" s="851"/>
      <c r="TS45" s="851"/>
      <c r="TT45" s="851"/>
      <c r="TU45" s="851"/>
      <c r="TV45" s="851"/>
      <c r="TW45" s="851"/>
      <c r="TX45" s="851"/>
      <c r="TY45" s="851"/>
      <c r="TZ45" s="851"/>
      <c r="UA45" s="851"/>
      <c r="UB45" s="851"/>
      <c r="UC45" s="851"/>
      <c r="UD45" s="851"/>
      <c r="UE45" s="851"/>
      <c r="UF45" s="851"/>
      <c r="UG45" s="851"/>
      <c r="UH45" s="851"/>
      <c r="UI45" s="851"/>
      <c r="UJ45" s="851"/>
      <c r="UK45" s="851"/>
      <c r="UL45" s="851"/>
      <c r="UM45" s="851"/>
      <c r="UN45" s="851"/>
      <c r="UO45" s="851"/>
      <c r="UP45" s="851"/>
      <c r="UQ45" s="851"/>
      <c r="UR45" s="851"/>
      <c r="US45" s="851"/>
      <c r="UT45" s="851"/>
      <c r="UU45" s="851"/>
      <c r="UV45" s="851"/>
      <c r="UW45" s="851"/>
      <c r="UX45" s="851"/>
      <c r="UY45" s="851"/>
      <c r="UZ45" s="851"/>
      <c r="VA45" s="851"/>
      <c r="VB45" s="851"/>
      <c r="VC45" s="851"/>
      <c r="VD45" s="851"/>
      <c r="VE45" s="851"/>
      <c r="VF45" s="851"/>
      <c r="VG45" s="851"/>
      <c r="VH45" s="851"/>
      <c r="VI45" s="851"/>
      <c r="VJ45" s="851"/>
      <c r="VK45" s="851"/>
      <c r="VL45" s="851"/>
      <c r="VM45" s="851"/>
      <c r="VN45" s="851"/>
      <c r="VO45" s="851"/>
      <c r="VP45" s="851"/>
      <c r="VQ45" s="851"/>
      <c r="VR45" s="851"/>
      <c r="VS45" s="851"/>
      <c r="VT45" s="851"/>
      <c r="VU45" s="851"/>
      <c r="VV45" s="851"/>
      <c r="VW45" s="851"/>
      <c r="VX45" s="851"/>
      <c r="VY45" s="851"/>
      <c r="VZ45" s="851"/>
      <c r="WA45" s="851"/>
      <c r="WB45" s="851"/>
      <c r="WC45" s="851"/>
      <c r="WD45" s="851"/>
      <c r="WE45" s="851"/>
      <c r="WF45" s="851"/>
      <c r="WG45" s="851"/>
      <c r="WH45" s="851"/>
      <c r="WI45" s="851"/>
      <c r="WJ45" s="851"/>
      <c r="WK45" s="851"/>
      <c r="WL45" s="851"/>
      <c r="WM45" s="851"/>
      <c r="WN45" s="851"/>
      <c r="WO45" s="851"/>
      <c r="WP45" s="851"/>
      <c r="WQ45" s="851"/>
      <c r="WR45" s="851"/>
      <c r="WS45" s="851"/>
      <c r="WT45" s="851"/>
      <c r="WU45" s="851"/>
      <c r="WV45" s="851"/>
      <c r="WW45" s="851"/>
      <c r="WX45" s="851"/>
      <c r="WY45" s="851"/>
      <c r="WZ45" s="851"/>
      <c r="XA45" s="851"/>
      <c r="XB45" s="851"/>
      <c r="XC45" s="851"/>
      <c r="XD45" s="851"/>
      <c r="XE45" s="851"/>
      <c r="XF45" s="851"/>
      <c r="XG45" s="851"/>
      <c r="XH45" s="851"/>
      <c r="XI45" s="851"/>
      <c r="XJ45" s="851"/>
      <c r="XK45" s="851"/>
      <c r="XL45" s="851"/>
      <c r="XM45" s="851"/>
      <c r="XN45" s="851"/>
      <c r="XO45" s="851"/>
      <c r="XP45" s="851"/>
      <c r="XQ45" s="851"/>
      <c r="XR45" s="851"/>
      <c r="XS45" s="851"/>
      <c r="XT45" s="851"/>
      <c r="XU45" s="851"/>
      <c r="XV45" s="851"/>
      <c r="XW45" s="851"/>
      <c r="XX45" s="851"/>
      <c r="XY45" s="851"/>
      <c r="XZ45" s="851"/>
      <c r="YA45" s="851"/>
      <c r="YB45" s="851"/>
      <c r="YC45" s="851"/>
      <c r="YD45" s="851"/>
      <c r="YE45" s="851"/>
      <c r="YF45" s="851"/>
      <c r="YG45" s="851"/>
      <c r="YH45" s="851"/>
      <c r="YI45" s="851"/>
      <c r="YJ45" s="851"/>
      <c r="YK45" s="851"/>
      <c r="YL45" s="851"/>
      <c r="YM45" s="851"/>
      <c r="YN45" s="851"/>
      <c r="YO45" s="851"/>
      <c r="YP45" s="851"/>
      <c r="YQ45" s="851"/>
      <c r="YR45" s="851"/>
      <c r="YS45" s="851"/>
      <c r="YT45" s="851"/>
      <c r="YU45" s="851"/>
      <c r="YV45" s="851"/>
      <c r="YW45" s="851"/>
      <c r="YX45" s="851"/>
      <c r="YY45" s="851"/>
      <c r="YZ45" s="851"/>
      <c r="ZA45" s="851"/>
      <c r="ZB45" s="851"/>
      <c r="ZC45" s="851"/>
      <c r="ZD45" s="851"/>
      <c r="ZE45" s="851"/>
      <c r="ZF45" s="851"/>
      <c r="ZG45" s="851"/>
      <c r="ZH45" s="851"/>
      <c r="ZI45" s="851"/>
      <c r="ZJ45" s="851"/>
      <c r="ZK45" s="851"/>
      <c r="ZL45" s="851"/>
      <c r="ZM45" s="851"/>
      <c r="ZN45" s="851"/>
      <c r="ZO45" s="851"/>
      <c r="ZP45" s="851"/>
      <c r="ZQ45" s="851"/>
      <c r="ZR45" s="851"/>
      <c r="ZS45" s="851"/>
      <c r="ZT45" s="851"/>
      <c r="ZU45" s="851"/>
      <c r="ZV45" s="851"/>
      <c r="ZW45" s="851"/>
      <c r="ZX45" s="851"/>
      <c r="ZY45" s="851"/>
      <c r="ZZ45" s="851"/>
      <c r="AAA45" s="851"/>
      <c r="AAB45" s="851"/>
      <c r="AAC45" s="851"/>
      <c r="AAD45" s="851"/>
      <c r="AAE45" s="851"/>
      <c r="AAF45" s="851"/>
      <c r="AAG45" s="851"/>
      <c r="AAH45" s="851"/>
      <c r="AAI45" s="851"/>
      <c r="AAJ45" s="851"/>
      <c r="AAK45" s="851"/>
      <c r="AAL45" s="851"/>
      <c r="AAM45" s="851"/>
      <c r="AAN45" s="851"/>
      <c r="AAO45" s="851"/>
      <c r="AAP45" s="851"/>
      <c r="AAQ45" s="851"/>
      <c r="AAR45" s="851"/>
      <c r="AAS45" s="851"/>
      <c r="AAT45" s="851"/>
      <c r="AAU45" s="851"/>
      <c r="AAV45" s="851"/>
      <c r="AAW45" s="851"/>
      <c r="AAX45" s="851"/>
      <c r="AAY45" s="851"/>
      <c r="AAZ45" s="851"/>
      <c r="ABA45" s="851"/>
      <c r="ABB45" s="851"/>
      <c r="ABC45" s="851"/>
      <c r="ABD45" s="851"/>
      <c r="ABE45" s="851"/>
      <c r="ABF45" s="851"/>
      <c r="ABG45" s="851"/>
      <c r="ABH45" s="851"/>
      <c r="ABI45" s="851"/>
      <c r="ABJ45" s="851"/>
      <c r="ABK45" s="851"/>
      <c r="ABL45" s="851"/>
      <c r="ABM45" s="851"/>
      <c r="ABN45" s="851"/>
      <c r="ABO45" s="851"/>
      <c r="ABP45" s="851"/>
      <c r="ABQ45" s="851"/>
      <c r="ABR45" s="851"/>
      <c r="ABS45" s="851"/>
      <c r="ABT45" s="851"/>
      <c r="ABU45" s="851"/>
      <c r="ABV45" s="851"/>
      <c r="ABW45" s="851"/>
      <c r="ABX45" s="851"/>
      <c r="ABY45" s="851"/>
      <c r="ABZ45" s="851"/>
      <c r="ACA45" s="851"/>
      <c r="ACB45" s="851"/>
      <c r="ACC45" s="851"/>
      <c r="ACD45" s="851"/>
      <c r="ACE45" s="851"/>
      <c r="ACF45" s="851"/>
      <c r="ACG45" s="851"/>
      <c r="ACH45" s="851"/>
      <c r="ACI45" s="851"/>
      <c r="ACJ45" s="851"/>
      <c r="ACK45" s="851"/>
      <c r="ACL45" s="851"/>
      <c r="ACM45" s="851"/>
      <c r="ACN45" s="851"/>
      <c r="ACO45" s="851"/>
      <c r="ACP45" s="851"/>
      <c r="ACQ45" s="851"/>
      <c r="ACR45" s="851"/>
      <c r="ACS45" s="851"/>
      <c r="ACT45" s="851"/>
      <c r="ACU45" s="851"/>
      <c r="ACV45" s="851"/>
      <c r="ACW45" s="851"/>
      <c r="ACX45" s="851"/>
      <c r="ACY45" s="851"/>
      <c r="ACZ45" s="851"/>
      <c r="ADA45" s="851"/>
      <c r="ADB45" s="851"/>
      <c r="ADC45" s="851"/>
      <c r="ADD45" s="851"/>
      <c r="ADE45" s="851"/>
      <c r="ADF45" s="851"/>
      <c r="ADG45" s="851"/>
      <c r="ADH45" s="851"/>
      <c r="ADI45" s="851"/>
      <c r="ADJ45" s="851"/>
      <c r="ADK45" s="851"/>
      <c r="ADL45" s="851"/>
      <c r="ADM45" s="851"/>
      <c r="ADN45" s="851"/>
      <c r="ADO45" s="851"/>
      <c r="ADP45" s="851"/>
      <c r="ADQ45" s="851"/>
      <c r="ADR45" s="851"/>
      <c r="ADS45" s="851"/>
      <c r="ADT45" s="851"/>
      <c r="ADU45" s="851"/>
      <c r="ADV45" s="851"/>
      <c r="ADW45" s="851"/>
      <c r="ADX45" s="851"/>
      <c r="ADY45" s="851"/>
      <c r="ADZ45" s="851"/>
      <c r="AEA45" s="851"/>
      <c r="AEB45" s="851"/>
      <c r="AEC45" s="851"/>
      <c r="AED45" s="851"/>
      <c r="AEE45" s="851"/>
      <c r="AEF45" s="851"/>
      <c r="AEG45" s="851"/>
      <c r="AEH45" s="851"/>
      <c r="AEI45" s="851"/>
      <c r="AEJ45" s="851"/>
      <c r="AEK45" s="851"/>
      <c r="AEL45" s="851"/>
      <c r="AEM45" s="851"/>
      <c r="AEN45" s="851"/>
      <c r="AEO45" s="851"/>
      <c r="AEP45" s="851"/>
      <c r="AEQ45" s="851"/>
      <c r="AER45" s="851"/>
      <c r="AES45" s="851"/>
      <c r="AET45" s="851"/>
      <c r="AEU45" s="851"/>
      <c r="AEV45" s="851"/>
      <c r="AEW45" s="851"/>
      <c r="AEX45" s="851"/>
      <c r="AEY45" s="851"/>
      <c r="AEZ45" s="851"/>
      <c r="AFA45" s="851"/>
      <c r="AFB45" s="851"/>
      <c r="AFC45" s="851"/>
      <c r="AFD45" s="851"/>
      <c r="AFE45" s="851"/>
      <c r="AFF45" s="851"/>
      <c r="AFG45" s="851"/>
      <c r="AFH45" s="851"/>
      <c r="AFI45" s="851"/>
      <c r="AFJ45" s="851"/>
      <c r="AFK45" s="851"/>
      <c r="AFL45" s="851"/>
      <c r="AFM45" s="851"/>
      <c r="AFN45" s="851"/>
      <c r="AFO45" s="851"/>
      <c r="AFP45" s="851"/>
      <c r="AFQ45" s="851"/>
      <c r="AFR45" s="851"/>
      <c r="AFS45" s="851"/>
      <c r="AFT45" s="851"/>
      <c r="AFU45" s="851"/>
      <c r="AFV45" s="851"/>
      <c r="AFW45" s="851"/>
      <c r="AFX45" s="851"/>
      <c r="AFY45" s="851"/>
      <c r="AFZ45" s="851"/>
      <c r="AGA45" s="851"/>
      <c r="AGB45" s="851"/>
      <c r="AGC45" s="851"/>
      <c r="AGD45" s="851"/>
      <c r="AGE45" s="851"/>
      <c r="AGF45" s="851"/>
      <c r="AGG45" s="851"/>
      <c r="AGH45" s="851"/>
      <c r="AGI45" s="851"/>
      <c r="AGJ45" s="851"/>
      <c r="AGK45" s="851"/>
      <c r="AGL45" s="851"/>
      <c r="AGM45" s="851"/>
      <c r="AGN45" s="851"/>
      <c r="AGO45" s="851"/>
      <c r="AGP45" s="851"/>
      <c r="AGQ45" s="851"/>
      <c r="AGR45" s="851"/>
      <c r="AGS45" s="851"/>
      <c r="AGT45" s="851"/>
      <c r="AGU45" s="851"/>
      <c r="AGV45" s="851"/>
      <c r="AGW45" s="851"/>
      <c r="AGX45" s="851"/>
      <c r="AGY45" s="851"/>
      <c r="AGZ45" s="851"/>
      <c r="AHA45" s="851"/>
      <c r="AHB45" s="851"/>
      <c r="AHC45" s="851"/>
      <c r="AHD45" s="851"/>
      <c r="AHE45" s="851"/>
      <c r="AHF45" s="851"/>
      <c r="AHG45" s="851"/>
      <c r="AHH45" s="851"/>
      <c r="AHI45" s="851"/>
      <c r="AHJ45" s="851"/>
      <c r="AHK45" s="851"/>
      <c r="AHL45" s="851"/>
      <c r="AHM45" s="851"/>
      <c r="AHN45" s="851"/>
      <c r="AHO45" s="851"/>
      <c r="AHP45" s="851"/>
      <c r="AHQ45" s="851"/>
      <c r="AHR45" s="851"/>
      <c r="AHS45" s="851"/>
      <c r="AHT45" s="851"/>
      <c r="AHU45" s="851"/>
      <c r="AHV45" s="851"/>
      <c r="AHW45" s="851"/>
      <c r="AHX45" s="851"/>
      <c r="AHY45" s="851"/>
      <c r="AHZ45" s="851"/>
      <c r="AIA45" s="851"/>
      <c r="AIB45" s="851"/>
      <c r="AIC45" s="851"/>
      <c r="AID45" s="851"/>
      <c r="AIE45" s="851"/>
      <c r="AIF45" s="851"/>
      <c r="AIG45" s="851"/>
      <c r="AIH45" s="851"/>
      <c r="AII45" s="851"/>
      <c r="AIJ45" s="851"/>
      <c r="AIK45" s="851"/>
      <c r="AIL45" s="851"/>
      <c r="AIM45" s="851"/>
      <c r="AIN45" s="851"/>
      <c r="AIO45" s="851"/>
      <c r="AIP45" s="851"/>
      <c r="AIQ45" s="851"/>
      <c r="AIR45" s="851"/>
      <c r="AIS45" s="851"/>
      <c r="AIT45" s="851"/>
      <c r="AIU45" s="851"/>
      <c r="AIV45" s="851"/>
      <c r="AIW45" s="851"/>
      <c r="AIX45" s="851"/>
      <c r="AIY45" s="851"/>
      <c r="AIZ45" s="851"/>
      <c r="AJA45" s="851"/>
      <c r="AJB45" s="851"/>
      <c r="AJC45" s="851"/>
      <c r="AJD45" s="851"/>
      <c r="AJE45" s="851"/>
      <c r="AJF45" s="851"/>
      <c r="AJG45" s="851"/>
      <c r="AJH45" s="851"/>
      <c r="AJI45" s="851"/>
      <c r="AJJ45" s="851"/>
      <c r="AJK45" s="851"/>
      <c r="AJL45" s="851"/>
      <c r="AJM45" s="851"/>
      <c r="AJN45" s="851"/>
      <c r="AJO45" s="851"/>
      <c r="AJP45" s="851"/>
      <c r="AJQ45" s="851"/>
      <c r="AJR45" s="851"/>
      <c r="AJS45" s="851"/>
      <c r="AJT45" s="851"/>
      <c r="AJU45" s="851"/>
      <c r="AJV45" s="851"/>
      <c r="AJW45" s="851"/>
      <c r="AJX45" s="851"/>
      <c r="AJY45" s="851"/>
      <c r="AJZ45" s="851"/>
      <c r="AKA45" s="851"/>
      <c r="AKB45" s="851"/>
      <c r="AKC45" s="851"/>
      <c r="AKD45" s="851"/>
      <c r="AKE45" s="851"/>
      <c r="AKF45" s="851"/>
      <c r="AKG45" s="851"/>
      <c r="AKH45" s="851"/>
      <c r="AKI45" s="851"/>
      <c r="AKJ45" s="851"/>
      <c r="AKK45" s="851"/>
      <c r="AKL45" s="851"/>
      <c r="AKM45" s="851"/>
      <c r="AKN45" s="851"/>
      <c r="AKO45" s="851"/>
      <c r="AKP45" s="851"/>
      <c r="AKQ45" s="851"/>
      <c r="AKR45" s="851"/>
      <c r="AKS45" s="851"/>
      <c r="AKT45" s="851"/>
      <c r="AKU45" s="851"/>
      <c r="AKV45" s="851"/>
      <c r="AKW45" s="851"/>
      <c r="AKX45" s="851"/>
      <c r="AKY45" s="851"/>
      <c r="AKZ45" s="851"/>
      <c r="ALA45" s="851"/>
      <c r="ALB45" s="851"/>
      <c r="ALC45" s="851"/>
      <c r="ALD45" s="851"/>
      <c r="ALE45" s="851"/>
      <c r="ALF45" s="851"/>
      <c r="ALG45" s="851"/>
      <c r="ALH45" s="851"/>
      <c r="ALI45" s="851"/>
      <c r="ALJ45" s="851"/>
      <c r="ALK45" s="851"/>
      <c r="ALL45" s="851"/>
      <c r="ALM45" s="851"/>
      <c r="ALN45" s="851"/>
      <c r="ALO45" s="851"/>
      <c r="ALP45" s="851"/>
      <c r="ALQ45" s="851"/>
      <c r="ALR45" s="851"/>
      <c r="ALS45" s="851"/>
      <c r="ALT45" s="851"/>
      <c r="ALU45" s="851"/>
      <c r="ALV45" s="851"/>
      <c r="ALW45" s="851"/>
      <c r="ALX45" s="851"/>
      <c r="ALY45" s="851"/>
      <c r="ALZ45" s="851"/>
      <c r="AMA45" s="851"/>
      <c r="AMB45" s="851"/>
      <c r="AMC45" s="851"/>
      <c r="AMD45" s="851"/>
      <c r="AME45" s="851"/>
      <c r="AMF45" s="851"/>
      <c r="AMG45" s="851"/>
      <c r="AMH45" s="851"/>
      <c r="AMI45" s="851"/>
      <c r="AMJ45" s="851"/>
      <c r="AMK45" s="851"/>
      <c r="AML45" s="851"/>
      <c r="AMM45" s="851"/>
      <c r="AMN45" s="851"/>
      <c r="AMO45" s="851"/>
      <c r="AMP45" s="851"/>
      <c r="AMQ45" s="851"/>
      <c r="AMR45" s="851"/>
      <c r="AMS45" s="851"/>
      <c r="AMT45" s="851"/>
      <c r="AMU45" s="851"/>
      <c r="AMV45" s="851"/>
      <c r="AMW45" s="851"/>
      <c r="AMX45" s="851"/>
      <c r="AMY45" s="851"/>
      <c r="AMZ45" s="851"/>
      <c r="ANA45" s="851"/>
      <c r="ANB45" s="851"/>
      <c r="ANC45" s="851"/>
      <c r="AND45" s="851"/>
      <c r="ANE45" s="851"/>
      <c r="ANF45" s="851"/>
      <c r="ANG45" s="851"/>
      <c r="ANH45" s="851"/>
      <c r="ANI45" s="851"/>
      <c r="ANJ45" s="851"/>
      <c r="ANK45" s="851"/>
      <c r="ANL45" s="851"/>
      <c r="ANM45" s="851"/>
      <c r="ANN45" s="851"/>
      <c r="ANO45" s="851"/>
      <c r="ANP45" s="851"/>
      <c r="ANQ45" s="851"/>
      <c r="ANR45" s="851"/>
      <c r="ANS45" s="851"/>
      <c r="ANT45" s="851"/>
      <c r="ANU45" s="851"/>
      <c r="ANV45" s="851"/>
      <c r="ANW45" s="851"/>
      <c r="ANX45" s="851"/>
      <c r="ANY45" s="851"/>
      <c r="ANZ45" s="851"/>
      <c r="AOA45" s="851"/>
      <c r="AOB45" s="851"/>
      <c r="AOC45" s="851"/>
      <c r="AOD45" s="851"/>
      <c r="AOE45" s="851"/>
      <c r="AOF45" s="851"/>
      <c r="AOG45" s="851"/>
      <c r="AOH45" s="851"/>
      <c r="AOI45" s="851"/>
      <c r="AOJ45" s="851"/>
      <c r="AOK45" s="851"/>
      <c r="AOL45" s="851"/>
      <c r="AOM45" s="851"/>
      <c r="AON45" s="851"/>
      <c r="AOO45" s="851"/>
      <c r="AOP45" s="851"/>
      <c r="AOQ45" s="851"/>
      <c r="AOR45" s="851"/>
      <c r="AOS45" s="851"/>
      <c r="AOT45" s="851"/>
      <c r="AOU45" s="851"/>
      <c r="AOV45" s="851"/>
      <c r="AOW45" s="851"/>
      <c r="AOX45" s="851"/>
      <c r="AOY45" s="851"/>
      <c r="AOZ45" s="851"/>
      <c r="APA45" s="851"/>
      <c r="APB45" s="851"/>
      <c r="APC45" s="851"/>
      <c r="APD45" s="851"/>
      <c r="APE45" s="851"/>
      <c r="APF45" s="851"/>
      <c r="APG45" s="851"/>
      <c r="APH45" s="851"/>
      <c r="API45" s="851"/>
      <c r="APJ45" s="851"/>
      <c r="APK45" s="851"/>
      <c r="APL45" s="851"/>
      <c r="APM45" s="851"/>
      <c r="APN45" s="851"/>
      <c r="APO45" s="851"/>
      <c r="APP45" s="851"/>
      <c r="APQ45" s="851"/>
      <c r="APR45" s="851"/>
      <c r="APS45" s="851"/>
      <c r="APT45" s="851"/>
      <c r="APU45" s="851"/>
      <c r="APV45" s="851"/>
      <c r="APW45" s="851"/>
      <c r="APX45" s="851"/>
      <c r="APY45" s="851"/>
      <c r="APZ45" s="851"/>
      <c r="AQA45" s="851"/>
      <c r="AQB45" s="851"/>
      <c r="AQC45" s="851"/>
      <c r="AQD45" s="851"/>
      <c r="AQE45" s="851"/>
      <c r="AQF45" s="851"/>
      <c r="AQG45" s="851"/>
      <c r="AQH45" s="851"/>
      <c r="AQI45" s="851"/>
      <c r="AQJ45" s="851"/>
      <c r="AQK45" s="851"/>
      <c r="AQL45" s="851"/>
      <c r="AQM45" s="851"/>
      <c r="AQN45" s="851"/>
      <c r="AQO45" s="851"/>
      <c r="AQP45" s="851"/>
      <c r="AQQ45" s="851"/>
      <c r="AQR45" s="851"/>
      <c r="AQS45" s="851"/>
      <c r="AQT45" s="851"/>
      <c r="AQU45" s="851"/>
      <c r="AQV45" s="851"/>
      <c r="AQW45" s="851"/>
      <c r="AQX45" s="851"/>
      <c r="AQY45" s="851"/>
      <c r="AQZ45" s="851"/>
      <c r="ARA45" s="851"/>
      <c r="ARB45" s="851"/>
      <c r="ARC45" s="851"/>
      <c r="ARD45" s="851"/>
      <c r="ARE45" s="851"/>
      <c r="ARF45" s="851"/>
      <c r="ARG45" s="851"/>
      <c r="ARH45" s="851"/>
      <c r="ARI45" s="851"/>
      <c r="ARJ45" s="851"/>
      <c r="ARK45" s="851"/>
      <c r="ARL45" s="851"/>
      <c r="ARM45" s="851"/>
      <c r="ARN45" s="851"/>
      <c r="ARO45" s="851"/>
      <c r="ARP45" s="851"/>
      <c r="ARQ45" s="851"/>
      <c r="ARR45" s="851"/>
      <c r="ARS45" s="851"/>
      <c r="ART45" s="851"/>
      <c r="ARU45" s="851"/>
      <c r="ARV45" s="851"/>
      <c r="ARW45" s="851"/>
      <c r="ARX45" s="851"/>
      <c r="ARY45" s="851"/>
      <c r="ARZ45" s="851"/>
      <c r="ASA45" s="851"/>
      <c r="ASB45" s="851"/>
      <c r="ASC45" s="851"/>
      <c r="ASD45" s="851"/>
      <c r="ASE45" s="851"/>
      <c r="ASF45" s="851"/>
      <c r="ASG45" s="851"/>
      <c r="ASH45" s="851"/>
      <c r="ASI45" s="851"/>
      <c r="ASJ45" s="851"/>
      <c r="ASK45" s="851"/>
      <c r="ASL45" s="851"/>
      <c r="ASM45" s="851"/>
      <c r="ASN45" s="851"/>
      <c r="ASO45" s="851"/>
      <c r="ASP45" s="851"/>
      <c r="ASQ45" s="851"/>
      <c r="ASR45" s="851"/>
      <c r="ASS45" s="851"/>
      <c r="AST45" s="851"/>
      <c r="ASU45" s="851"/>
      <c r="ASV45" s="851"/>
      <c r="ASW45" s="851"/>
      <c r="ASX45" s="851"/>
      <c r="ASY45" s="851"/>
      <c r="ASZ45" s="851"/>
      <c r="ATA45" s="851"/>
      <c r="ATB45" s="851"/>
      <c r="ATC45" s="851"/>
      <c r="ATD45" s="851"/>
      <c r="ATE45" s="851"/>
      <c r="ATF45" s="851"/>
      <c r="ATG45" s="851"/>
      <c r="ATH45" s="851"/>
      <c r="ATI45" s="851"/>
      <c r="ATJ45" s="851"/>
      <c r="ATK45" s="851"/>
      <c r="ATL45" s="851"/>
      <c r="ATM45" s="851"/>
      <c r="ATN45" s="851"/>
      <c r="ATO45" s="851"/>
      <c r="ATP45" s="851"/>
      <c r="ATQ45" s="851"/>
      <c r="ATR45" s="851"/>
      <c r="ATS45" s="851"/>
      <c r="ATT45" s="851"/>
      <c r="ATU45" s="851"/>
      <c r="ATV45" s="851"/>
      <c r="ATW45" s="851"/>
      <c r="ATX45" s="851"/>
      <c r="ATY45" s="851"/>
      <c r="ATZ45" s="851"/>
      <c r="AUA45" s="851"/>
      <c r="AUB45" s="851"/>
      <c r="AUC45" s="851"/>
      <c r="AUD45" s="851"/>
      <c r="AUE45" s="851"/>
      <c r="AUF45" s="851"/>
      <c r="AUG45" s="851"/>
      <c r="AUH45" s="851"/>
      <c r="AUI45" s="851"/>
      <c r="AUJ45" s="851"/>
      <c r="AUK45" s="851"/>
      <c r="AUL45" s="851"/>
      <c r="AUM45" s="851"/>
      <c r="AUN45" s="851"/>
      <c r="AUO45" s="851"/>
      <c r="AUP45" s="851"/>
      <c r="AUQ45" s="851"/>
      <c r="AUR45" s="851"/>
      <c r="AUS45" s="851"/>
      <c r="AUT45" s="851"/>
      <c r="AUU45" s="851"/>
      <c r="AUV45" s="851"/>
      <c r="AUW45" s="851"/>
      <c r="AUX45" s="851"/>
      <c r="AUY45" s="851"/>
      <c r="AUZ45" s="851"/>
      <c r="AVA45" s="851"/>
      <c r="AVB45" s="851"/>
      <c r="AVC45" s="851"/>
      <c r="AVD45" s="851"/>
      <c r="AVE45" s="851"/>
      <c r="AVF45" s="851"/>
      <c r="AVG45" s="851"/>
      <c r="AVH45" s="851"/>
      <c r="AVI45" s="851"/>
      <c r="AVJ45" s="851"/>
      <c r="AVK45" s="851"/>
      <c r="AVL45" s="851"/>
      <c r="AVM45" s="851"/>
      <c r="AVN45" s="851"/>
      <c r="AVO45" s="851"/>
      <c r="AVP45" s="851"/>
      <c r="AVQ45" s="851"/>
      <c r="AVR45" s="851"/>
      <c r="AVS45" s="851"/>
      <c r="AVT45" s="851"/>
      <c r="AVU45" s="851"/>
      <c r="AVV45" s="851"/>
      <c r="AVW45" s="851"/>
      <c r="AVX45" s="851"/>
      <c r="AVY45" s="851"/>
      <c r="AVZ45" s="851"/>
      <c r="AWA45" s="851"/>
      <c r="AWB45" s="851"/>
      <c r="AWC45" s="851"/>
      <c r="AWD45" s="851"/>
      <c r="AWE45" s="851"/>
      <c r="AWF45" s="851"/>
      <c r="AWG45" s="851"/>
      <c r="AWH45" s="851"/>
      <c r="AWI45" s="851"/>
      <c r="AWJ45" s="851"/>
      <c r="AWK45" s="851"/>
      <c r="AWL45" s="851"/>
      <c r="AWM45" s="851"/>
      <c r="AWN45" s="851"/>
      <c r="AWO45" s="851"/>
      <c r="AWP45" s="851"/>
      <c r="AWQ45" s="851"/>
      <c r="AWR45" s="851"/>
      <c r="AWS45" s="851"/>
      <c r="AWT45" s="851"/>
      <c r="AWU45" s="851"/>
      <c r="AWV45" s="851"/>
      <c r="AWW45" s="851"/>
      <c r="AWX45" s="851"/>
      <c r="AWY45" s="851"/>
      <c r="AWZ45" s="851"/>
      <c r="AXA45" s="851"/>
      <c r="AXB45" s="851"/>
      <c r="AXC45" s="851"/>
      <c r="AXD45" s="851"/>
      <c r="AXE45" s="851"/>
      <c r="AXF45" s="851"/>
      <c r="AXG45" s="851"/>
      <c r="AXH45" s="851"/>
      <c r="AXI45" s="851"/>
      <c r="AXJ45" s="851"/>
      <c r="AXK45" s="851"/>
      <c r="AXL45" s="851"/>
      <c r="AXM45" s="851"/>
      <c r="AXN45" s="851"/>
      <c r="AXO45" s="851"/>
      <c r="AXP45" s="851"/>
      <c r="AXQ45" s="851"/>
      <c r="AXR45" s="851"/>
      <c r="AXS45" s="851"/>
      <c r="AXT45" s="851"/>
      <c r="AXU45" s="851"/>
      <c r="AXV45" s="851"/>
      <c r="AXW45" s="851"/>
      <c r="AXX45" s="851"/>
      <c r="AXY45" s="851"/>
      <c r="AXZ45" s="851"/>
      <c r="AYA45" s="851"/>
      <c r="AYB45" s="851"/>
      <c r="AYC45" s="851"/>
      <c r="AYD45" s="851"/>
      <c r="AYE45" s="851"/>
      <c r="AYF45" s="851"/>
      <c r="AYG45" s="851"/>
      <c r="AYH45" s="851"/>
      <c r="AYI45" s="851"/>
      <c r="AYJ45" s="851"/>
      <c r="AYK45" s="851"/>
      <c r="AYL45" s="851"/>
      <c r="AYM45" s="851"/>
      <c r="AYN45" s="851"/>
      <c r="AYO45" s="851"/>
      <c r="AYP45" s="851"/>
      <c r="AYQ45" s="851"/>
      <c r="AYR45" s="851"/>
      <c r="AYS45" s="851"/>
      <c r="AYT45" s="851"/>
      <c r="AYU45" s="851"/>
      <c r="AYV45" s="851"/>
      <c r="AYW45" s="851"/>
      <c r="AYX45" s="851"/>
      <c r="AYY45" s="851"/>
      <c r="AYZ45" s="851"/>
      <c r="AZA45" s="851"/>
      <c r="AZB45" s="851"/>
      <c r="AZC45" s="851"/>
      <c r="AZD45" s="851"/>
      <c r="AZE45" s="851"/>
      <c r="AZF45" s="851"/>
      <c r="AZG45" s="851"/>
      <c r="AZH45" s="851"/>
      <c r="AZI45" s="851"/>
      <c r="AZJ45" s="851"/>
      <c r="AZK45" s="851"/>
      <c r="AZL45" s="851"/>
      <c r="AZM45" s="851"/>
      <c r="AZN45" s="851"/>
      <c r="AZO45" s="851"/>
      <c r="AZP45" s="851"/>
      <c r="AZQ45" s="851"/>
      <c r="AZR45" s="851"/>
      <c r="AZS45" s="851"/>
      <c r="AZT45" s="851"/>
      <c r="AZU45" s="851"/>
      <c r="AZV45" s="851"/>
      <c r="AZW45" s="851"/>
      <c r="AZX45" s="851"/>
      <c r="AZY45" s="851"/>
      <c r="AZZ45" s="851"/>
      <c r="BAA45" s="851"/>
      <c r="BAB45" s="851"/>
      <c r="BAC45" s="851"/>
      <c r="BAD45" s="851"/>
      <c r="BAE45" s="851"/>
      <c r="BAF45" s="851"/>
      <c r="BAG45" s="851"/>
      <c r="BAH45" s="851"/>
      <c r="BAI45" s="851"/>
      <c r="BAJ45" s="851"/>
      <c r="BAK45" s="851"/>
      <c r="BAL45" s="851"/>
      <c r="BAM45" s="851"/>
      <c r="BAN45" s="851"/>
      <c r="BAO45" s="851"/>
      <c r="BAP45" s="851"/>
      <c r="BAQ45" s="851"/>
      <c r="BAR45" s="851"/>
      <c r="BAS45" s="851"/>
      <c r="BAT45" s="851"/>
      <c r="BAU45" s="851"/>
      <c r="BAV45" s="851"/>
      <c r="BAW45" s="851"/>
      <c r="BAX45" s="851"/>
      <c r="BAY45" s="851"/>
      <c r="BAZ45" s="851"/>
      <c r="BBA45" s="851"/>
      <c r="BBB45" s="851"/>
      <c r="BBC45" s="851"/>
      <c r="BBD45" s="851"/>
      <c r="BBE45" s="851"/>
      <c r="BBF45" s="851"/>
      <c r="BBG45" s="851"/>
      <c r="BBH45" s="851"/>
      <c r="BBI45" s="851"/>
      <c r="BBJ45" s="851"/>
      <c r="BBK45" s="851"/>
      <c r="BBL45" s="851"/>
      <c r="BBM45" s="851"/>
      <c r="BBN45" s="851"/>
      <c r="BBO45" s="851"/>
      <c r="BBP45" s="851"/>
      <c r="BBQ45" s="851"/>
      <c r="BBR45" s="851"/>
      <c r="BBS45" s="851"/>
      <c r="BBT45" s="851"/>
      <c r="BBU45" s="851"/>
      <c r="BBV45" s="851"/>
      <c r="BBW45" s="851"/>
      <c r="BBX45" s="851"/>
      <c r="BBY45" s="851"/>
      <c r="BBZ45" s="851"/>
      <c r="BCA45" s="851"/>
      <c r="BCB45" s="851"/>
      <c r="BCC45" s="851"/>
      <c r="BCD45" s="851"/>
      <c r="BCE45" s="851"/>
      <c r="BCF45" s="851"/>
      <c r="BCG45" s="851"/>
      <c r="BCH45" s="851"/>
      <c r="BCI45" s="851"/>
      <c r="BCJ45" s="851"/>
      <c r="BCK45" s="851"/>
      <c r="BCL45" s="851"/>
      <c r="BCM45" s="851"/>
      <c r="BCN45" s="851"/>
      <c r="BCO45" s="851"/>
      <c r="BCP45" s="851"/>
      <c r="BCQ45" s="851"/>
      <c r="BCR45" s="851"/>
      <c r="BCS45" s="851"/>
      <c r="BCT45" s="851"/>
      <c r="BCU45" s="851"/>
      <c r="BCV45" s="851"/>
      <c r="BCW45" s="851"/>
      <c r="BCX45" s="851"/>
      <c r="BCY45" s="851"/>
      <c r="BCZ45" s="851"/>
      <c r="BDA45" s="851"/>
      <c r="BDB45" s="851"/>
      <c r="BDC45" s="851"/>
      <c r="BDD45" s="851"/>
      <c r="BDE45" s="851"/>
      <c r="BDF45" s="851"/>
      <c r="BDG45" s="851"/>
      <c r="BDH45" s="851"/>
      <c r="BDI45" s="851"/>
      <c r="BDJ45" s="851"/>
      <c r="BDK45" s="851"/>
      <c r="BDL45" s="851"/>
      <c r="BDM45" s="851"/>
      <c r="BDN45" s="851"/>
      <c r="BDO45" s="851"/>
      <c r="BDP45" s="851"/>
      <c r="BDQ45" s="851"/>
      <c r="BDR45" s="851"/>
      <c r="BDS45" s="851"/>
      <c r="BDT45" s="851"/>
      <c r="BDU45" s="851"/>
      <c r="BDV45" s="851"/>
      <c r="BDW45" s="851"/>
      <c r="BDX45" s="851"/>
      <c r="BDY45" s="851"/>
      <c r="BDZ45" s="851"/>
      <c r="BEA45" s="851"/>
      <c r="BEB45" s="851"/>
      <c r="BEC45" s="851"/>
      <c r="BED45" s="851"/>
      <c r="BEE45" s="851"/>
      <c r="BEF45" s="851"/>
      <c r="BEG45" s="851"/>
      <c r="BEH45" s="851"/>
      <c r="BEI45" s="851"/>
      <c r="BEJ45" s="851"/>
      <c r="BEK45" s="851"/>
      <c r="BEL45" s="851"/>
      <c r="BEM45" s="851"/>
      <c r="BEN45" s="851"/>
      <c r="BEO45" s="851"/>
      <c r="BEP45" s="851"/>
      <c r="BEQ45" s="851"/>
      <c r="BER45" s="851"/>
      <c r="BES45" s="851"/>
      <c r="BET45" s="851"/>
      <c r="BEU45" s="851"/>
      <c r="BEV45" s="851"/>
      <c r="BEW45" s="851"/>
      <c r="BEX45" s="851"/>
      <c r="BEY45" s="851"/>
      <c r="BEZ45" s="851"/>
      <c r="BFA45" s="851"/>
      <c r="BFB45" s="851"/>
      <c r="BFC45" s="851"/>
      <c r="BFD45" s="851"/>
      <c r="BFE45" s="851"/>
      <c r="BFF45" s="851"/>
      <c r="BFG45" s="851"/>
      <c r="BFH45" s="851"/>
      <c r="BFI45" s="851"/>
      <c r="BFJ45" s="851"/>
      <c r="BFK45" s="851"/>
      <c r="BFL45" s="851"/>
      <c r="BFM45" s="851"/>
      <c r="BFN45" s="851"/>
      <c r="BFO45" s="851"/>
      <c r="BFP45" s="851"/>
      <c r="BFQ45" s="851"/>
      <c r="BFR45" s="851"/>
      <c r="BFS45" s="851"/>
      <c r="BFT45" s="851"/>
      <c r="BFU45" s="851"/>
      <c r="BFV45" s="851"/>
      <c r="BFW45" s="851"/>
      <c r="BFX45" s="851"/>
      <c r="BFY45" s="851"/>
      <c r="BFZ45" s="851"/>
      <c r="BGA45" s="851"/>
      <c r="BGB45" s="851"/>
      <c r="BGC45" s="851"/>
      <c r="BGD45" s="851"/>
      <c r="BGE45" s="851"/>
      <c r="BGF45" s="851"/>
      <c r="BGG45" s="851"/>
      <c r="BGH45" s="851"/>
      <c r="BGI45" s="851"/>
      <c r="BGJ45" s="851"/>
      <c r="BGK45" s="851"/>
      <c r="BGL45" s="851"/>
      <c r="BGM45" s="851"/>
      <c r="BGN45" s="851"/>
      <c r="BGO45" s="851"/>
      <c r="BGP45" s="851"/>
      <c r="BGQ45" s="851"/>
      <c r="BGR45" s="851"/>
      <c r="BGS45" s="851"/>
      <c r="BGT45" s="851"/>
      <c r="BGU45" s="851"/>
      <c r="BGV45" s="851"/>
      <c r="BGW45" s="851"/>
      <c r="BGX45" s="851"/>
      <c r="BGY45" s="851"/>
      <c r="BGZ45" s="851"/>
      <c r="BHA45" s="851"/>
      <c r="BHB45" s="851"/>
      <c r="BHC45" s="851"/>
      <c r="BHD45" s="851"/>
      <c r="BHE45" s="851"/>
      <c r="BHF45" s="851"/>
      <c r="BHG45" s="851"/>
      <c r="BHH45" s="851"/>
      <c r="BHI45" s="851"/>
      <c r="BHJ45" s="851"/>
      <c r="BHK45" s="851"/>
      <c r="BHL45" s="851"/>
      <c r="BHM45" s="851"/>
      <c r="BHN45" s="851"/>
      <c r="BHO45" s="851"/>
      <c r="BHP45" s="851"/>
      <c r="BHQ45" s="851"/>
      <c r="BHR45" s="851"/>
      <c r="BHS45" s="851"/>
      <c r="BHT45" s="851"/>
      <c r="BHU45" s="851"/>
      <c r="BHV45" s="851"/>
      <c r="BHW45" s="851"/>
      <c r="BHX45" s="851"/>
      <c r="BHY45" s="851"/>
      <c r="BHZ45" s="851"/>
      <c r="BIA45" s="851"/>
      <c r="BIB45" s="851"/>
      <c r="BIC45" s="851"/>
      <c r="BID45" s="851"/>
      <c r="BIE45" s="851"/>
      <c r="BIF45" s="851"/>
      <c r="BIG45" s="851"/>
      <c r="BIH45" s="851"/>
      <c r="BII45" s="851"/>
      <c r="BIJ45" s="851"/>
      <c r="BIK45" s="851"/>
      <c r="BIL45" s="851"/>
      <c r="BIM45" s="851"/>
      <c r="BIN45" s="851"/>
      <c r="BIO45" s="851"/>
      <c r="BIP45" s="851"/>
      <c r="BIQ45" s="851"/>
      <c r="BIR45" s="851"/>
      <c r="BIS45" s="851"/>
      <c r="BIT45" s="851"/>
      <c r="BIU45" s="851"/>
      <c r="BIV45" s="851"/>
      <c r="BIW45" s="851"/>
      <c r="BIX45" s="851"/>
      <c r="BIY45" s="851"/>
      <c r="BIZ45" s="851"/>
      <c r="BJA45" s="851"/>
      <c r="BJB45" s="851"/>
      <c r="BJC45" s="851"/>
      <c r="BJD45" s="851"/>
      <c r="BJE45" s="851"/>
      <c r="BJF45" s="851"/>
      <c r="BJG45" s="851"/>
      <c r="BJH45" s="851"/>
      <c r="BJI45" s="851"/>
      <c r="BJJ45" s="851"/>
      <c r="BJK45" s="851"/>
      <c r="BJL45" s="851"/>
      <c r="BJM45" s="851"/>
      <c r="BJN45" s="851"/>
      <c r="BJO45" s="851"/>
      <c r="BJP45" s="851"/>
      <c r="BJQ45" s="851"/>
      <c r="BJR45" s="851"/>
      <c r="BJS45" s="851"/>
      <c r="BJT45" s="851"/>
      <c r="BJU45" s="851"/>
      <c r="BJV45" s="851"/>
      <c r="BJW45" s="851"/>
      <c r="BJX45" s="851"/>
      <c r="BJY45" s="851"/>
      <c r="BJZ45" s="851"/>
      <c r="BKA45" s="851"/>
      <c r="BKB45" s="851"/>
      <c r="BKC45" s="851"/>
      <c r="BKD45" s="851"/>
      <c r="BKE45" s="851"/>
      <c r="BKF45" s="851"/>
      <c r="BKG45" s="851"/>
      <c r="BKH45" s="851"/>
      <c r="BKI45" s="851"/>
      <c r="BKJ45" s="851"/>
      <c r="BKK45" s="851"/>
      <c r="BKL45" s="851"/>
      <c r="BKM45" s="851"/>
      <c r="BKN45" s="851"/>
      <c r="BKO45" s="851"/>
      <c r="BKP45" s="851"/>
      <c r="BKQ45" s="851"/>
      <c r="BKR45" s="851"/>
      <c r="BKS45" s="851"/>
      <c r="BKT45" s="851"/>
      <c r="BKU45" s="851"/>
      <c r="BKV45" s="851"/>
      <c r="BKW45" s="851"/>
      <c r="BKX45" s="851"/>
      <c r="BKY45" s="851"/>
      <c r="BKZ45" s="851"/>
      <c r="BLA45" s="851"/>
      <c r="BLB45" s="851"/>
      <c r="BLC45" s="851"/>
      <c r="BLD45" s="851"/>
      <c r="BLE45" s="851"/>
      <c r="BLF45" s="851"/>
      <c r="BLG45" s="851"/>
      <c r="BLH45" s="851"/>
      <c r="BLI45" s="851"/>
      <c r="BLJ45" s="851"/>
      <c r="BLK45" s="851"/>
      <c r="BLL45" s="851"/>
      <c r="BLM45" s="851"/>
      <c r="BLN45" s="851"/>
      <c r="BLO45" s="851"/>
      <c r="BLP45" s="851"/>
      <c r="BLQ45" s="851"/>
      <c r="BLR45" s="851"/>
      <c r="BLS45" s="851"/>
      <c r="BLT45" s="851"/>
      <c r="BLU45" s="851"/>
      <c r="BLV45" s="851"/>
      <c r="BLW45" s="851"/>
      <c r="BLX45" s="851"/>
      <c r="BLY45" s="851"/>
      <c r="BLZ45" s="851"/>
      <c r="BMA45" s="851"/>
      <c r="BMB45" s="851"/>
      <c r="BMC45" s="851"/>
      <c r="BMD45" s="851"/>
      <c r="BME45" s="851"/>
      <c r="BMF45" s="851"/>
      <c r="BMG45" s="851"/>
      <c r="BMH45" s="851"/>
      <c r="BMI45" s="851"/>
      <c r="BMJ45" s="851"/>
      <c r="BMK45" s="851"/>
      <c r="BML45" s="851"/>
      <c r="BMM45" s="851"/>
      <c r="BMN45" s="851"/>
      <c r="BMO45" s="851"/>
      <c r="BMP45" s="851"/>
      <c r="BMQ45" s="851"/>
      <c r="BMR45" s="851"/>
      <c r="BMS45" s="851"/>
      <c r="BMT45" s="851"/>
      <c r="BMU45" s="851"/>
      <c r="BMV45" s="851"/>
      <c r="BMW45" s="851"/>
      <c r="BMX45" s="851"/>
      <c r="BMY45" s="851"/>
      <c r="BMZ45" s="851"/>
      <c r="BNA45" s="851"/>
      <c r="BNB45" s="851"/>
      <c r="BNC45" s="851"/>
      <c r="BND45" s="851"/>
      <c r="BNE45" s="851"/>
      <c r="BNF45" s="851"/>
      <c r="BNG45" s="851"/>
      <c r="BNH45" s="851"/>
      <c r="BNI45" s="851"/>
      <c r="BNJ45" s="851"/>
      <c r="BNK45" s="851"/>
      <c r="BNL45" s="851"/>
      <c r="BNM45" s="851"/>
      <c r="BNN45" s="851"/>
      <c r="BNO45" s="851"/>
      <c r="BNP45" s="851"/>
      <c r="BNQ45" s="851"/>
      <c r="BNR45" s="851"/>
      <c r="BNS45" s="851"/>
      <c r="BNT45" s="851"/>
      <c r="BNU45" s="851"/>
      <c r="BNV45" s="851"/>
      <c r="BNW45" s="851"/>
      <c r="BNX45" s="851"/>
      <c r="BNY45" s="851"/>
      <c r="BNZ45" s="851"/>
      <c r="BOA45" s="851"/>
      <c r="BOB45" s="851"/>
      <c r="BOC45" s="851"/>
      <c r="BOD45" s="851"/>
      <c r="BOE45" s="851"/>
      <c r="BOF45" s="851"/>
      <c r="BOG45" s="851"/>
      <c r="BOH45" s="851"/>
      <c r="BOI45" s="851"/>
      <c r="BOJ45" s="851"/>
      <c r="BOK45" s="851"/>
      <c r="BOL45" s="851"/>
      <c r="BOM45" s="851"/>
      <c r="BON45" s="851"/>
      <c r="BOO45" s="851"/>
      <c r="BOP45" s="851"/>
      <c r="BOQ45" s="851"/>
      <c r="BOR45" s="851"/>
      <c r="BOS45" s="851"/>
      <c r="BOT45" s="851"/>
      <c r="BOU45" s="851"/>
      <c r="BOV45" s="851"/>
      <c r="BOW45" s="851"/>
      <c r="BOX45" s="851"/>
      <c r="BOY45" s="851"/>
      <c r="BOZ45" s="851"/>
      <c r="BPA45" s="851"/>
      <c r="BPB45" s="851"/>
      <c r="BPC45" s="851"/>
      <c r="BPD45" s="851"/>
      <c r="BPE45" s="851"/>
      <c r="BPF45" s="851"/>
      <c r="BPG45" s="851"/>
      <c r="BPH45" s="851"/>
      <c r="BPI45" s="851"/>
      <c r="BPJ45" s="851"/>
      <c r="BPK45" s="851"/>
      <c r="BPL45" s="851"/>
      <c r="BPM45" s="851"/>
      <c r="BPN45" s="851"/>
      <c r="BPO45" s="851"/>
      <c r="BPP45" s="851"/>
      <c r="BPQ45" s="851"/>
      <c r="BPR45" s="851"/>
      <c r="BPS45" s="851"/>
      <c r="BPT45" s="851"/>
      <c r="BPU45" s="851"/>
      <c r="BPV45" s="851"/>
      <c r="BPW45" s="851"/>
      <c r="BPX45" s="851"/>
      <c r="BPY45" s="851"/>
      <c r="BPZ45" s="851"/>
      <c r="BQA45" s="851"/>
      <c r="BQB45" s="851"/>
      <c r="BQC45" s="851"/>
      <c r="BQD45" s="851"/>
      <c r="BQE45" s="851"/>
      <c r="BQF45" s="851"/>
      <c r="BQG45" s="851"/>
      <c r="BQH45" s="851"/>
      <c r="BQI45" s="851"/>
      <c r="BQJ45" s="851"/>
      <c r="BQK45" s="851"/>
      <c r="BQL45" s="851"/>
      <c r="BQM45" s="851"/>
      <c r="BQN45" s="851"/>
      <c r="BQO45" s="851"/>
      <c r="BQP45" s="851"/>
      <c r="BQQ45" s="851"/>
      <c r="BQR45" s="851"/>
      <c r="BQS45" s="851"/>
      <c r="BQT45" s="851"/>
      <c r="BQU45" s="851"/>
      <c r="BQV45" s="851"/>
      <c r="BQW45" s="851"/>
      <c r="BQX45" s="851"/>
      <c r="BQY45" s="851"/>
      <c r="BQZ45" s="851"/>
      <c r="BRA45" s="851"/>
      <c r="BRB45" s="851"/>
      <c r="BRC45" s="851"/>
      <c r="BRD45" s="851"/>
      <c r="BRE45" s="851"/>
      <c r="BRF45" s="851"/>
      <c r="BRG45" s="851"/>
      <c r="BRH45" s="851"/>
      <c r="BRI45" s="851"/>
      <c r="BRJ45" s="851"/>
      <c r="BRK45" s="851"/>
      <c r="BRL45" s="851"/>
      <c r="BRM45" s="851"/>
      <c r="BRN45" s="851"/>
      <c r="BRO45" s="851"/>
      <c r="BRP45" s="851"/>
      <c r="BRQ45" s="851"/>
      <c r="BRR45" s="851"/>
      <c r="BRS45" s="851"/>
      <c r="BRT45" s="851"/>
      <c r="BRU45" s="851"/>
      <c r="BRV45" s="851"/>
      <c r="BRW45" s="851"/>
      <c r="BRX45" s="851"/>
      <c r="BRY45" s="851"/>
      <c r="BRZ45" s="851"/>
      <c r="BSA45" s="851"/>
      <c r="BSB45" s="851"/>
      <c r="BSC45" s="851"/>
      <c r="BSD45" s="851"/>
      <c r="BSE45" s="851"/>
      <c r="BSF45" s="851"/>
      <c r="BSG45" s="851"/>
      <c r="BSH45" s="851"/>
      <c r="BSI45" s="851"/>
      <c r="BSJ45" s="851"/>
      <c r="BSK45" s="851"/>
      <c r="BSL45" s="851"/>
      <c r="BSM45" s="851"/>
      <c r="BSN45" s="851"/>
      <c r="BSO45" s="851"/>
      <c r="BSP45" s="851"/>
      <c r="BSQ45" s="851"/>
      <c r="BSR45" s="851"/>
      <c r="BSS45" s="851"/>
      <c r="BST45" s="851"/>
      <c r="BSU45" s="851"/>
      <c r="BSV45" s="851"/>
      <c r="BSW45" s="851"/>
      <c r="BSX45" s="851"/>
      <c r="BSY45" s="851"/>
      <c r="BSZ45" s="851"/>
      <c r="BTA45" s="851"/>
      <c r="BTB45" s="851"/>
      <c r="BTC45" s="851"/>
      <c r="BTD45" s="851"/>
      <c r="BTE45" s="851"/>
      <c r="BTF45" s="851"/>
      <c r="BTG45" s="851"/>
      <c r="BTH45" s="851"/>
      <c r="BTI45" s="851"/>
      <c r="BTJ45" s="851"/>
      <c r="BTK45" s="851"/>
      <c r="BTL45" s="851"/>
      <c r="BTM45" s="851"/>
      <c r="BTN45" s="851"/>
      <c r="BTO45" s="851"/>
      <c r="BTP45" s="851"/>
      <c r="BTQ45" s="851"/>
      <c r="BTR45" s="851"/>
      <c r="BTS45" s="851"/>
      <c r="BTT45" s="851"/>
      <c r="BTU45" s="851"/>
      <c r="BTV45" s="851"/>
      <c r="BTW45" s="851"/>
      <c r="BTX45" s="851"/>
      <c r="BTY45" s="851"/>
      <c r="BTZ45" s="851"/>
      <c r="BUA45" s="851"/>
      <c r="BUB45" s="851"/>
      <c r="BUC45" s="851"/>
      <c r="BUD45" s="851"/>
      <c r="BUE45" s="851"/>
      <c r="BUF45" s="851"/>
      <c r="BUG45" s="851"/>
      <c r="BUH45" s="851"/>
      <c r="BUI45" s="851"/>
      <c r="BUJ45" s="851"/>
      <c r="BUK45" s="851"/>
      <c r="BUL45" s="851"/>
      <c r="BUM45" s="851"/>
      <c r="BUN45" s="851"/>
      <c r="BUO45" s="851"/>
      <c r="BUP45" s="851"/>
      <c r="BUQ45" s="851"/>
      <c r="BUR45" s="851"/>
      <c r="BUS45" s="851"/>
      <c r="BUT45" s="851"/>
      <c r="BUU45" s="851"/>
      <c r="BUV45" s="851"/>
      <c r="BUW45" s="851"/>
      <c r="BUX45" s="851"/>
      <c r="BUY45" s="851"/>
      <c r="BUZ45" s="851"/>
      <c r="BVA45" s="851"/>
      <c r="BVB45" s="851"/>
      <c r="BVC45" s="851"/>
      <c r="BVD45" s="851"/>
      <c r="BVE45" s="851"/>
      <c r="BVF45" s="851"/>
      <c r="BVG45" s="851"/>
      <c r="BVH45" s="851"/>
      <c r="BVI45" s="851"/>
      <c r="BVJ45" s="851"/>
      <c r="BVK45" s="851"/>
      <c r="BVL45" s="851"/>
      <c r="BVM45" s="851"/>
      <c r="BVN45" s="851"/>
      <c r="BVO45" s="851"/>
      <c r="BVP45" s="851"/>
      <c r="BVQ45" s="851"/>
      <c r="BVR45" s="851"/>
      <c r="BVS45" s="851"/>
      <c r="BVT45" s="851"/>
      <c r="BVU45" s="851"/>
      <c r="BVV45" s="851"/>
      <c r="BVW45" s="851"/>
      <c r="BVX45" s="851"/>
      <c r="BVY45" s="851"/>
      <c r="BVZ45" s="851"/>
      <c r="BWA45" s="851"/>
      <c r="BWB45" s="851"/>
      <c r="BWC45" s="851"/>
      <c r="BWD45" s="851"/>
      <c r="BWE45" s="851"/>
      <c r="BWF45" s="851"/>
      <c r="BWG45" s="851"/>
      <c r="BWH45" s="851"/>
      <c r="BWI45" s="851"/>
      <c r="BWJ45" s="851"/>
      <c r="BWK45" s="851"/>
      <c r="BWL45" s="851"/>
      <c r="BWM45" s="851"/>
      <c r="BWN45" s="851"/>
      <c r="BWO45" s="851"/>
      <c r="BWP45" s="851"/>
      <c r="BWQ45" s="851"/>
      <c r="BWR45" s="851"/>
      <c r="BWS45" s="851"/>
      <c r="BWT45" s="851"/>
      <c r="BWU45" s="851"/>
      <c r="BWV45" s="851"/>
      <c r="BWW45" s="851"/>
      <c r="BWX45" s="851"/>
      <c r="BWY45" s="851"/>
      <c r="BWZ45" s="851"/>
      <c r="BXA45" s="851"/>
      <c r="BXB45" s="851"/>
      <c r="BXC45" s="851"/>
      <c r="BXD45" s="851"/>
      <c r="BXE45" s="851"/>
      <c r="BXF45" s="851"/>
      <c r="BXG45" s="851"/>
      <c r="BXH45" s="851"/>
      <c r="BXI45" s="851"/>
      <c r="BXJ45" s="851"/>
      <c r="BXK45" s="851"/>
      <c r="BXL45" s="851"/>
      <c r="BXM45" s="851"/>
      <c r="BXN45" s="851"/>
      <c r="BXO45" s="851"/>
      <c r="BXP45" s="851"/>
      <c r="BXQ45" s="851"/>
      <c r="BXR45" s="851"/>
      <c r="BXS45" s="851"/>
      <c r="BXT45" s="851"/>
      <c r="BXU45" s="851"/>
      <c r="BXV45" s="851"/>
      <c r="BXW45" s="851"/>
      <c r="BXX45" s="851"/>
      <c r="BXY45" s="851"/>
      <c r="BXZ45" s="851"/>
      <c r="BYA45" s="851"/>
      <c r="BYB45" s="851"/>
      <c r="BYC45" s="851"/>
      <c r="BYD45" s="851"/>
      <c r="BYE45" s="851"/>
      <c r="BYF45" s="851"/>
      <c r="BYG45" s="851"/>
      <c r="BYH45" s="851"/>
      <c r="BYI45" s="851"/>
      <c r="BYJ45" s="851"/>
      <c r="BYK45" s="851"/>
      <c r="BYL45" s="851"/>
      <c r="BYM45" s="851"/>
      <c r="BYN45" s="851"/>
      <c r="BYO45" s="851"/>
      <c r="BYP45" s="851"/>
      <c r="BYQ45" s="851"/>
      <c r="BYR45" s="851"/>
      <c r="BYS45" s="851"/>
      <c r="BYT45" s="851"/>
      <c r="BYU45" s="851"/>
      <c r="BYV45" s="851"/>
      <c r="BYW45" s="851"/>
      <c r="BYX45" s="851"/>
      <c r="BYY45" s="851"/>
      <c r="BYZ45" s="851"/>
      <c r="BZA45" s="851"/>
      <c r="BZB45" s="851"/>
      <c r="BZC45" s="851"/>
      <c r="BZD45" s="851"/>
      <c r="BZE45" s="851"/>
      <c r="BZF45" s="851"/>
      <c r="BZG45" s="851"/>
      <c r="BZH45" s="851"/>
      <c r="BZI45" s="851"/>
      <c r="BZJ45" s="851"/>
      <c r="BZK45" s="851"/>
      <c r="BZL45" s="851"/>
      <c r="BZM45" s="851"/>
      <c r="BZN45" s="851"/>
      <c r="BZO45" s="851"/>
      <c r="BZP45" s="851"/>
      <c r="BZQ45" s="851"/>
      <c r="BZR45" s="851"/>
      <c r="BZS45" s="851"/>
      <c r="BZT45" s="851"/>
      <c r="BZU45" s="851"/>
      <c r="BZV45" s="851"/>
      <c r="BZW45" s="851"/>
      <c r="BZX45" s="851"/>
      <c r="BZY45" s="851"/>
      <c r="BZZ45" s="851"/>
      <c r="CAA45" s="851"/>
      <c r="CAB45" s="851"/>
      <c r="CAC45" s="851"/>
      <c r="CAD45" s="851"/>
      <c r="CAE45" s="851"/>
      <c r="CAF45" s="851"/>
      <c r="CAG45" s="851"/>
      <c r="CAH45" s="851"/>
      <c r="CAI45" s="851"/>
      <c r="CAJ45" s="851"/>
      <c r="CAK45" s="851"/>
      <c r="CAL45" s="851"/>
      <c r="CAM45" s="851"/>
      <c r="CAN45" s="851"/>
      <c r="CAO45" s="851"/>
      <c r="CAP45" s="851"/>
      <c r="CAQ45" s="851"/>
      <c r="CAR45" s="851"/>
      <c r="CAS45" s="851"/>
      <c r="CAT45" s="851"/>
      <c r="CAU45" s="851"/>
      <c r="CAV45" s="851"/>
      <c r="CAW45" s="851"/>
      <c r="CAX45" s="851"/>
      <c r="CAY45" s="851"/>
      <c r="CAZ45" s="851"/>
      <c r="CBA45" s="851"/>
      <c r="CBB45" s="851"/>
      <c r="CBC45" s="851"/>
      <c r="CBD45" s="851"/>
      <c r="CBE45" s="851"/>
      <c r="CBF45" s="851"/>
      <c r="CBG45" s="851"/>
      <c r="CBH45" s="851"/>
      <c r="CBI45" s="851"/>
      <c r="CBJ45" s="851"/>
      <c r="CBK45" s="851"/>
      <c r="CBL45" s="851"/>
      <c r="CBM45" s="851"/>
      <c r="CBN45" s="851"/>
      <c r="CBO45" s="851"/>
      <c r="CBP45" s="851"/>
      <c r="CBQ45" s="851"/>
      <c r="CBR45" s="851"/>
      <c r="CBS45" s="851"/>
      <c r="CBT45" s="851"/>
      <c r="CBU45" s="851"/>
      <c r="CBV45" s="851"/>
      <c r="CBW45" s="851"/>
      <c r="CBX45" s="851"/>
      <c r="CBY45" s="851"/>
      <c r="CBZ45" s="851"/>
      <c r="CCA45" s="851"/>
      <c r="CCB45" s="851"/>
      <c r="CCC45" s="851"/>
      <c r="CCD45" s="851"/>
      <c r="CCE45" s="851"/>
      <c r="CCF45" s="851"/>
      <c r="CCG45" s="851"/>
      <c r="CCH45" s="851"/>
      <c r="CCI45" s="851"/>
      <c r="CCJ45" s="851"/>
      <c r="CCK45" s="851"/>
      <c r="CCL45" s="851"/>
      <c r="CCM45" s="851"/>
      <c r="CCN45" s="851"/>
      <c r="CCO45" s="851"/>
      <c r="CCP45" s="851"/>
      <c r="CCQ45" s="851"/>
      <c r="CCR45" s="851"/>
      <c r="CCS45" s="851"/>
      <c r="CCT45" s="851"/>
      <c r="CCU45" s="851"/>
      <c r="CCV45" s="851"/>
      <c r="CCW45" s="851"/>
      <c r="CCX45" s="851"/>
      <c r="CCY45" s="851"/>
      <c r="CCZ45" s="851"/>
      <c r="CDA45" s="851"/>
      <c r="CDB45" s="851"/>
      <c r="CDC45" s="851"/>
      <c r="CDD45" s="851"/>
      <c r="CDE45" s="851"/>
      <c r="CDF45" s="851"/>
      <c r="CDG45" s="851"/>
      <c r="CDH45" s="851"/>
      <c r="CDI45" s="851"/>
      <c r="CDJ45" s="851"/>
      <c r="CDK45" s="851"/>
      <c r="CDL45" s="851"/>
      <c r="CDM45" s="851"/>
      <c r="CDN45" s="851"/>
      <c r="CDO45" s="851"/>
      <c r="CDP45" s="851"/>
      <c r="CDQ45" s="851"/>
      <c r="CDR45" s="851"/>
      <c r="CDS45" s="851"/>
      <c r="CDT45" s="851"/>
      <c r="CDU45" s="851"/>
      <c r="CDV45" s="851"/>
      <c r="CDW45" s="851"/>
      <c r="CDX45" s="851"/>
      <c r="CDY45" s="851"/>
      <c r="CDZ45" s="851"/>
      <c r="CEA45" s="851"/>
      <c r="CEB45" s="851"/>
      <c r="CEC45" s="851"/>
      <c r="CED45" s="851"/>
      <c r="CEE45" s="851"/>
      <c r="CEF45" s="851"/>
      <c r="CEG45" s="851"/>
      <c r="CEH45" s="851"/>
      <c r="CEI45" s="851"/>
      <c r="CEJ45" s="851"/>
      <c r="CEK45" s="851"/>
      <c r="CEL45" s="851"/>
      <c r="CEM45" s="851"/>
      <c r="CEN45" s="851"/>
      <c r="CEO45" s="851"/>
      <c r="CEP45" s="851"/>
      <c r="CEQ45" s="851"/>
      <c r="CER45" s="851"/>
      <c r="CES45" s="851"/>
      <c r="CET45" s="851"/>
      <c r="CEU45" s="851"/>
      <c r="CEV45" s="851"/>
      <c r="CEW45" s="851"/>
      <c r="CEX45" s="851"/>
      <c r="CEY45" s="851"/>
      <c r="CEZ45" s="851"/>
      <c r="CFA45" s="851"/>
      <c r="CFB45" s="851"/>
      <c r="CFC45" s="851"/>
      <c r="CFD45" s="851"/>
      <c r="CFE45" s="851"/>
      <c r="CFF45" s="851"/>
      <c r="CFG45" s="851"/>
      <c r="CFH45" s="851"/>
      <c r="CFI45" s="851"/>
      <c r="CFJ45" s="851"/>
      <c r="CFK45" s="851"/>
      <c r="CFL45" s="851"/>
      <c r="CFM45" s="851"/>
      <c r="CFN45" s="851"/>
      <c r="CFO45" s="851"/>
      <c r="CFP45" s="851"/>
      <c r="CFQ45" s="851"/>
      <c r="CFR45" s="851"/>
      <c r="CFS45" s="851"/>
      <c r="CFT45" s="851"/>
      <c r="CFU45" s="851"/>
      <c r="CFV45" s="851"/>
      <c r="CFW45" s="851"/>
      <c r="CFX45" s="851"/>
      <c r="CFY45" s="851"/>
      <c r="CFZ45" s="851"/>
      <c r="CGA45" s="851"/>
      <c r="CGB45" s="851"/>
      <c r="CGC45" s="851"/>
      <c r="CGD45" s="851"/>
      <c r="CGE45" s="851"/>
      <c r="CGF45" s="851"/>
      <c r="CGG45" s="851"/>
      <c r="CGH45" s="851"/>
      <c r="CGI45" s="851"/>
      <c r="CGJ45" s="851"/>
      <c r="CGK45" s="851"/>
      <c r="CGL45" s="851"/>
      <c r="CGM45" s="851"/>
      <c r="CGN45" s="851"/>
      <c r="CGO45" s="851"/>
      <c r="CGP45" s="851"/>
      <c r="CGQ45" s="851"/>
      <c r="CGR45" s="851"/>
      <c r="CGS45" s="851"/>
      <c r="CGT45" s="851"/>
      <c r="CGU45" s="851"/>
      <c r="CGV45" s="851"/>
      <c r="CGW45" s="851"/>
      <c r="CGX45" s="851"/>
      <c r="CGY45" s="851"/>
      <c r="CGZ45" s="851"/>
      <c r="CHA45" s="851"/>
      <c r="CHB45" s="851"/>
      <c r="CHC45" s="851"/>
      <c r="CHD45" s="851"/>
      <c r="CHE45" s="851"/>
      <c r="CHF45" s="851"/>
      <c r="CHG45" s="851"/>
      <c r="CHH45" s="851"/>
      <c r="CHI45" s="851"/>
      <c r="CHJ45" s="851"/>
      <c r="CHK45" s="851"/>
      <c r="CHL45" s="851"/>
      <c r="CHM45" s="851"/>
      <c r="CHN45" s="851"/>
      <c r="CHO45" s="851"/>
      <c r="CHP45" s="851"/>
      <c r="CHQ45" s="851"/>
      <c r="CHR45" s="851"/>
      <c r="CHS45" s="851"/>
      <c r="CHT45" s="851"/>
      <c r="CHU45" s="851"/>
      <c r="CHV45" s="851"/>
      <c r="CHW45" s="851"/>
      <c r="CHX45" s="851"/>
      <c r="CHY45" s="851"/>
      <c r="CHZ45" s="851"/>
      <c r="CIA45" s="851"/>
      <c r="CIB45" s="851"/>
      <c r="CIC45" s="851"/>
      <c r="CID45" s="851"/>
      <c r="CIE45" s="851"/>
      <c r="CIF45" s="851"/>
      <c r="CIG45" s="851"/>
      <c r="CIH45" s="851"/>
      <c r="CII45" s="851"/>
      <c r="CIJ45" s="851"/>
      <c r="CIK45" s="851"/>
      <c r="CIL45" s="851"/>
      <c r="CIM45" s="851"/>
      <c r="CIN45" s="851"/>
      <c r="CIO45" s="851"/>
      <c r="CIP45" s="851"/>
      <c r="CIQ45" s="851"/>
      <c r="CIR45" s="851"/>
      <c r="CIS45" s="851"/>
      <c r="CIT45" s="851"/>
      <c r="CIU45" s="851"/>
      <c r="CIV45" s="851"/>
      <c r="CIW45" s="851"/>
      <c r="CIX45" s="851"/>
      <c r="CIY45" s="851"/>
      <c r="CIZ45" s="851"/>
      <c r="CJA45" s="851"/>
      <c r="CJB45" s="851"/>
      <c r="CJC45" s="851"/>
      <c r="CJD45" s="851"/>
      <c r="CJE45" s="851"/>
      <c r="CJF45" s="851"/>
      <c r="CJG45" s="851"/>
      <c r="CJH45" s="851"/>
      <c r="CJI45" s="851"/>
      <c r="CJJ45" s="851"/>
      <c r="CJK45" s="851"/>
      <c r="CJL45" s="851"/>
      <c r="CJM45" s="851"/>
      <c r="CJN45" s="851"/>
      <c r="CJO45" s="851"/>
      <c r="CJP45" s="851"/>
      <c r="CJQ45" s="851"/>
      <c r="CJR45" s="851"/>
      <c r="CJS45" s="851"/>
      <c r="CJT45" s="851"/>
      <c r="CJU45" s="851"/>
      <c r="CJV45" s="851"/>
      <c r="CJW45" s="851"/>
      <c r="CJX45" s="851"/>
      <c r="CJY45" s="851"/>
      <c r="CJZ45" s="851"/>
      <c r="CKA45" s="851"/>
      <c r="CKB45" s="851"/>
      <c r="CKC45" s="851"/>
      <c r="CKD45" s="851"/>
      <c r="CKE45" s="851"/>
      <c r="CKF45" s="851"/>
      <c r="CKG45" s="851"/>
      <c r="CKH45" s="851"/>
      <c r="CKI45" s="851"/>
      <c r="CKJ45" s="851"/>
      <c r="CKK45" s="851"/>
      <c r="CKL45" s="851"/>
      <c r="CKM45" s="851"/>
      <c r="CKN45" s="851"/>
      <c r="CKO45" s="851"/>
      <c r="CKP45" s="851"/>
      <c r="CKQ45" s="851"/>
      <c r="CKR45" s="851"/>
      <c r="CKS45" s="851"/>
      <c r="CKT45" s="851"/>
      <c r="CKU45" s="851"/>
      <c r="CKV45" s="851"/>
      <c r="CKW45" s="851"/>
      <c r="CKX45" s="851"/>
      <c r="CKY45" s="851"/>
      <c r="CKZ45" s="851"/>
      <c r="CLA45" s="851"/>
      <c r="CLB45" s="851"/>
      <c r="CLC45" s="851"/>
      <c r="CLD45" s="851"/>
      <c r="CLE45" s="851"/>
      <c r="CLF45" s="851"/>
      <c r="CLG45" s="851"/>
      <c r="CLH45" s="851"/>
      <c r="CLI45" s="851"/>
      <c r="CLJ45" s="851"/>
      <c r="CLK45" s="851"/>
      <c r="CLL45" s="851"/>
      <c r="CLM45" s="851"/>
      <c r="CLN45" s="851"/>
      <c r="CLO45" s="851"/>
      <c r="CLP45" s="851"/>
      <c r="CLQ45" s="851"/>
      <c r="CLR45" s="851"/>
      <c r="CLS45" s="851"/>
      <c r="CLT45" s="851"/>
      <c r="CLU45" s="851"/>
      <c r="CLV45" s="851"/>
      <c r="CLW45" s="851"/>
      <c r="CLX45" s="851"/>
      <c r="CLY45" s="851"/>
      <c r="CLZ45" s="851"/>
      <c r="CMA45" s="851"/>
      <c r="CMB45" s="851"/>
      <c r="CMC45" s="851"/>
      <c r="CMD45" s="851"/>
      <c r="CME45" s="851"/>
      <c r="CMF45" s="851"/>
      <c r="CMG45" s="851"/>
      <c r="CMH45" s="851"/>
      <c r="CMI45" s="851"/>
      <c r="CMJ45" s="851"/>
      <c r="CMK45" s="851"/>
      <c r="CML45" s="851"/>
      <c r="CMM45" s="851"/>
      <c r="CMN45" s="851"/>
      <c r="CMO45" s="851"/>
      <c r="CMP45" s="851"/>
      <c r="CMQ45" s="851"/>
      <c r="CMR45" s="851"/>
      <c r="CMS45" s="851"/>
      <c r="CMT45" s="851"/>
      <c r="CMU45" s="851"/>
      <c r="CMV45" s="851"/>
      <c r="CMW45" s="851"/>
      <c r="CMX45" s="851"/>
      <c r="CMY45" s="851"/>
      <c r="CMZ45" s="851"/>
      <c r="CNA45" s="851"/>
      <c r="CNB45" s="851"/>
      <c r="CNC45" s="851"/>
      <c r="CND45" s="851"/>
      <c r="CNE45" s="851"/>
      <c r="CNF45" s="851"/>
      <c r="CNG45" s="851"/>
      <c r="CNH45" s="851"/>
      <c r="CNI45" s="851"/>
      <c r="CNJ45" s="851"/>
      <c r="CNK45" s="851"/>
      <c r="CNL45" s="851"/>
      <c r="CNM45" s="851"/>
      <c r="CNN45" s="851"/>
      <c r="CNO45" s="851"/>
      <c r="CNP45" s="851"/>
      <c r="CNQ45" s="851"/>
      <c r="CNR45" s="851"/>
      <c r="CNS45" s="851"/>
      <c r="CNT45" s="851"/>
      <c r="CNU45" s="851"/>
      <c r="CNV45" s="851"/>
      <c r="CNW45" s="851"/>
      <c r="CNX45" s="851"/>
      <c r="CNY45" s="851"/>
      <c r="CNZ45" s="851"/>
      <c r="COA45" s="851"/>
      <c r="COB45" s="851"/>
      <c r="COC45" s="851"/>
      <c r="COD45" s="851"/>
      <c r="COE45" s="851"/>
      <c r="COF45" s="851"/>
      <c r="COG45" s="851"/>
      <c r="COH45" s="851"/>
      <c r="COI45" s="851"/>
      <c r="COJ45" s="851"/>
      <c r="COK45" s="851"/>
      <c r="COL45" s="851"/>
      <c r="COM45" s="851"/>
      <c r="CON45" s="851"/>
      <c r="COO45" s="851"/>
      <c r="COP45" s="851"/>
      <c r="COQ45" s="851"/>
      <c r="COR45" s="851"/>
      <c r="COS45" s="851"/>
      <c r="COT45" s="851"/>
      <c r="COU45" s="851"/>
      <c r="COV45" s="851"/>
      <c r="COW45" s="851"/>
      <c r="COX45" s="851"/>
      <c r="COY45" s="851"/>
      <c r="COZ45" s="851"/>
      <c r="CPA45" s="851"/>
      <c r="CPB45" s="851"/>
      <c r="CPC45" s="851"/>
      <c r="CPD45" s="851"/>
      <c r="CPE45" s="851"/>
      <c r="CPF45" s="851"/>
      <c r="CPG45" s="851"/>
      <c r="CPH45" s="851"/>
      <c r="CPI45" s="851"/>
      <c r="CPJ45" s="851"/>
      <c r="CPK45" s="851"/>
      <c r="CPL45" s="851"/>
      <c r="CPM45" s="851"/>
      <c r="CPN45" s="851"/>
      <c r="CPO45" s="851"/>
      <c r="CPP45" s="851"/>
      <c r="CPQ45" s="851"/>
      <c r="CPR45" s="851"/>
      <c r="CPS45" s="851"/>
      <c r="CPT45" s="851"/>
      <c r="CPU45" s="851"/>
      <c r="CPV45" s="851"/>
      <c r="CPW45" s="851"/>
      <c r="CPX45" s="851"/>
      <c r="CPY45" s="851"/>
      <c r="CPZ45" s="851"/>
      <c r="CQA45" s="851"/>
      <c r="CQB45" s="851"/>
      <c r="CQC45" s="851"/>
      <c r="CQD45" s="851"/>
      <c r="CQE45" s="851"/>
      <c r="CQF45" s="851"/>
      <c r="CQG45" s="851"/>
      <c r="CQH45" s="851"/>
      <c r="CQI45" s="851"/>
      <c r="CQJ45" s="851"/>
      <c r="CQK45" s="851"/>
      <c r="CQL45" s="851"/>
      <c r="CQM45" s="851"/>
      <c r="CQN45" s="851"/>
      <c r="CQO45" s="851"/>
      <c r="CQP45" s="851"/>
      <c r="CQQ45" s="851"/>
      <c r="CQR45" s="851"/>
      <c r="CQS45" s="851"/>
      <c r="CQT45" s="851"/>
      <c r="CQU45" s="851"/>
      <c r="CQV45" s="851"/>
      <c r="CQW45" s="851"/>
      <c r="CQX45" s="851"/>
      <c r="CQY45" s="851"/>
      <c r="CQZ45" s="851"/>
      <c r="CRA45" s="851"/>
      <c r="CRB45" s="851"/>
      <c r="CRC45" s="851"/>
      <c r="CRD45" s="851"/>
      <c r="CRE45" s="851"/>
      <c r="CRF45" s="851"/>
      <c r="CRG45" s="851"/>
      <c r="CRH45" s="851"/>
      <c r="CRI45" s="851"/>
      <c r="CRJ45" s="851"/>
      <c r="CRK45" s="851"/>
      <c r="CRL45" s="851"/>
      <c r="CRM45" s="851"/>
      <c r="CRN45" s="851"/>
      <c r="CRO45" s="851"/>
      <c r="CRP45" s="851"/>
      <c r="CRQ45" s="851"/>
      <c r="CRR45" s="851"/>
      <c r="CRS45" s="851"/>
      <c r="CRT45" s="851"/>
      <c r="CRU45" s="851"/>
      <c r="CRV45" s="851"/>
      <c r="CRW45" s="851"/>
      <c r="CRX45" s="851"/>
      <c r="CRY45" s="851"/>
      <c r="CRZ45" s="851"/>
      <c r="CSA45" s="851"/>
      <c r="CSB45" s="851"/>
      <c r="CSC45" s="851"/>
      <c r="CSD45" s="851"/>
      <c r="CSE45" s="851"/>
      <c r="CSF45" s="851"/>
      <c r="CSG45" s="851"/>
      <c r="CSH45" s="851"/>
      <c r="CSI45" s="851"/>
      <c r="CSJ45" s="851"/>
      <c r="CSK45" s="851"/>
      <c r="CSL45" s="851"/>
      <c r="CSM45" s="851"/>
      <c r="CSN45" s="851"/>
      <c r="CSO45" s="851"/>
      <c r="CSP45" s="851"/>
      <c r="CSQ45" s="851"/>
      <c r="CSR45" s="851"/>
      <c r="CSS45" s="851"/>
      <c r="CST45" s="851"/>
      <c r="CSU45" s="851"/>
      <c r="CSV45" s="851"/>
      <c r="CSW45" s="851"/>
      <c r="CSX45" s="851"/>
      <c r="CSY45" s="851"/>
      <c r="CSZ45" s="851"/>
      <c r="CTA45" s="851"/>
      <c r="CTB45" s="851"/>
      <c r="CTC45" s="851"/>
      <c r="CTD45" s="851"/>
      <c r="CTE45" s="851"/>
      <c r="CTF45" s="851"/>
      <c r="CTG45" s="851"/>
      <c r="CTH45" s="851"/>
      <c r="CTI45" s="851"/>
      <c r="CTJ45" s="851"/>
      <c r="CTK45" s="851"/>
      <c r="CTL45" s="851"/>
      <c r="CTM45" s="851"/>
      <c r="CTN45" s="851"/>
      <c r="CTO45" s="851"/>
      <c r="CTP45" s="851"/>
      <c r="CTQ45" s="851"/>
      <c r="CTR45" s="851"/>
      <c r="CTS45" s="851"/>
      <c r="CTT45" s="851"/>
      <c r="CTU45" s="851"/>
      <c r="CTV45" s="851"/>
      <c r="CTW45" s="851"/>
      <c r="CTX45" s="851"/>
      <c r="CTY45" s="851"/>
      <c r="CTZ45" s="851"/>
      <c r="CUA45" s="851"/>
      <c r="CUB45" s="851"/>
      <c r="CUC45" s="851"/>
      <c r="CUD45" s="851"/>
      <c r="CUE45" s="851"/>
      <c r="CUF45" s="851"/>
      <c r="CUG45" s="851"/>
      <c r="CUH45" s="851"/>
      <c r="CUI45" s="851"/>
      <c r="CUJ45" s="851"/>
      <c r="CUK45" s="851"/>
      <c r="CUL45" s="851"/>
      <c r="CUM45" s="851"/>
      <c r="CUN45" s="851"/>
      <c r="CUO45" s="851"/>
      <c r="CUP45" s="851"/>
      <c r="CUQ45" s="851"/>
      <c r="CUR45" s="851"/>
      <c r="CUS45" s="851"/>
      <c r="CUT45" s="851"/>
      <c r="CUU45" s="851"/>
      <c r="CUV45" s="851"/>
      <c r="CUW45" s="851"/>
      <c r="CUX45" s="851"/>
      <c r="CUY45" s="851"/>
      <c r="CUZ45" s="851"/>
      <c r="CVA45" s="851"/>
      <c r="CVB45" s="851"/>
      <c r="CVC45" s="851"/>
      <c r="CVD45" s="851"/>
      <c r="CVE45" s="851"/>
      <c r="CVF45" s="851"/>
      <c r="CVG45" s="851"/>
      <c r="CVH45" s="851"/>
      <c r="CVI45" s="851"/>
      <c r="CVJ45" s="851"/>
      <c r="CVK45" s="851"/>
      <c r="CVL45" s="851"/>
      <c r="CVM45" s="851"/>
      <c r="CVN45" s="851"/>
      <c r="CVO45" s="851"/>
      <c r="CVP45" s="851"/>
      <c r="CVQ45" s="851"/>
      <c r="CVR45" s="851"/>
      <c r="CVS45" s="851"/>
      <c r="CVT45" s="851"/>
      <c r="CVU45" s="851"/>
      <c r="CVV45" s="851"/>
      <c r="CVW45" s="851"/>
      <c r="CVX45" s="851"/>
      <c r="CVY45" s="851"/>
      <c r="CVZ45" s="851"/>
      <c r="CWA45" s="851"/>
      <c r="CWB45" s="851"/>
      <c r="CWC45" s="851"/>
      <c r="CWD45" s="851"/>
      <c r="CWE45" s="851"/>
      <c r="CWF45" s="851"/>
      <c r="CWG45" s="851"/>
      <c r="CWH45" s="851"/>
      <c r="CWI45" s="851"/>
      <c r="CWJ45" s="851"/>
      <c r="CWK45" s="851"/>
      <c r="CWL45" s="851"/>
      <c r="CWM45" s="851"/>
      <c r="CWN45" s="851"/>
      <c r="CWO45" s="851"/>
      <c r="CWP45" s="851"/>
      <c r="CWQ45" s="851"/>
      <c r="CWR45" s="851"/>
      <c r="CWS45" s="851"/>
      <c r="CWT45" s="851"/>
      <c r="CWU45" s="851"/>
      <c r="CWV45" s="851"/>
      <c r="CWW45" s="851"/>
      <c r="CWX45" s="851"/>
      <c r="CWY45" s="851"/>
      <c r="CWZ45" s="851"/>
      <c r="CXA45" s="851"/>
      <c r="CXB45" s="851"/>
      <c r="CXC45" s="851"/>
      <c r="CXD45" s="851"/>
      <c r="CXE45" s="851"/>
      <c r="CXF45" s="851"/>
      <c r="CXG45" s="851"/>
      <c r="CXH45" s="851"/>
      <c r="CXI45" s="851"/>
      <c r="CXJ45" s="851"/>
      <c r="CXK45" s="851"/>
      <c r="CXL45" s="851"/>
      <c r="CXM45" s="851"/>
      <c r="CXN45" s="851"/>
      <c r="CXO45" s="851"/>
      <c r="CXP45" s="851"/>
      <c r="CXQ45" s="851"/>
      <c r="CXR45" s="851"/>
      <c r="CXS45" s="851"/>
      <c r="CXT45" s="851"/>
      <c r="CXU45" s="851"/>
      <c r="CXV45" s="851"/>
      <c r="CXW45" s="851"/>
      <c r="CXX45" s="851"/>
      <c r="CXY45" s="851"/>
      <c r="CXZ45" s="851"/>
      <c r="CYA45" s="851"/>
      <c r="CYB45" s="851"/>
      <c r="CYC45" s="851"/>
      <c r="CYD45" s="851"/>
      <c r="CYE45" s="851"/>
      <c r="CYF45" s="851"/>
      <c r="CYG45" s="851"/>
      <c r="CYH45" s="851"/>
      <c r="CYI45" s="851"/>
      <c r="CYJ45" s="851"/>
      <c r="CYK45" s="851"/>
      <c r="CYL45" s="851"/>
      <c r="CYM45" s="851"/>
      <c r="CYN45" s="851"/>
      <c r="CYO45" s="851"/>
      <c r="CYP45" s="851"/>
      <c r="CYQ45" s="851"/>
      <c r="CYR45" s="851"/>
      <c r="CYS45" s="851"/>
      <c r="CYT45" s="851"/>
      <c r="CYU45" s="851"/>
      <c r="CYV45" s="851"/>
      <c r="CYW45" s="851"/>
      <c r="CYX45" s="851"/>
      <c r="CYY45" s="851"/>
      <c r="CYZ45" s="851"/>
      <c r="CZA45" s="851"/>
      <c r="CZB45" s="851"/>
      <c r="CZC45" s="851"/>
      <c r="CZD45" s="851"/>
      <c r="CZE45" s="851"/>
      <c r="CZF45" s="851"/>
      <c r="CZG45" s="851"/>
      <c r="CZH45" s="851"/>
      <c r="CZI45" s="851"/>
      <c r="CZJ45" s="851"/>
      <c r="CZK45" s="851"/>
      <c r="CZL45" s="851"/>
      <c r="CZM45" s="851"/>
      <c r="CZN45" s="851"/>
      <c r="CZO45" s="851"/>
      <c r="CZP45" s="851"/>
      <c r="CZQ45" s="851"/>
      <c r="CZR45" s="851"/>
      <c r="CZS45" s="851"/>
      <c r="CZT45" s="851"/>
      <c r="CZU45" s="851"/>
      <c r="CZV45" s="851"/>
      <c r="CZW45" s="851"/>
      <c r="CZX45" s="851"/>
      <c r="CZY45" s="851"/>
      <c r="CZZ45" s="851"/>
      <c r="DAA45" s="851"/>
      <c r="DAB45" s="851"/>
      <c r="DAC45" s="851"/>
      <c r="DAD45" s="851"/>
      <c r="DAE45" s="851"/>
      <c r="DAF45" s="851"/>
      <c r="DAG45" s="851"/>
      <c r="DAH45" s="851"/>
      <c r="DAI45" s="851"/>
      <c r="DAJ45" s="851"/>
      <c r="DAK45" s="851"/>
      <c r="DAL45" s="851"/>
      <c r="DAM45" s="851"/>
      <c r="DAN45" s="851"/>
      <c r="DAO45" s="851"/>
      <c r="DAP45" s="851"/>
      <c r="DAQ45" s="851"/>
      <c r="DAR45" s="851"/>
      <c r="DAS45" s="851"/>
      <c r="DAT45" s="851"/>
      <c r="DAU45" s="851"/>
      <c r="DAV45" s="851"/>
      <c r="DAW45" s="851"/>
      <c r="DAX45" s="851"/>
      <c r="DAY45" s="851"/>
      <c r="DAZ45" s="851"/>
      <c r="DBA45" s="851"/>
      <c r="DBB45" s="851"/>
      <c r="DBC45" s="851"/>
      <c r="DBD45" s="851"/>
      <c r="DBE45" s="851"/>
      <c r="DBF45" s="851"/>
      <c r="DBG45" s="851"/>
      <c r="DBH45" s="851"/>
      <c r="DBI45" s="851"/>
      <c r="DBJ45" s="851"/>
      <c r="DBK45" s="851"/>
      <c r="DBL45" s="851"/>
      <c r="DBM45" s="851"/>
      <c r="DBN45" s="851"/>
      <c r="DBO45" s="851"/>
      <c r="DBP45" s="851"/>
      <c r="DBQ45" s="851"/>
      <c r="DBR45" s="851"/>
      <c r="DBS45" s="851"/>
      <c r="DBT45" s="851"/>
      <c r="DBU45" s="851"/>
      <c r="DBV45" s="851"/>
      <c r="DBW45" s="851"/>
      <c r="DBX45" s="851"/>
      <c r="DBY45" s="851"/>
      <c r="DBZ45" s="851"/>
      <c r="DCA45" s="851"/>
      <c r="DCB45" s="851"/>
      <c r="DCC45" s="851"/>
      <c r="DCD45" s="851"/>
      <c r="DCE45" s="851"/>
      <c r="DCF45" s="851"/>
      <c r="DCG45" s="851"/>
      <c r="DCH45" s="851"/>
      <c r="DCI45" s="851"/>
      <c r="DCJ45" s="851"/>
      <c r="DCK45" s="851"/>
      <c r="DCL45" s="851"/>
      <c r="DCM45" s="851"/>
      <c r="DCN45" s="851"/>
      <c r="DCO45" s="851"/>
      <c r="DCP45" s="851"/>
      <c r="DCQ45" s="851"/>
      <c r="DCR45" s="851"/>
      <c r="DCS45" s="851"/>
      <c r="DCT45" s="851"/>
      <c r="DCU45" s="851"/>
      <c r="DCV45" s="851"/>
      <c r="DCW45" s="851"/>
      <c r="DCX45" s="851"/>
      <c r="DCY45" s="851"/>
      <c r="DCZ45" s="851"/>
      <c r="DDA45" s="851"/>
      <c r="DDB45" s="851"/>
      <c r="DDC45" s="851"/>
      <c r="DDD45" s="851"/>
      <c r="DDE45" s="851"/>
      <c r="DDF45" s="851"/>
      <c r="DDG45" s="851"/>
      <c r="DDH45" s="851"/>
      <c r="DDI45" s="851"/>
      <c r="DDJ45" s="851"/>
      <c r="DDK45" s="851"/>
      <c r="DDL45" s="851"/>
      <c r="DDM45" s="851"/>
      <c r="DDN45" s="851"/>
      <c r="DDO45" s="851"/>
      <c r="DDP45" s="851"/>
      <c r="DDQ45" s="851"/>
      <c r="DDR45" s="851"/>
      <c r="DDS45" s="851"/>
      <c r="DDT45" s="851"/>
      <c r="DDU45" s="851"/>
      <c r="DDV45" s="851"/>
      <c r="DDW45" s="851"/>
      <c r="DDX45" s="851"/>
      <c r="DDY45" s="851"/>
      <c r="DDZ45" s="851"/>
      <c r="DEA45" s="851"/>
      <c r="DEB45" s="851"/>
      <c r="DEC45" s="851"/>
      <c r="DED45" s="851"/>
      <c r="DEE45" s="851"/>
      <c r="DEF45" s="851"/>
      <c r="DEG45" s="851"/>
      <c r="DEH45" s="851"/>
      <c r="DEI45" s="851"/>
      <c r="DEJ45" s="851"/>
      <c r="DEK45" s="851"/>
      <c r="DEL45" s="851"/>
      <c r="DEM45" s="851"/>
      <c r="DEN45" s="851"/>
      <c r="DEO45" s="851"/>
      <c r="DEP45" s="851"/>
      <c r="DEQ45" s="851"/>
      <c r="DER45" s="851"/>
      <c r="DES45" s="851"/>
      <c r="DET45" s="851"/>
      <c r="DEU45" s="851"/>
      <c r="DEV45" s="851"/>
      <c r="DEW45" s="851"/>
      <c r="DEX45" s="851"/>
      <c r="DEY45" s="851"/>
      <c r="DEZ45" s="851"/>
      <c r="DFA45" s="851"/>
      <c r="DFB45" s="851"/>
      <c r="DFC45" s="851"/>
      <c r="DFD45" s="851"/>
      <c r="DFE45" s="851"/>
      <c r="DFF45" s="851"/>
      <c r="DFG45" s="851"/>
      <c r="DFH45" s="851"/>
      <c r="DFI45" s="851"/>
      <c r="DFJ45" s="851"/>
      <c r="DFK45" s="851"/>
      <c r="DFL45" s="851"/>
      <c r="DFM45" s="851"/>
      <c r="DFN45" s="851"/>
      <c r="DFO45" s="851"/>
      <c r="DFP45" s="851"/>
      <c r="DFQ45" s="851"/>
      <c r="DFR45" s="851"/>
      <c r="DFS45" s="851"/>
      <c r="DFT45" s="851"/>
      <c r="DFU45" s="851"/>
      <c r="DFV45" s="851"/>
      <c r="DFW45" s="851"/>
      <c r="DFX45" s="851"/>
      <c r="DFY45" s="851"/>
      <c r="DFZ45" s="851"/>
      <c r="DGA45" s="851"/>
      <c r="DGB45" s="851"/>
      <c r="DGC45" s="851"/>
      <c r="DGD45" s="851"/>
      <c r="DGE45" s="851"/>
      <c r="DGF45" s="851"/>
      <c r="DGG45" s="851"/>
      <c r="DGH45" s="851"/>
      <c r="DGI45" s="851"/>
      <c r="DGJ45" s="851"/>
      <c r="DGK45" s="851"/>
      <c r="DGL45" s="851"/>
      <c r="DGM45" s="851"/>
      <c r="DGN45" s="851"/>
      <c r="DGO45" s="851"/>
      <c r="DGP45" s="851"/>
      <c r="DGQ45" s="851"/>
      <c r="DGR45" s="851"/>
      <c r="DGS45" s="851"/>
      <c r="DGT45" s="851"/>
      <c r="DGU45" s="851"/>
      <c r="DGV45" s="851"/>
      <c r="DGW45" s="851"/>
      <c r="DGX45" s="851"/>
      <c r="DGY45" s="851"/>
      <c r="DGZ45" s="851"/>
      <c r="DHA45" s="851"/>
      <c r="DHB45" s="851"/>
      <c r="DHC45" s="851"/>
      <c r="DHD45" s="851"/>
      <c r="DHE45" s="851"/>
      <c r="DHF45" s="851"/>
      <c r="DHG45" s="851"/>
      <c r="DHH45" s="851"/>
      <c r="DHI45" s="851"/>
      <c r="DHJ45" s="851"/>
      <c r="DHK45" s="851"/>
      <c r="DHL45" s="851"/>
      <c r="DHM45" s="851"/>
      <c r="DHN45" s="851"/>
      <c r="DHO45" s="851"/>
      <c r="DHP45" s="851"/>
      <c r="DHQ45" s="851"/>
      <c r="DHR45" s="851"/>
      <c r="DHS45" s="851"/>
      <c r="DHT45" s="851"/>
      <c r="DHU45" s="851"/>
      <c r="DHV45" s="851"/>
      <c r="DHW45" s="851"/>
      <c r="DHX45" s="851"/>
      <c r="DHY45" s="851"/>
      <c r="DHZ45" s="851"/>
      <c r="DIA45" s="851"/>
      <c r="DIB45" s="851"/>
      <c r="DIC45" s="851"/>
      <c r="DID45" s="851"/>
      <c r="DIE45" s="851"/>
      <c r="DIF45" s="851"/>
      <c r="DIG45" s="851"/>
      <c r="DIH45" s="851"/>
      <c r="DII45" s="851"/>
      <c r="DIJ45" s="851"/>
      <c r="DIK45" s="851"/>
      <c r="DIL45" s="851"/>
      <c r="DIM45" s="851"/>
      <c r="DIN45" s="851"/>
      <c r="DIO45" s="851"/>
      <c r="DIP45" s="851"/>
      <c r="DIQ45" s="851"/>
      <c r="DIR45" s="851"/>
      <c r="DIS45" s="851"/>
      <c r="DIT45" s="851"/>
      <c r="DIU45" s="851"/>
      <c r="DIV45" s="851"/>
      <c r="DIW45" s="851"/>
      <c r="DIX45" s="851"/>
      <c r="DIY45" s="851"/>
      <c r="DIZ45" s="851"/>
      <c r="DJA45" s="851"/>
      <c r="DJB45" s="851"/>
      <c r="DJC45" s="851"/>
      <c r="DJD45" s="851"/>
      <c r="DJE45" s="851"/>
      <c r="DJF45" s="851"/>
      <c r="DJG45" s="851"/>
      <c r="DJH45" s="851"/>
      <c r="DJI45" s="851"/>
      <c r="DJJ45" s="851"/>
      <c r="DJK45" s="851"/>
      <c r="DJL45" s="851"/>
      <c r="DJM45" s="851"/>
      <c r="DJN45" s="851"/>
      <c r="DJO45" s="851"/>
      <c r="DJP45" s="851"/>
      <c r="DJQ45" s="851"/>
      <c r="DJR45" s="851"/>
      <c r="DJS45" s="851"/>
      <c r="DJT45" s="851"/>
      <c r="DJU45" s="851"/>
      <c r="DJV45" s="851"/>
      <c r="DJW45" s="851"/>
      <c r="DJX45" s="851"/>
      <c r="DJY45" s="851"/>
      <c r="DJZ45" s="851"/>
      <c r="DKA45" s="851"/>
      <c r="DKB45" s="851"/>
      <c r="DKC45" s="851"/>
      <c r="DKD45" s="851"/>
      <c r="DKE45" s="851"/>
      <c r="DKF45" s="851"/>
      <c r="DKG45" s="851"/>
      <c r="DKH45" s="851"/>
      <c r="DKI45" s="851"/>
      <c r="DKJ45" s="851"/>
      <c r="DKK45" s="851"/>
      <c r="DKL45" s="851"/>
      <c r="DKM45" s="851"/>
      <c r="DKN45" s="851"/>
      <c r="DKO45" s="851"/>
      <c r="DKP45" s="851"/>
      <c r="DKQ45" s="851"/>
      <c r="DKR45" s="851"/>
      <c r="DKS45" s="851"/>
      <c r="DKT45" s="851"/>
      <c r="DKU45" s="851"/>
      <c r="DKV45" s="851"/>
      <c r="DKW45" s="851"/>
      <c r="DKX45" s="851"/>
      <c r="DKY45" s="851"/>
      <c r="DKZ45" s="851"/>
      <c r="DLA45" s="851"/>
      <c r="DLB45" s="851"/>
      <c r="DLC45" s="851"/>
      <c r="DLD45" s="851"/>
      <c r="DLE45" s="851"/>
      <c r="DLF45" s="851"/>
      <c r="DLG45" s="851"/>
      <c r="DLH45" s="851"/>
      <c r="DLI45" s="851"/>
      <c r="DLJ45" s="851"/>
      <c r="DLK45" s="851"/>
      <c r="DLL45" s="851"/>
      <c r="DLM45" s="851"/>
      <c r="DLN45" s="851"/>
      <c r="DLO45" s="851"/>
      <c r="DLP45" s="851"/>
      <c r="DLQ45" s="851"/>
      <c r="DLR45" s="851"/>
      <c r="DLS45" s="851"/>
      <c r="DLT45" s="851"/>
      <c r="DLU45" s="851"/>
      <c r="DLV45" s="851"/>
      <c r="DLW45" s="851"/>
      <c r="DLX45" s="851"/>
      <c r="DLY45" s="851"/>
      <c r="DLZ45" s="851"/>
      <c r="DMA45" s="851"/>
      <c r="DMB45" s="851"/>
      <c r="DMC45" s="851"/>
      <c r="DMD45" s="851"/>
      <c r="DME45" s="851"/>
      <c r="DMF45" s="851"/>
      <c r="DMG45" s="851"/>
      <c r="DMH45" s="851"/>
      <c r="DMI45" s="851"/>
      <c r="DMJ45" s="851"/>
      <c r="DMK45" s="851"/>
      <c r="DML45" s="851"/>
      <c r="DMM45" s="851"/>
      <c r="DMN45" s="851"/>
      <c r="DMO45" s="851"/>
      <c r="DMP45" s="851"/>
      <c r="DMQ45" s="851"/>
      <c r="DMR45" s="851"/>
      <c r="DMS45" s="851"/>
      <c r="DMT45" s="851"/>
      <c r="DMU45" s="851"/>
      <c r="DMV45" s="851"/>
      <c r="DMW45" s="851"/>
      <c r="DMX45" s="851"/>
      <c r="DMY45" s="851"/>
      <c r="DMZ45" s="851"/>
      <c r="DNA45" s="851"/>
      <c r="DNB45" s="851"/>
      <c r="DNC45" s="851"/>
      <c r="DND45" s="851"/>
      <c r="DNE45" s="851"/>
      <c r="DNF45" s="851"/>
      <c r="DNG45" s="851"/>
      <c r="DNH45" s="851"/>
      <c r="DNI45" s="851"/>
      <c r="DNJ45" s="851"/>
      <c r="DNK45" s="851"/>
      <c r="DNL45" s="851"/>
      <c r="DNM45" s="851"/>
      <c r="DNN45" s="851"/>
      <c r="DNO45" s="851"/>
      <c r="DNP45" s="851"/>
      <c r="DNQ45" s="851"/>
      <c r="DNR45" s="851"/>
      <c r="DNS45" s="851"/>
      <c r="DNT45" s="851"/>
      <c r="DNU45" s="851"/>
      <c r="DNV45" s="851"/>
      <c r="DNW45" s="851"/>
      <c r="DNX45" s="851"/>
      <c r="DNY45" s="851"/>
      <c r="DNZ45" s="851"/>
      <c r="DOA45" s="851"/>
      <c r="DOB45" s="851"/>
      <c r="DOC45" s="851"/>
      <c r="DOD45" s="851"/>
      <c r="DOE45" s="851"/>
      <c r="DOF45" s="851"/>
      <c r="DOG45" s="851"/>
      <c r="DOH45" s="851"/>
      <c r="DOI45" s="851"/>
      <c r="DOJ45" s="851"/>
      <c r="DOK45" s="851"/>
      <c r="DOL45" s="851"/>
      <c r="DOM45" s="851"/>
      <c r="DON45" s="851"/>
      <c r="DOO45" s="851"/>
      <c r="DOP45" s="851"/>
      <c r="DOQ45" s="851"/>
      <c r="DOR45" s="851"/>
      <c r="DOS45" s="851"/>
      <c r="DOT45" s="851"/>
      <c r="DOU45" s="851"/>
      <c r="DOV45" s="851"/>
      <c r="DOW45" s="851"/>
      <c r="DOX45" s="851"/>
      <c r="DOY45" s="851"/>
      <c r="DOZ45" s="851"/>
      <c r="DPA45" s="851"/>
      <c r="DPB45" s="851"/>
      <c r="DPC45" s="851"/>
      <c r="DPD45" s="851"/>
      <c r="DPE45" s="851"/>
      <c r="DPF45" s="851"/>
      <c r="DPG45" s="851"/>
      <c r="DPH45" s="851"/>
      <c r="DPI45" s="851"/>
      <c r="DPJ45" s="851"/>
      <c r="DPK45" s="851"/>
      <c r="DPL45" s="851"/>
      <c r="DPM45" s="851"/>
      <c r="DPN45" s="851"/>
      <c r="DPO45" s="851"/>
      <c r="DPP45" s="851"/>
      <c r="DPQ45" s="851"/>
      <c r="DPR45" s="851"/>
      <c r="DPS45" s="851"/>
      <c r="DPT45" s="851"/>
      <c r="DPU45" s="851"/>
      <c r="DPV45" s="851"/>
      <c r="DPW45" s="851"/>
      <c r="DPX45" s="851"/>
      <c r="DPY45" s="851"/>
      <c r="DPZ45" s="851"/>
      <c r="DQA45" s="851"/>
      <c r="DQB45" s="851"/>
      <c r="DQC45" s="851"/>
      <c r="DQD45" s="851"/>
      <c r="DQE45" s="851"/>
      <c r="DQF45" s="851"/>
      <c r="DQG45" s="851"/>
      <c r="DQH45" s="851"/>
      <c r="DQI45" s="851"/>
      <c r="DQJ45" s="851"/>
      <c r="DQK45" s="851"/>
      <c r="DQL45" s="851"/>
      <c r="DQM45" s="851"/>
      <c r="DQN45" s="851"/>
      <c r="DQO45" s="851"/>
      <c r="DQP45" s="851"/>
      <c r="DQQ45" s="851"/>
      <c r="DQR45" s="851"/>
      <c r="DQS45" s="851"/>
      <c r="DQT45" s="851"/>
      <c r="DQU45" s="851"/>
      <c r="DQV45" s="851"/>
      <c r="DQW45" s="851"/>
      <c r="DQX45" s="851"/>
      <c r="DQY45" s="851"/>
      <c r="DQZ45" s="851"/>
      <c r="DRA45" s="851"/>
      <c r="DRB45" s="851"/>
      <c r="DRC45" s="851"/>
      <c r="DRD45" s="851"/>
      <c r="DRE45" s="851"/>
      <c r="DRF45" s="851"/>
      <c r="DRG45" s="851"/>
      <c r="DRH45" s="851"/>
      <c r="DRI45" s="851"/>
      <c r="DRJ45" s="851"/>
      <c r="DRK45" s="851"/>
      <c r="DRL45" s="851"/>
      <c r="DRM45" s="851"/>
      <c r="DRN45" s="851"/>
      <c r="DRO45" s="851"/>
      <c r="DRP45" s="851"/>
      <c r="DRQ45" s="851"/>
      <c r="DRR45" s="851"/>
      <c r="DRS45" s="851"/>
      <c r="DRT45" s="851"/>
      <c r="DRU45" s="851"/>
      <c r="DRV45" s="851"/>
      <c r="DRW45" s="851"/>
      <c r="DRX45" s="851"/>
      <c r="DRY45" s="851"/>
      <c r="DRZ45" s="851"/>
      <c r="DSA45" s="851"/>
      <c r="DSB45" s="851"/>
      <c r="DSC45" s="851"/>
      <c r="DSD45" s="851"/>
      <c r="DSE45" s="851"/>
      <c r="DSF45" s="851"/>
      <c r="DSG45" s="851"/>
      <c r="DSH45" s="851"/>
      <c r="DSI45" s="851"/>
      <c r="DSJ45" s="851"/>
      <c r="DSK45" s="851"/>
      <c r="DSL45" s="851"/>
      <c r="DSM45" s="851"/>
      <c r="DSN45" s="851"/>
      <c r="DSO45" s="851"/>
      <c r="DSP45" s="851"/>
      <c r="DSQ45" s="851"/>
      <c r="DSR45" s="851"/>
      <c r="DSS45" s="851"/>
      <c r="DST45" s="851"/>
      <c r="DSU45" s="851"/>
      <c r="DSV45" s="851"/>
      <c r="DSW45" s="851"/>
      <c r="DSX45" s="851"/>
      <c r="DSY45" s="851"/>
      <c r="DSZ45" s="851"/>
      <c r="DTA45" s="851"/>
      <c r="DTB45" s="851"/>
      <c r="DTC45" s="851"/>
      <c r="DTD45" s="851"/>
      <c r="DTE45" s="851"/>
      <c r="DTF45" s="851"/>
      <c r="DTG45" s="851"/>
      <c r="DTH45" s="851"/>
      <c r="DTI45" s="851"/>
      <c r="DTJ45" s="851"/>
      <c r="DTK45" s="851"/>
      <c r="DTL45" s="851"/>
      <c r="DTM45" s="851"/>
      <c r="DTN45" s="851"/>
      <c r="DTO45" s="851"/>
      <c r="DTP45" s="851"/>
      <c r="DTQ45" s="851"/>
      <c r="DTR45" s="851"/>
      <c r="DTS45" s="851"/>
      <c r="DTT45" s="851"/>
      <c r="DTU45" s="851"/>
      <c r="DTV45" s="851"/>
      <c r="DTW45" s="851"/>
      <c r="DTX45" s="851"/>
      <c r="DTY45" s="851"/>
      <c r="DTZ45" s="851"/>
      <c r="DUA45" s="851"/>
      <c r="DUB45" s="851"/>
      <c r="DUC45" s="851"/>
      <c r="DUD45" s="851"/>
      <c r="DUE45" s="851"/>
      <c r="DUF45" s="851"/>
      <c r="DUG45" s="851"/>
      <c r="DUH45" s="851"/>
      <c r="DUI45" s="851"/>
      <c r="DUJ45" s="851"/>
      <c r="DUK45" s="851"/>
      <c r="DUL45" s="851"/>
      <c r="DUM45" s="851"/>
      <c r="DUN45" s="851"/>
      <c r="DUO45" s="851"/>
      <c r="DUP45" s="851"/>
      <c r="DUQ45" s="851"/>
      <c r="DUR45" s="851"/>
      <c r="DUS45" s="851"/>
      <c r="DUT45" s="851"/>
      <c r="DUU45" s="851"/>
      <c r="DUV45" s="851"/>
      <c r="DUW45" s="851"/>
      <c r="DUX45" s="851"/>
      <c r="DUY45" s="851"/>
      <c r="DUZ45" s="851"/>
      <c r="DVA45" s="851"/>
      <c r="DVB45" s="851"/>
      <c r="DVC45" s="851"/>
      <c r="DVD45" s="851"/>
      <c r="DVE45" s="851"/>
      <c r="DVF45" s="851"/>
      <c r="DVG45" s="851"/>
      <c r="DVH45" s="851"/>
      <c r="DVI45" s="851"/>
      <c r="DVJ45" s="851"/>
      <c r="DVK45" s="851"/>
      <c r="DVL45" s="851"/>
      <c r="DVM45" s="851"/>
      <c r="DVN45" s="851"/>
      <c r="DVO45" s="851"/>
      <c r="DVP45" s="851"/>
      <c r="DVQ45" s="851"/>
      <c r="DVR45" s="851"/>
      <c r="DVS45" s="851"/>
      <c r="DVT45" s="851"/>
      <c r="DVU45" s="851"/>
      <c r="DVV45" s="851"/>
      <c r="DVW45" s="851"/>
      <c r="DVX45" s="851"/>
      <c r="DVY45" s="851"/>
      <c r="DVZ45" s="851"/>
      <c r="DWA45" s="851"/>
      <c r="DWB45" s="851"/>
      <c r="DWC45" s="851"/>
      <c r="DWD45" s="851"/>
      <c r="DWE45" s="851"/>
      <c r="DWF45" s="851"/>
      <c r="DWG45" s="851"/>
      <c r="DWH45" s="851"/>
      <c r="DWI45" s="851"/>
      <c r="DWJ45" s="851"/>
      <c r="DWK45" s="851"/>
      <c r="DWL45" s="851"/>
      <c r="DWM45" s="851"/>
      <c r="DWN45" s="851"/>
      <c r="DWO45" s="851"/>
      <c r="DWP45" s="851"/>
      <c r="DWQ45" s="851"/>
      <c r="DWR45" s="851"/>
      <c r="DWS45" s="851"/>
      <c r="DWT45" s="851"/>
      <c r="DWU45" s="851"/>
      <c r="DWV45" s="851"/>
      <c r="DWW45" s="851"/>
      <c r="DWX45" s="851"/>
      <c r="DWY45" s="851"/>
      <c r="DWZ45" s="851"/>
      <c r="DXA45" s="851"/>
      <c r="DXB45" s="851"/>
      <c r="DXC45" s="851"/>
      <c r="DXD45" s="851"/>
      <c r="DXE45" s="851"/>
      <c r="DXF45" s="851"/>
      <c r="DXG45" s="851"/>
      <c r="DXH45" s="851"/>
      <c r="DXI45" s="851"/>
      <c r="DXJ45" s="851"/>
      <c r="DXK45" s="851"/>
      <c r="DXL45" s="851"/>
      <c r="DXM45" s="851"/>
      <c r="DXN45" s="851"/>
      <c r="DXO45" s="851"/>
      <c r="DXP45" s="851"/>
      <c r="DXQ45" s="851"/>
      <c r="DXR45" s="851"/>
      <c r="DXS45" s="851"/>
      <c r="DXT45" s="851"/>
      <c r="DXU45" s="851"/>
      <c r="DXV45" s="851"/>
      <c r="DXW45" s="851"/>
      <c r="DXX45" s="851"/>
      <c r="DXY45" s="851"/>
      <c r="DXZ45" s="851"/>
      <c r="DYA45" s="851"/>
      <c r="DYB45" s="851"/>
      <c r="DYC45" s="851"/>
      <c r="DYD45" s="851"/>
      <c r="DYE45" s="851"/>
      <c r="DYF45" s="851"/>
      <c r="DYG45" s="851"/>
      <c r="DYH45" s="851"/>
      <c r="DYI45" s="851"/>
      <c r="DYJ45" s="851"/>
      <c r="DYK45" s="851"/>
      <c r="DYL45" s="851"/>
      <c r="DYM45" s="851"/>
      <c r="DYN45" s="851"/>
      <c r="DYO45" s="851"/>
      <c r="DYP45" s="851"/>
      <c r="DYQ45" s="851"/>
      <c r="DYR45" s="851"/>
      <c r="DYS45" s="851"/>
      <c r="DYT45" s="851"/>
      <c r="DYU45" s="851"/>
      <c r="DYV45" s="851"/>
      <c r="DYW45" s="851"/>
      <c r="DYX45" s="851"/>
      <c r="DYY45" s="851"/>
      <c r="DYZ45" s="851"/>
      <c r="DZA45" s="851"/>
      <c r="DZB45" s="851"/>
      <c r="DZC45" s="851"/>
      <c r="DZD45" s="851"/>
      <c r="DZE45" s="851"/>
      <c r="DZF45" s="851"/>
      <c r="DZG45" s="851"/>
      <c r="DZH45" s="851"/>
      <c r="DZI45" s="851"/>
      <c r="DZJ45" s="851"/>
      <c r="DZK45" s="851"/>
      <c r="DZL45" s="851"/>
      <c r="DZM45" s="851"/>
      <c r="DZN45" s="851"/>
      <c r="DZO45" s="851"/>
      <c r="DZP45" s="851"/>
      <c r="DZQ45" s="851"/>
      <c r="DZR45" s="851"/>
      <c r="DZS45" s="851"/>
      <c r="DZT45" s="851"/>
      <c r="DZU45" s="851"/>
      <c r="DZV45" s="851"/>
      <c r="DZW45" s="851"/>
      <c r="DZX45" s="851"/>
      <c r="DZY45" s="851"/>
      <c r="DZZ45" s="851"/>
      <c r="EAA45" s="851"/>
      <c r="EAB45" s="851"/>
      <c r="EAC45" s="851"/>
      <c r="EAD45" s="851"/>
      <c r="EAE45" s="851"/>
      <c r="EAF45" s="851"/>
      <c r="EAG45" s="851"/>
      <c r="EAH45" s="851"/>
      <c r="EAI45" s="851"/>
      <c r="EAJ45" s="851"/>
      <c r="EAK45" s="851"/>
      <c r="EAL45" s="851"/>
      <c r="EAM45" s="851"/>
      <c r="EAN45" s="851"/>
      <c r="EAO45" s="851"/>
      <c r="EAP45" s="851"/>
      <c r="EAQ45" s="851"/>
      <c r="EAR45" s="851"/>
      <c r="EAS45" s="851"/>
      <c r="EAT45" s="851"/>
      <c r="EAU45" s="851"/>
      <c r="EAV45" s="851"/>
      <c r="EAW45" s="851"/>
      <c r="EAX45" s="851"/>
      <c r="EAY45" s="851"/>
      <c r="EAZ45" s="851"/>
      <c r="EBA45" s="851"/>
      <c r="EBB45" s="851"/>
      <c r="EBC45" s="851"/>
      <c r="EBD45" s="851"/>
      <c r="EBE45" s="851"/>
      <c r="EBF45" s="851"/>
      <c r="EBG45" s="851"/>
      <c r="EBH45" s="851"/>
      <c r="EBI45" s="851"/>
      <c r="EBJ45" s="851"/>
      <c r="EBK45" s="851"/>
      <c r="EBL45" s="851"/>
      <c r="EBM45" s="851"/>
      <c r="EBN45" s="851"/>
      <c r="EBO45" s="851"/>
      <c r="EBP45" s="851"/>
      <c r="EBQ45" s="851"/>
      <c r="EBR45" s="851"/>
      <c r="EBS45" s="851"/>
      <c r="EBT45" s="851"/>
      <c r="EBU45" s="851"/>
      <c r="EBV45" s="851"/>
      <c r="EBW45" s="851"/>
      <c r="EBX45" s="851"/>
      <c r="EBY45" s="851"/>
      <c r="EBZ45" s="851"/>
      <c r="ECA45" s="851"/>
      <c r="ECB45" s="851"/>
      <c r="ECC45" s="851"/>
      <c r="ECD45" s="851"/>
      <c r="ECE45" s="851"/>
      <c r="ECF45" s="851"/>
      <c r="ECG45" s="851"/>
      <c r="ECH45" s="851"/>
      <c r="ECI45" s="851"/>
      <c r="ECJ45" s="851"/>
      <c r="ECK45" s="851"/>
      <c r="ECL45" s="851"/>
      <c r="ECM45" s="851"/>
      <c r="ECN45" s="851"/>
      <c r="ECO45" s="851"/>
      <c r="ECP45" s="851"/>
      <c r="ECQ45" s="851"/>
      <c r="ECR45" s="851"/>
      <c r="ECS45" s="851"/>
      <c r="ECT45" s="851"/>
      <c r="ECU45" s="851"/>
      <c r="ECV45" s="851"/>
      <c r="ECW45" s="851"/>
      <c r="ECX45" s="851"/>
      <c r="ECY45" s="851"/>
      <c r="ECZ45" s="851"/>
      <c r="EDA45" s="851"/>
      <c r="EDB45" s="851"/>
      <c r="EDC45" s="851"/>
      <c r="EDD45" s="851"/>
      <c r="EDE45" s="851"/>
      <c r="EDF45" s="851"/>
      <c r="EDG45" s="851"/>
      <c r="EDH45" s="851"/>
      <c r="EDI45" s="851"/>
      <c r="EDJ45" s="851"/>
      <c r="EDK45" s="851"/>
      <c r="EDL45" s="851"/>
      <c r="EDM45" s="851"/>
      <c r="EDN45" s="851"/>
      <c r="EDO45" s="851"/>
      <c r="EDP45" s="851"/>
      <c r="EDQ45" s="851"/>
      <c r="EDR45" s="851"/>
      <c r="EDS45" s="851"/>
      <c r="EDT45" s="851"/>
      <c r="EDU45" s="851"/>
      <c r="EDV45" s="851"/>
      <c r="EDW45" s="851"/>
      <c r="EDX45" s="851"/>
      <c r="EDY45" s="851"/>
      <c r="EDZ45" s="851"/>
      <c r="EEA45" s="851"/>
      <c r="EEB45" s="851"/>
      <c r="EEC45" s="851"/>
      <c r="EED45" s="851"/>
      <c r="EEE45" s="851"/>
      <c r="EEF45" s="851"/>
      <c r="EEG45" s="851"/>
      <c r="EEH45" s="851"/>
      <c r="EEI45" s="851"/>
      <c r="EEJ45" s="851"/>
      <c r="EEK45" s="851"/>
      <c r="EEL45" s="851"/>
      <c r="EEM45" s="851"/>
      <c r="EEN45" s="851"/>
      <c r="EEO45" s="851"/>
      <c r="EEP45" s="851"/>
      <c r="EEQ45" s="851"/>
      <c r="EER45" s="851"/>
      <c r="EES45" s="851"/>
      <c r="EET45" s="851"/>
      <c r="EEU45" s="851"/>
      <c r="EEV45" s="851"/>
      <c r="EEW45" s="851"/>
      <c r="EEX45" s="851"/>
      <c r="EEY45" s="851"/>
      <c r="EEZ45" s="851"/>
      <c r="EFA45" s="851"/>
      <c r="EFB45" s="851"/>
      <c r="EFC45" s="851"/>
      <c r="EFD45" s="851"/>
      <c r="EFE45" s="851"/>
      <c r="EFF45" s="851"/>
      <c r="EFG45" s="851"/>
      <c r="EFH45" s="851"/>
      <c r="EFI45" s="851"/>
      <c r="EFJ45" s="851"/>
      <c r="EFK45" s="851"/>
      <c r="EFL45" s="851"/>
      <c r="EFM45" s="851"/>
      <c r="EFN45" s="851"/>
      <c r="EFO45" s="851"/>
      <c r="EFP45" s="851"/>
      <c r="EFQ45" s="851"/>
      <c r="EFR45" s="851"/>
      <c r="EFS45" s="851"/>
      <c r="EFT45" s="851"/>
      <c r="EFU45" s="851"/>
      <c r="EFV45" s="851"/>
      <c r="EFW45" s="851"/>
      <c r="EFX45" s="851"/>
      <c r="EFY45" s="851"/>
      <c r="EFZ45" s="851"/>
      <c r="EGA45" s="851"/>
      <c r="EGB45" s="851"/>
      <c r="EGC45" s="851"/>
      <c r="EGD45" s="851"/>
      <c r="EGE45" s="851"/>
      <c r="EGF45" s="851"/>
      <c r="EGG45" s="851"/>
      <c r="EGH45" s="851"/>
      <c r="EGI45" s="851"/>
      <c r="EGJ45" s="851"/>
      <c r="EGK45" s="851"/>
      <c r="EGL45" s="851"/>
      <c r="EGM45" s="851"/>
      <c r="EGN45" s="851"/>
      <c r="EGO45" s="851"/>
      <c r="EGP45" s="851"/>
      <c r="EGQ45" s="851"/>
      <c r="EGR45" s="851"/>
      <c r="EGS45" s="851"/>
      <c r="EGT45" s="851"/>
      <c r="EGU45" s="851"/>
      <c r="EGV45" s="851"/>
      <c r="EGW45" s="851"/>
      <c r="EGX45" s="851"/>
      <c r="EGY45" s="851"/>
      <c r="EGZ45" s="851"/>
      <c r="EHA45" s="851"/>
      <c r="EHB45" s="851"/>
      <c r="EHC45" s="851"/>
      <c r="EHD45" s="851"/>
      <c r="EHE45" s="851"/>
      <c r="EHF45" s="851"/>
      <c r="EHG45" s="851"/>
      <c r="EHH45" s="851"/>
      <c r="EHI45" s="851"/>
      <c r="EHJ45" s="851"/>
      <c r="EHK45" s="851"/>
      <c r="EHL45" s="851"/>
      <c r="EHM45" s="851"/>
      <c r="EHN45" s="851"/>
      <c r="EHO45" s="851"/>
      <c r="EHP45" s="851"/>
      <c r="EHQ45" s="851"/>
      <c r="EHR45" s="851"/>
      <c r="EHS45" s="851"/>
      <c r="EHT45" s="851"/>
      <c r="EHU45" s="851"/>
      <c r="EHV45" s="851"/>
      <c r="EHW45" s="851"/>
      <c r="EHX45" s="851"/>
      <c r="EHY45" s="851"/>
      <c r="EHZ45" s="851"/>
      <c r="EIA45" s="851"/>
      <c r="EIB45" s="851"/>
      <c r="EIC45" s="851"/>
      <c r="EID45" s="851"/>
      <c r="EIE45" s="851"/>
      <c r="EIF45" s="851"/>
      <c r="EIG45" s="851"/>
      <c r="EIH45" s="851"/>
      <c r="EII45" s="851"/>
      <c r="EIJ45" s="851"/>
      <c r="EIK45" s="851"/>
      <c r="EIL45" s="851"/>
      <c r="EIM45" s="851"/>
      <c r="EIN45" s="851"/>
      <c r="EIO45" s="851"/>
      <c r="EIP45" s="851"/>
      <c r="EIQ45" s="851"/>
      <c r="EIR45" s="851"/>
      <c r="EIS45" s="851"/>
      <c r="EIT45" s="851"/>
      <c r="EIU45" s="851"/>
      <c r="EIV45" s="851"/>
      <c r="EIW45" s="851"/>
      <c r="EIX45" s="851"/>
      <c r="EIY45" s="851"/>
      <c r="EIZ45" s="851"/>
      <c r="EJA45" s="851"/>
      <c r="EJB45" s="851"/>
      <c r="EJC45" s="851"/>
      <c r="EJD45" s="851"/>
      <c r="EJE45" s="851"/>
      <c r="EJF45" s="851"/>
      <c r="EJG45" s="851"/>
      <c r="EJH45" s="851"/>
      <c r="EJI45" s="851"/>
      <c r="EJJ45" s="851"/>
      <c r="EJK45" s="851"/>
      <c r="EJL45" s="851"/>
      <c r="EJM45" s="851"/>
      <c r="EJN45" s="851"/>
      <c r="EJO45" s="851"/>
      <c r="EJP45" s="851"/>
      <c r="EJQ45" s="851"/>
      <c r="EJR45" s="851"/>
      <c r="EJS45" s="851"/>
      <c r="EJT45" s="851"/>
      <c r="EJU45" s="851"/>
      <c r="EJV45" s="851"/>
      <c r="EJW45" s="851"/>
      <c r="EJX45" s="851"/>
      <c r="EJY45" s="851"/>
      <c r="EJZ45" s="851"/>
      <c r="EKA45" s="851"/>
      <c r="EKB45" s="851"/>
      <c r="EKC45" s="851"/>
      <c r="EKD45" s="851"/>
      <c r="EKE45" s="851"/>
      <c r="EKF45" s="851"/>
      <c r="EKG45" s="851"/>
      <c r="EKH45" s="851"/>
      <c r="EKI45" s="851"/>
      <c r="EKJ45" s="851"/>
      <c r="EKK45" s="851"/>
      <c r="EKL45" s="851"/>
      <c r="EKM45" s="851"/>
      <c r="EKN45" s="851"/>
      <c r="EKO45" s="851"/>
      <c r="EKP45" s="851"/>
      <c r="EKQ45" s="851"/>
      <c r="EKR45" s="851"/>
      <c r="EKS45" s="851"/>
      <c r="EKT45" s="851"/>
      <c r="EKU45" s="851"/>
      <c r="EKV45" s="851"/>
      <c r="EKW45" s="851"/>
      <c r="EKX45" s="851"/>
      <c r="EKY45" s="851"/>
      <c r="EKZ45" s="851"/>
      <c r="ELA45" s="851"/>
      <c r="ELB45" s="851"/>
      <c r="ELC45" s="851"/>
      <c r="ELD45" s="851"/>
      <c r="ELE45" s="851"/>
      <c r="ELF45" s="851"/>
      <c r="ELG45" s="851"/>
      <c r="ELH45" s="851"/>
      <c r="ELI45" s="851"/>
      <c r="ELJ45" s="851"/>
      <c r="ELK45" s="851"/>
      <c r="ELL45" s="851"/>
      <c r="ELM45" s="851"/>
      <c r="ELN45" s="851"/>
      <c r="ELO45" s="851"/>
      <c r="ELP45" s="851"/>
      <c r="ELQ45" s="851"/>
      <c r="ELR45" s="851"/>
      <c r="ELS45" s="851"/>
      <c r="ELT45" s="851"/>
      <c r="ELU45" s="851"/>
      <c r="ELV45" s="851"/>
      <c r="ELW45" s="851"/>
      <c r="ELX45" s="851"/>
      <c r="ELY45" s="851"/>
      <c r="ELZ45" s="851"/>
      <c r="EMA45" s="851"/>
      <c r="EMB45" s="851"/>
      <c r="EMC45" s="851"/>
      <c r="EMD45" s="851"/>
      <c r="EME45" s="851"/>
      <c r="EMF45" s="851"/>
      <c r="EMG45" s="851"/>
      <c r="EMH45" s="851"/>
      <c r="EMI45" s="851"/>
      <c r="EMJ45" s="851"/>
      <c r="EMK45" s="851"/>
      <c r="EML45" s="851"/>
      <c r="EMM45" s="851"/>
      <c r="EMN45" s="851"/>
      <c r="EMO45" s="851"/>
      <c r="EMP45" s="851"/>
      <c r="EMQ45" s="851"/>
      <c r="EMR45" s="851"/>
      <c r="EMS45" s="851"/>
      <c r="EMT45" s="851"/>
      <c r="EMU45" s="851"/>
      <c r="EMV45" s="851"/>
      <c r="EMW45" s="851"/>
      <c r="EMX45" s="851"/>
      <c r="EMY45" s="851"/>
      <c r="EMZ45" s="851"/>
      <c r="ENA45" s="851"/>
      <c r="ENB45" s="851"/>
      <c r="ENC45" s="851"/>
      <c r="END45" s="851"/>
      <c r="ENE45" s="851"/>
      <c r="ENF45" s="851"/>
      <c r="ENG45" s="851"/>
      <c r="ENH45" s="851"/>
      <c r="ENI45" s="851"/>
      <c r="ENJ45" s="851"/>
      <c r="ENK45" s="851"/>
      <c r="ENL45" s="851"/>
      <c r="ENM45" s="851"/>
      <c r="ENN45" s="851"/>
      <c r="ENO45" s="851"/>
      <c r="ENP45" s="851"/>
      <c r="ENQ45" s="851"/>
      <c r="ENR45" s="851"/>
      <c r="ENS45" s="851"/>
      <c r="ENT45" s="851"/>
      <c r="ENU45" s="851"/>
      <c r="ENV45" s="851"/>
      <c r="ENW45" s="851"/>
      <c r="ENX45" s="851"/>
      <c r="ENY45" s="851"/>
      <c r="ENZ45" s="851"/>
      <c r="EOA45" s="851"/>
      <c r="EOB45" s="851"/>
      <c r="EOC45" s="851"/>
      <c r="EOD45" s="851"/>
      <c r="EOE45" s="851"/>
      <c r="EOF45" s="851"/>
      <c r="EOG45" s="851"/>
      <c r="EOH45" s="851"/>
      <c r="EOI45" s="851"/>
      <c r="EOJ45" s="851"/>
      <c r="EOK45" s="851"/>
      <c r="EOL45" s="851"/>
      <c r="EOM45" s="851"/>
      <c r="EON45" s="851"/>
      <c r="EOO45" s="851"/>
      <c r="EOP45" s="851"/>
      <c r="EOQ45" s="851"/>
      <c r="EOR45" s="851"/>
      <c r="EOS45" s="851"/>
      <c r="EOT45" s="851"/>
      <c r="EOU45" s="851"/>
      <c r="EOV45" s="851"/>
      <c r="EOW45" s="851"/>
      <c r="EOX45" s="851"/>
      <c r="EOY45" s="851"/>
      <c r="EOZ45" s="851"/>
      <c r="EPA45" s="851"/>
      <c r="EPB45" s="851"/>
      <c r="EPC45" s="851"/>
      <c r="EPD45" s="851"/>
      <c r="EPE45" s="851"/>
      <c r="EPF45" s="851"/>
      <c r="EPG45" s="851"/>
      <c r="EPH45" s="851"/>
      <c r="EPI45" s="851"/>
      <c r="EPJ45" s="851"/>
      <c r="EPK45" s="851"/>
      <c r="EPL45" s="851"/>
      <c r="EPM45" s="851"/>
      <c r="EPN45" s="851"/>
      <c r="EPO45" s="851"/>
      <c r="EPP45" s="851"/>
      <c r="EPQ45" s="851"/>
      <c r="EPR45" s="851"/>
      <c r="EPS45" s="851"/>
      <c r="EPT45" s="851"/>
      <c r="EPU45" s="851"/>
      <c r="EPV45" s="851"/>
      <c r="EPW45" s="851"/>
      <c r="EPX45" s="851"/>
      <c r="EPY45" s="851"/>
      <c r="EPZ45" s="851"/>
      <c r="EQA45" s="851"/>
      <c r="EQB45" s="851"/>
      <c r="EQC45" s="851"/>
      <c r="EQD45" s="851"/>
      <c r="EQE45" s="851"/>
      <c r="EQF45" s="851"/>
      <c r="EQG45" s="851"/>
      <c r="EQH45" s="851"/>
      <c r="EQI45" s="851"/>
      <c r="EQJ45" s="851"/>
      <c r="EQK45" s="851"/>
      <c r="EQL45" s="851"/>
      <c r="EQM45" s="851"/>
      <c r="EQN45" s="851"/>
      <c r="EQO45" s="851"/>
      <c r="EQP45" s="851"/>
      <c r="EQQ45" s="851"/>
      <c r="EQR45" s="851"/>
      <c r="EQS45" s="851"/>
      <c r="EQT45" s="851"/>
      <c r="EQU45" s="851"/>
      <c r="EQV45" s="851"/>
      <c r="EQW45" s="851"/>
      <c r="EQX45" s="851"/>
      <c r="EQY45" s="851"/>
      <c r="EQZ45" s="851"/>
      <c r="ERA45" s="851"/>
      <c r="ERB45" s="851"/>
      <c r="ERC45" s="851"/>
      <c r="ERD45" s="851"/>
      <c r="ERE45" s="851"/>
      <c r="ERF45" s="851"/>
      <c r="ERG45" s="851"/>
      <c r="ERH45" s="851"/>
      <c r="ERI45" s="851"/>
      <c r="ERJ45" s="851"/>
      <c r="ERK45" s="851"/>
      <c r="ERL45" s="851"/>
      <c r="ERM45" s="851"/>
      <c r="ERN45" s="851"/>
      <c r="ERO45" s="851"/>
      <c r="ERP45" s="851"/>
      <c r="ERQ45" s="851"/>
      <c r="ERR45" s="851"/>
      <c r="ERS45" s="851"/>
      <c r="ERT45" s="851"/>
      <c r="ERU45" s="851"/>
      <c r="ERV45" s="851"/>
      <c r="ERW45" s="851"/>
      <c r="ERX45" s="851"/>
      <c r="ERY45" s="851"/>
      <c r="ERZ45" s="851"/>
      <c r="ESA45" s="851"/>
      <c r="ESB45" s="851"/>
      <c r="ESC45" s="851"/>
      <c r="ESD45" s="851"/>
      <c r="ESE45" s="851"/>
      <c r="ESF45" s="851"/>
      <c r="ESG45" s="851"/>
      <c r="ESH45" s="851"/>
      <c r="ESI45" s="851"/>
      <c r="ESJ45" s="851"/>
      <c r="ESK45" s="851"/>
      <c r="ESL45" s="851"/>
      <c r="ESM45" s="851"/>
      <c r="ESN45" s="851"/>
      <c r="ESO45" s="851"/>
      <c r="ESP45" s="851"/>
      <c r="ESQ45" s="851"/>
      <c r="ESR45" s="851"/>
      <c r="ESS45" s="851"/>
      <c r="EST45" s="851"/>
      <c r="ESU45" s="851"/>
      <c r="ESV45" s="851"/>
      <c r="ESW45" s="851"/>
      <c r="ESX45" s="851"/>
      <c r="ESY45" s="851"/>
      <c r="ESZ45" s="851"/>
      <c r="ETA45" s="851"/>
      <c r="ETB45" s="851"/>
      <c r="ETC45" s="851"/>
      <c r="ETD45" s="851"/>
      <c r="ETE45" s="851"/>
      <c r="ETF45" s="851"/>
      <c r="ETG45" s="851"/>
      <c r="ETH45" s="851"/>
      <c r="ETI45" s="851"/>
      <c r="ETJ45" s="851"/>
      <c r="ETK45" s="851"/>
      <c r="ETL45" s="851"/>
      <c r="ETM45" s="851"/>
      <c r="ETN45" s="851"/>
      <c r="ETO45" s="851"/>
      <c r="ETP45" s="851"/>
      <c r="ETQ45" s="851"/>
      <c r="ETR45" s="851"/>
      <c r="ETS45" s="851"/>
      <c r="ETT45" s="851"/>
      <c r="ETU45" s="851"/>
      <c r="ETV45" s="851"/>
      <c r="ETW45" s="851"/>
      <c r="ETX45" s="851"/>
      <c r="ETY45" s="851"/>
      <c r="ETZ45" s="851"/>
      <c r="EUA45" s="851"/>
      <c r="EUB45" s="851"/>
      <c r="EUC45" s="851"/>
      <c r="EUD45" s="851"/>
      <c r="EUE45" s="851"/>
      <c r="EUF45" s="851"/>
      <c r="EUG45" s="851"/>
      <c r="EUH45" s="851"/>
      <c r="EUI45" s="851"/>
      <c r="EUJ45" s="851"/>
      <c r="EUK45" s="851"/>
      <c r="EUL45" s="851"/>
      <c r="EUM45" s="851"/>
      <c r="EUN45" s="851"/>
      <c r="EUO45" s="851"/>
      <c r="EUP45" s="851"/>
      <c r="EUQ45" s="851"/>
      <c r="EUR45" s="851"/>
      <c r="EUS45" s="851"/>
      <c r="EUT45" s="851"/>
      <c r="EUU45" s="851"/>
      <c r="EUV45" s="851"/>
      <c r="EUW45" s="851"/>
      <c r="EUX45" s="851"/>
      <c r="EUY45" s="851"/>
      <c r="EUZ45" s="851"/>
      <c r="EVA45" s="851"/>
      <c r="EVB45" s="851"/>
      <c r="EVC45" s="851"/>
      <c r="EVD45" s="851"/>
      <c r="EVE45" s="851"/>
      <c r="EVF45" s="851"/>
      <c r="EVG45" s="851"/>
      <c r="EVH45" s="851"/>
      <c r="EVI45" s="851"/>
      <c r="EVJ45" s="851"/>
      <c r="EVK45" s="851"/>
      <c r="EVL45" s="851"/>
      <c r="EVM45" s="851"/>
      <c r="EVN45" s="851"/>
      <c r="EVO45" s="851"/>
      <c r="EVP45" s="851"/>
      <c r="EVQ45" s="851"/>
      <c r="EVR45" s="851"/>
      <c r="EVS45" s="851"/>
      <c r="EVT45" s="851"/>
      <c r="EVU45" s="851"/>
      <c r="EVV45" s="851"/>
      <c r="EVW45" s="851"/>
      <c r="EVX45" s="851"/>
      <c r="EVY45" s="851"/>
      <c r="EVZ45" s="851"/>
      <c r="EWA45" s="851"/>
      <c r="EWB45" s="851"/>
      <c r="EWC45" s="851"/>
      <c r="EWD45" s="851"/>
      <c r="EWE45" s="851"/>
      <c r="EWF45" s="851"/>
      <c r="EWG45" s="851"/>
      <c r="EWH45" s="851"/>
      <c r="EWI45" s="851"/>
      <c r="EWJ45" s="851"/>
      <c r="EWK45" s="851"/>
      <c r="EWL45" s="851"/>
      <c r="EWM45" s="851"/>
      <c r="EWN45" s="851"/>
      <c r="EWO45" s="851"/>
      <c r="EWP45" s="851"/>
      <c r="EWQ45" s="851"/>
      <c r="EWR45" s="851"/>
      <c r="EWS45" s="851"/>
      <c r="EWT45" s="851"/>
      <c r="EWU45" s="851"/>
      <c r="EWV45" s="851"/>
      <c r="EWW45" s="851"/>
      <c r="EWX45" s="851"/>
      <c r="EWY45" s="851"/>
      <c r="EWZ45" s="851"/>
      <c r="EXA45" s="851"/>
      <c r="EXB45" s="851"/>
      <c r="EXC45" s="851"/>
      <c r="EXD45" s="851"/>
      <c r="EXE45" s="851"/>
      <c r="EXF45" s="851"/>
      <c r="EXG45" s="851"/>
      <c r="EXH45" s="851"/>
      <c r="EXI45" s="851"/>
      <c r="EXJ45" s="851"/>
      <c r="EXK45" s="851"/>
      <c r="EXL45" s="851"/>
      <c r="EXM45" s="851"/>
      <c r="EXN45" s="851"/>
      <c r="EXO45" s="851"/>
      <c r="EXP45" s="851"/>
      <c r="EXQ45" s="851"/>
      <c r="EXR45" s="851"/>
      <c r="EXS45" s="851"/>
      <c r="EXT45" s="851"/>
      <c r="EXU45" s="851"/>
      <c r="EXV45" s="851"/>
      <c r="EXW45" s="851"/>
      <c r="EXX45" s="851"/>
      <c r="EXY45" s="851"/>
      <c r="EXZ45" s="851"/>
      <c r="EYA45" s="851"/>
      <c r="EYB45" s="851"/>
      <c r="EYC45" s="851"/>
      <c r="EYD45" s="851"/>
      <c r="EYE45" s="851"/>
      <c r="EYF45" s="851"/>
      <c r="EYG45" s="851"/>
      <c r="EYH45" s="851"/>
      <c r="EYI45" s="851"/>
      <c r="EYJ45" s="851"/>
      <c r="EYK45" s="851"/>
      <c r="EYL45" s="851"/>
      <c r="EYM45" s="851"/>
      <c r="EYN45" s="851"/>
      <c r="EYO45" s="851"/>
      <c r="EYP45" s="851"/>
      <c r="EYQ45" s="851"/>
      <c r="EYR45" s="851"/>
      <c r="EYS45" s="851"/>
      <c r="EYT45" s="851"/>
      <c r="EYU45" s="851"/>
      <c r="EYV45" s="851"/>
      <c r="EYW45" s="851"/>
      <c r="EYX45" s="851"/>
      <c r="EYY45" s="851"/>
      <c r="EYZ45" s="851"/>
      <c r="EZA45" s="851"/>
      <c r="EZB45" s="851"/>
      <c r="EZC45" s="851"/>
      <c r="EZD45" s="851"/>
      <c r="EZE45" s="851"/>
      <c r="EZF45" s="851"/>
      <c r="EZG45" s="851"/>
      <c r="EZH45" s="851"/>
      <c r="EZI45" s="851"/>
      <c r="EZJ45" s="851"/>
      <c r="EZK45" s="851"/>
      <c r="EZL45" s="851"/>
      <c r="EZM45" s="851"/>
      <c r="EZN45" s="851"/>
      <c r="EZO45" s="851"/>
      <c r="EZP45" s="851"/>
      <c r="EZQ45" s="851"/>
      <c r="EZR45" s="851"/>
      <c r="EZS45" s="851"/>
      <c r="EZT45" s="851"/>
      <c r="EZU45" s="851"/>
      <c r="EZV45" s="851"/>
      <c r="EZW45" s="851"/>
      <c r="EZX45" s="851"/>
      <c r="EZY45" s="851"/>
      <c r="EZZ45" s="851"/>
      <c r="FAA45" s="851"/>
      <c r="FAB45" s="851"/>
      <c r="FAC45" s="851"/>
      <c r="FAD45" s="851"/>
      <c r="FAE45" s="851"/>
      <c r="FAF45" s="851"/>
      <c r="FAG45" s="851"/>
      <c r="FAH45" s="851"/>
      <c r="FAI45" s="851"/>
      <c r="FAJ45" s="851"/>
      <c r="FAK45" s="851"/>
      <c r="FAL45" s="851"/>
      <c r="FAM45" s="851"/>
      <c r="FAN45" s="851"/>
      <c r="FAO45" s="851"/>
      <c r="FAP45" s="851"/>
      <c r="FAQ45" s="851"/>
      <c r="FAR45" s="851"/>
      <c r="FAS45" s="851"/>
      <c r="FAT45" s="851"/>
      <c r="FAU45" s="851"/>
      <c r="FAV45" s="851"/>
      <c r="FAW45" s="851"/>
      <c r="FAX45" s="851"/>
      <c r="FAY45" s="851"/>
      <c r="FAZ45" s="851"/>
      <c r="FBA45" s="851"/>
      <c r="FBB45" s="851"/>
      <c r="FBC45" s="851"/>
      <c r="FBD45" s="851"/>
      <c r="FBE45" s="851"/>
      <c r="FBF45" s="851"/>
      <c r="FBG45" s="851"/>
      <c r="FBH45" s="851"/>
      <c r="FBI45" s="851"/>
      <c r="FBJ45" s="851"/>
      <c r="FBK45" s="851"/>
      <c r="FBL45" s="851"/>
      <c r="FBM45" s="851"/>
      <c r="FBN45" s="851"/>
      <c r="FBO45" s="851"/>
      <c r="FBP45" s="851"/>
      <c r="FBQ45" s="851"/>
      <c r="FBR45" s="851"/>
      <c r="FBS45" s="851"/>
      <c r="FBT45" s="851"/>
      <c r="FBU45" s="851"/>
      <c r="FBV45" s="851"/>
      <c r="FBW45" s="851"/>
      <c r="FBX45" s="851"/>
      <c r="FBY45" s="851"/>
      <c r="FBZ45" s="851"/>
      <c r="FCA45" s="851"/>
      <c r="FCB45" s="851"/>
      <c r="FCC45" s="851"/>
      <c r="FCD45" s="851"/>
      <c r="FCE45" s="851"/>
      <c r="FCF45" s="851"/>
      <c r="FCG45" s="851"/>
      <c r="FCH45" s="851"/>
      <c r="FCI45" s="851"/>
      <c r="FCJ45" s="851"/>
      <c r="FCK45" s="851"/>
      <c r="FCL45" s="851"/>
      <c r="FCM45" s="851"/>
      <c r="FCN45" s="851"/>
      <c r="FCO45" s="851"/>
      <c r="FCP45" s="851"/>
      <c r="FCQ45" s="851"/>
      <c r="FCR45" s="851"/>
      <c r="FCS45" s="851"/>
      <c r="FCT45" s="851"/>
      <c r="FCU45" s="851"/>
      <c r="FCV45" s="851"/>
      <c r="FCW45" s="851"/>
      <c r="FCX45" s="851"/>
      <c r="FCY45" s="851"/>
      <c r="FCZ45" s="851"/>
      <c r="FDA45" s="851"/>
      <c r="FDB45" s="851"/>
      <c r="FDC45" s="851"/>
      <c r="FDD45" s="851"/>
      <c r="FDE45" s="851"/>
      <c r="FDF45" s="851"/>
      <c r="FDG45" s="851"/>
      <c r="FDH45" s="851"/>
      <c r="FDI45" s="851"/>
      <c r="FDJ45" s="851"/>
      <c r="FDK45" s="851"/>
      <c r="FDL45" s="851"/>
      <c r="FDM45" s="851"/>
      <c r="FDN45" s="851"/>
      <c r="FDO45" s="851"/>
      <c r="FDP45" s="851"/>
      <c r="FDQ45" s="851"/>
      <c r="FDR45" s="851"/>
      <c r="FDS45" s="851"/>
      <c r="FDT45" s="851"/>
      <c r="FDU45" s="851"/>
      <c r="FDV45" s="851"/>
      <c r="FDW45" s="851"/>
      <c r="FDX45" s="851"/>
      <c r="FDY45" s="851"/>
      <c r="FDZ45" s="851"/>
      <c r="FEA45" s="851"/>
      <c r="FEB45" s="851"/>
      <c r="FEC45" s="851"/>
      <c r="FED45" s="851"/>
      <c r="FEE45" s="851"/>
      <c r="FEF45" s="851"/>
      <c r="FEG45" s="851"/>
      <c r="FEH45" s="851"/>
      <c r="FEI45" s="851"/>
      <c r="FEJ45" s="851"/>
      <c r="FEK45" s="851"/>
      <c r="FEL45" s="851"/>
      <c r="FEM45" s="851"/>
      <c r="FEN45" s="851"/>
      <c r="FEO45" s="851"/>
      <c r="FEP45" s="851"/>
      <c r="FEQ45" s="851"/>
      <c r="FER45" s="851"/>
      <c r="FES45" s="851"/>
      <c r="FET45" s="851"/>
      <c r="FEU45" s="851"/>
      <c r="FEV45" s="851"/>
      <c r="FEW45" s="851"/>
      <c r="FEX45" s="851"/>
      <c r="FEY45" s="851"/>
      <c r="FEZ45" s="851"/>
      <c r="FFA45" s="851"/>
      <c r="FFB45" s="851"/>
      <c r="FFC45" s="851"/>
      <c r="FFD45" s="851"/>
      <c r="FFE45" s="851"/>
      <c r="FFF45" s="851"/>
      <c r="FFG45" s="851"/>
      <c r="FFH45" s="851"/>
      <c r="FFI45" s="851"/>
      <c r="FFJ45" s="851"/>
      <c r="FFK45" s="851"/>
      <c r="FFL45" s="851"/>
      <c r="FFM45" s="851"/>
      <c r="FFN45" s="851"/>
      <c r="FFO45" s="851"/>
      <c r="FFP45" s="851"/>
      <c r="FFQ45" s="851"/>
      <c r="FFR45" s="851"/>
      <c r="FFS45" s="851"/>
      <c r="FFT45" s="851"/>
      <c r="FFU45" s="851"/>
      <c r="FFV45" s="851"/>
      <c r="FFW45" s="851"/>
      <c r="FFX45" s="851"/>
      <c r="FFY45" s="851"/>
      <c r="FFZ45" s="851"/>
      <c r="FGA45" s="851"/>
      <c r="FGB45" s="851"/>
      <c r="FGC45" s="851"/>
      <c r="FGD45" s="851"/>
      <c r="FGE45" s="851"/>
      <c r="FGF45" s="851"/>
      <c r="FGG45" s="851"/>
      <c r="FGH45" s="851"/>
      <c r="FGI45" s="851"/>
      <c r="FGJ45" s="851"/>
      <c r="FGK45" s="851"/>
      <c r="FGL45" s="851"/>
      <c r="FGM45" s="851"/>
      <c r="FGN45" s="851"/>
      <c r="FGO45" s="851"/>
      <c r="FGP45" s="851"/>
      <c r="FGQ45" s="851"/>
      <c r="FGR45" s="851"/>
      <c r="FGS45" s="851"/>
      <c r="FGT45" s="851"/>
      <c r="FGU45" s="851"/>
      <c r="FGV45" s="851"/>
      <c r="FGW45" s="851"/>
      <c r="FGX45" s="851"/>
      <c r="FGY45" s="851"/>
      <c r="FGZ45" s="851"/>
      <c r="FHA45" s="851"/>
      <c r="FHB45" s="851"/>
      <c r="FHC45" s="851"/>
      <c r="FHD45" s="851"/>
      <c r="FHE45" s="851"/>
      <c r="FHF45" s="851"/>
      <c r="FHG45" s="851"/>
      <c r="FHH45" s="851"/>
      <c r="FHI45" s="851"/>
      <c r="FHJ45" s="851"/>
      <c r="FHK45" s="851"/>
      <c r="FHL45" s="851"/>
      <c r="FHM45" s="851"/>
      <c r="FHN45" s="851"/>
      <c r="FHO45" s="851"/>
      <c r="FHP45" s="851"/>
      <c r="FHQ45" s="851"/>
      <c r="FHR45" s="851"/>
      <c r="FHS45" s="851"/>
      <c r="FHT45" s="851"/>
      <c r="FHU45" s="851"/>
      <c r="FHV45" s="851"/>
      <c r="FHW45" s="851"/>
      <c r="FHX45" s="851"/>
      <c r="FHY45" s="851"/>
      <c r="FHZ45" s="851"/>
      <c r="FIA45" s="851"/>
      <c r="FIB45" s="851"/>
      <c r="FIC45" s="851"/>
      <c r="FID45" s="851"/>
      <c r="FIE45" s="851"/>
      <c r="FIF45" s="851"/>
      <c r="FIG45" s="851"/>
      <c r="FIH45" s="851"/>
      <c r="FII45" s="851"/>
      <c r="FIJ45" s="851"/>
      <c r="FIK45" s="851"/>
      <c r="FIL45" s="851"/>
      <c r="FIM45" s="851"/>
      <c r="FIN45" s="851"/>
      <c r="FIO45" s="851"/>
      <c r="FIP45" s="851"/>
      <c r="FIQ45" s="851"/>
      <c r="FIR45" s="851"/>
      <c r="FIS45" s="851"/>
      <c r="FIT45" s="851"/>
      <c r="FIU45" s="851"/>
      <c r="FIV45" s="851"/>
      <c r="FIW45" s="851"/>
      <c r="FIX45" s="851"/>
      <c r="FIY45" s="851"/>
      <c r="FIZ45" s="851"/>
      <c r="FJA45" s="851"/>
      <c r="FJB45" s="851"/>
      <c r="FJC45" s="851"/>
      <c r="FJD45" s="851"/>
      <c r="FJE45" s="851"/>
      <c r="FJF45" s="851"/>
      <c r="FJG45" s="851"/>
      <c r="FJH45" s="851"/>
      <c r="FJI45" s="851"/>
      <c r="FJJ45" s="851"/>
      <c r="FJK45" s="851"/>
      <c r="FJL45" s="851"/>
      <c r="FJM45" s="851"/>
      <c r="FJN45" s="851"/>
      <c r="FJO45" s="851"/>
      <c r="FJP45" s="851"/>
      <c r="FJQ45" s="851"/>
      <c r="FJR45" s="851"/>
      <c r="FJS45" s="851"/>
      <c r="FJT45" s="851"/>
      <c r="FJU45" s="851"/>
      <c r="FJV45" s="851"/>
      <c r="FJW45" s="851"/>
      <c r="FJX45" s="851"/>
      <c r="FJY45" s="851"/>
      <c r="FJZ45" s="851"/>
      <c r="FKA45" s="851"/>
      <c r="FKB45" s="851"/>
      <c r="FKC45" s="851"/>
      <c r="FKD45" s="851"/>
      <c r="FKE45" s="851"/>
      <c r="FKF45" s="851"/>
      <c r="FKG45" s="851"/>
      <c r="FKH45" s="851"/>
      <c r="FKI45" s="851"/>
      <c r="FKJ45" s="851"/>
      <c r="FKK45" s="851"/>
      <c r="FKL45" s="851"/>
      <c r="FKM45" s="851"/>
      <c r="FKN45" s="851"/>
      <c r="FKO45" s="851"/>
      <c r="FKP45" s="851"/>
      <c r="FKQ45" s="851"/>
      <c r="FKR45" s="851"/>
      <c r="FKS45" s="851"/>
      <c r="FKT45" s="851"/>
      <c r="FKU45" s="851"/>
      <c r="FKV45" s="851"/>
      <c r="FKW45" s="851"/>
      <c r="FKX45" s="851"/>
      <c r="FKY45" s="851"/>
      <c r="FKZ45" s="851"/>
      <c r="FLA45" s="851"/>
      <c r="FLB45" s="851"/>
      <c r="FLC45" s="851"/>
      <c r="FLD45" s="851"/>
      <c r="FLE45" s="851"/>
      <c r="FLF45" s="851"/>
      <c r="FLG45" s="851"/>
      <c r="FLH45" s="851"/>
      <c r="FLI45" s="851"/>
      <c r="FLJ45" s="851"/>
      <c r="FLK45" s="851"/>
      <c r="FLL45" s="851"/>
      <c r="FLM45" s="851"/>
      <c r="FLN45" s="851"/>
      <c r="FLO45" s="851"/>
      <c r="FLP45" s="851"/>
      <c r="FLQ45" s="851"/>
      <c r="FLR45" s="851"/>
      <c r="FLS45" s="851"/>
      <c r="FLT45" s="851"/>
      <c r="FLU45" s="851"/>
      <c r="FLV45" s="851"/>
      <c r="FLW45" s="851"/>
      <c r="FLX45" s="851"/>
      <c r="FLY45" s="851"/>
      <c r="FLZ45" s="851"/>
      <c r="FMA45" s="851"/>
      <c r="FMB45" s="851"/>
      <c r="FMC45" s="851"/>
      <c r="FMD45" s="851"/>
      <c r="FME45" s="851"/>
      <c r="FMF45" s="851"/>
      <c r="FMG45" s="851"/>
      <c r="FMH45" s="851"/>
      <c r="FMI45" s="851"/>
      <c r="FMJ45" s="851"/>
      <c r="FMK45" s="851"/>
      <c r="FML45" s="851"/>
      <c r="FMM45" s="851"/>
      <c r="FMN45" s="851"/>
      <c r="FMO45" s="851"/>
      <c r="FMP45" s="851"/>
      <c r="FMQ45" s="851"/>
      <c r="FMR45" s="851"/>
      <c r="FMS45" s="851"/>
      <c r="FMT45" s="851"/>
      <c r="FMU45" s="851"/>
      <c r="FMV45" s="851"/>
      <c r="FMW45" s="851"/>
      <c r="FMX45" s="851"/>
      <c r="FMY45" s="851"/>
      <c r="FMZ45" s="851"/>
      <c r="FNA45" s="851"/>
      <c r="FNB45" s="851"/>
      <c r="FNC45" s="851"/>
      <c r="FND45" s="851"/>
      <c r="FNE45" s="851"/>
      <c r="FNF45" s="851"/>
      <c r="FNG45" s="851"/>
      <c r="FNH45" s="851"/>
      <c r="FNI45" s="851"/>
      <c r="FNJ45" s="851"/>
      <c r="FNK45" s="851"/>
      <c r="FNL45" s="851"/>
      <c r="FNM45" s="851"/>
      <c r="FNN45" s="851"/>
      <c r="FNO45" s="851"/>
      <c r="FNP45" s="851"/>
      <c r="FNQ45" s="851"/>
      <c r="FNR45" s="851"/>
      <c r="FNS45" s="851"/>
      <c r="FNT45" s="851"/>
      <c r="FNU45" s="851"/>
      <c r="FNV45" s="851"/>
      <c r="FNW45" s="851"/>
      <c r="FNX45" s="851"/>
      <c r="FNY45" s="851"/>
      <c r="FNZ45" s="851"/>
      <c r="FOA45" s="851"/>
      <c r="FOB45" s="851"/>
      <c r="FOC45" s="851"/>
      <c r="FOD45" s="851"/>
      <c r="FOE45" s="851"/>
      <c r="FOF45" s="851"/>
      <c r="FOG45" s="851"/>
      <c r="FOH45" s="851"/>
      <c r="FOI45" s="851"/>
      <c r="FOJ45" s="851"/>
      <c r="FOK45" s="851"/>
      <c r="FOL45" s="851"/>
      <c r="FOM45" s="851"/>
      <c r="FON45" s="851"/>
      <c r="FOO45" s="851"/>
      <c r="FOP45" s="851"/>
      <c r="FOQ45" s="851"/>
      <c r="FOR45" s="851"/>
      <c r="FOS45" s="851"/>
      <c r="FOT45" s="851"/>
      <c r="FOU45" s="851"/>
      <c r="FOV45" s="851"/>
      <c r="FOW45" s="851"/>
      <c r="FOX45" s="851"/>
      <c r="FOY45" s="851"/>
      <c r="FOZ45" s="851"/>
      <c r="FPA45" s="851"/>
      <c r="FPB45" s="851"/>
      <c r="FPC45" s="851"/>
      <c r="FPD45" s="851"/>
      <c r="FPE45" s="851"/>
      <c r="FPF45" s="851"/>
      <c r="FPG45" s="851"/>
      <c r="FPH45" s="851"/>
      <c r="FPI45" s="851"/>
      <c r="FPJ45" s="851"/>
      <c r="FPK45" s="851"/>
      <c r="FPL45" s="851"/>
      <c r="FPM45" s="851"/>
      <c r="FPN45" s="851"/>
      <c r="FPO45" s="851"/>
      <c r="FPP45" s="851"/>
      <c r="FPQ45" s="851"/>
      <c r="FPR45" s="851"/>
      <c r="FPS45" s="851"/>
      <c r="FPT45" s="851"/>
      <c r="FPU45" s="851"/>
      <c r="FPV45" s="851"/>
      <c r="FPW45" s="851"/>
      <c r="FPX45" s="851"/>
      <c r="FPY45" s="851"/>
      <c r="FPZ45" s="851"/>
      <c r="FQA45" s="851"/>
      <c r="FQB45" s="851"/>
      <c r="FQC45" s="851"/>
      <c r="FQD45" s="851"/>
      <c r="FQE45" s="851"/>
      <c r="FQF45" s="851"/>
      <c r="FQG45" s="851"/>
      <c r="FQH45" s="851"/>
      <c r="FQI45" s="851"/>
      <c r="FQJ45" s="851"/>
      <c r="FQK45" s="851"/>
      <c r="FQL45" s="851"/>
      <c r="FQM45" s="851"/>
      <c r="FQN45" s="851"/>
      <c r="FQO45" s="851"/>
      <c r="FQP45" s="851"/>
      <c r="FQQ45" s="851"/>
      <c r="FQR45" s="851"/>
      <c r="FQS45" s="851"/>
      <c r="FQT45" s="851"/>
      <c r="FQU45" s="851"/>
      <c r="FQV45" s="851"/>
      <c r="FQW45" s="851"/>
      <c r="FQX45" s="851"/>
      <c r="FQY45" s="851"/>
      <c r="FQZ45" s="851"/>
      <c r="FRA45" s="851"/>
      <c r="FRB45" s="851"/>
      <c r="FRC45" s="851"/>
      <c r="FRD45" s="851"/>
      <c r="FRE45" s="851"/>
      <c r="FRF45" s="851"/>
      <c r="FRG45" s="851"/>
      <c r="FRH45" s="851"/>
      <c r="FRI45" s="851"/>
      <c r="FRJ45" s="851"/>
      <c r="FRK45" s="851"/>
      <c r="FRL45" s="851"/>
      <c r="FRM45" s="851"/>
      <c r="FRN45" s="851"/>
      <c r="FRO45" s="851"/>
      <c r="FRP45" s="851"/>
      <c r="FRQ45" s="851"/>
      <c r="FRR45" s="851"/>
      <c r="FRS45" s="851"/>
      <c r="FRT45" s="851"/>
      <c r="FRU45" s="851"/>
      <c r="FRV45" s="851"/>
      <c r="FRW45" s="851"/>
      <c r="FRX45" s="851"/>
      <c r="FRY45" s="851"/>
      <c r="FRZ45" s="851"/>
      <c r="FSA45" s="851"/>
      <c r="FSB45" s="851"/>
      <c r="FSC45" s="851"/>
      <c r="FSD45" s="851"/>
      <c r="FSE45" s="851"/>
      <c r="FSF45" s="851"/>
      <c r="FSG45" s="851"/>
      <c r="FSH45" s="851"/>
      <c r="FSI45" s="851"/>
      <c r="FSJ45" s="851"/>
      <c r="FSK45" s="851"/>
      <c r="FSL45" s="851"/>
      <c r="FSM45" s="851"/>
      <c r="FSN45" s="851"/>
      <c r="FSO45" s="851"/>
      <c r="FSP45" s="851"/>
      <c r="FSQ45" s="851"/>
      <c r="FSR45" s="851"/>
      <c r="FSS45" s="851"/>
      <c r="FST45" s="851"/>
      <c r="FSU45" s="851"/>
      <c r="FSV45" s="851"/>
      <c r="FSW45" s="851"/>
      <c r="FSX45" s="851"/>
      <c r="FSY45" s="851"/>
      <c r="FSZ45" s="851"/>
      <c r="FTA45" s="851"/>
      <c r="FTB45" s="851"/>
      <c r="FTC45" s="851"/>
      <c r="FTD45" s="851"/>
      <c r="FTE45" s="851"/>
      <c r="FTF45" s="851"/>
      <c r="FTG45" s="851"/>
      <c r="FTH45" s="851"/>
      <c r="FTI45" s="851"/>
      <c r="FTJ45" s="851"/>
      <c r="FTK45" s="851"/>
      <c r="FTL45" s="851"/>
      <c r="FTM45" s="851"/>
      <c r="FTN45" s="851"/>
      <c r="FTO45" s="851"/>
      <c r="FTP45" s="851"/>
      <c r="FTQ45" s="851"/>
      <c r="FTR45" s="851"/>
      <c r="FTS45" s="851"/>
      <c r="FTT45" s="851"/>
      <c r="FTU45" s="851"/>
      <c r="FTV45" s="851"/>
      <c r="FTW45" s="851"/>
      <c r="FTX45" s="851"/>
      <c r="FTY45" s="851"/>
      <c r="FTZ45" s="851"/>
      <c r="FUA45" s="851"/>
      <c r="FUB45" s="851"/>
      <c r="FUC45" s="851"/>
      <c r="FUD45" s="851"/>
      <c r="FUE45" s="851"/>
      <c r="FUF45" s="851"/>
      <c r="FUG45" s="851"/>
      <c r="FUH45" s="851"/>
      <c r="FUI45" s="851"/>
      <c r="FUJ45" s="851"/>
      <c r="FUK45" s="851"/>
      <c r="FUL45" s="851"/>
      <c r="FUM45" s="851"/>
      <c r="FUN45" s="851"/>
      <c r="FUO45" s="851"/>
      <c r="FUP45" s="851"/>
      <c r="FUQ45" s="851"/>
      <c r="FUR45" s="851"/>
      <c r="FUS45" s="851"/>
      <c r="FUT45" s="851"/>
      <c r="FUU45" s="851"/>
      <c r="FUV45" s="851"/>
      <c r="FUW45" s="851"/>
      <c r="FUX45" s="851"/>
      <c r="FUY45" s="851"/>
      <c r="FUZ45" s="851"/>
      <c r="FVA45" s="851"/>
      <c r="FVB45" s="851"/>
      <c r="FVC45" s="851"/>
      <c r="FVD45" s="851"/>
      <c r="FVE45" s="851"/>
      <c r="FVF45" s="851"/>
      <c r="FVG45" s="851"/>
      <c r="FVH45" s="851"/>
      <c r="FVI45" s="851"/>
      <c r="FVJ45" s="851"/>
      <c r="FVK45" s="851"/>
      <c r="FVL45" s="851"/>
      <c r="FVM45" s="851"/>
      <c r="FVN45" s="851"/>
      <c r="FVO45" s="851"/>
      <c r="FVP45" s="851"/>
      <c r="FVQ45" s="851"/>
      <c r="FVR45" s="851"/>
      <c r="FVS45" s="851"/>
      <c r="FVT45" s="851"/>
      <c r="FVU45" s="851"/>
      <c r="FVV45" s="851"/>
      <c r="FVW45" s="851"/>
      <c r="FVX45" s="851"/>
      <c r="FVY45" s="851"/>
      <c r="FVZ45" s="851"/>
      <c r="FWA45" s="851"/>
      <c r="FWB45" s="851"/>
      <c r="FWC45" s="851"/>
      <c r="FWD45" s="851"/>
      <c r="FWE45" s="851"/>
      <c r="FWF45" s="851"/>
      <c r="FWG45" s="851"/>
      <c r="FWH45" s="851"/>
      <c r="FWI45" s="851"/>
      <c r="FWJ45" s="851"/>
      <c r="FWK45" s="851"/>
      <c r="FWL45" s="851"/>
      <c r="FWM45" s="851"/>
      <c r="FWN45" s="851"/>
      <c r="FWO45" s="851"/>
      <c r="FWP45" s="851"/>
      <c r="FWQ45" s="851"/>
      <c r="FWR45" s="851"/>
      <c r="FWS45" s="851"/>
      <c r="FWT45" s="851"/>
      <c r="FWU45" s="851"/>
      <c r="FWV45" s="851"/>
      <c r="FWW45" s="851"/>
      <c r="FWX45" s="851"/>
      <c r="FWY45" s="851"/>
      <c r="FWZ45" s="851"/>
      <c r="FXA45" s="851"/>
      <c r="FXB45" s="851"/>
      <c r="FXC45" s="851"/>
      <c r="FXD45" s="851"/>
      <c r="FXE45" s="851"/>
      <c r="FXF45" s="851"/>
      <c r="FXG45" s="851"/>
      <c r="FXH45" s="851"/>
      <c r="FXI45" s="851"/>
      <c r="FXJ45" s="851"/>
      <c r="FXK45" s="851"/>
      <c r="FXL45" s="851"/>
      <c r="FXM45" s="851"/>
      <c r="FXN45" s="851"/>
      <c r="FXO45" s="851"/>
      <c r="FXP45" s="851"/>
      <c r="FXQ45" s="851"/>
      <c r="FXR45" s="851"/>
      <c r="FXS45" s="851"/>
      <c r="FXT45" s="851"/>
      <c r="FXU45" s="851"/>
      <c r="FXV45" s="851"/>
      <c r="FXW45" s="851"/>
      <c r="FXX45" s="851"/>
      <c r="FXY45" s="851"/>
      <c r="FXZ45" s="851"/>
      <c r="FYA45" s="851"/>
      <c r="FYB45" s="851"/>
      <c r="FYC45" s="851"/>
      <c r="FYD45" s="851"/>
      <c r="FYE45" s="851"/>
      <c r="FYF45" s="851"/>
      <c r="FYG45" s="851"/>
      <c r="FYH45" s="851"/>
      <c r="FYI45" s="851"/>
      <c r="FYJ45" s="851"/>
      <c r="FYK45" s="851"/>
      <c r="FYL45" s="851"/>
      <c r="FYM45" s="851"/>
      <c r="FYN45" s="851"/>
      <c r="FYO45" s="851"/>
      <c r="FYP45" s="851"/>
      <c r="FYQ45" s="851"/>
      <c r="FYR45" s="851"/>
      <c r="FYS45" s="851"/>
      <c r="FYT45" s="851"/>
      <c r="FYU45" s="851"/>
      <c r="FYV45" s="851"/>
      <c r="FYW45" s="851"/>
      <c r="FYX45" s="851"/>
      <c r="FYY45" s="851"/>
      <c r="FYZ45" s="851"/>
      <c r="FZA45" s="851"/>
      <c r="FZB45" s="851"/>
      <c r="FZC45" s="851"/>
      <c r="FZD45" s="851"/>
      <c r="FZE45" s="851"/>
      <c r="FZF45" s="851"/>
      <c r="FZG45" s="851"/>
      <c r="FZH45" s="851"/>
      <c r="FZI45" s="851"/>
      <c r="FZJ45" s="851"/>
      <c r="FZK45" s="851"/>
      <c r="FZL45" s="851"/>
      <c r="FZM45" s="851"/>
      <c r="FZN45" s="851"/>
      <c r="FZO45" s="851"/>
      <c r="FZP45" s="851"/>
      <c r="FZQ45" s="851"/>
      <c r="FZR45" s="851"/>
      <c r="FZS45" s="851"/>
      <c r="FZT45" s="851"/>
      <c r="FZU45" s="851"/>
      <c r="FZV45" s="851"/>
      <c r="FZW45" s="851"/>
      <c r="FZX45" s="851"/>
      <c r="FZY45" s="851"/>
      <c r="FZZ45" s="851"/>
      <c r="GAA45" s="851"/>
      <c r="GAB45" s="851"/>
      <c r="GAC45" s="851"/>
      <c r="GAD45" s="851"/>
      <c r="GAE45" s="851"/>
      <c r="GAF45" s="851"/>
      <c r="GAG45" s="851"/>
      <c r="GAH45" s="851"/>
      <c r="GAI45" s="851"/>
      <c r="GAJ45" s="851"/>
      <c r="GAK45" s="851"/>
      <c r="GAL45" s="851"/>
      <c r="GAM45" s="851"/>
      <c r="GAN45" s="851"/>
      <c r="GAO45" s="851"/>
      <c r="GAP45" s="851"/>
      <c r="GAQ45" s="851"/>
      <c r="GAR45" s="851"/>
      <c r="GAS45" s="851"/>
      <c r="GAT45" s="851"/>
      <c r="GAU45" s="851"/>
      <c r="GAV45" s="851"/>
      <c r="GAW45" s="851"/>
      <c r="GAX45" s="851"/>
      <c r="GAY45" s="851"/>
      <c r="GAZ45" s="851"/>
      <c r="GBA45" s="851"/>
      <c r="GBB45" s="851"/>
      <c r="GBC45" s="851"/>
      <c r="GBD45" s="851"/>
      <c r="GBE45" s="851"/>
      <c r="GBF45" s="851"/>
      <c r="GBG45" s="851"/>
      <c r="GBH45" s="851"/>
      <c r="GBI45" s="851"/>
      <c r="GBJ45" s="851"/>
      <c r="GBK45" s="851"/>
      <c r="GBL45" s="851"/>
      <c r="GBM45" s="851"/>
      <c r="GBN45" s="851"/>
      <c r="GBO45" s="851"/>
      <c r="GBP45" s="851"/>
      <c r="GBQ45" s="851"/>
      <c r="GBR45" s="851"/>
      <c r="GBS45" s="851"/>
      <c r="GBT45" s="851"/>
      <c r="GBU45" s="851"/>
      <c r="GBV45" s="851"/>
      <c r="GBW45" s="851"/>
      <c r="GBX45" s="851"/>
      <c r="GBY45" s="851"/>
      <c r="GBZ45" s="851"/>
      <c r="GCA45" s="851"/>
      <c r="GCB45" s="851"/>
      <c r="GCC45" s="851"/>
      <c r="GCD45" s="851"/>
      <c r="GCE45" s="851"/>
      <c r="GCF45" s="851"/>
      <c r="GCG45" s="851"/>
      <c r="GCH45" s="851"/>
      <c r="GCI45" s="851"/>
      <c r="GCJ45" s="851"/>
      <c r="GCK45" s="851"/>
      <c r="GCL45" s="851"/>
      <c r="GCM45" s="851"/>
      <c r="GCN45" s="851"/>
      <c r="GCO45" s="851"/>
      <c r="GCP45" s="851"/>
      <c r="GCQ45" s="851"/>
      <c r="GCR45" s="851"/>
      <c r="GCS45" s="851"/>
      <c r="GCT45" s="851"/>
      <c r="GCU45" s="851"/>
      <c r="GCV45" s="851"/>
      <c r="GCW45" s="851"/>
      <c r="GCX45" s="851"/>
      <c r="GCY45" s="851"/>
      <c r="GCZ45" s="851"/>
      <c r="GDA45" s="851"/>
      <c r="GDB45" s="851"/>
      <c r="GDC45" s="851"/>
      <c r="GDD45" s="851"/>
      <c r="GDE45" s="851"/>
      <c r="GDF45" s="851"/>
      <c r="GDG45" s="851"/>
      <c r="GDH45" s="851"/>
      <c r="GDI45" s="851"/>
      <c r="GDJ45" s="851"/>
      <c r="GDK45" s="851"/>
      <c r="GDL45" s="851"/>
      <c r="GDM45" s="851"/>
      <c r="GDN45" s="851"/>
      <c r="GDO45" s="851"/>
      <c r="GDP45" s="851"/>
      <c r="GDQ45" s="851"/>
      <c r="GDR45" s="851"/>
      <c r="GDS45" s="851"/>
      <c r="GDT45" s="851"/>
      <c r="GDU45" s="851"/>
      <c r="GDV45" s="851"/>
      <c r="GDW45" s="851"/>
      <c r="GDX45" s="851"/>
      <c r="GDY45" s="851"/>
      <c r="GDZ45" s="851"/>
      <c r="GEA45" s="851"/>
      <c r="GEB45" s="851"/>
      <c r="GEC45" s="851"/>
      <c r="GED45" s="851"/>
      <c r="GEE45" s="851"/>
      <c r="GEF45" s="851"/>
      <c r="GEG45" s="851"/>
      <c r="GEH45" s="851"/>
      <c r="GEI45" s="851"/>
      <c r="GEJ45" s="851"/>
      <c r="GEK45" s="851"/>
      <c r="GEL45" s="851"/>
      <c r="GEM45" s="851"/>
      <c r="GEN45" s="851"/>
      <c r="GEO45" s="851"/>
      <c r="GEP45" s="851"/>
      <c r="GEQ45" s="851"/>
      <c r="GER45" s="851"/>
      <c r="GES45" s="851"/>
      <c r="GET45" s="851"/>
      <c r="GEU45" s="851"/>
      <c r="GEV45" s="851"/>
      <c r="GEW45" s="851"/>
      <c r="GEX45" s="851"/>
      <c r="GEY45" s="851"/>
      <c r="GEZ45" s="851"/>
      <c r="GFA45" s="851"/>
      <c r="GFB45" s="851"/>
      <c r="GFC45" s="851"/>
      <c r="GFD45" s="851"/>
      <c r="GFE45" s="851"/>
      <c r="GFF45" s="851"/>
      <c r="GFG45" s="851"/>
      <c r="GFH45" s="851"/>
      <c r="GFI45" s="851"/>
      <c r="GFJ45" s="851"/>
      <c r="GFK45" s="851"/>
      <c r="GFL45" s="851"/>
      <c r="GFM45" s="851"/>
      <c r="GFN45" s="851"/>
      <c r="GFO45" s="851"/>
      <c r="GFP45" s="851"/>
      <c r="GFQ45" s="851"/>
      <c r="GFR45" s="851"/>
      <c r="GFS45" s="851"/>
      <c r="GFT45" s="851"/>
      <c r="GFU45" s="851"/>
      <c r="GFV45" s="851"/>
      <c r="GFW45" s="851"/>
      <c r="GFX45" s="851"/>
      <c r="GFY45" s="851"/>
      <c r="GFZ45" s="851"/>
      <c r="GGA45" s="851"/>
      <c r="GGB45" s="851"/>
      <c r="GGC45" s="851"/>
      <c r="GGD45" s="851"/>
      <c r="GGE45" s="851"/>
      <c r="GGF45" s="851"/>
      <c r="GGG45" s="851"/>
      <c r="GGH45" s="851"/>
      <c r="GGI45" s="851"/>
      <c r="GGJ45" s="851"/>
      <c r="GGK45" s="851"/>
      <c r="GGL45" s="851"/>
      <c r="GGM45" s="851"/>
      <c r="GGN45" s="851"/>
      <c r="GGO45" s="851"/>
      <c r="GGP45" s="851"/>
      <c r="GGQ45" s="851"/>
      <c r="GGR45" s="851"/>
      <c r="GGS45" s="851"/>
      <c r="GGT45" s="851"/>
      <c r="GGU45" s="851"/>
      <c r="GGV45" s="851"/>
      <c r="GGW45" s="851"/>
      <c r="GGX45" s="851"/>
      <c r="GGY45" s="851"/>
      <c r="GGZ45" s="851"/>
      <c r="GHA45" s="851"/>
      <c r="GHB45" s="851"/>
      <c r="GHC45" s="851"/>
      <c r="GHD45" s="851"/>
      <c r="GHE45" s="851"/>
      <c r="GHF45" s="851"/>
      <c r="GHG45" s="851"/>
      <c r="GHH45" s="851"/>
      <c r="GHI45" s="851"/>
      <c r="GHJ45" s="851"/>
      <c r="GHK45" s="851"/>
      <c r="GHL45" s="851"/>
      <c r="GHM45" s="851"/>
      <c r="GHN45" s="851"/>
      <c r="GHO45" s="851"/>
      <c r="GHP45" s="851"/>
      <c r="GHQ45" s="851"/>
      <c r="GHR45" s="851"/>
      <c r="GHS45" s="851"/>
      <c r="GHT45" s="851"/>
      <c r="GHU45" s="851"/>
      <c r="GHV45" s="851"/>
      <c r="GHW45" s="851"/>
      <c r="GHX45" s="851"/>
      <c r="GHY45" s="851"/>
      <c r="GHZ45" s="851"/>
      <c r="GIA45" s="851"/>
      <c r="GIB45" s="851"/>
      <c r="GIC45" s="851"/>
      <c r="GID45" s="851"/>
      <c r="GIE45" s="851"/>
      <c r="GIF45" s="851"/>
      <c r="GIG45" s="851"/>
      <c r="GIH45" s="851"/>
      <c r="GII45" s="851"/>
      <c r="GIJ45" s="851"/>
      <c r="GIK45" s="851"/>
      <c r="GIL45" s="851"/>
      <c r="GIM45" s="851"/>
      <c r="GIN45" s="851"/>
      <c r="GIO45" s="851"/>
      <c r="GIP45" s="851"/>
      <c r="GIQ45" s="851"/>
      <c r="GIR45" s="851"/>
      <c r="GIS45" s="851"/>
      <c r="GIT45" s="851"/>
      <c r="GIU45" s="851"/>
      <c r="GIV45" s="851"/>
      <c r="GIW45" s="851"/>
      <c r="GIX45" s="851"/>
      <c r="GIY45" s="851"/>
      <c r="GIZ45" s="851"/>
      <c r="GJA45" s="851"/>
      <c r="GJB45" s="851"/>
      <c r="GJC45" s="851"/>
      <c r="GJD45" s="851"/>
      <c r="GJE45" s="851"/>
      <c r="GJF45" s="851"/>
      <c r="GJG45" s="851"/>
      <c r="GJH45" s="851"/>
      <c r="GJI45" s="851"/>
      <c r="GJJ45" s="851"/>
      <c r="GJK45" s="851"/>
      <c r="GJL45" s="851"/>
      <c r="GJM45" s="851"/>
      <c r="GJN45" s="851"/>
      <c r="GJO45" s="851"/>
      <c r="GJP45" s="851"/>
      <c r="GJQ45" s="851"/>
      <c r="GJR45" s="851"/>
      <c r="GJS45" s="851"/>
      <c r="GJT45" s="851"/>
      <c r="GJU45" s="851"/>
      <c r="GJV45" s="851"/>
      <c r="GJW45" s="851"/>
      <c r="GJX45" s="851"/>
      <c r="GJY45" s="851"/>
      <c r="GJZ45" s="851"/>
      <c r="GKA45" s="851"/>
      <c r="GKB45" s="851"/>
      <c r="GKC45" s="851"/>
      <c r="GKD45" s="851"/>
      <c r="GKE45" s="851"/>
      <c r="GKF45" s="851"/>
      <c r="GKG45" s="851"/>
      <c r="GKH45" s="851"/>
      <c r="GKI45" s="851"/>
      <c r="GKJ45" s="851"/>
      <c r="GKK45" s="851"/>
      <c r="GKL45" s="851"/>
      <c r="GKM45" s="851"/>
      <c r="GKN45" s="851"/>
      <c r="GKO45" s="851"/>
      <c r="GKP45" s="851"/>
      <c r="GKQ45" s="851"/>
      <c r="GKR45" s="851"/>
      <c r="GKS45" s="851"/>
      <c r="GKT45" s="851"/>
      <c r="GKU45" s="851"/>
      <c r="GKV45" s="851"/>
      <c r="GKW45" s="851"/>
      <c r="GKX45" s="851"/>
      <c r="GKY45" s="851"/>
      <c r="GKZ45" s="851"/>
      <c r="GLA45" s="851"/>
      <c r="GLB45" s="851"/>
      <c r="GLC45" s="851"/>
      <c r="GLD45" s="851"/>
      <c r="GLE45" s="851"/>
      <c r="GLF45" s="851"/>
      <c r="GLG45" s="851"/>
      <c r="GLH45" s="851"/>
      <c r="GLI45" s="851"/>
      <c r="GLJ45" s="851"/>
      <c r="GLK45" s="851"/>
      <c r="GLL45" s="851"/>
      <c r="GLM45" s="851"/>
      <c r="GLN45" s="851"/>
      <c r="GLO45" s="851"/>
      <c r="GLP45" s="851"/>
      <c r="GLQ45" s="851"/>
      <c r="GLR45" s="851"/>
      <c r="GLS45" s="851"/>
      <c r="GLT45" s="851"/>
      <c r="GLU45" s="851"/>
      <c r="GLV45" s="851"/>
      <c r="GLW45" s="851"/>
      <c r="GLX45" s="851"/>
      <c r="GLY45" s="851"/>
      <c r="GLZ45" s="851"/>
      <c r="GMA45" s="851"/>
      <c r="GMB45" s="851"/>
      <c r="GMC45" s="851"/>
      <c r="GMD45" s="851"/>
      <c r="GME45" s="851"/>
      <c r="GMF45" s="851"/>
      <c r="GMG45" s="851"/>
      <c r="GMH45" s="851"/>
      <c r="GMI45" s="851"/>
      <c r="GMJ45" s="851"/>
      <c r="GMK45" s="851"/>
      <c r="GML45" s="851"/>
      <c r="GMM45" s="851"/>
      <c r="GMN45" s="851"/>
      <c r="GMO45" s="851"/>
      <c r="GMP45" s="851"/>
      <c r="GMQ45" s="851"/>
      <c r="GMR45" s="851"/>
      <c r="GMS45" s="851"/>
      <c r="GMT45" s="851"/>
      <c r="GMU45" s="851"/>
      <c r="GMV45" s="851"/>
      <c r="GMW45" s="851"/>
      <c r="GMX45" s="851"/>
      <c r="GMY45" s="851"/>
      <c r="GMZ45" s="851"/>
      <c r="GNA45" s="851"/>
      <c r="GNB45" s="851"/>
      <c r="GNC45" s="851"/>
      <c r="GND45" s="851"/>
      <c r="GNE45" s="851"/>
      <c r="GNF45" s="851"/>
      <c r="GNG45" s="851"/>
      <c r="GNH45" s="851"/>
      <c r="GNI45" s="851"/>
      <c r="GNJ45" s="851"/>
      <c r="GNK45" s="851"/>
      <c r="GNL45" s="851"/>
      <c r="GNM45" s="851"/>
      <c r="GNN45" s="851"/>
      <c r="GNO45" s="851"/>
      <c r="GNP45" s="851"/>
      <c r="GNQ45" s="851"/>
      <c r="GNR45" s="851"/>
      <c r="GNS45" s="851"/>
      <c r="GNT45" s="851"/>
      <c r="GNU45" s="851"/>
      <c r="GNV45" s="851"/>
      <c r="GNW45" s="851"/>
      <c r="GNX45" s="851"/>
      <c r="GNY45" s="851"/>
      <c r="GNZ45" s="851"/>
      <c r="GOA45" s="851"/>
      <c r="GOB45" s="851"/>
      <c r="GOC45" s="851"/>
      <c r="GOD45" s="851"/>
      <c r="GOE45" s="851"/>
      <c r="GOF45" s="851"/>
      <c r="GOG45" s="851"/>
      <c r="GOH45" s="851"/>
      <c r="GOI45" s="851"/>
      <c r="GOJ45" s="851"/>
      <c r="GOK45" s="851"/>
      <c r="GOL45" s="851"/>
      <c r="GOM45" s="851"/>
      <c r="GON45" s="851"/>
      <c r="GOO45" s="851"/>
      <c r="GOP45" s="851"/>
      <c r="GOQ45" s="851"/>
      <c r="GOR45" s="851"/>
      <c r="GOS45" s="851"/>
      <c r="GOT45" s="851"/>
      <c r="GOU45" s="851"/>
      <c r="GOV45" s="851"/>
      <c r="GOW45" s="851"/>
      <c r="GOX45" s="851"/>
      <c r="GOY45" s="851"/>
      <c r="GOZ45" s="851"/>
      <c r="GPA45" s="851"/>
      <c r="GPB45" s="851"/>
      <c r="GPC45" s="851"/>
      <c r="GPD45" s="851"/>
      <c r="GPE45" s="851"/>
      <c r="GPF45" s="851"/>
      <c r="GPG45" s="851"/>
      <c r="GPH45" s="851"/>
      <c r="GPI45" s="851"/>
      <c r="GPJ45" s="851"/>
      <c r="GPK45" s="851"/>
      <c r="GPL45" s="851"/>
      <c r="GPM45" s="851"/>
      <c r="GPN45" s="851"/>
      <c r="GPO45" s="851"/>
      <c r="GPP45" s="851"/>
      <c r="GPQ45" s="851"/>
      <c r="GPR45" s="851"/>
      <c r="GPS45" s="851"/>
      <c r="GPT45" s="851"/>
      <c r="GPU45" s="851"/>
      <c r="GPV45" s="851"/>
      <c r="GPW45" s="851"/>
      <c r="GPX45" s="851"/>
      <c r="GPY45" s="851"/>
      <c r="GPZ45" s="851"/>
      <c r="GQA45" s="851"/>
      <c r="GQB45" s="851"/>
      <c r="GQC45" s="851"/>
      <c r="GQD45" s="851"/>
      <c r="GQE45" s="851"/>
      <c r="GQF45" s="851"/>
      <c r="GQG45" s="851"/>
      <c r="GQH45" s="851"/>
      <c r="GQI45" s="851"/>
      <c r="GQJ45" s="851"/>
      <c r="GQK45" s="851"/>
      <c r="GQL45" s="851"/>
      <c r="GQM45" s="851"/>
      <c r="GQN45" s="851"/>
      <c r="GQO45" s="851"/>
      <c r="GQP45" s="851"/>
      <c r="GQQ45" s="851"/>
      <c r="GQR45" s="851"/>
      <c r="GQS45" s="851"/>
      <c r="GQT45" s="851"/>
      <c r="GQU45" s="851"/>
      <c r="GQV45" s="851"/>
      <c r="GQW45" s="851"/>
      <c r="GQX45" s="851"/>
      <c r="GQY45" s="851"/>
      <c r="GQZ45" s="851"/>
      <c r="GRA45" s="851"/>
      <c r="GRB45" s="851"/>
      <c r="GRC45" s="851"/>
      <c r="GRD45" s="851"/>
      <c r="GRE45" s="851"/>
      <c r="GRF45" s="851"/>
      <c r="GRG45" s="851"/>
      <c r="GRH45" s="851"/>
      <c r="GRI45" s="851"/>
      <c r="GRJ45" s="851"/>
      <c r="GRK45" s="851"/>
      <c r="GRL45" s="851"/>
      <c r="GRM45" s="851"/>
      <c r="GRN45" s="851"/>
      <c r="GRO45" s="851"/>
      <c r="GRP45" s="851"/>
      <c r="GRQ45" s="851"/>
      <c r="GRR45" s="851"/>
      <c r="GRS45" s="851"/>
      <c r="GRT45" s="851"/>
      <c r="GRU45" s="851"/>
      <c r="GRV45" s="851"/>
      <c r="GRW45" s="851"/>
      <c r="GRX45" s="851"/>
      <c r="GRY45" s="851"/>
      <c r="GRZ45" s="851"/>
      <c r="GSA45" s="851"/>
      <c r="GSB45" s="851"/>
      <c r="GSC45" s="851"/>
      <c r="GSD45" s="851"/>
      <c r="GSE45" s="851"/>
      <c r="GSF45" s="851"/>
      <c r="GSG45" s="851"/>
      <c r="GSH45" s="851"/>
      <c r="GSI45" s="851"/>
      <c r="GSJ45" s="851"/>
      <c r="GSK45" s="851"/>
      <c r="GSL45" s="851"/>
      <c r="GSM45" s="851"/>
      <c r="GSN45" s="851"/>
      <c r="GSO45" s="851"/>
      <c r="GSP45" s="851"/>
      <c r="GSQ45" s="851"/>
      <c r="GSR45" s="851"/>
      <c r="GSS45" s="851"/>
      <c r="GST45" s="851"/>
      <c r="GSU45" s="851"/>
      <c r="GSV45" s="851"/>
      <c r="GSW45" s="851"/>
      <c r="GSX45" s="851"/>
      <c r="GSY45" s="851"/>
      <c r="GSZ45" s="851"/>
      <c r="GTA45" s="851"/>
      <c r="GTB45" s="851"/>
      <c r="GTC45" s="851"/>
      <c r="GTD45" s="851"/>
      <c r="GTE45" s="851"/>
      <c r="GTF45" s="851"/>
      <c r="GTG45" s="851"/>
      <c r="GTH45" s="851"/>
      <c r="GTI45" s="851"/>
      <c r="GTJ45" s="851"/>
      <c r="GTK45" s="851"/>
      <c r="GTL45" s="851"/>
      <c r="GTM45" s="851"/>
      <c r="GTN45" s="851"/>
      <c r="GTO45" s="851"/>
      <c r="GTP45" s="851"/>
      <c r="GTQ45" s="851"/>
      <c r="GTR45" s="851"/>
      <c r="GTS45" s="851"/>
      <c r="GTT45" s="851"/>
      <c r="GTU45" s="851"/>
      <c r="GTV45" s="851"/>
      <c r="GTW45" s="851"/>
      <c r="GTX45" s="851"/>
      <c r="GTY45" s="851"/>
      <c r="GTZ45" s="851"/>
      <c r="GUA45" s="851"/>
      <c r="GUB45" s="851"/>
      <c r="GUC45" s="851"/>
      <c r="GUD45" s="851"/>
      <c r="GUE45" s="851"/>
      <c r="GUF45" s="851"/>
      <c r="GUG45" s="851"/>
      <c r="GUH45" s="851"/>
      <c r="GUI45" s="851"/>
      <c r="GUJ45" s="851"/>
      <c r="GUK45" s="851"/>
      <c r="GUL45" s="851"/>
      <c r="GUM45" s="851"/>
      <c r="GUN45" s="851"/>
      <c r="GUO45" s="851"/>
      <c r="GUP45" s="851"/>
      <c r="GUQ45" s="851"/>
      <c r="GUR45" s="851"/>
      <c r="GUS45" s="851"/>
      <c r="GUT45" s="851"/>
      <c r="GUU45" s="851"/>
      <c r="GUV45" s="851"/>
      <c r="GUW45" s="851"/>
      <c r="GUX45" s="851"/>
      <c r="GUY45" s="851"/>
      <c r="GUZ45" s="851"/>
      <c r="GVA45" s="851"/>
      <c r="GVB45" s="851"/>
      <c r="GVC45" s="851"/>
      <c r="GVD45" s="851"/>
      <c r="GVE45" s="851"/>
      <c r="GVF45" s="851"/>
      <c r="GVG45" s="851"/>
      <c r="GVH45" s="851"/>
      <c r="GVI45" s="851"/>
      <c r="GVJ45" s="851"/>
      <c r="GVK45" s="851"/>
      <c r="GVL45" s="851"/>
      <c r="GVM45" s="851"/>
      <c r="GVN45" s="851"/>
      <c r="GVO45" s="851"/>
      <c r="GVP45" s="851"/>
      <c r="GVQ45" s="851"/>
      <c r="GVR45" s="851"/>
      <c r="GVS45" s="851"/>
      <c r="GVT45" s="851"/>
      <c r="GVU45" s="851"/>
      <c r="GVV45" s="851"/>
      <c r="GVW45" s="851"/>
      <c r="GVX45" s="851"/>
      <c r="GVY45" s="851"/>
      <c r="GVZ45" s="851"/>
      <c r="GWA45" s="851"/>
      <c r="GWB45" s="851"/>
      <c r="GWC45" s="851"/>
      <c r="GWD45" s="851"/>
      <c r="GWE45" s="851"/>
      <c r="GWF45" s="851"/>
      <c r="GWG45" s="851"/>
      <c r="GWH45" s="851"/>
      <c r="GWI45" s="851"/>
      <c r="GWJ45" s="851"/>
      <c r="GWK45" s="851"/>
      <c r="GWL45" s="851"/>
      <c r="GWM45" s="851"/>
      <c r="GWN45" s="851"/>
      <c r="GWO45" s="851"/>
      <c r="GWP45" s="851"/>
      <c r="GWQ45" s="851"/>
      <c r="GWR45" s="851"/>
      <c r="GWS45" s="851"/>
      <c r="GWT45" s="851"/>
      <c r="GWU45" s="851"/>
      <c r="GWV45" s="851"/>
      <c r="GWW45" s="851"/>
      <c r="GWX45" s="851"/>
      <c r="GWY45" s="851"/>
      <c r="GWZ45" s="851"/>
      <c r="GXA45" s="851"/>
      <c r="GXB45" s="851"/>
      <c r="GXC45" s="851"/>
      <c r="GXD45" s="851"/>
      <c r="GXE45" s="851"/>
      <c r="GXF45" s="851"/>
      <c r="GXG45" s="851"/>
      <c r="GXH45" s="851"/>
      <c r="GXI45" s="851"/>
      <c r="GXJ45" s="851"/>
      <c r="GXK45" s="851"/>
      <c r="GXL45" s="851"/>
      <c r="GXM45" s="851"/>
      <c r="GXN45" s="851"/>
      <c r="GXO45" s="851"/>
      <c r="GXP45" s="851"/>
      <c r="GXQ45" s="851"/>
      <c r="GXR45" s="851"/>
      <c r="GXS45" s="851"/>
      <c r="GXT45" s="851"/>
      <c r="GXU45" s="851"/>
      <c r="GXV45" s="851"/>
      <c r="GXW45" s="851"/>
      <c r="GXX45" s="851"/>
      <c r="GXY45" s="851"/>
      <c r="GXZ45" s="851"/>
      <c r="GYA45" s="851"/>
      <c r="GYB45" s="851"/>
      <c r="GYC45" s="851"/>
      <c r="GYD45" s="851"/>
      <c r="GYE45" s="851"/>
      <c r="GYF45" s="851"/>
      <c r="GYG45" s="851"/>
      <c r="GYH45" s="851"/>
      <c r="GYI45" s="851"/>
      <c r="GYJ45" s="851"/>
      <c r="GYK45" s="851"/>
      <c r="GYL45" s="851"/>
      <c r="GYM45" s="851"/>
      <c r="GYN45" s="851"/>
      <c r="GYO45" s="851"/>
      <c r="GYP45" s="851"/>
      <c r="GYQ45" s="851"/>
      <c r="GYR45" s="851"/>
      <c r="GYS45" s="851"/>
      <c r="GYT45" s="851"/>
      <c r="GYU45" s="851"/>
      <c r="GYV45" s="851"/>
      <c r="GYW45" s="851"/>
      <c r="GYX45" s="851"/>
      <c r="GYY45" s="851"/>
      <c r="GYZ45" s="851"/>
      <c r="GZA45" s="851"/>
      <c r="GZB45" s="851"/>
      <c r="GZC45" s="851"/>
      <c r="GZD45" s="851"/>
      <c r="GZE45" s="851"/>
      <c r="GZF45" s="851"/>
      <c r="GZG45" s="851"/>
      <c r="GZH45" s="851"/>
      <c r="GZI45" s="851"/>
      <c r="GZJ45" s="851"/>
      <c r="GZK45" s="851"/>
      <c r="GZL45" s="851"/>
      <c r="GZM45" s="851"/>
      <c r="GZN45" s="851"/>
      <c r="GZO45" s="851"/>
      <c r="GZP45" s="851"/>
      <c r="GZQ45" s="851"/>
      <c r="GZR45" s="851"/>
      <c r="GZS45" s="851"/>
      <c r="GZT45" s="851"/>
      <c r="GZU45" s="851"/>
      <c r="GZV45" s="851"/>
      <c r="GZW45" s="851"/>
      <c r="GZX45" s="851"/>
      <c r="GZY45" s="851"/>
      <c r="GZZ45" s="851"/>
      <c r="HAA45" s="851"/>
      <c r="HAB45" s="851"/>
      <c r="HAC45" s="851"/>
      <c r="HAD45" s="851"/>
      <c r="HAE45" s="851"/>
      <c r="HAF45" s="851"/>
      <c r="HAG45" s="851"/>
      <c r="HAH45" s="851"/>
      <c r="HAI45" s="851"/>
      <c r="HAJ45" s="851"/>
      <c r="HAK45" s="851"/>
      <c r="HAL45" s="851"/>
      <c r="HAM45" s="851"/>
      <c r="HAN45" s="851"/>
      <c r="HAO45" s="851"/>
      <c r="HAP45" s="851"/>
      <c r="HAQ45" s="851"/>
      <c r="HAR45" s="851"/>
      <c r="HAS45" s="851"/>
      <c r="HAT45" s="851"/>
      <c r="HAU45" s="851"/>
      <c r="HAV45" s="851"/>
      <c r="HAW45" s="851"/>
      <c r="HAX45" s="851"/>
      <c r="HAY45" s="851"/>
      <c r="HAZ45" s="851"/>
      <c r="HBA45" s="851"/>
      <c r="HBB45" s="851"/>
      <c r="HBC45" s="851"/>
      <c r="HBD45" s="851"/>
      <c r="HBE45" s="851"/>
      <c r="HBF45" s="851"/>
      <c r="HBG45" s="851"/>
      <c r="HBH45" s="851"/>
      <c r="HBI45" s="851"/>
      <c r="HBJ45" s="851"/>
      <c r="HBK45" s="851"/>
      <c r="HBL45" s="851"/>
      <c r="HBM45" s="851"/>
      <c r="HBN45" s="851"/>
      <c r="HBO45" s="851"/>
      <c r="HBP45" s="851"/>
      <c r="HBQ45" s="851"/>
      <c r="HBR45" s="851"/>
      <c r="HBS45" s="851"/>
      <c r="HBT45" s="851"/>
      <c r="HBU45" s="851"/>
      <c r="HBV45" s="851"/>
      <c r="HBW45" s="851"/>
      <c r="HBX45" s="851"/>
      <c r="HBY45" s="851"/>
      <c r="HBZ45" s="851"/>
      <c r="HCA45" s="851"/>
      <c r="HCB45" s="851"/>
      <c r="HCC45" s="851"/>
      <c r="HCD45" s="851"/>
      <c r="HCE45" s="851"/>
      <c r="HCF45" s="851"/>
      <c r="HCG45" s="851"/>
      <c r="HCH45" s="851"/>
      <c r="HCI45" s="851"/>
      <c r="HCJ45" s="851"/>
      <c r="HCK45" s="851"/>
      <c r="HCL45" s="851"/>
      <c r="HCM45" s="851"/>
      <c r="HCN45" s="851"/>
      <c r="HCO45" s="851"/>
      <c r="HCP45" s="851"/>
      <c r="HCQ45" s="851"/>
      <c r="HCR45" s="851"/>
      <c r="HCS45" s="851"/>
      <c r="HCT45" s="851"/>
      <c r="HCU45" s="851"/>
      <c r="HCV45" s="851"/>
      <c r="HCW45" s="851"/>
      <c r="HCX45" s="851"/>
      <c r="HCY45" s="851"/>
      <c r="HCZ45" s="851"/>
      <c r="HDA45" s="851"/>
      <c r="HDB45" s="851"/>
      <c r="HDC45" s="851"/>
      <c r="HDD45" s="851"/>
      <c r="HDE45" s="851"/>
      <c r="HDF45" s="851"/>
      <c r="HDG45" s="851"/>
      <c r="HDH45" s="851"/>
      <c r="HDI45" s="851"/>
      <c r="HDJ45" s="851"/>
      <c r="HDK45" s="851"/>
      <c r="HDL45" s="851"/>
      <c r="HDM45" s="851"/>
      <c r="HDN45" s="851"/>
      <c r="HDO45" s="851"/>
      <c r="HDP45" s="851"/>
      <c r="HDQ45" s="851"/>
      <c r="HDR45" s="851"/>
      <c r="HDS45" s="851"/>
      <c r="HDT45" s="851"/>
      <c r="HDU45" s="851"/>
      <c r="HDV45" s="851"/>
      <c r="HDW45" s="851"/>
      <c r="HDX45" s="851"/>
      <c r="HDY45" s="851"/>
      <c r="HDZ45" s="851"/>
      <c r="HEA45" s="851"/>
      <c r="HEB45" s="851"/>
      <c r="HEC45" s="851"/>
      <c r="HED45" s="851"/>
      <c r="HEE45" s="851"/>
      <c r="HEF45" s="851"/>
      <c r="HEG45" s="851"/>
      <c r="HEH45" s="851"/>
      <c r="HEI45" s="851"/>
      <c r="HEJ45" s="851"/>
      <c r="HEK45" s="851"/>
      <c r="HEL45" s="851"/>
      <c r="HEM45" s="851"/>
      <c r="HEN45" s="851"/>
      <c r="HEO45" s="851"/>
      <c r="HEP45" s="851"/>
      <c r="HEQ45" s="851"/>
      <c r="HER45" s="851"/>
      <c r="HES45" s="851"/>
      <c r="HET45" s="851"/>
      <c r="HEU45" s="851"/>
      <c r="HEV45" s="851"/>
      <c r="HEW45" s="851"/>
      <c r="HEX45" s="851"/>
      <c r="HEY45" s="851"/>
      <c r="HEZ45" s="851"/>
      <c r="HFA45" s="851"/>
      <c r="HFB45" s="851"/>
      <c r="HFC45" s="851"/>
      <c r="HFD45" s="851"/>
      <c r="HFE45" s="851"/>
      <c r="HFF45" s="851"/>
      <c r="HFG45" s="851"/>
      <c r="HFH45" s="851"/>
      <c r="HFI45" s="851"/>
      <c r="HFJ45" s="851"/>
      <c r="HFK45" s="851"/>
      <c r="HFL45" s="851"/>
      <c r="HFM45" s="851"/>
      <c r="HFN45" s="851"/>
      <c r="HFO45" s="851"/>
      <c r="HFP45" s="851"/>
      <c r="HFQ45" s="851"/>
      <c r="HFR45" s="851"/>
      <c r="HFS45" s="851"/>
      <c r="HFT45" s="851"/>
      <c r="HFU45" s="851"/>
      <c r="HFV45" s="851"/>
      <c r="HFW45" s="851"/>
      <c r="HFX45" s="851"/>
      <c r="HFY45" s="851"/>
      <c r="HFZ45" s="851"/>
      <c r="HGA45" s="851"/>
      <c r="HGB45" s="851"/>
      <c r="HGC45" s="851"/>
      <c r="HGD45" s="851"/>
      <c r="HGE45" s="851"/>
      <c r="HGF45" s="851"/>
      <c r="HGG45" s="851"/>
      <c r="HGH45" s="851"/>
      <c r="HGI45" s="851"/>
      <c r="HGJ45" s="851"/>
      <c r="HGK45" s="851"/>
      <c r="HGL45" s="851"/>
      <c r="HGM45" s="851"/>
      <c r="HGN45" s="851"/>
      <c r="HGO45" s="851"/>
      <c r="HGP45" s="851"/>
      <c r="HGQ45" s="851"/>
      <c r="HGR45" s="851"/>
      <c r="HGS45" s="851"/>
      <c r="HGT45" s="851"/>
      <c r="HGU45" s="851"/>
      <c r="HGV45" s="851"/>
      <c r="HGW45" s="851"/>
      <c r="HGX45" s="851"/>
      <c r="HGY45" s="851"/>
      <c r="HGZ45" s="851"/>
      <c r="HHA45" s="851"/>
      <c r="HHB45" s="851"/>
      <c r="HHC45" s="851"/>
      <c r="HHD45" s="851"/>
      <c r="HHE45" s="851"/>
      <c r="HHF45" s="851"/>
      <c r="HHG45" s="851"/>
      <c r="HHH45" s="851"/>
      <c r="HHI45" s="851"/>
      <c r="HHJ45" s="851"/>
      <c r="HHK45" s="851"/>
      <c r="HHL45" s="851"/>
      <c r="HHM45" s="851"/>
      <c r="HHN45" s="851"/>
      <c r="HHO45" s="851"/>
      <c r="HHP45" s="851"/>
      <c r="HHQ45" s="851"/>
      <c r="HHR45" s="851"/>
      <c r="HHS45" s="851"/>
      <c r="HHT45" s="851"/>
      <c r="HHU45" s="851"/>
      <c r="HHV45" s="851"/>
      <c r="HHW45" s="851"/>
      <c r="HHX45" s="851"/>
      <c r="HHY45" s="851"/>
      <c r="HHZ45" s="851"/>
      <c r="HIA45" s="851"/>
      <c r="HIB45" s="851"/>
      <c r="HIC45" s="851"/>
      <c r="HID45" s="851"/>
      <c r="HIE45" s="851"/>
      <c r="HIF45" s="851"/>
      <c r="HIG45" s="851"/>
      <c r="HIH45" s="851"/>
      <c r="HII45" s="851"/>
      <c r="HIJ45" s="851"/>
      <c r="HIK45" s="851"/>
      <c r="HIL45" s="851"/>
      <c r="HIM45" s="851"/>
      <c r="HIN45" s="851"/>
      <c r="HIO45" s="851"/>
      <c r="HIP45" s="851"/>
      <c r="HIQ45" s="851"/>
      <c r="HIR45" s="851"/>
      <c r="HIS45" s="851"/>
      <c r="HIT45" s="851"/>
      <c r="HIU45" s="851"/>
      <c r="HIV45" s="851"/>
      <c r="HIW45" s="851"/>
      <c r="HIX45" s="851"/>
      <c r="HIY45" s="851"/>
      <c r="HIZ45" s="851"/>
      <c r="HJA45" s="851"/>
      <c r="HJB45" s="851"/>
      <c r="HJC45" s="851"/>
      <c r="HJD45" s="851"/>
      <c r="HJE45" s="851"/>
      <c r="HJF45" s="851"/>
      <c r="HJG45" s="851"/>
      <c r="HJH45" s="851"/>
      <c r="HJI45" s="851"/>
      <c r="HJJ45" s="851"/>
      <c r="HJK45" s="851"/>
      <c r="HJL45" s="851"/>
      <c r="HJM45" s="851"/>
      <c r="HJN45" s="851"/>
      <c r="HJO45" s="851"/>
      <c r="HJP45" s="851"/>
      <c r="HJQ45" s="851"/>
      <c r="HJR45" s="851"/>
      <c r="HJS45" s="851"/>
      <c r="HJT45" s="851"/>
      <c r="HJU45" s="851"/>
      <c r="HJV45" s="851"/>
      <c r="HJW45" s="851"/>
      <c r="HJX45" s="851"/>
      <c r="HJY45" s="851"/>
      <c r="HJZ45" s="851"/>
      <c r="HKA45" s="851"/>
      <c r="HKB45" s="851"/>
      <c r="HKC45" s="851"/>
      <c r="HKD45" s="851"/>
      <c r="HKE45" s="851"/>
      <c r="HKF45" s="851"/>
      <c r="HKG45" s="851"/>
      <c r="HKH45" s="851"/>
      <c r="HKI45" s="851"/>
      <c r="HKJ45" s="851"/>
      <c r="HKK45" s="851"/>
      <c r="HKL45" s="851"/>
      <c r="HKM45" s="851"/>
      <c r="HKN45" s="851"/>
      <c r="HKO45" s="851"/>
      <c r="HKP45" s="851"/>
      <c r="HKQ45" s="851"/>
      <c r="HKR45" s="851"/>
      <c r="HKS45" s="851"/>
      <c r="HKT45" s="851"/>
      <c r="HKU45" s="851"/>
      <c r="HKV45" s="851"/>
      <c r="HKW45" s="851"/>
      <c r="HKX45" s="851"/>
      <c r="HKY45" s="851"/>
      <c r="HKZ45" s="851"/>
      <c r="HLA45" s="851"/>
      <c r="HLB45" s="851"/>
      <c r="HLC45" s="851"/>
      <c r="HLD45" s="851"/>
      <c r="HLE45" s="851"/>
      <c r="HLF45" s="851"/>
      <c r="HLG45" s="851"/>
      <c r="HLH45" s="851"/>
      <c r="HLI45" s="851"/>
      <c r="HLJ45" s="851"/>
      <c r="HLK45" s="851"/>
      <c r="HLL45" s="851"/>
      <c r="HLM45" s="851"/>
      <c r="HLN45" s="851"/>
      <c r="HLO45" s="851"/>
      <c r="HLP45" s="851"/>
      <c r="HLQ45" s="851"/>
      <c r="HLR45" s="851"/>
      <c r="HLS45" s="851"/>
      <c r="HLT45" s="851"/>
      <c r="HLU45" s="851"/>
      <c r="HLV45" s="851"/>
      <c r="HLW45" s="851"/>
      <c r="HLX45" s="851"/>
      <c r="HLY45" s="851"/>
      <c r="HLZ45" s="851"/>
      <c r="HMA45" s="851"/>
      <c r="HMB45" s="851"/>
      <c r="HMC45" s="851"/>
      <c r="HMD45" s="851"/>
      <c r="HME45" s="851"/>
      <c r="HMF45" s="851"/>
      <c r="HMG45" s="851"/>
      <c r="HMH45" s="851"/>
      <c r="HMI45" s="851"/>
      <c r="HMJ45" s="851"/>
      <c r="HMK45" s="851"/>
      <c r="HML45" s="851"/>
      <c r="HMM45" s="851"/>
      <c r="HMN45" s="851"/>
      <c r="HMO45" s="851"/>
      <c r="HMP45" s="851"/>
      <c r="HMQ45" s="851"/>
      <c r="HMR45" s="851"/>
      <c r="HMS45" s="851"/>
      <c r="HMT45" s="851"/>
      <c r="HMU45" s="851"/>
      <c r="HMV45" s="851"/>
      <c r="HMW45" s="851"/>
      <c r="HMX45" s="851"/>
      <c r="HMY45" s="851"/>
      <c r="HMZ45" s="851"/>
      <c r="HNA45" s="851"/>
      <c r="HNB45" s="851"/>
      <c r="HNC45" s="851"/>
      <c r="HND45" s="851"/>
      <c r="HNE45" s="851"/>
      <c r="HNF45" s="851"/>
      <c r="HNG45" s="851"/>
      <c r="HNH45" s="851"/>
      <c r="HNI45" s="851"/>
      <c r="HNJ45" s="851"/>
      <c r="HNK45" s="851"/>
      <c r="HNL45" s="851"/>
      <c r="HNM45" s="851"/>
      <c r="HNN45" s="851"/>
      <c r="HNO45" s="851"/>
      <c r="HNP45" s="851"/>
      <c r="HNQ45" s="851"/>
      <c r="HNR45" s="851"/>
      <c r="HNS45" s="851"/>
      <c r="HNT45" s="851"/>
      <c r="HNU45" s="851"/>
      <c r="HNV45" s="851"/>
      <c r="HNW45" s="851"/>
      <c r="HNX45" s="851"/>
      <c r="HNY45" s="851"/>
      <c r="HNZ45" s="851"/>
      <c r="HOA45" s="851"/>
      <c r="HOB45" s="851"/>
      <c r="HOC45" s="851"/>
      <c r="HOD45" s="851"/>
      <c r="HOE45" s="851"/>
      <c r="HOF45" s="851"/>
      <c r="HOG45" s="851"/>
      <c r="HOH45" s="851"/>
      <c r="HOI45" s="851"/>
      <c r="HOJ45" s="851"/>
      <c r="HOK45" s="851"/>
      <c r="HOL45" s="851"/>
      <c r="HOM45" s="851"/>
      <c r="HON45" s="851"/>
      <c r="HOO45" s="851"/>
      <c r="HOP45" s="851"/>
      <c r="HOQ45" s="851"/>
      <c r="HOR45" s="851"/>
      <c r="HOS45" s="851"/>
      <c r="HOT45" s="851"/>
      <c r="HOU45" s="851"/>
      <c r="HOV45" s="851"/>
      <c r="HOW45" s="851"/>
      <c r="HOX45" s="851"/>
      <c r="HOY45" s="851"/>
      <c r="HOZ45" s="851"/>
      <c r="HPA45" s="851"/>
      <c r="HPB45" s="851"/>
      <c r="HPC45" s="851"/>
      <c r="HPD45" s="851"/>
      <c r="HPE45" s="851"/>
      <c r="HPF45" s="851"/>
      <c r="HPG45" s="851"/>
      <c r="HPH45" s="851"/>
      <c r="HPI45" s="851"/>
      <c r="HPJ45" s="851"/>
      <c r="HPK45" s="851"/>
      <c r="HPL45" s="851"/>
      <c r="HPM45" s="851"/>
      <c r="HPN45" s="851"/>
      <c r="HPO45" s="851"/>
      <c r="HPP45" s="851"/>
      <c r="HPQ45" s="851"/>
      <c r="HPR45" s="851"/>
      <c r="HPS45" s="851"/>
      <c r="HPT45" s="851"/>
      <c r="HPU45" s="851"/>
      <c r="HPV45" s="851"/>
      <c r="HPW45" s="851"/>
      <c r="HPX45" s="851"/>
      <c r="HPY45" s="851"/>
      <c r="HPZ45" s="851"/>
      <c r="HQA45" s="851"/>
      <c r="HQB45" s="851"/>
      <c r="HQC45" s="851"/>
      <c r="HQD45" s="851"/>
      <c r="HQE45" s="851"/>
      <c r="HQF45" s="851"/>
      <c r="HQG45" s="851"/>
      <c r="HQH45" s="851"/>
      <c r="HQI45" s="851"/>
      <c r="HQJ45" s="851"/>
      <c r="HQK45" s="851"/>
      <c r="HQL45" s="851"/>
      <c r="HQM45" s="851"/>
      <c r="HQN45" s="851"/>
      <c r="HQO45" s="851"/>
      <c r="HQP45" s="851"/>
      <c r="HQQ45" s="851"/>
      <c r="HQR45" s="851"/>
      <c r="HQS45" s="851"/>
      <c r="HQT45" s="851"/>
      <c r="HQU45" s="851"/>
      <c r="HQV45" s="851"/>
      <c r="HQW45" s="851"/>
      <c r="HQX45" s="851"/>
      <c r="HQY45" s="851"/>
      <c r="HQZ45" s="851"/>
      <c r="HRA45" s="851"/>
      <c r="HRB45" s="851"/>
      <c r="HRC45" s="851"/>
      <c r="HRD45" s="851"/>
      <c r="HRE45" s="851"/>
      <c r="HRF45" s="851"/>
      <c r="HRG45" s="851"/>
      <c r="HRH45" s="851"/>
      <c r="HRI45" s="851"/>
      <c r="HRJ45" s="851"/>
      <c r="HRK45" s="851"/>
      <c r="HRL45" s="851"/>
      <c r="HRM45" s="851"/>
      <c r="HRN45" s="851"/>
      <c r="HRO45" s="851"/>
      <c r="HRP45" s="851"/>
      <c r="HRQ45" s="851"/>
      <c r="HRR45" s="851"/>
      <c r="HRS45" s="851"/>
      <c r="HRT45" s="851"/>
      <c r="HRU45" s="851"/>
      <c r="HRV45" s="851"/>
      <c r="HRW45" s="851"/>
      <c r="HRX45" s="851"/>
      <c r="HRY45" s="851"/>
      <c r="HRZ45" s="851"/>
      <c r="HSA45" s="851"/>
      <c r="HSB45" s="851"/>
      <c r="HSC45" s="851"/>
      <c r="HSD45" s="851"/>
      <c r="HSE45" s="851"/>
      <c r="HSF45" s="851"/>
      <c r="HSG45" s="851"/>
      <c r="HSH45" s="851"/>
      <c r="HSI45" s="851"/>
      <c r="HSJ45" s="851"/>
      <c r="HSK45" s="851"/>
      <c r="HSL45" s="851"/>
      <c r="HSM45" s="851"/>
      <c r="HSN45" s="851"/>
      <c r="HSO45" s="851"/>
      <c r="HSP45" s="851"/>
      <c r="HSQ45" s="851"/>
      <c r="HSR45" s="851"/>
      <c r="HSS45" s="851"/>
      <c r="HST45" s="851"/>
      <c r="HSU45" s="851"/>
      <c r="HSV45" s="851"/>
      <c r="HSW45" s="851"/>
      <c r="HSX45" s="851"/>
      <c r="HSY45" s="851"/>
      <c r="HSZ45" s="851"/>
      <c r="HTA45" s="851"/>
      <c r="HTB45" s="851"/>
      <c r="HTC45" s="851"/>
      <c r="HTD45" s="851"/>
      <c r="HTE45" s="851"/>
      <c r="HTF45" s="851"/>
      <c r="HTG45" s="851"/>
      <c r="HTH45" s="851"/>
      <c r="HTI45" s="851"/>
      <c r="HTJ45" s="851"/>
      <c r="HTK45" s="851"/>
      <c r="HTL45" s="851"/>
      <c r="HTM45" s="851"/>
      <c r="HTN45" s="851"/>
      <c r="HTO45" s="851"/>
      <c r="HTP45" s="851"/>
      <c r="HTQ45" s="851"/>
      <c r="HTR45" s="851"/>
      <c r="HTS45" s="851"/>
      <c r="HTT45" s="851"/>
      <c r="HTU45" s="851"/>
      <c r="HTV45" s="851"/>
      <c r="HTW45" s="851"/>
      <c r="HTX45" s="851"/>
      <c r="HTY45" s="851"/>
      <c r="HTZ45" s="851"/>
      <c r="HUA45" s="851"/>
      <c r="HUB45" s="851"/>
      <c r="HUC45" s="851"/>
      <c r="HUD45" s="851"/>
      <c r="HUE45" s="851"/>
      <c r="HUF45" s="851"/>
      <c r="HUG45" s="851"/>
      <c r="HUH45" s="851"/>
      <c r="HUI45" s="851"/>
      <c r="HUJ45" s="851"/>
      <c r="HUK45" s="851"/>
      <c r="HUL45" s="851"/>
      <c r="HUM45" s="851"/>
      <c r="HUN45" s="851"/>
      <c r="HUO45" s="851"/>
      <c r="HUP45" s="851"/>
      <c r="HUQ45" s="851"/>
      <c r="HUR45" s="851"/>
      <c r="HUS45" s="851"/>
      <c r="HUT45" s="851"/>
      <c r="HUU45" s="851"/>
      <c r="HUV45" s="851"/>
      <c r="HUW45" s="851"/>
      <c r="HUX45" s="851"/>
      <c r="HUY45" s="851"/>
      <c r="HUZ45" s="851"/>
      <c r="HVA45" s="851"/>
      <c r="HVB45" s="851"/>
      <c r="HVC45" s="851"/>
      <c r="HVD45" s="851"/>
      <c r="HVE45" s="851"/>
      <c r="HVF45" s="851"/>
      <c r="HVG45" s="851"/>
      <c r="HVH45" s="851"/>
      <c r="HVI45" s="851"/>
      <c r="HVJ45" s="851"/>
      <c r="HVK45" s="851"/>
      <c r="HVL45" s="851"/>
      <c r="HVM45" s="851"/>
      <c r="HVN45" s="851"/>
      <c r="HVO45" s="851"/>
      <c r="HVP45" s="851"/>
      <c r="HVQ45" s="851"/>
      <c r="HVR45" s="851"/>
      <c r="HVS45" s="851"/>
      <c r="HVT45" s="851"/>
      <c r="HVU45" s="851"/>
      <c r="HVV45" s="851"/>
      <c r="HVW45" s="851"/>
      <c r="HVX45" s="851"/>
      <c r="HVY45" s="851"/>
      <c r="HVZ45" s="851"/>
      <c r="HWA45" s="851"/>
      <c r="HWB45" s="851"/>
      <c r="HWC45" s="851"/>
      <c r="HWD45" s="851"/>
      <c r="HWE45" s="851"/>
      <c r="HWF45" s="851"/>
      <c r="HWG45" s="851"/>
      <c r="HWH45" s="851"/>
      <c r="HWI45" s="851"/>
      <c r="HWJ45" s="851"/>
      <c r="HWK45" s="851"/>
      <c r="HWL45" s="851"/>
      <c r="HWM45" s="851"/>
      <c r="HWN45" s="851"/>
      <c r="HWO45" s="851"/>
      <c r="HWP45" s="851"/>
      <c r="HWQ45" s="851"/>
      <c r="HWR45" s="851"/>
      <c r="HWS45" s="851"/>
      <c r="HWT45" s="851"/>
      <c r="HWU45" s="851"/>
      <c r="HWV45" s="851"/>
      <c r="HWW45" s="851"/>
      <c r="HWX45" s="851"/>
      <c r="HWY45" s="851"/>
      <c r="HWZ45" s="851"/>
      <c r="HXA45" s="851"/>
      <c r="HXB45" s="851"/>
      <c r="HXC45" s="851"/>
      <c r="HXD45" s="851"/>
      <c r="HXE45" s="851"/>
      <c r="HXF45" s="851"/>
      <c r="HXG45" s="851"/>
      <c r="HXH45" s="851"/>
      <c r="HXI45" s="851"/>
      <c r="HXJ45" s="851"/>
      <c r="HXK45" s="851"/>
      <c r="HXL45" s="851"/>
      <c r="HXM45" s="851"/>
      <c r="HXN45" s="851"/>
      <c r="HXO45" s="851"/>
      <c r="HXP45" s="851"/>
      <c r="HXQ45" s="851"/>
      <c r="HXR45" s="851"/>
      <c r="HXS45" s="851"/>
      <c r="HXT45" s="851"/>
      <c r="HXU45" s="851"/>
      <c r="HXV45" s="851"/>
      <c r="HXW45" s="851"/>
      <c r="HXX45" s="851"/>
      <c r="HXY45" s="851"/>
      <c r="HXZ45" s="851"/>
      <c r="HYA45" s="851"/>
      <c r="HYB45" s="851"/>
      <c r="HYC45" s="851"/>
      <c r="HYD45" s="851"/>
      <c r="HYE45" s="851"/>
      <c r="HYF45" s="851"/>
      <c r="HYG45" s="851"/>
      <c r="HYH45" s="851"/>
      <c r="HYI45" s="851"/>
      <c r="HYJ45" s="851"/>
      <c r="HYK45" s="851"/>
      <c r="HYL45" s="851"/>
      <c r="HYM45" s="851"/>
      <c r="HYN45" s="851"/>
      <c r="HYO45" s="851"/>
      <c r="HYP45" s="851"/>
      <c r="HYQ45" s="851"/>
      <c r="HYR45" s="851"/>
      <c r="HYS45" s="851"/>
      <c r="HYT45" s="851"/>
      <c r="HYU45" s="851"/>
      <c r="HYV45" s="851"/>
      <c r="HYW45" s="851"/>
      <c r="HYX45" s="851"/>
      <c r="HYY45" s="851"/>
      <c r="HYZ45" s="851"/>
      <c r="HZA45" s="851"/>
      <c r="HZB45" s="851"/>
      <c r="HZC45" s="851"/>
      <c r="HZD45" s="851"/>
      <c r="HZE45" s="851"/>
      <c r="HZF45" s="851"/>
      <c r="HZG45" s="851"/>
      <c r="HZH45" s="851"/>
      <c r="HZI45" s="851"/>
      <c r="HZJ45" s="851"/>
      <c r="HZK45" s="851"/>
      <c r="HZL45" s="851"/>
      <c r="HZM45" s="851"/>
      <c r="HZN45" s="851"/>
      <c r="HZO45" s="851"/>
      <c r="HZP45" s="851"/>
      <c r="HZQ45" s="851"/>
      <c r="HZR45" s="851"/>
      <c r="HZS45" s="851"/>
      <c r="HZT45" s="851"/>
      <c r="HZU45" s="851"/>
      <c r="HZV45" s="851"/>
      <c r="HZW45" s="851"/>
      <c r="HZX45" s="851"/>
      <c r="HZY45" s="851"/>
      <c r="HZZ45" s="851"/>
      <c r="IAA45" s="851"/>
      <c r="IAB45" s="851"/>
      <c r="IAC45" s="851"/>
      <c r="IAD45" s="851"/>
      <c r="IAE45" s="851"/>
      <c r="IAF45" s="851"/>
      <c r="IAG45" s="851"/>
      <c r="IAH45" s="851"/>
      <c r="IAI45" s="851"/>
      <c r="IAJ45" s="851"/>
      <c r="IAK45" s="851"/>
      <c r="IAL45" s="851"/>
      <c r="IAM45" s="851"/>
      <c r="IAN45" s="851"/>
      <c r="IAO45" s="851"/>
      <c r="IAP45" s="851"/>
      <c r="IAQ45" s="851"/>
      <c r="IAR45" s="851"/>
      <c r="IAS45" s="851"/>
      <c r="IAT45" s="851"/>
      <c r="IAU45" s="851"/>
      <c r="IAV45" s="851"/>
      <c r="IAW45" s="851"/>
      <c r="IAX45" s="851"/>
      <c r="IAY45" s="851"/>
      <c r="IAZ45" s="851"/>
      <c r="IBA45" s="851"/>
      <c r="IBB45" s="851"/>
      <c r="IBC45" s="851"/>
      <c r="IBD45" s="851"/>
      <c r="IBE45" s="851"/>
      <c r="IBF45" s="851"/>
      <c r="IBG45" s="851"/>
      <c r="IBH45" s="851"/>
      <c r="IBI45" s="851"/>
      <c r="IBJ45" s="851"/>
      <c r="IBK45" s="851"/>
      <c r="IBL45" s="851"/>
      <c r="IBM45" s="851"/>
      <c r="IBN45" s="851"/>
      <c r="IBO45" s="851"/>
      <c r="IBP45" s="851"/>
      <c r="IBQ45" s="851"/>
      <c r="IBR45" s="851"/>
      <c r="IBS45" s="851"/>
      <c r="IBT45" s="851"/>
      <c r="IBU45" s="851"/>
      <c r="IBV45" s="851"/>
      <c r="IBW45" s="851"/>
      <c r="IBX45" s="851"/>
      <c r="IBY45" s="851"/>
      <c r="IBZ45" s="851"/>
      <c r="ICA45" s="851"/>
      <c r="ICB45" s="851"/>
      <c r="ICC45" s="851"/>
      <c r="ICD45" s="851"/>
      <c r="ICE45" s="851"/>
      <c r="ICF45" s="851"/>
      <c r="ICG45" s="851"/>
      <c r="ICH45" s="851"/>
      <c r="ICI45" s="851"/>
      <c r="ICJ45" s="851"/>
      <c r="ICK45" s="851"/>
      <c r="ICL45" s="851"/>
      <c r="ICM45" s="851"/>
      <c r="ICN45" s="851"/>
      <c r="ICO45" s="851"/>
      <c r="ICP45" s="851"/>
      <c r="ICQ45" s="851"/>
      <c r="ICR45" s="851"/>
      <c r="ICS45" s="851"/>
      <c r="ICT45" s="851"/>
      <c r="ICU45" s="851"/>
      <c r="ICV45" s="851"/>
      <c r="ICW45" s="851"/>
      <c r="ICX45" s="851"/>
      <c r="ICY45" s="851"/>
      <c r="ICZ45" s="851"/>
      <c r="IDA45" s="851"/>
      <c r="IDB45" s="851"/>
      <c r="IDC45" s="851"/>
      <c r="IDD45" s="851"/>
      <c r="IDE45" s="851"/>
      <c r="IDF45" s="851"/>
      <c r="IDG45" s="851"/>
      <c r="IDH45" s="851"/>
      <c r="IDI45" s="851"/>
      <c r="IDJ45" s="851"/>
      <c r="IDK45" s="851"/>
      <c r="IDL45" s="851"/>
      <c r="IDM45" s="851"/>
      <c r="IDN45" s="851"/>
      <c r="IDO45" s="851"/>
      <c r="IDP45" s="851"/>
      <c r="IDQ45" s="851"/>
      <c r="IDR45" s="851"/>
      <c r="IDS45" s="851"/>
      <c r="IDT45" s="851"/>
      <c r="IDU45" s="851"/>
      <c r="IDV45" s="851"/>
      <c r="IDW45" s="851"/>
      <c r="IDX45" s="851"/>
      <c r="IDY45" s="851"/>
      <c r="IDZ45" s="851"/>
      <c r="IEA45" s="851"/>
      <c r="IEB45" s="851"/>
      <c r="IEC45" s="851"/>
      <c r="IED45" s="851"/>
      <c r="IEE45" s="851"/>
      <c r="IEF45" s="851"/>
      <c r="IEG45" s="851"/>
      <c r="IEH45" s="851"/>
      <c r="IEI45" s="851"/>
      <c r="IEJ45" s="851"/>
      <c r="IEK45" s="851"/>
      <c r="IEL45" s="851"/>
      <c r="IEM45" s="851"/>
      <c r="IEN45" s="851"/>
      <c r="IEO45" s="851"/>
      <c r="IEP45" s="851"/>
      <c r="IEQ45" s="851"/>
      <c r="IER45" s="851"/>
      <c r="IES45" s="851"/>
      <c r="IET45" s="851"/>
      <c r="IEU45" s="851"/>
      <c r="IEV45" s="851"/>
      <c r="IEW45" s="851"/>
      <c r="IEX45" s="851"/>
      <c r="IEY45" s="851"/>
      <c r="IEZ45" s="851"/>
      <c r="IFA45" s="851"/>
      <c r="IFB45" s="851"/>
      <c r="IFC45" s="851"/>
      <c r="IFD45" s="851"/>
      <c r="IFE45" s="851"/>
      <c r="IFF45" s="851"/>
      <c r="IFG45" s="851"/>
      <c r="IFH45" s="851"/>
      <c r="IFI45" s="851"/>
      <c r="IFJ45" s="851"/>
      <c r="IFK45" s="851"/>
      <c r="IFL45" s="851"/>
      <c r="IFM45" s="851"/>
      <c r="IFN45" s="851"/>
      <c r="IFO45" s="851"/>
      <c r="IFP45" s="851"/>
      <c r="IFQ45" s="851"/>
      <c r="IFR45" s="851"/>
      <c r="IFS45" s="851"/>
      <c r="IFT45" s="851"/>
      <c r="IFU45" s="851"/>
      <c r="IFV45" s="851"/>
      <c r="IFW45" s="851"/>
      <c r="IFX45" s="851"/>
      <c r="IFY45" s="851"/>
      <c r="IFZ45" s="851"/>
      <c r="IGA45" s="851"/>
      <c r="IGB45" s="851"/>
      <c r="IGC45" s="851"/>
      <c r="IGD45" s="851"/>
      <c r="IGE45" s="851"/>
      <c r="IGF45" s="851"/>
      <c r="IGG45" s="851"/>
      <c r="IGH45" s="851"/>
      <c r="IGI45" s="851"/>
      <c r="IGJ45" s="851"/>
      <c r="IGK45" s="851"/>
      <c r="IGL45" s="851"/>
      <c r="IGM45" s="851"/>
      <c r="IGN45" s="851"/>
      <c r="IGO45" s="851"/>
      <c r="IGP45" s="851"/>
      <c r="IGQ45" s="851"/>
      <c r="IGR45" s="851"/>
      <c r="IGS45" s="851"/>
      <c r="IGT45" s="851"/>
      <c r="IGU45" s="851"/>
      <c r="IGV45" s="851"/>
      <c r="IGW45" s="851"/>
      <c r="IGX45" s="851"/>
      <c r="IGY45" s="851"/>
      <c r="IGZ45" s="851"/>
      <c r="IHA45" s="851"/>
      <c r="IHB45" s="851"/>
      <c r="IHC45" s="851"/>
      <c r="IHD45" s="851"/>
      <c r="IHE45" s="851"/>
      <c r="IHF45" s="851"/>
      <c r="IHG45" s="851"/>
      <c r="IHH45" s="851"/>
      <c r="IHI45" s="851"/>
      <c r="IHJ45" s="851"/>
      <c r="IHK45" s="851"/>
      <c r="IHL45" s="851"/>
      <c r="IHM45" s="851"/>
      <c r="IHN45" s="851"/>
      <c r="IHO45" s="851"/>
      <c r="IHP45" s="851"/>
      <c r="IHQ45" s="851"/>
      <c r="IHR45" s="851"/>
      <c r="IHS45" s="851"/>
      <c r="IHT45" s="851"/>
      <c r="IHU45" s="851"/>
      <c r="IHV45" s="851"/>
      <c r="IHW45" s="851"/>
      <c r="IHX45" s="851"/>
      <c r="IHY45" s="851"/>
      <c r="IHZ45" s="851"/>
      <c r="IIA45" s="851"/>
      <c r="IIB45" s="851"/>
      <c r="IIC45" s="851"/>
      <c r="IID45" s="851"/>
      <c r="IIE45" s="851"/>
      <c r="IIF45" s="851"/>
      <c r="IIG45" s="851"/>
      <c r="IIH45" s="851"/>
      <c r="III45" s="851"/>
      <c r="IIJ45" s="851"/>
      <c r="IIK45" s="851"/>
      <c r="IIL45" s="851"/>
      <c r="IIM45" s="851"/>
      <c r="IIN45" s="851"/>
      <c r="IIO45" s="851"/>
      <c r="IIP45" s="851"/>
      <c r="IIQ45" s="851"/>
      <c r="IIR45" s="851"/>
      <c r="IIS45" s="851"/>
      <c r="IIT45" s="851"/>
      <c r="IIU45" s="851"/>
      <c r="IIV45" s="851"/>
      <c r="IIW45" s="851"/>
      <c r="IIX45" s="851"/>
      <c r="IIY45" s="851"/>
      <c r="IIZ45" s="851"/>
      <c r="IJA45" s="851"/>
      <c r="IJB45" s="851"/>
      <c r="IJC45" s="851"/>
      <c r="IJD45" s="851"/>
      <c r="IJE45" s="851"/>
      <c r="IJF45" s="851"/>
      <c r="IJG45" s="851"/>
      <c r="IJH45" s="851"/>
      <c r="IJI45" s="851"/>
      <c r="IJJ45" s="851"/>
      <c r="IJK45" s="851"/>
      <c r="IJL45" s="851"/>
      <c r="IJM45" s="851"/>
      <c r="IJN45" s="851"/>
      <c r="IJO45" s="851"/>
      <c r="IJP45" s="851"/>
      <c r="IJQ45" s="851"/>
      <c r="IJR45" s="851"/>
      <c r="IJS45" s="851"/>
      <c r="IJT45" s="851"/>
      <c r="IJU45" s="851"/>
      <c r="IJV45" s="851"/>
      <c r="IJW45" s="851"/>
      <c r="IJX45" s="851"/>
      <c r="IJY45" s="851"/>
      <c r="IJZ45" s="851"/>
      <c r="IKA45" s="851"/>
      <c r="IKB45" s="851"/>
      <c r="IKC45" s="851"/>
      <c r="IKD45" s="851"/>
      <c r="IKE45" s="851"/>
      <c r="IKF45" s="851"/>
      <c r="IKG45" s="851"/>
      <c r="IKH45" s="851"/>
      <c r="IKI45" s="851"/>
      <c r="IKJ45" s="851"/>
      <c r="IKK45" s="851"/>
      <c r="IKL45" s="851"/>
      <c r="IKM45" s="851"/>
      <c r="IKN45" s="851"/>
      <c r="IKO45" s="851"/>
      <c r="IKP45" s="851"/>
      <c r="IKQ45" s="851"/>
      <c r="IKR45" s="851"/>
      <c r="IKS45" s="851"/>
      <c r="IKT45" s="851"/>
      <c r="IKU45" s="851"/>
      <c r="IKV45" s="851"/>
      <c r="IKW45" s="851"/>
      <c r="IKX45" s="851"/>
      <c r="IKY45" s="851"/>
      <c r="IKZ45" s="851"/>
      <c r="ILA45" s="851"/>
      <c r="ILB45" s="851"/>
      <c r="ILC45" s="851"/>
      <c r="ILD45" s="851"/>
      <c r="ILE45" s="851"/>
      <c r="ILF45" s="851"/>
      <c r="ILG45" s="851"/>
      <c r="ILH45" s="851"/>
      <c r="ILI45" s="851"/>
      <c r="ILJ45" s="851"/>
      <c r="ILK45" s="851"/>
      <c r="ILL45" s="851"/>
      <c r="ILM45" s="851"/>
      <c r="ILN45" s="851"/>
      <c r="ILO45" s="851"/>
      <c r="ILP45" s="851"/>
      <c r="ILQ45" s="851"/>
      <c r="ILR45" s="851"/>
      <c r="ILS45" s="851"/>
      <c r="ILT45" s="851"/>
      <c r="ILU45" s="851"/>
      <c r="ILV45" s="851"/>
      <c r="ILW45" s="851"/>
      <c r="ILX45" s="851"/>
      <c r="ILY45" s="851"/>
      <c r="ILZ45" s="851"/>
      <c r="IMA45" s="851"/>
      <c r="IMB45" s="851"/>
      <c r="IMC45" s="851"/>
      <c r="IMD45" s="851"/>
      <c r="IME45" s="851"/>
      <c r="IMF45" s="851"/>
      <c r="IMG45" s="851"/>
      <c r="IMH45" s="851"/>
      <c r="IMI45" s="851"/>
      <c r="IMJ45" s="851"/>
      <c r="IMK45" s="851"/>
      <c r="IML45" s="851"/>
      <c r="IMM45" s="851"/>
      <c r="IMN45" s="851"/>
      <c r="IMO45" s="851"/>
      <c r="IMP45" s="851"/>
      <c r="IMQ45" s="851"/>
      <c r="IMR45" s="851"/>
      <c r="IMS45" s="851"/>
      <c r="IMT45" s="851"/>
      <c r="IMU45" s="851"/>
      <c r="IMV45" s="851"/>
      <c r="IMW45" s="851"/>
      <c r="IMX45" s="851"/>
      <c r="IMY45" s="851"/>
      <c r="IMZ45" s="851"/>
      <c r="INA45" s="851"/>
      <c r="INB45" s="851"/>
      <c r="INC45" s="851"/>
      <c r="IND45" s="851"/>
      <c r="INE45" s="851"/>
      <c r="INF45" s="851"/>
      <c r="ING45" s="851"/>
      <c r="INH45" s="851"/>
      <c r="INI45" s="851"/>
      <c r="INJ45" s="851"/>
      <c r="INK45" s="851"/>
      <c r="INL45" s="851"/>
      <c r="INM45" s="851"/>
      <c r="INN45" s="851"/>
      <c r="INO45" s="851"/>
      <c r="INP45" s="851"/>
      <c r="INQ45" s="851"/>
      <c r="INR45" s="851"/>
      <c r="INS45" s="851"/>
      <c r="INT45" s="851"/>
      <c r="INU45" s="851"/>
      <c r="INV45" s="851"/>
      <c r="INW45" s="851"/>
      <c r="INX45" s="851"/>
      <c r="INY45" s="851"/>
      <c r="INZ45" s="851"/>
      <c r="IOA45" s="851"/>
      <c r="IOB45" s="851"/>
      <c r="IOC45" s="851"/>
      <c r="IOD45" s="851"/>
      <c r="IOE45" s="851"/>
      <c r="IOF45" s="851"/>
      <c r="IOG45" s="851"/>
      <c r="IOH45" s="851"/>
      <c r="IOI45" s="851"/>
      <c r="IOJ45" s="851"/>
      <c r="IOK45" s="851"/>
      <c r="IOL45" s="851"/>
      <c r="IOM45" s="851"/>
      <c r="ION45" s="851"/>
      <c r="IOO45" s="851"/>
      <c r="IOP45" s="851"/>
      <c r="IOQ45" s="851"/>
      <c r="IOR45" s="851"/>
      <c r="IOS45" s="851"/>
      <c r="IOT45" s="851"/>
      <c r="IOU45" s="851"/>
      <c r="IOV45" s="851"/>
      <c r="IOW45" s="851"/>
      <c r="IOX45" s="851"/>
      <c r="IOY45" s="851"/>
      <c r="IOZ45" s="851"/>
      <c r="IPA45" s="851"/>
      <c r="IPB45" s="851"/>
      <c r="IPC45" s="851"/>
      <c r="IPD45" s="851"/>
      <c r="IPE45" s="851"/>
      <c r="IPF45" s="851"/>
      <c r="IPG45" s="851"/>
      <c r="IPH45" s="851"/>
      <c r="IPI45" s="851"/>
      <c r="IPJ45" s="851"/>
      <c r="IPK45" s="851"/>
      <c r="IPL45" s="851"/>
      <c r="IPM45" s="851"/>
      <c r="IPN45" s="851"/>
      <c r="IPO45" s="851"/>
      <c r="IPP45" s="851"/>
      <c r="IPQ45" s="851"/>
      <c r="IPR45" s="851"/>
      <c r="IPS45" s="851"/>
      <c r="IPT45" s="851"/>
      <c r="IPU45" s="851"/>
      <c r="IPV45" s="851"/>
      <c r="IPW45" s="851"/>
      <c r="IPX45" s="851"/>
      <c r="IPY45" s="851"/>
      <c r="IPZ45" s="851"/>
      <c r="IQA45" s="851"/>
      <c r="IQB45" s="851"/>
      <c r="IQC45" s="851"/>
      <c r="IQD45" s="851"/>
      <c r="IQE45" s="851"/>
      <c r="IQF45" s="851"/>
      <c r="IQG45" s="851"/>
      <c r="IQH45" s="851"/>
      <c r="IQI45" s="851"/>
      <c r="IQJ45" s="851"/>
      <c r="IQK45" s="851"/>
      <c r="IQL45" s="851"/>
      <c r="IQM45" s="851"/>
      <c r="IQN45" s="851"/>
      <c r="IQO45" s="851"/>
      <c r="IQP45" s="851"/>
      <c r="IQQ45" s="851"/>
      <c r="IQR45" s="851"/>
      <c r="IQS45" s="851"/>
      <c r="IQT45" s="851"/>
      <c r="IQU45" s="851"/>
      <c r="IQV45" s="851"/>
      <c r="IQW45" s="851"/>
      <c r="IQX45" s="851"/>
      <c r="IQY45" s="851"/>
      <c r="IQZ45" s="851"/>
      <c r="IRA45" s="851"/>
      <c r="IRB45" s="851"/>
      <c r="IRC45" s="851"/>
      <c r="IRD45" s="851"/>
      <c r="IRE45" s="851"/>
      <c r="IRF45" s="851"/>
      <c r="IRG45" s="851"/>
      <c r="IRH45" s="851"/>
      <c r="IRI45" s="851"/>
      <c r="IRJ45" s="851"/>
      <c r="IRK45" s="851"/>
      <c r="IRL45" s="851"/>
      <c r="IRM45" s="851"/>
      <c r="IRN45" s="851"/>
      <c r="IRO45" s="851"/>
      <c r="IRP45" s="851"/>
      <c r="IRQ45" s="851"/>
      <c r="IRR45" s="851"/>
      <c r="IRS45" s="851"/>
      <c r="IRT45" s="851"/>
      <c r="IRU45" s="851"/>
      <c r="IRV45" s="851"/>
      <c r="IRW45" s="851"/>
      <c r="IRX45" s="851"/>
      <c r="IRY45" s="851"/>
      <c r="IRZ45" s="851"/>
      <c r="ISA45" s="851"/>
      <c r="ISB45" s="851"/>
      <c r="ISC45" s="851"/>
      <c r="ISD45" s="851"/>
      <c r="ISE45" s="851"/>
      <c r="ISF45" s="851"/>
      <c r="ISG45" s="851"/>
      <c r="ISH45" s="851"/>
      <c r="ISI45" s="851"/>
      <c r="ISJ45" s="851"/>
      <c r="ISK45" s="851"/>
      <c r="ISL45" s="851"/>
      <c r="ISM45" s="851"/>
      <c r="ISN45" s="851"/>
      <c r="ISO45" s="851"/>
      <c r="ISP45" s="851"/>
      <c r="ISQ45" s="851"/>
      <c r="ISR45" s="851"/>
      <c r="ISS45" s="851"/>
      <c r="IST45" s="851"/>
      <c r="ISU45" s="851"/>
      <c r="ISV45" s="851"/>
      <c r="ISW45" s="851"/>
      <c r="ISX45" s="851"/>
      <c r="ISY45" s="851"/>
      <c r="ISZ45" s="851"/>
      <c r="ITA45" s="851"/>
      <c r="ITB45" s="851"/>
      <c r="ITC45" s="851"/>
      <c r="ITD45" s="851"/>
      <c r="ITE45" s="851"/>
      <c r="ITF45" s="851"/>
      <c r="ITG45" s="851"/>
      <c r="ITH45" s="851"/>
      <c r="ITI45" s="851"/>
      <c r="ITJ45" s="851"/>
      <c r="ITK45" s="851"/>
      <c r="ITL45" s="851"/>
      <c r="ITM45" s="851"/>
      <c r="ITN45" s="851"/>
      <c r="ITO45" s="851"/>
      <c r="ITP45" s="851"/>
      <c r="ITQ45" s="851"/>
      <c r="ITR45" s="851"/>
      <c r="ITS45" s="851"/>
      <c r="ITT45" s="851"/>
      <c r="ITU45" s="851"/>
      <c r="ITV45" s="851"/>
      <c r="ITW45" s="851"/>
      <c r="ITX45" s="851"/>
      <c r="ITY45" s="851"/>
      <c r="ITZ45" s="851"/>
      <c r="IUA45" s="851"/>
      <c r="IUB45" s="851"/>
      <c r="IUC45" s="851"/>
      <c r="IUD45" s="851"/>
      <c r="IUE45" s="851"/>
      <c r="IUF45" s="851"/>
      <c r="IUG45" s="851"/>
      <c r="IUH45" s="851"/>
      <c r="IUI45" s="851"/>
      <c r="IUJ45" s="851"/>
      <c r="IUK45" s="851"/>
      <c r="IUL45" s="851"/>
      <c r="IUM45" s="851"/>
      <c r="IUN45" s="851"/>
      <c r="IUO45" s="851"/>
      <c r="IUP45" s="851"/>
      <c r="IUQ45" s="851"/>
      <c r="IUR45" s="851"/>
      <c r="IUS45" s="851"/>
      <c r="IUT45" s="851"/>
      <c r="IUU45" s="851"/>
      <c r="IUV45" s="851"/>
      <c r="IUW45" s="851"/>
      <c r="IUX45" s="851"/>
      <c r="IUY45" s="851"/>
      <c r="IUZ45" s="851"/>
      <c r="IVA45" s="851"/>
      <c r="IVB45" s="851"/>
      <c r="IVC45" s="851"/>
      <c r="IVD45" s="851"/>
      <c r="IVE45" s="851"/>
      <c r="IVF45" s="851"/>
      <c r="IVG45" s="851"/>
      <c r="IVH45" s="851"/>
      <c r="IVI45" s="851"/>
      <c r="IVJ45" s="851"/>
      <c r="IVK45" s="851"/>
      <c r="IVL45" s="851"/>
      <c r="IVM45" s="851"/>
      <c r="IVN45" s="851"/>
      <c r="IVO45" s="851"/>
      <c r="IVP45" s="851"/>
      <c r="IVQ45" s="851"/>
      <c r="IVR45" s="851"/>
      <c r="IVS45" s="851"/>
      <c r="IVT45" s="851"/>
      <c r="IVU45" s="851"/>
      <c r="IVV45" s="851"/>
      <c r="IVW45" s="851"/>
      <c r="IVX45" s="851"/>
      <c r="IVY45" s="851"/>
      <c r="IVZ45" s="851"/>
      <c r="IWA45" s="851"/>
      <c r="IWB45" s="851"/>
      <c r="IWC45" s="851"/>
      <c r="IWD45" s="851"/>
      <c r="IWE45" s="851"/>
      <c r="IWF45" s="851"/>
      <c r="IWG45" s="851"/>
      <c r="IWH45" s="851"/>
      <c r="IWI45" s="851"/>
      <c r="IWJ45" s="851"/>
      <c r="IWK45" s="851"/>
      <c r="IWL45" s="851"/>
      <c r="IWM45" s="851"/>
      <c r="IWN45" s="851"/>
      <c r="IWO45" s="851"/>
      <c r="IWP45" s="851"/>
      <c r="IWQ45" s="851"/>
      <c r="IWR45" s="851"/>
      <c r="IWS45" s="851"/>
      <c r="IWT45" s="851"/>
      <c r="IWU45" s="851"/>
      <c r="IWV45" s="851"/>
      <c r="IWW45" s="851"/>
      <c r="IWX45" s="851"/>
      <c r="IWY45" s="851"/>
      <c r="IWZ45" s="851"/>
      <c r="IXA45" s="851"/>
      <c r="IXB45" s="851"/>
      <c r="IXC45" s="851"/>
      <c r="IXD45" s="851"/>
      <c r="IXE45" s="851"/>
      <c r="IXF45" s="851"/>
      <c r="IXG45" s="851"/>
      <c r="IXH45" s="851"/>
      <c r="IXI45" s="851"/>
      <c r="IXJ45" s="851"/>
      <c r="IXK45" s="851"/>
      <c r="IXL45" s="851"/>
      <c r="IXM45" s="851"/>
      <c r="IXN45" s="851"/>
      <c r="IXO45" s="851"/>
      <c r="IXP45" s="851"/>
      <c r="IXQ45" s="851"/>
      <c r="IXR45" s="851"/>
      <c r="IXS45" s="851"/>
      <c r="IXT45" s="851"/>
      <c r="IXU45" s="851"/>
      <c r="IXV45" s="851"/>
      <c r="IXW45" s="851"/>
      <c r="IXX45" s="851"/>
      <c r="IXY45" s="851"/>
      <c r="IXZ45" s="851"/>
      <c r="IYA45" s="851"/>
      <c r="IYB45" s="851"/>
      <c r="IYC45" s="851"/>
      <c r="IYD45" s="851"/>
      <c r="IYE45" s="851"/>
      <c r="IYF45" s="851"/>
      <c r="IYG45" s="851"/>
      <c r="IYH45" s="851"/>
      <c r="IYI45" s="851"/>
      <c r="IYJ45" s="851"/>
      <c r="IYK45" s="851"/>
      <c r="IYL45" s="851"/>
      <c r="IYM45" s="851"/>
      <c r="IYN45" s="851"/>
      <c r="IYO45" s="851"/>
      <c r="IYP45" s="851"/>
      <c r="IYQ45" s="851"/>
      <c r="IYR45" s="851"/>
      <c r="IYS45" s="851"/>
      <c r="IYT45" s="851"/>
      <c r="IYU45" s="851"/>
      <c r="IYV45" s="851"/>
      <c r="IYW45" s="851"/>
      <c r="IYX45" s="851"/>
      <c r="IYY45" s="851"/>
      <c r="IYZ45" s="851"/>
      <c r="IZA45" s="851"/>
      <c r="IZB45" s="851"/>
      <c r="IZC45" s="851"/>
      <c r="IZD45" s="851"/>
      <c r="IZE45" s="851"/>
      <c r="IZF45" s="851"/>
      <c r="IZG45" s="851"/>
      <c r="IZH45" s="851"/>
      <c r="IZI45" s="851"/>
      <c r="IZJ45" s="851"/>
      <c r="IZK45" s="851"/>
      <c r="IZL45" s="851"/>
      <c r="IZM45" s="851"/>
      <c r="IZN45" s="851"/>
      <c r="IZO45" s="851"/>
      <c r="IZP45" s="851"/>
      <c r="IZQ45" s="851"/>
      <c r="IZR45" s="851"/>
      <c r="IZS45" s="851"/>
      <c r="IZT45" s="851"/>
      <c r="IZU45" s="851"/>
      <c r="IZV45" s="851"/>
      <c r="IZW45" s="851"/>
      <c r="IZX45" s="851"/>
      <c r="IZY45" s="851"/>
      <c r="IZZ45" s="851"/>
      <c r="JAA45" s="851"/>
      <c r="JAB45" s="851"/>
      <c r="JAC45" s="851"/>
      <c r="JAD45" s="851"/>
      <c r="JAE45" s="851"/>
      <c r="JAF45" s="851"/>
      <c r="JAG45" s="851"/>
      <c r="JAH45" s="851"/>
      <c r="JAI45" s="851"/>
      <c r="JAJ45" s="851"/>
      <c r="JAK45" s="851"/>
      <c r="JAL45" s="851"/>
      <c r="JAM45" s="851"/>
      <c r="JAN45" s="851"/>
      <c r="JAO45" s="851"/>
      <c r="JAP45" s="851"/>
      <c r="JAQ45" s="851"/>
      <c r="JAR45" s="851"/>
      <c r="JAS45" s="851"/>
      <c r="JAT45" s="851"/>
      <c r="JAU45" s="851"/>
      <c r="JAV45" s="851"/>
      <c r="JAW45" s="851"/>
      <c r="JAX45" s="851"/>
      <c r="JAY45" s="851"/>
      <c r="JAZ45" s="851"/>
      <c r="JBA45" s="851"/>
      <c r="JBB45" s="851"/>
      <c r="JBC45" s="851"/>
      <c r="JBD45" s="851"/>
      <c r="JBE45" s="851"/>
      <c r="JBF45" s="851"/>
      <c r="JBG45" s="851"/>
      <c r="JBH45" s="851"/>
      <c r="JBI45" s="851"/>
      <c r="JBJ45" s="851"/>
      <c r="JBK45" s="851"/>
      <c r="JBL45" s="851"/>
      <c r="JBM45" s="851"/>
      <c r="JBN45" s="851"/>
      <c r="JBO45" s="851"/>
      <c r="JBP45" s="851"/>
      <c r="JBQ45" s="851"/>
      <c r="JBR45" s="851"/>
      <c r="JBS45" s="851"/>
      <c r="JBT45" s="851"/>
      <c r="JBU45" s="851"/>
      <c r="JBV45" s="851"/>
      <c r="JBW45" s="851"/>
      <c r="JBX45" s="851"/>
      <c r="JBY45" s="851"/>
      <c r="JBZ45" s="851"/>
      <c r="JCA45" s="851"/>
      <c r="JCB45" s="851"/>
      <c r="JCC45" s="851"/>
      <c r="JCD45" s="851"/>
      <c r="JCE45" s="851"/>
      <c r="JCF45" s="851"/>
      <c r="JCG45" s="851"/>
      <c r="JCH45" s="851"/>
      <c r="JCI45" s="851"/>
      <c r="JCJ45" s="851"/>
      <c r="JCK45" s="851"/>
      <c r="JCL45" s="851"/>
      <c r="JCM45" s="851"/>
      <c r="JCN45" s="851"/>
      <c r="JCO45" s="851"/>
      <c r="JCP45" s="851"/>
      <c r="JCQ45" s="851"/>
      <c r="JCR45" s="851"/>
      <c r="JCS45" s="851"/>
      <c r="JCT45" s="851"/>
      <c r="JCU45" s="851"/>
      <c r="JCV45" s="851"/>
      <c r="JCW45" s="851"/>
      <c r="JCX45" s="851"/>
      <c r="JCY45" s="851"/>
      <c r="JCZ45" s="851"/>
      <c r="JDA45" s="851"/>
      <c r="JDB45" s="851"/>
      <c r="JDC45" s="851"/>
      <c r="JDD45" s="851"/>
      <c r="JDE45" s="851"/>
      <c r="JDF45" s="851"/>
      <c r="JDG45" s="851"/>
      <c r="JDH45" s="851"/>
      <c r="JDI45" s="851"/>
      <c r="JDJ45" s="851"/>
      <c r="JDK45" s="851"/>
      <c r="JDL45" s="851"/>
      <c r="JDM45" s="851"/>
      <c r="JDN45" s="851"/>
      <c r="JDO45" s="851"/>
      <c r="JDP45" s="851"/>
      <c r="JDQ45" s="851"/>
      <c r="JDR45" s="851"/>
      <c r="JDS45" s="851"/>
      <c r="JDT45" s="851"/>
      <c r="JDU45" s="851"/>
      <c r="JDV45" s="851"/>
      <c r="JDW45" s="851"/>
      <c r="JDX45" s="851"/>
      <c r="JDY45" s="851"/>
      <c r="JDZ45" s="851"/>
      <c r="JEA45" s="851"/>
      <c r="JEB45" s="851"/>
      <c r="JEC45" s="851"/>
      <c r="JED45" s="851"/>
      <c r="JEE45" s="851"/>
      <c r="JEF45" s="851"/>
      <c r="JEG45" s="851"/>
      <c r="JEH45" s="851"/>
      <c r="JEI45" s="851"/>
      <c r="JEJ45" s="851"/>
      <c r="JEK45" s="851"/>
      <c r="JEL45" s="851"/>
      <c r="JEM45" s="851"/>
      <c r="JEN45" s="851"/>
      <c r="JEO45" s="851"/>
      <c r="JEP45" s="851"/>
      <c r="JEQ45" s="851"/>
      <c r="JER45" s="851"/>
      <c r="JES45" s="851"/>
      <c r="JET45" s="851"/>
      <c r="JEU45" s="851"/>
      <c r="JEV45" s="851"/>
      <c r="JEW45" s="851"/>
      <c r="JEX45" s="851"/>
      <c r="JEY45" s="851"/>
      <c r="JEZ45" s="851"/>
      <c r="JFA45" s="851"/>
      <c r="JFB45" s="851"/>
      <c r="JFC45" s="851"/>
      <c r="JFD45" s="851"/>
      <c r="JFE45" s="851"/>
      <c r="JFF45" s="851"/>
      <c r="JFG45" s="851"/>
      <c r="JFH45" s="851"/>
      <c r="JFI45" s="851"/>
      <c r="JFJ45" s="851"/>
      <c r="JFK45" s="851"/>
      <c r="JFL45" s="851"/>
      <c r="JFM45" s="851"/>
      <c r="JFN45" s="851"/>
      <c r="JFO45" s="851"/>
      <c r="JFP45" s="851"/>
      <c r="JFQ45" s="851"/>
      <c r="JFR45" s="851"/>
      <c r="JFS45" s="851"/>
      <c r="JFT45" s="851"/>
      <c r="JFU45" s="851"/>
      <c r="JFV45" s="851"/>
      <c r="JFW45" s="851"/>
      <c r="JFX45" s="851"/>
      <c r="JFY45" s="851"/>
      <c r="JFZ45" s="851"/>
      <c r="JGA45" s="851"/>
      <c r="JGB45" s="851"/>
      <c r="JGC45" s="851"/>
      <c r="JGD45" s="851"/>
      <c r="JGE45" s="851"/>
      <c r="JGF45" s="851"/>
      <c r="JGG45" s="851"/>
      <c r="JGH45" s="851"/>
      <c r="JGI45" s="851"/>
      <c r="JGJ45" s="851"/>
      <c r="JGK45" s="851"/>
      <c r="JGL45" s="851"/>
      <c r="JGM45" s="851"/>
      <c r="JGN45" s="851"/>
      <c r="JGO45" s="851"/>
      <c r="JGP45" s="851"/>
      <c r="JGQ45" s="851"/>
      <c r="JGR45" s="851"/>
      <c r="JGS45" s="851"/>
      <c r="JGT45" s="851"/>
      <c r="JGU45" s="851"/>
      <c r="JGV45" s="851"/>
      <c r="JGW45" s="851"/>
      <c r="JGX45" s="851"/>
      <c r="JGY45" s="851"/>
      <c r="JGZ45" s="851"/>
      <c r="JHA45" s="851"/>
      <c r="JHB45" s="851"/>
      <c r="JHC45" s="851"/>
      <c r="JHD45" s="851"/>
      <c r="JHE45" s="851"/>
      <c r="JHF45" s="851"/>
      <c r="JHG45" s="851"/>
      <c r="JHH45" s="851"/>
      <c r="JHI45" s="851"/>
      <c r="JHJ45" s="851"/>
      <c r="JHK45" s="851"/>
      <c r="JHL45" s="851"/>
      <c r="JHM45" s="851"/>
      <c r="JHN45" s="851"/>
      <c r="JHO45" s="851"/>
      <c r="JHP45" s="851"/>
      <c r="JHQ45" s="851"/>
      <c r="JHR45" s="851"/>
      <c r="JHS45" s="851"/>
      <c r="JHT45" s="851"/>
      <c r="JHU45" s="851"/>
      <c r="JHV45" s="851"/>
      <c r="JHW45" s="851"/>
      <c r="JHX45" s="851"/>
      <c r="JHY45" s="851"/>
      <c r="JHZ45" s="851"/>
      <c r="JIA45" s="851"/>
      <c r="JIB45" s="851"/>
      <c r="JIC45" s="851"/>
      <c r="JID45" s="851"/>
      <c r="JIE45" s="851"/>
      <c r="JIF45" s="851"/>
      <c r="JIG45" s="851"/>
      <c r="JIH45" s="851"/>
      <c r="JII45" s="851"/>
      <c r="JIJ45" s="851"/>
      <c r="JIK45" s="851"/>
      <c r="JIL45" s="851"/>
      <c r="JIM45" s="851"/>
      <c r="JIN45" s="851"/>
      <c r="JIO45" s="851"/>
      <c r="JIP45" s="851"/>
      <c r="JIQ45" s="851"/>
      <c r="JIR45" s="851"/>
      <c r="JIS45" s="851"/>
      <c r="JIT45" s="851"/>
      <c r="JIU45" s="851"/>
      <c r="JIV45" s="851"/>
      <c r="JIW45" s="851"/>
      <c r="JIX45" s="851"/>
      <c r="JIY45" s="851"/>
      <c r="JIZ45" s="851"/>
      <c r="JJA45" s="851"/>
      <c r="JJB45" s="851"/>
      <c r="JJC45" s="851"/>
      <c r="JJD45" s="851"/>
      <c r="JJE45" s="851"/>
      <c r="JJF45" s="851"/>
      <c r="JJG45" s="851"/>
      <c r="JJH45" s="851"/>
      <c r="JJI45" s="851"/>
      <c r="JJJ45" s="851"/>
      <c r="JJK45" s="851"/>
      <c r="JJL45" s="851"/>
      <c r="JJM45" s="851"/>
      <c r="JJN45" s="851"/>
      <c r="JJO45" s="851"/>
      <c r="JJP45" s="851"/>
      <c r="JJQ45" s="851"/>
      <c r="JJR45" s="851"/>
      <c r="JJS45" s="851"/>
      <c r="JJT45" s="851"/>
      <c r="JJU45" s="851"/>
      <c r="JJV45" s="851"/>
      <c r="JJW45" s="851"/>
      <c r="JJX45" s="851"/>
      <c r="JJY45" s="851"/>
      <c r="JJZ45" s="851"/>
      <c r="JKA45" s="851"/>
      <c r="JKB45" s="851"/>
      <c r="JKC45" s="851"/>
      <c r="JKD45" s="851"/>
      <c r="JKE45" s="851"/>
      <c r="JKF45" s="851"/>
      <c r="JKG45" s="851"/>
      <c r="JKH45" s="851"/>
      <c r="JKI45" s="851"/>
      <c r="JKJ45" s="851"/>
      <c r="JKK45" s="851"/>
      <c r="JKL45" s="851"/>
      <c r="JKM45" s="851"/>
      <c r="JKN45" s="851"/>
      <c r="JKO45" s="851"/>
      <c r="JKP45" s="851"/>
      <c r="JKQ45" s="851"/>
      <c r="JKR45" s="851"/>
      <c r="JKS45" s="851"/>
      <c r="JKT45" s="851"/>
      <c r="JKU45" s="851"/>
      <c r="JKV45" s="851"/>
      <c r="JKW45" s="851"/>
      <c r="JKX45" s="851"/>
      <c r="JKY45" s="851"/>
      <c r="JKZ45" s="851"/>
      <c r="JLA45" s="851"/>
      <c r="JLB45" s="851"/>
      <c r="JLC45" s="851"/>
      <c r="JLD45" s="851"/>
      <c r="JLE45" s="851"/>
      <c r="JLF45" s="851"/>
      <c r="JLG45" s="851"/>
      <c r="JLH45" s="851"/>
      <c r="JLI45" s="851"/>
      <c r="JLJ45" s="851"/>
      <c r="JLK45" s="851"/>
      <c r="JLL45" s="851"/>
      <c r="JLM45" s="851"/>
      <c r="JLN45" s="851"/>
      <c r="JLO45" s="851"/>
      <c r="JLP45" s="851"/>
      <c r="JLQ45" s="851"/>
      <c r="JLR45" s="851"/>
      <c r="JLS45" s="851"/>
      <c r="JLT45" s="851"/>
      <c r="JLU45" s="851"/>
      <c r="JLV45" s="851"/>
      <c r="JLW45" s="851"/>
      <c r="JLX45" s="851"/>
      <c r="JLY45" s="851"/>
      <c r="JLZ45" s="851"/>
      <c r="JMA45" s="851"/>
      <c r="JMB45" s="851"/>
      <c r="JMC45" s="851"/>
      <c r="JMD45" s="851"/>
      <c r="JME45" s="851"/>
      <c r="JMF45" s="851"/>
      <c r="JMG45" s="851"/>
      <c r="JMH45" s="851"/>
      <c r="JMI45" s="851"/>
      <c r="JMJ45" s="851"/>
      <c r="JMK45" s="851"/>
      <c r="JML45" s="851"/>
      <c r="JMM45" s="851"/>
      <c r="JMN45" s="851"/>
      <c r="JMO45" s="851"/>
      <c r="JMP45" s="851"/>
      <c r="JMQ45" s="851"/>
      <c r="JMR45" s="851"/>
      <c r="JMS45" s="851"/>
      <c r="JMT45" s="851"/>
      <c r="JMU45" s="851"/>
      <c r="JMV45" s="851"/>
      <c r="JMW45" s="851"/>
      <c r="JMX45" s="851"/>
      <c r="JMY45" s="851"/>
      <c r="JMZ45" s="851"/>
      <c r="JNA45" s="851"/>
      <c r="JNB45" s="851"/>
      <c r="JNC45" s="851"/>
      <c r="JND45" s="851"/>
      <c r="JNE45" s="851"/>
      <c r="JNF45" s="851"/>
      <c r="JNG45" s="851"/>
      <c r="JNH45" s="851"/>
      <c r="JNI45" s="851"/>
      <c r="JNJ45" s="851"/>
      <c r="JNK45" s="851"/>
      <c r="JNL45" s="851"/>
      <c r="JNM45" s="851"/>
      <c r="JNN45" s="851"/>
      <c r="JNO45" s="851"/>
      <c r="JNP45" s="851"/>
      <c r="JNQ45" s="851"/>
      <c r="JNR45" s="851"/>
      <c r="JNS45" s="851"/>
      <c r="JNT45" s="851"/>
      <c r="JNU45" s="851"/>
      <c r="JNV45" s="851"/>
      <c r="JNW45" s="851"/>
      <c r="JNX45" s="851"/>
      <c r="JNY45" s="851"/>
      <c r="JNZ45" s="851"/>
      <c r="JOA45" s="851"/>
      <c r="JOB45" s="851"/>
      <c r="JOC45" s="851"/>
      <c r="JOD45" s="851"/>
      <c r="JOE45" s="851"/>
      <c r="JOF45" s="851"/>
      <c r="JOG45" s="851"/>
      <c r="JOH45" s="851"/>
      <c r="JOI45" s="851"/>
      <c r="JOJ45" s="851"/>
      <c r="JOK45" s="851"/>
      <c r="JOL45" s="851"/>
      <c r="JOM45" s="851"/>
      <c r="JON45" s="851"/>
      <c r="JOO45" s="851"/>
      <c r="JOP45" s="851"/>
      <c r="JOQ45" s="851"/>
      <c r="JOR45" s="851"/>
      <c r="JOS45" s="851"/>
      <c r="JOT45" s="851"/>
      <c r="JOU45" s="851"/>
      <c r="JOV45" s="851"/>
      <c r="JOW45" s="851"/>
      <c r="JOX45" s="851"/>
      <c r="JOY45" s="851"/>
      <c r="JOZ45" s="851"/>
      <c r="JPA45" s="851"/>
      <c r="JPB45" s="851"/>
      <c r="JPC45" s="851"/>
      <c r="JPD45" s="851"/>
      <c r="JPE45" s="851"/>
      <c r="JPF45" s="851"/>
      <c r="JPG45" s="851"/>
      <c r="JPH45" s="851"/>
      <c r="JPI45" s="851"/>
      <c r="JPJ45" s="851"/>
      <c r="JPK45" s="851"/>
      <c r="JPL45" s="851"/>
      <c r="JPM45" s="851"/>
      <c r="JPN45" s="851"/>
      <c r="JPO45" s="851"/>
      <c r="JPP45" s="851"/>
      <c r="JPQ45" s="851"/>
      <c r="JPR45" s="851"/>
      <c r="JPS45" s="851"/>
      <c r="JPT45" s="851"/>
      <c r="JPU45" s="851"/>
      <c r="JPV45" s="851"/>
      <c r="JPW45" s="851"/>
      <c r="JPX45" s="851"/>
      <c r="JPY45" s="851"/>
      <c r="JPZ45" s="851"/>
      <c r="JQA45" s="851"/>
      <c r="JQB45" s="851"/>
      <c r="JQC45" s="851"/>
      <c r="JQD45" s="851"/>
      <c r="JQE45" s="851"/>
      <c r="JQF45" s="851"/>
      <c r="JQG45" s="851"/>
      <c r="JQH45" s="851"/>
      <c r="JQI45" s="851"/>
      <c r="JQJ45" s="851"/>
      <c r="JQK45" s="851"/>
      <c r="JQL45" s="851"/>
      <c r="JQM45" s="851"/>
      <c r="JQN45" s="851"/>
      <c r="JQO45" s="851"/>
      <c r="JQP45" s="851"/>
      <c r="JQQ45" s="851"/>
      <c r="JQR45" s="851"/>
      <c r="JQS45" s="851"/>
      <c r="JQT45" s="851"/>
      <c r="JQU45" s="851"/>
      <c r="JQV45" s="851"/>
      <c r="JQW45" s="851"/>
      <c r="JQX45" s="851"/>
      <c r="JQY45" s="851"/>
      <c r="JQZ45" s="851"/>
      <c r="JRA45" s="851"/>
      <c r="JRB45" s="851"/>
      <c r="JRC45" s="851"/>
      <c r="JRD45" s="851"/>
      <c r="JRE45" s="851"/>
      <c r="JRF45" s="851"/>
      <c r="JRG45" s="851"/>
      <c r="JRH45" s="851"/>
      <c r="JRI45" s="851"/>
      <c r="JRJ45" s="851"/>
      <c r="JRK45" s="851"/>
      <c r="JRL45" s="851"/>
      <c r="JRM45" s="851"/>
      <c r="JRN45" s="851"/>
      <c r="JRO45" s="851"/>
      <c r="JRP45" s="851"/>
      <c r="JRQ45" s="851"/>
      <c r="JRR45" s="851"/>
      <c r="JRS45" s="851"/>
      <c r="JRT45" s="851"/>
      <c r="JRU45" s="851"/>
      <c r="JRV45" s="851"/>
      <c r="JRW45" s="851"/>
      <c r="JRX45" s="851"/>
      <c r="JRY45" s="851"/>
      <c r="JRZ45" s="851"/>
      <c r="JSA45" s="851"/>
      <c r="JSB45" s="851"/>
      <c r="JSC45" s="851"/>
      <c r="JSD45" s="851"/>
      <c r="JSE45" s="851"/>
      <c r="JSF45" s="851"/>
      <c r="JSG45" s="851"/>
      <c r="JSH45" s="851"/>
      <c r="JSI45" s="851"/>
      <c r="JSJ45" s="851"/>
      <c r="JSK45" s="851"/>
      <c r="JSL45" s="851"/>
      <c r="JSM45" s="851"/>
      <c r="JSN45" s="851"/>
      <c r="JSO45" s="851"/>
      <c r="JSP45" s="851"/>
      <c r="JSQ45" s="851"/>
      <c r="JSR45" s="851"/>
      <c r="JSS45" s="851"/>
      <c r="JST45" s="851"/>
      <c r="JSU45" s="851"/>
      <c r="JSV45" s="851"/>
      <c r="JSW45" s="851"/>
      <c r="JSX45" s="851"/>
      <c r="JSY45" s="851"/>
      <c r="JSZ45" s="851"/>
      <c r="JTA45" s="851"/>
      <c r="JTB45" s="851"/>
      <c r="JTC45" s="851"/>
      <c r="JTD45" s="851"/>
      <c r="JTE45" s="851"/>
      <c r="JTF45" s="851"/>
      <c r="JTG45" s="851"/>
      <c r="JTH45" s="851"/>
      <c r="JTI45" s="851"/>
      <c r="JTJ45" s="851"/>
      <c r="JTK45" s="851"/>
      <c r="JTL45" s="851"/>
      <c r="JTM45" s="851"/>
      <c r="JTN45" s="851"/>
      <c r="JTO45" s="851"/>
      <c r="JTP45" s="851"/>
      <c r="JTQ45" s="851"/>
      <c r="JTR45" s="851"/>
      <c r="JTS45" s="851"/>
      <c r="JTT45" s="851"/>
      <c r="JTU45" s="851"/>
      <c r="JTV45" s="851"/>
      <c r="JTW45" s="851"/>
      <c r="JTX45" s="851"/>
      <c r="JTY45" s="851"/>
      <c r="JTZ45" s="851"/>
      <c r="JUA45" s="851"/>
      <c r="JUB45" s="851"/>
      <c r="JUC45" s="851"/>
      <c r="JUD45" s="851"/>
      <c r="JUE45" s="851"/>
      <c r="JUF45" s="851"/>
      <c r="JUG45" s="851"/>
      <c r="JUH45" s="851"/>
      <c r="JUI45" s="851"/>
      <c r="JUJ45" s="851"/>
      <c r="JUK45" s="851"/>
      <c r="JUL45" s="851"/>
      <c r="JUM45" s="851"/>
      <c r="JUN45" s="851"/>
      <c r="JUO45" s="851"/>
      <c r="JUP45" s="851"/>
      <c r="JUQ45" s="851"/>
      <c r="JUR45" s="851"/>
      <c r="JUS45" s="851"/>
      <c r="JUT45" s="851"/>
      <c r="JUU45" s="851"/>
      <c r="JUV45" s="851"/>
      <c r="JUW45" s="851"/>
      <c r="JUX45" s="851"/>
      <c r="JUY45" s="851"/>
      <c r="JUZ45" s="851"/>
      <c r="JVA45" s="851"/>
      <c r="JVB45" s="851"/>
      <c r="JVC45" s="851"/>
      <c r="JVD45" s="851"/>
      <c r="JVE45" s="851"/>
      <c r="JVF45" s="851"/>
      <c r="JVG45" s="851"/>
      <c r="JVH45" s="851"/>
      <c r="JVI45" s="851"/>
      <c r="JVJ45" s="851"/>
      <c r="JVK45" s="851"/>
      <c r="JVL45" s="851"/>
      <c r="JVM45" s="851"/>
      <c r="JVN45" s="851"/>
      <c r="JVO45" s="851"/>
      <c r="JVP45" s="851"/>
      <c r="JVQ45" s="851"/>
      <c r="JVR45" s="851"/>
      <c r="JVS45" s="851"/>
      <c r="JVT45" s="851"/>
      <c r="JVU45" s="851"/>
      <c r="JVV45" s="851"/>
      <c r="JVW45" s="851"/>
      <c r="JVX45" s="851"/>
      <c r="JVY45" s="851"/>
      <c r="JVZ45" s="851"/>
      <c r="JWA45" s="851"/>
      <c r="JWB45" s="851"/>
      <c r="JWC45" s="851"/>
      <c r="JWD45" s="851"/>
      <c r="JWE45" s="851"/>
      <c r="JWF45" s="851"/>
      <c r="JWG45" s="851"/>
      <c r="JWH45" s="851"/>
      <c r="JWI45" s="851"/>
      <c r="JWJ45" s="851"/>
      <c r="JWK45" s="851"/>
      <c r="JWL45" s="851"/>
      <c r="JWM45" s="851"/>
      <c r="JWN45" s="851"/>
      <c r="JWO45" s="851"/>
      <c r="JWP45" s="851"/>
      <c r="JWQ45" s="851"/>
      <c r="JWR45" s="851"/>
      <c r="JWS45" s="851"/>
      <c r="JWT45" s="851"/>
      <c r="JWU45" s="851"/>
      <c r="JWV45" s="851"/>
      <c r="JWW45" s="851"/>
      <c r="JWX45" s="851"/>
      <c r="JWY45" s="851"/>
      <c r="JWZ45" s="851"/>
      <c r="JXA45" s="851"/>
      <c r="JXB45" s="851"/>
      <c r="JXC45" s="851"/>
      <c r="JXD45" s="851"/>
      <c r="JXE45" s="851"/>
      <c r="JXF45" s="851"/>
      <c r="JXG45" s="851"/>
      <c r="JXH45" s="851"/>
      <c r="JXI45" s="851"/>
      <c r="JXJ45" s="851"/>
      <c r="JXK45" s="851"/>
      <c r="JXL45" s="851"/>
      <c r="JXM45" s="851"/>
      <c r="JXN45" s="851"/>
      <c r="JXO45" s="851"/>
      <c r="JXP45" s="851"/>
      <c r="JXQ45" s="851"/>
      <c r="JXR45" s="851"/>
      <c r="JXS45" s="851"/>
      <c r="JXT45" s="851"/>
      <c r="JXU45" s="851"/>
      <c r="JXV45" s="851"/>
      <c r="JXW45" s="851"/>
      <c r="JXX45" s="851"/>
      <c r="JXY45" s="851"/>
      <c r="JXZ45" s="851"/>
      <c r="JYA45" s="851"/>
      <c r="JYB45" s="851"/>
      <c r="JYC45" s="851"/>
      <c r="JYD45" s="851"/>
      <c r="JYE45" s="851"/>
      <c r="JYF45" s="851"/>
      <c r="JYG45" s="851"/>
      <c r="JYH45" s="851"/>
      <c r="JYI45" s="851"/>
      <c r="JYJ45" s="851"/>
      <c r="JYK45" s="851"/>
      <c r="JYL45" s="851"/>
      <c r="JYM45" s="851"/>
      <c r="JYN45" s="851"/>
      <c r="JYO45" s="851"/>
      <c r="JYP45" s="851"/>
      <c r="JYQ45" s="851"/>
      <c r="JYR45" s="851"/>
      <c r="JYS45" s="851"/>
      <c r="JYT45" s="851"/>
      <c r="JYU45" s="851"/>
      <c r="JYV45" s="851"/>
      <c r="JYW45" s="851"/>
      <c r="JYX45" s="851"/>
      <c r="JYY45" s="851"/>
      <c r="JYZ45" s="851"/>
      <c r="JZA45" s="851"/>
      <c r="JZB45" s="851"/>
      <c r="JZC45" s="851"/>
      <c r="JZD45" s="851"/>
      <c r="JZE45" s="851"/>
      <c r="JZF45" s="851"/>
      <c r="JZG45" s="851"/>
      <c r="JZH45" s="851"/>
      <c r="JZI45" s="851"/>
      <c r="JZJ45" s="851"/>
      <c r="JZK45" s="851"/>
      <c r="JZL45" s="851"/>
      <c r="JZM45" s="851"/>
      <c r="JZN45" s="851"/>
      <c r="JZO45" s="851"/>
      <c r="JZP45" s="851"/>
      <c r="JZQ45" s="851"/>
      <c r="JZR45" s="851"/>
      <c r="JZS45" s="851"/>
      <c r="JZT45" s="851"/>
      <c r="JZU45" s="851"/>
      <c r="JZV45" s="851"/>
      <c r="JZW45" s="851"/>
      <c r="JZX45" s="851"/>
      <c r="JZY45" s="851"/>
      <c r="JZZ45" s="851"/>
      <c r="KAA45" s="851"/>
      <c r="KAB45" s="851"/>
      <c r="KAC45" s="851"/>
      <c r="KAD45" s="851"/>
      <c r="KAE45" s="851"/>
      <c r="KAF45" s="851"/>
      <c r="KAG45" s="851"/>
      <c r="KAH45" s="851"/>
      <c r="KAI45" s="851"/>
      <c r="KAJ45" s="851"/>
      <c r="KAK45" s="851"/>
      <c r="KAL45" s="851"/>
      <c r="KAM45" s="851"/>
      <c r="KAN45" s="851"/>
      <c r="KAO45" s="851"/>
      <c r="KAP45" s="851"/>
      <c r="KAQ45" s="851"/>
      <c r="KAR45" s="851"/>
      <c r="KAS45" s="851"/>
      <c r="KAT45" s="851"/>
      <c r="KAU45" s="851"/>
      <c r="KAV45" s="851"/>
      <c r="KAW45" s="851"/>
      <c r="KAX45" s="851"/>
      <c r="KAY45" s="851"/>
      <c r="KAZ45" s="851"/>
      <c r="KBA45" s="851"/>
      <c r="KBB45" s="851"/>
      <c r="KBC45" s="851"/>
      <c r="KBD45" s="851"/>
      <c r="KBE45" s="851"/>
      <c r="KBF45" s="851"/>
      <c r="KBG45" s="851"/>
      <c r="KBH45" s="851"/>
      <c r="KBI45" s="851"/>
      <c r="KBJ45" s="851"/>
      <c r="KBK45" s="851"/>
      <c r="KBL45" s="851"/>
      <c r="KBM45" s="851"/>
      <c r="KBN45" s="851"/>
      <c r="KBO45" s="851"/>
      <c r="KBP45" s="851"/>
      <c r="KBQ45" s="851"/>
      <c r="KBR45" s="851"/>
      <c r="KBS45" s="851"/>
      <c r="KBT45" s="851"/>
      <c r="KBU45" s="851"/>
      <c r="KBV45" s="851"/>
      <c r="KBW45" s="851"/>
      <c r="KBX45" s="851"/>
      <c r="KBY45" s="851"/>
      <c r="KBZ45" s="851"/>
      <c r="KCA45" s="851"/>
      <c r="KCB45" s="851"/>
      <c r="KCC45" s="851"/>
      <c r="KCD45" s="851"/>
      <c r="KCE45" s="851"/>
      <c r="KCF45" s="851"/>
      <c r="KCG45" s="851"/>
      <c r="KCH45" s="851"/>
      <c r="KCI45" s="851"/>
      <c r="KCJ45" s="851"/>
      <c r="KCK45" s="851"/>
      <c r="KCL45" s="851"/>
      <c r="KCM45" s="851"/>
      <c r="KCN45" s="851"/>
      <c r="KCO45" s="851"/>
      <c r="KCP45" s="851"/>
      <c r="KCQ45" s="851"/>
      <c r="KCR45" s="851"/>
      <c r="KCS45" s="851"/>
      <c r="KCT45" s="851"/>
      <c r="KCU45" s="851"/>
      <c r="KCV45" s="851"/>
      <c r="KCW45" s="851"/>
      <c r="KCX45" s="851"/>
      <c r="KCY45" s="851"/>
      <c r="KCZ45" s="851"/>
      <c r="KDA45" s="851"/>
      <c r="KDB45" s="851"/>
      <c r="KDC45" s="851"/>
      <c r="KDD45" s="851"/>
      <c r="KDE45" s="851"/>
      <c r="KDF45" s="851"/>
      <c r="KDG45" s="851"/>
      <c r="KDH45" s="851"/>
      <c r="KDI45" s="851"/>
      <c r="KDJ45" s="851"/>
      <c r="KDK45" s="851"/>
      <c r="KDL45" s="851"/>
      <c r="KDM45" s="851"/>
      <c r="KDN45" s="851"/>
      <c r="KDO45" s="851"/>
      <c r="KDP45" s="851"/>
      <c r="KDQ45" s="851"/>
      <c r="KDR45" s="851"/>
      <c r="KDS45" s="851"/>
      <c r="KDT45" s="851"/>
      <c r="KDU45" s="851"/>
      <c r="KDV45" s="851"/>
      <c r="KDW45" s="851"/>
      <c r="KDX45" s="851"/>
      <c r="KDY45" s="851"/>
      <c r="KDZ45" s="851"/>
      <c r="KEA45" s="851"/>
      <c r="KEB45" s="851"/>
      <c r="KEC45" s="851"/>
      <c r="KED45" s="851"/>
      <c r="KEE45" s="851"/>
      <c r="KEF45" s="851"/>
      <c r="KEG45" s="851"/>
      <c r="KEH45" s="851"/>
      <c r="KEI45" s="851"/>
      <c r="KEJ45" s="851"/>
      <c r="KEK45" s="851"/>
      <c r="KEL45" s="851"/>
      <c r="KEM45" s="851"/>
      <c r="KEN45" s="851"/>
      <c r="KEO45" s="851"/>
      <c r="KEP45" s="851"/>
      <c r="KEQ45" s="851"/>
      <c r="KER45" s="851"/>
      <c r="KES45" s="851"/>
      <c r="KET45" s="851"/>
      <c r="KEU45" s="851"/>
      <c r="KEV45" s="851"/>
      <c r="KEW45" s="851"/>
      <c r="KEX45" s="851"/>
      <c r="KEY45" s="851"/>
      <c r="KEZ45" s="851"/>
      <c r="KFA45" s="851"/>
      <c r="KFB45" s="851"/>
      <c r="KFC45" s="851"/>
      <c r="KFD45" s="851"/>
      <c r="KFE45" s="851"/>
      <c r="KFF45" s="851"/>
      <c r="KFG45" s="851"/>
      <c r="KFH45" s="851"/>
      <c r="KFI45" s="851"/>
      <c r="KFJ45" s="851"/>
      <c r="KFK45" s="851"/>
      <c r="KFL45" s="851"/>
      <c r="KFM45" s="851"/>
      <c r="KFN45" s="851"/>
      <c r="KFO45" s="851"/>
      <c r="KFP45" s="851"/>
      <c r="KFQ45" s="851"/>
      <c r="KFR45" s="851"/>
      <c r="KFS45" s="851"/>
      <c r="KFT45" s="851"/>
      <c r="KFU45" s="851"/>
      <c r="KFV45" s="851"/>
      <c r="KFW45" s="851"/>
      <c r="KFX45" s="851"/>
      <c r="KFY45" s="851"/>
      <c r="KFZ45" s="851"/>
      <c r="KGA45" s="851"/>
      <c r="KGB45" s="851"/>
      <c r="KGC45" s="851"/>
      <c r="KGD45" s="851"/>
      <c r="KGE45" s="851"/>
      <c r="KGF45" s="851"/>
      <c r="KGG45" s="851"/>
      <c r="KGH45" s="851"/>
      <c r="KGI45" s="851"/>
      <c r="KGJ45" s="851"/>
      <c r="KGK45" s="851"/>
      <c r="KGL45" s="851"/>
      <c r="KGM45" s="851"/>
      <c r="KGN45" s="851"/>
      <c r="KGO45" s="851"/>
      <c r="KGP45" s="851"/>
      <c r="KGQ45" s="851"/>
      <c r="KGR45" s="851"/>
      <c r="KGS45" s="851"/>
      <c r="KGT45" s="851"/>
      <c r="KGU45" s="851"/>
      <c r="KGV45" s="851"/>
      <c r="KGW45" s="851"/>
      <c r="KGX45" s="851"/>
      <c r="KGY45" s="851"/>
      <c r="KGZ45" s="851"/>
      <c r="KHA45" s="851"/>
      <c r="KHB45" s="851"/>
      <c r="KHC45" s="851"/>
      <c r="KHD45" s="851"/>
      <c r="KHE45" s="851"/>
      <c r="KHF45" s="851"/>
      <c r="KHG45" s="851"/>
      <c r="KHH45" s="851"/>
      <c r="KHI45" s="851"/>
      <c r="KHJ45" s="851"/>
      <c r="KHK45" s="851"/>
      <c r="KHL45" s="851"/>
      <c r="KHM45" s="851"/>
      <c r="KHN45" s="851"/>
      <c r="KHO45" s="851"/>
      <c r="KHP45" s="851"/>
      <c r="KHQ45" s="851"/>
      <c r="KHR45" s="851"/>
      <c r="KHS45" s="851"/>
      <c r="KHT45" s="851"/>
      <c r="KHU45" s="851"/>
      <c r="KHV45" s="851"/>
      <c r="KHW45" s="851"/>
      <c r="KHX45" s="851"/>
      <c r="KHY45" s="851"/>
      <c r="KHZ45" s="851"/>
      <c r="KIA45" s="851"/>
      <c r="KIB45" s="851"/>
      <c r="KIC45" s="851"/>
      <c r="KID45" s="851"/>
      <c r="KIE45" s="851"/>
      <c r="KIF45" s="851"/>
      <c r="KIG45" s="851"/>
      <c r="KIH45" s="851"/>
      <c r="KII45" s="851"/>
      <c r="KIJ45" s="851"/>
      <c r="KIK45" s="851"/>
      <c r="KIL45" s="851"/>
      <c r="KIM45" s="851"/>
      <c r="KIN45" s="851"/>
      <c r="KIO45" s="851"/>
      <c r="KIP45" s="851"/>
      <c r="KIQ45" s="851"/>
      <c r="KIR45" s="851"/>
      <c r="KIS45" s="851"/>
      <c r="KIT45" s="851"/>
      <c r="KIU45" s="851"/>
      <c r="KIV45" s="851"/>
      <c r="KIW45" s="851"/>
      <c r="KIX45" s="851"/>
      <c r="KIY45" s="851"/>
      <c r="KIZ45" s="851"/>
      <c r="KJA45" s="851"/>
      <c r="KJB45" s="851"/>
      <c r="KJC45" s="851"/>
      <c r="KJD45" s="851"/>
      <c r="KJE45" s="851"/>
      <c r="KJF45" s="851"/>
      <c r="KJG45" s="851"/>
      <c r="KJH45" s="851"/>
      <c r="KJI45" s="851"/>
      <c r="KJJ45" s="851"/>
      <c r="KJK45" s="851"/>
      <c r="KJL45" s="851"/>
      <c r="KJM45" s="851"/>
      <c r="KJN45" s="851"/>
      <c r="KJO45" s="851"/>
      <c r="KJP45" s="851"/>
      <c r="KJQ45" s="851"/>
      <c r="KJR45" s="851"/>
      <c r="KJS45" s="851"/>
      <c r="KJT45" s="851"/>
      <c r="KJU45" s="851"/>
      <c r="KJV45" s="851"/>
      <c r="KJW45" s="851"/>
      <c r="KJX45" s="851"/>
      <c r="KJY45" s="851"/>
      <c r="KJZ45" s="851"/>
      <c r="KKA45" s="851"/>
      <c r="KKB45" s="851"/>
      <c r="KKC45" s="851"/>
      <c r="KKD45" s="851"/>
      <c r="KKE45" s="851"/>
      <c r="KKF45" s="851"/>
      <c r="KKG45" s="851"/>
      <c r="KKH45" s="851"/>
      <c r="KKI45" s="851"/>
      <c r="KKJ45" s="851"/>
      <c r="KKK45" s="851"/>
      <c r="KKL45" s="851"/>
      <c r="KKM45" s="851"/>
      <c r="KKN45" s="851"/>
      <c r="KKO45" s="851"/>
      <c r="KKP45" s="851"/>
      <c r="KKQ45" s="851"/>
      <c r="KKR45" s="851"/>
      <c r="KKS45" s="851"/>
      <c r="KKT45" s="851"/>
      <c r="KKU45" s="851"/>
      <c r="KKV45" s="851"/>
      <c r="KKW45" s="851"/>
      <c r="KKX45" s="851"/>
      <c r="KKY45" s="851"/>
      <c r="KKZ45" s="851"/>
      <c r="KLA45" s="851"/>
      <c r="KLB45" s="851"/>
      <c r="KLC45" s="851"/>
      <c r="KLD45" s="851"/>
      <c r="KLE45" s="851"/>
      <c r="KLF45" s="851"/>
      <c r="KLG45" s="851"/>
      <c r="KLH45" s="851"/>
      <c r="KLI45" s="851"/>
      <c r="KLJ45" s="851"/>
      <c r="KLK45" s="851"/>
      <c r="KLL45" s="851"/>
      <c r="KLM45" s="851"/>
      <c r="KLN45" s="851"/>
      <c r="KLO45" s="851"/>
      <c r="KLP45" s="851"/>
      <c r="KLQ45" s="851"/>
      <c r="KLR45" s="851"/>
      <c r="KLS45" s="851"/>
      <c r="KLT45" s="851"/>
      <c r="KLU45" s="851"/>
      <c r="KLV45" s="851"/>
      <c r="KLW45" s="851"/>
      <c r="KLX45" s="851"/>
      <c r="KLY45" s="851"/>
      <c r="KLZ45" s="851"/>
      <c r="KMA45" s="851"/>
      <c r="KMB45" s="851"/>
      <c r="KMC45" s="851"/>
      <c r="KMD45" s="851"/>
      <c r="KME45" s="851"/>
      <c r="KMF45" s="851"/>
      <c r="KMG45" s="851"/>
      <c r="KMH45" s="851"/>
      <c r="KMI45" s="851"/>
      <c r="KMJ45" s="851"/>
      <c r="KMK45" s="851"/>
      <c r="KML45" s="851"/>
      <c r="KMM45" s="851"/>
      <c r="KMN45" s="851"/>
      <c r="KMO45" s="851"/>
      <c r="KMP45" s="851"/>
      <c r="KMQ45" s="851"/>
      <c r="KMR45" s="851"/>
      <c r="KMS45" s="851"/>
      <c r="KMT45" s="851"/>
      <c r="KMU45" s="851"/>
      <c r="KMV45" s="851"/>
      <c r="KMW45" s="851"/>
      <c r="KMX45" s="851"/>
      <c r="KMY45" s="851"/>
      <c r="KMZ45" s="851"/>
      <c r="KNA45" s="851"/>
      <c r="KNB45" s="851"/>
      <c r="KNC45" s="851"/>
      <c r="KND45" s="851"/>
      <c r="KNE45" s="851"/>
      <c r="KNF45" s="851"/>
      <c r="KNG45" s="851"/>
      <c r="KNH45" s="851"/>
      <c r="KNI45" s="851"/>
      <c r="KNJ45" s="851"/>
      <c r="KNK45" s="851"/>
      <c r="KNL45" s="851"/>
      <c r="KNM45" s="851"/>
      <c r="KNN45" s="851"/>
      <c r="KNO45" s="851"/>
      <c r="KNP45" s="851"/>
      <c r="KNQ45" s="851"/>
      <c r="KNR45" s="851"/>
      <c r="KNS45" s="851"/>
      <c r="KNT45" s="851"/>
      <c r="KNU45" s="851"/>
      <c r="KNV45" s="851"/>
      <c r="KNW45" s="851"/>
      <c r="KNX45" s="851"/>
      <c r="KNY45" s="851"/>
      <c r="KNZ45" s="851"/>
      <c r="KOA45" s="851"/>
      <c r="KOB45" s="851"/>
      <c r="KOC45" s="851"/>
      <c r="KOD45" s="851"/>
      <c r="KOE45" s="851"/>
      <c r="KOF45" s="851"/>
      <c r="KOG45" s="851"/>
      <c r="KOH45" s="851"/>
      <c r="KOI45" s="851"/>
      <c r="KOJ45" s="851"/>
      <c r="KOK45" s="851"/>
      <c r="KOL45" s="851"/>
      <c r="KOM45" s="851"/>
      <c r="KON45" s="851"/>
      <c r="KOO45" s="851"/>
      <c r="KOP45" s="851"/>
      <c r="KOQ45" s="851"/>
      <c r="KOR45" s="851"/>
      <c r="KOS45" s="851"/>
      <c r="KOT45" s="851"/>
      <c r="KOU45" s="851"/>
      <c r="KOV45" s="851"/>
      <c r="KOW45" s="851"/>
      <c r="KOX45" s="851"/>
      <c r="KOY45" s="851"/>
      <c r="KOZ45" s="851"/>
      <c r="KPA45" s="851"/>
      <c r="KPB45" s="851"/>
      <c r="KPC45" s="851"/>
      <c r="KPD45" s="851"/>
      <c r="KPE45" s="851"/>
      <c r="KPF45" s="851"/>
      <c r="KPG45" s="851"/>
      <c r="KPH45" s="851"/>
      <c r="KPI45" s="851"/>
      <c r="KPJ45" s="851"/>
      <c r="KPK45" s="851"/>
      <c r="KPL45" s="851"/>
      <c r="KPM45" s="851"/>
      <c r="KPN45" s="851"/>
      <c r="KPO45" s="851"/>
      <c r="KPP45" s="851"/>
      <c r="KPQ45" s="851"/>
      <c r="KPR45" s="851"/>
      <c r="KPS45" s="851"/>
      <c r="KPT45" s="851"/>
      <c r="KPU45" s="851"/>
      <c r="KPV45" s="851"/>
      <c r="KPW45" s="851"/>
      <c r="KPX45" s="851"/>
      <c r="KPY45" s="851"/>
      <c r="KPZ45" s="851"/>
      <c r="KQA45" s="851"/>
      <c r="KQB45" s="851"/>
      <c r="KQC45" s="851"/>
      <c r="KQD45" s="851"/>
      <c r="KQE45" s="851"/>
      <c r="KQF45" s="851"/>
      <c r="KQG45" s="851"/>
      <c r="KQH45" s="851"/>
      <c r="KQI45" s="851"/>
      <c r="KQJ45" s="851"/>
      <c r="KQK45" s="851"/>
      <c r="KQL45" s="851"/>
      <c r="KQM45" s="851"/>
      <c r="KQN45" s="851"/>
      <c r="KQO45" s="851"/>
      <c r="KQP45" s="851"/>
      <c r="KQQ45" s="851"/>
      <c r="KQR45" s="851"/>
      <c r="KQS45" s="851"/>
      <c r="KQT45" s="851"/>
      <c r="KQU45" s="851"/>
      <c r="KQV45" s="851"/>
      <c r="KQW45" s="851"/>
      <c r="KQX45" s="851"/>
      <c r="KQY45" s="851"/>
      <c r="KQZ45" s="851"/>
      <c r="KRA45" s="851"/>
      <c r="KRB45" s="851"/>
      <c r="KRC45" s="851"/>
      <c r="KRD45" s="851"/>
      <c r="KRE45" s="851"/>
      <c r="KRF45" s="851"/>
      <c r="KRG45" s="851"/>
      <c r="KRH45" s="851"/>
      <c r="KRI45" s="851"/>
      <c r="KRJ45" s="851"/>
      <c r="KRK45" s="851"/>
      <c r="KRL45" s="851"/>
      <c r="KRM45" s="851"/>
      <c r="KRN45" s="851"/>
      <c r="KRO45" s="851"/>
      <c r="KRP45" s="851"/>
      <c r="KRQ45" s="851"/>
      <c r="KRR45" s="851"/>
      <c r="KRS45" s="851"/>
      <c r="KRT45" s="851"/>
      <c r="KRU45" s="851"/>
      <c r="KRV45" s="851"/>
      <c r="KRW45" s="851"/>
      <c r="KRX45" s="851"/>
      <c r="KRY45" s="851"/>
      <c r="KRZ45" s="851"/>
      <c r="KSA45" s="851"/>
      <c r="KSB45" s="851"/>
      <c r="KSC45" s="851"/>
      <c r="KSD45" s="851"/>
      <c r="KSE45" s="851"/>
      <c r="KSF45" s="851"/>
      <c r="KSG45" s="851"/>
      <c r="KSH45" s="851"/>
      <c r="KSI45" s="851"/>
      <c r="KSJ45" s="851"/>
      <c r="KSK45" s="851"/>
      <c r="KSL45" s="851"/>
      <c r="KSM45" s="851"/>
      <c r="KSN45" s="851"/>
      <c r="KSO45" s="851"/>
      <c r="KSP45" s="851"/>
      <c r="KSQ45" s="851"/>
      <c r="KSR45" s="851"/>
      <c r="KSS45" s="851"/>
      <c r="KST45" s="851"/>
      <c r="KSU45" s="851"/>
      <c r="KSV45" s="851"/>
      <c r="KSW45" s="851"/>
      <c r="KSX45" s="851"/>
      <c r="KSY45" s="851"/>
      <c r="KSZ45" s="851"/>
      <c r="KTA45" s="851"/>
      <c r="KTB45" s="851"/>
      <c r="KTC45" s="851"/>
      <c r="KTD45" s="851"/>
      <c r="KTE45" s="851"/>
      <c r="KTF45" s="851"/>
      <c r="KTG45" s="851"/>
      <c r="KTH45" s="851"/>
      <c r="KTI45" s="851"/>
      <c r="KTJ45" s="851"/>
      <c r="KTK45" s="851"/>
      <c r="KTL45" s="851"/>
      <c r="KTM45" s="851"/>
      <c r="KTN45" s="851"/>
      <c r="KTO45" s="851"/>
      <c r="KTP45" s="851"/>
      <c r="KTQ45" s="851"/>
      <c r="KTR45" s="851"/>
      <c r="KTS45" s="851"/>
      <c r="KTT45" s="851"/>
      <c r="KTU45" s="851"/>
      <c r="KTV45" s="851"/>
      <c r="KTW45" s="851"/>
      <c r="KTX45" s="851"/>
      <c r="KTY45" s="851"/>
      <c r="KTZ45" s="851"/>
      <c r="KUA45" s="851"/>
      <c r="KUB45" s="851"/>
      <c r="KUC45" s="851"/>
      <c r="KUD45" s="851"/>
      <c r="KUE45" s="851"/>
      <c r="KUF45" s="851"/>
      <c r="KUG45" s="851"/>
      <c r="KUH45" s="851"/>
      <c r="KUI45" s="851"/>
      <c r="KUJ45" s="851"/>
      <c r="KUK45" s="851"/>
      <c r="KUL45" s="851"/>
      <c r="KUM45" s="851"/>
      <c r="KUN45" s="851"/>
      <c r="KUO45" s="851"/>
      <c r="KUP45" s="851"/>
      <c r="KUQ45" s="851"/>
      <c r="KUR45" s="851"/>
      <c r="KUS45" s="851"/>
      <c r="KUT45" s="851"/>
      <c r="KUU45" s="851"/>
      <c r="KUV45" s="851"/>
      <c r="KUW45" s="851"/>
      <c r="KUX45" s="851"/>
      <c r="KUY45" s="851"/>
      <c r="KUZ45" s="851"/>
      <c r="KVA45" s="851"/>
      <c r="KVB45" s="851"/>
      <c r="KVC45" s="851"/>
      <c r="KVD45" s="851"/>
      <c r="KVE45" s="851"/>
      <c r="KVF45" s="851"/>
      <c r="KVG45" s="851"/>
      <c r="KVH45" s="851"/>
      <c r="KVI45" s="851"/>
      <c r="KVJ45" s="851"/>
      <c r="KVK45" s="851"/>
      <c r="KVL45" s="851"/>
      <c r="KVM45" s="851"/>
      <c r="KVN45" s="851"/>
      <c r="KVO45" s="851"/>
      <c r="KVP45" s="851"/>
      <c r="KVQ45" s="851"/>
      <c r="KVR45" s="851"/>
      <c r="KVS45" s="851"/>
      <c r="KVT45" s="851"/>
      <c r="KVU45" s="851"/>
      <c r="KVV45" s="851"/>
      <c r="KVW45" s="851"/>
      <c r="KVX45" s="851"/>
      <c r="KVY45" s="851"/>
      <c r="KVZ45" s="851"/>
      <c r="KWA45" s="851"/>
      <c r="KWB45" s="851"/>
      <c r="KWC45" s="851"/>
      <c r="KWD45" s="851"/>
      <c r="KWE45" s="851"/>
      <c r="KWF45" s="851"/>
      <c r="KWG45" s="851"/>
      <c r="KWH45" s="851"/>
      <c r="KWI45" s="851"/>
      <c r="KWJ45" s="851"/>
      <c r="KWK45" s="851"/>
      <c r="KWL45" s="851"/>
      <c r="KWM45" s="851"/>
      <c r="KWN45" s="851"/>
      <c r="KWO45" s="851"/>
      <c r="KWP45" s="851"/>
      <c r="KWQ45" s="851"/>
      <c r="KWR45" s="851"/>
      <c r="KWS45" s="851"/>
      <c r="KWT45" s="851"/>
      <c r="KWU45" s="851"/>
      <c r="KWV45" s="851"/>
      <c r="KWW45" s="851"/>
      <c r="KWX45" s="851"/>
      <c r="KWY45" s="851"/>
      <c r="KWZ45" s="851"/>
      <c r="KXA45" s="851"/>
      <c r="KXB45" s="851"/>
      <c r="KXC45" s="851"/>
      <c r="KXD45" s="851"/>
      <c r="KXE45" s="851"/>
      <c r="KXF45" s="851"/>
      <c r="KXG45" s="851"/>
      <c r="KXH45" s="851"/>
      <c r="KXI45" s="851"/>
      <c r="KXJ45" s="851"/>
      <c r="KXK45" s="851"/>
      <c r="KXL45" s="851"/>
      <c r="KXM45" s="851"/>
      <c r="KXN45" s="851"/>
      <c r="KXO45" s="851"/>
      <c r="KXP45" s="851"/>
      <c r="KXQ45" s="851"/>
      <c r="KXR45" s="851"/>
      <c r="KXS45" s="851"/>
      <c r="KXT45" s="851"/>
      <c r="KXU45" s="851"/>
      <c r="KXV45" s="851"/>
      <c r="KXW45" s="851"/>
      <c r="KXX45" s="851"/>
      <c r="KXY45" s="851"/>
      <c r="KXZ45" s="851"/>
      <c r="KYA45" s="851"/>
      <c r="KYB45" s="851"/>
      <c r="KYC45" s="851"/>
      <c r="KYD45" s="851"/>
      <c r="KYE45" s="851"/>
      <c r="KYF45" s="851"/>
      <c r="KYG45" s="851"/>
      <c r="KYH45" s="851"/>
      <c r="KYI45" s="851"/>
      <c r="KYJ45" s="851"/>
      <c r="KYK45" s="851"/>
      <c r="KYL45" s="851"/>
      <c r="KYM45" s="851"/>
      <c r="KYN45" s="851"/>
      <c r="KYO45" s="851"/>
      <c r="KYP45" s="851"/>
      <c r="KYQ45" s="851"/>
      <c r="KYR45" s="851"/>
      <c r="KYS45" s="851"/>
      <c r="KYT45" s="851"/>
      <c r="KYU45" s="851"/>
      <c r="KYV45" s="851"/>
      <c r="KYW45" s="851"/>
      <c r="KYX45" s="851"/>
      <c r="KYY45" s="851"/>
      <c r="KYZ45" s="851"/>
      <c r="KZA45" s="851"/>
      <c r="KZB45" s="851"/>
      <c r="KZC45" s="851"/>
      <c r="KZD45" s="851"/>
      <c r="KZE45" s="851"/>
      <c r="KZF45" s="851"/>
      <c r="KZG45" s="851"/>
      <c r="KZH45" s="851"/>
      <c r="KZI45" s="851"/>
      <c r="KZJ45" s="851"/>
      <c r="KZK45" s="851"/>
      <c r="KZL45" s="851"/>
      <c r="KZM45" s="851"/>
      <c r="KZN45" s="851"/>
      <c r="KZO45" s="851"/>
      <c r="KZP45" s="851"/>
      <c r="KZQ45" s="851"/>
      <c r="KZR45" s="851"/>
      <c r="KZS45" s="851"/>
      <c r="KZT45" s="851"/>
      <c r="KZU45" s="851"/>
      <c r="KZV45" s="851"/>
      <c r="KZW45" s="851"/>
      <c r="KZX45" s="851"/>
      <c r="KZY45" s="851"/>
      <c r="KZZ45" s="851"/>
      <c r="LAA45" s="851"/>
      <c r="LAB45" s="851"/>
      <c r="LAC45" s="851"/>
      <c r="LAD45" s="851"/>
      <c r="LAE45" s="851"/>
      <c r="LAF45" s="851"/>
      <c r="LAG45" s="851"/>
      <c r="LAH45" s="851"/>
      <c r="LAI45" s="851"/>
      <c r="LAJ45" s="851"/>
      <c r="LAK45" s="851"/>
      <c r="LAL45" s="851"/>
      <c r="LAM45" s="851"/>
      <c r="LAN45" s="851"/>
      <c r="LAO45" s="851"/>
      <c r="LAP45" s="851"/>
      <c r="LAQ45" s="851"/>
      <c r="LAR45" s="851"/>
      <c r="LAS45" s="851"/>
      <c r="LAT45" s="851"/>
      <c r="LAU45" s="851"/>
      <c r="LAV45" s="851"/>
      <c r="LAW45" s="851"/>
      <c r="LAX45" s="851"/>
      <c r="LAY45" s="851"/>
      <c r="LAZ45" s="851"/>
      <c r="LBA45" s="851"/>
      <c r="LBB45" s="851"/>
      <c r="LBC45" s="851"/>
      <c r="LBD45" s="851"/>
      <c r="LBE45" s="851"/>
      <c r="LBF45" s="851"/>
      <c r="LBG45" s="851"/>
      <c r="LBH45" s="851"/>
      <c r="LBI45" s="851"/>
      <c r="LBJ45" s="851"/>
      <c r="LBK45" s="851"/>
      <c r="LBL45" s="851"/>
      <c r="LBM45" s="851"/>
      <c r="LBN45" s="851"/>
      <c r="LBO45" s="851"/>
      <c r="LBP45" s="851"/>
      <c r="LBQ45" s="851"/>
      <c r="LBR45" s="851"/>
      <c r="LBS45" s="851"/>
      <c r="LBT45" s="851"/>
      <c r="LBU45" s="851"/>
      <c r="LBV45" s="851"/>
      <c r="LBW45" s="851"/>
      <c r="LBX45" s="851"/>
      <c r="LBY45" s="851"/>
      <c r="LBZ45" s="851"/>
      <c r="LCA45" s="851"/>
      <c r="LCB45" s="851"/>
      <c r="LCC45" s="851"/>
      <c r="LCD45" s="851"/>
      <c r="LCE45" s="851"/>
      <c r="LCF45" s="851"/>
      <c r="LCG45" s="851"/>
      <c r="LCH45" s="851"/>
      <c r="LCI45" s="851"/>
      <c r="LCJ45" s="851"/>
      <c r="LCK45" s="851"/>
      <c r="LCL45" s="851"/>
      <c r="LCM45" s="851"/>
      <c r="LCN45" s="851"/>
      <c r="LCO45" s="851"/>
      <c r="LCP45" s="851"/>
      <c r="LCQ45" s="851"/>
      <c r="LCR45" s="851"/>
      <c r="LCS45" s="851"/>
      <c r="LCT45" s="851"/>
      <c r="LCU45" s="851"/>
      <c r="LCV45" s="851"/>
      <c r="LCW45" s="851"/>
      <c r="LCX45" s="851"/>
      <c r="LCY45" s="851"/>
      <c r="LCZ45" s="851"/>
      <c r="LDA45" s="851"/>
      <c r="LDB45" s="851"/>
      <c r="LDC45" s="851"/>
      <c r="LDD45" s="851"/>
      <c r="LDE45" s="851"/>
      <c r="LDF45" s="851"/>
      <c r="LDG45" s="851"/>
      <c r="LDH45" s="851"/>
      <c r="LDI45" s="851"/>
      <c r="LDJ45" s="851"/>
      <c r="LDK45" s="851"/>
      <c r="LDL45" s="851"/>
      <c r="LDM45" s="851"/>
      <c r="LDN45" s="851"/>
      <c r="LDO45" s="851"/>
      <c r="LDP45" s="851"/>
      <c r="LDQ45" s="851"/>
      <c r="LDR45" s="851"/>
      <c r="LDS45" s="851"/>
      <c r="LDT45" s="851"/>
      <c r="LDU45" s="851"/>
      <c r="LDV45" s="851"/>
      <c r="LDW45" s="851"/>
      <c r="LDX45" s="851"/>
      <c r="LDY45" s="851"/>
      <c r="LDZ45" s="851"/>
      <c r="LEA45" s="851"/>
      <c r="LEB45" s="851"/>
      <c r="LEC45" s="851"/>
      <c r="LED45" s="851"/>
      <c r="LEE45" s="851"/>
      <c r="LEF45" s="851"/>
      <c r="LEG45" s="851"/>
      <c r="LEH45" s="851"/>
      <c r="LEI45" s="851"/>
      <c r="LEJ45" s="851"/>
      <c r="LEK45" s="851"/>
      <c r="LEL45" s="851"/>
      <c r="LEM45" s="851"/>
      <c r="LEN45" s="851"/>
      <c r="LEO45" s="851"/>
      <c r="LEP45" s="851"/>
      <c r="LEQ45" s="851"/>
      <c r="LER45" s="851"/>
      <c r="LES45" s="851"/>
      <c r="LET45" s="851"/>
      <c r="LEU45" s="851"/>
      <c r="LEV45" s="851"/>
      <c r="LEW45" s="851"/>
      <c r="LEX45" s="851"/>
      <c r="LEY45" s="851"/>
      <c r="LEZ45" s="851"/>
      <c r="LFA45" s="851"/>
      <c r="LFB45" s="851"/>
      <c r="LFC45" s="851"/>
      <c r="LFD45" s="851"/>
      <c r="LFE45" s="851"/>
      <c r="LFF45" s="851"/>
      <c r="LFG45" s="851"/>
      <c r="LFH45" s="851"/>
      <c r="LFI45" s="851"/>
      <c r="LFJ45" s="851"/>
      <c r="LFK45" s="851"/>
      <c r="LFL45" s="851"/>
      <c r="LFM45" s="851"/>
      <c r="LFN45" s="851"/>
      <c r="LFO45" s="851"/>
      <c r="LFP45" s="851"/>
      <c r="LFQ45" s="851"/>
      <c r="LFR45" s="851"/>
      <c r="LFS45" s="851"/>
      <c r="LFT45" s="851"/>
      <c r="LFU45" s="851"/>
      <c r="LFV45" s="851"/>
      <c r="LFW45" s="851"/>
      <c r="LFX45" s="851"/>
      <c r="LFY45" s="851"/>
      <c r="LFZ45" s="851"/>
      <c r="LGA45" s="851"/>
      <c r="LGB45" s="851"/>
      <c r="LGC45" s="851"/>
      <c r="LGD45" s="851"/>
      <c r="LGE45" s="851"/>
      <c r="LGF45" s="851"/>
      <c r="LGG45" s="851"/>
      <c r="LGH45" s="851"/>
      <c r="LGI45" s="851"/>
      <c r="LGJ45" s="851"/>
      <c r="LGK45" s="851"/>
      <c r="LGL45" s="851"/>
      <c r="LGM45" s="851"/>
      <c r="LGN45" s="851"/>
      <c r="LGO45" s="851"/>
      <c r="LGP45" s="851"/>
      <c r="LGQ45" s="851"/>
      <c r="LGR45" s="851"/>
      <c r="LGS45" s="851"/>
      <c r="LGT45" s="851"/>
      <c r="LGU45" s="851"/>
      <c r="LGV45" s="851"/>
      <c r="LGW45" s="851"/>
      <c r="LGX45" s="851"/>
      <c r="LGY45" s="851"/>
      <c r="LGZ45" s="851"/>
      <c r="LHA45" s="851"/>
      <c r="LHB45" s="851"/>
      <c r="LHC45" s="851"/>
      <c r="LHD45" s="851"/>
      <c r="LHE45" s="851"/>
      <c r="LHF45" s="851"/>
      <c r="LHG45" s="851"/>
      <c r="LHH45" s="851"/>
      <c r="LHI45" s="851"/>
      <c r="LHJ45" s="851"/>
      <c r="LHK45" s="851"/>
      <c r="LHL45" s="851"/>
      <c r="LHM45" s="851"/>
      <c r="LHN45" s="851"/>
      <c r="LHO45" s="851"/>
      <c r="LHP45" s="851"/>
      <c r="LHQ45" s="851"/>
      <c r="LHR45" s="851"/>
      <c r="LHS45" s="851"/>
      <c r="LHT45" s="851"/>
      <c r="LHU45" s="851"/>
      <c r="LHV45" s="851"/>
      <c r="LHW45" s="851"/>
      <c r="LHX45" s="851"/>
      <c r="LHY45" s="851"/>
      <c r="LHZ45" s="851"/>
      <c r="LIA45" s="851"/>
      <c r="LIB45" s="851"/>
      <c r="LIC45" s="851"/>
      <c r="LID45" s="851"/>
      <c r="LIE45" s="851"/>
      <c r="LIF45" s="851"/>
      <c r="LIG45" s="851"/>
      <c r="LIH45" s="851"/>
      <c r="LII45" s="851"/>
      <c r="LIJ45" s="851"/>
      <c r="LIK45" s="851"/>
      <c r="LIL45" s="851"/>
      <c r="LIM45" s="851"/>
      <c r="LIN45" s="851"/>
      <c r="LIO45" s="851"/>
      <c r="LIP45" s="851"/>
      <c r="LIQ45" s="851"/>
      <c r="LIR45" s="851"/>
      <c r="LIS45" s="851"/>
      <c r="LIT45" s="851"/>
      <c r="LIU45" s="851"/>
      <c r="LIV45" s="851"/>
      <c r="LIW45" s="851"/>
      <c r="LIX45" s="851"/>
      <c r="LIY45" s="851"/>
      <c r="LIZ45" s="851"/>
      <c r="LJA45" s="851"/>
      <c r="LJB45" s="851"/>
      <c r="LJC45" s="851"/>
      <c r="LJD45" s="851"/>
      <c r="LJE45" s="851"/>
      <c r="LJF45" s="851"/>
      <c r="LJG45" s="851"/>
      <c r="LJH45" s="851"/>
      <c r="LJI45" s="851"/>
      <c r="LJJ45" s="851"/>
      <c r="LJK45" s="851"/>
      <c r="LJL45" s="851"/>
      <c r="LJM45" s="851"/>
      <c r="LJN45" s="851"/>
      <c r="LJO45" s="851"/>
      <c r="LJP45" s="851"/>
      <c r="LJQ45" s="851"/>
      <c r="LJR45" s="851"/>
      <c r="LJS45" s="851"/>
      <c r="LJT45" s="851"/>
      <c r="LJU45" s="851"/>
      <c r="LJV45" s="851"/>
      <c r="LJW45" s="851"/>
      <c r="LJX45" s="851"/>
      <c r="LJY45" s="851"/>
      <c r="LJZ45" s="851"/>
      <c r="LKA45" s="851"/>
      <c r="LKB45" s="851"/>
      <c r="LKC45" s="851"/>
      <c r="LKD45" s="851"/>
      <c r="LKE45" s="851"/>
      <c r="LKF45" s="851"/>
      <c r="LKG45" s="851"/>
      <c r="LKH45" s="851"/>
      <c r="LKI45" s="851"/>
      <c r="LKJ45" s="851"/>
      <c r="LKK45" s="851"/>
      <c r="LKL45" s="851"/>
      <c r="LKM45" s="851"/>
      <c r="LKN45" s="851"/>
      <c r="LKO45" s="851"/>
      <c r="LKP45" s="851"/>
      <c r="LKQ45" s="851"/>
      <c r="LKR45" s="851"/>
      <c r="LKS45" s="851"/>
      <c r="LKT45" s="851"/>
      <c r="LKU45" s="851"/>
      <c r="LKV45" s="851"/>
      <c r="LKW45" s="851"/>
      <c r="LKX45" s="851"/>
      <c r="LKY45" s="851"/>
      <c r="LKZ45" s="851"/>
      <c r="LLA45" s="851"/>
      <c r="LLB45" s="851"/>
      <c r="LLC45" s="851"/>
      <c r="LLD45" s="851"/>
      <c r="LLE45" s="851"/>
      <c r="LLF45" s="851"/>
      <c r="LLG45" s="851"/>
      <c r="LLH45" s="851"/>
      <c r="LLI45" s="851"/>
      <c r="LLJ45" s="851"/>
      <c r="LLK45" s="851"/>
      <c r="LLL45" s="851"/>
      <c r="LLM45" s="851"/>
      <c r="LLN45" s="851"/>
      <c r="LLO45" s="851"/>
      <c r="LLP45" s="851"/>
      <c r="LLQ45" s="851"/>
      <c r="LLR45" s="851"/>
      <c r="LLS45" s="851"/>
      <c r="LLT45" s="851"/>
      <c r="LLU45" s="851"/>
      <c r="LLV45" s="851"/>
      <c r="LLW45" s="851"/>
      <c r="LLX45" s="851"/>
      <c r="LLY45" s="851"/>
      <c r="LLZ45" s="851"/>
      <c r="LMA45" s="851"/>
      <c r="LMB45" s="851"/>
      <c r="LMC45" s="851"/>
      <c r="LMD45" s="851"/>
      <c r="LME45" s="851"/>
      <c r="LMF45" s="851"/>
      <c r="LMG45" s="851"/>
      <c r="LMH45" s="851"/>
      <c r="LMI45" s="851"/>
      <c r="LMJ45" s="851"/>
      <c r="LMK45" s="851"/>
      <c r="LML45" s="851"/>
      <c r="LMM45" s="851"/>
      <c r="LMN45" s="851"/>
      <c r="LMO45" s="851"/>
      <c r="LMP45" s="851"/>
      <c r="LMQ45" s="851"/>
      <c r="LMR45" s="851"/>
      <c r="LMS45" s="851"/>
      <c r="LMT45" s="851"/>
      <c r="LMU45" s="851"/>
      <c r="LMV45" s="851"/>
      <c r="LMW45" s="851"/>
      <c r="LMX45" s="851"/>
      <c r="LMY45" s="851"/>
      <c r="LMZ45" s="851"/>
      <c r="LNA45" s="851"/>
      <c r="LNB45" s="851"/>
      <c r="LNC45" s="851"/>
      <c r="LND45" s="851"/>
      <c r="LNE45" s="851"/>
      <c r="LNF45" s="851"/>
      <c r="LNG45" s="851"/>
      <c r="LNH45" s="851"/>
      <c r="LNI45" s="851"/>
      <c r="LNJ45" s="851"/>
      <c r="LNK45" s="851"/>
      <c r="LNL45" s="851"/>
      <c r="LNM45" s="851"/>
      <c r="LNN45" s="851"/>
      <c r="LNO45" s="851"/>
      <c r="LNP45" s="851"/>
      <c r="LNQ45" s="851"/>
      <c r="LNR45" s="851"/>
      <c r="LNS45" s="851"/>
      <c r="LNT45" s="851"/>
      <c r="LNU45" s="851"/>
      <c r="LNV45" s="851"/>
      <c r="LNW45" s="851"/>
      <c r="LNX45" s="851"/>
      <c r="LNY45" s="851"/>
      <c r="LNZ45" s="851"/>
      <c r="LOA45" s="851"/>
      <c r="LOB45" s="851"/>
      <c r="LOC45" s="851"/>
      <c r="LOD45" s="851"/>
      <c r="LOE45" s="851"/>
      <c r="LOF45" s="851"/>
      <c r="LOG45" s="851"/>
      <c r="LOH45" s="851"/>
      <c r="LOI45" s="851"/>
      <c r="LOJ45" s="851"/>
      <c r="LOK45" s="851"/>
      <c r="LOL45" s="851"/>
      <c r="LOM45" s="851"/>
      <c r="LON45" s="851"/>
      <c r="LOO45" s="851"/>
      <c r="LOP45" s="851"/>
      <c r="LOQ45" s="851"/>
      <c r="LOR45" s="851"/>
      <c r="LOS45" s="851"/>
      <c r="LOT45" s="851"/>
      <c r="LOU45" s="851"/>
      <c r="LOV45" s="851"/>
      <c r="LOW45" s="851"/>
      <c r="LOX45" s="851"/>
      <c r="LOY45" s="851"/>
      <c r="LOZ45" s="851"/>
      <c r="LPA45" s="851"/>
      <c r="LPB45" s="851"/>
      <c r="LPC45" s="851"/>
      <c r="LPD45" s="851"/>
      <c r="LPE45" s="851"/>
      <c r="LPF45" s="851"/>
      <c r="LPG45" s="851"/>
      <c r="LPH45" s="851"/>
      <c r="LPI45" s="851"/>
      <c r="LPJ45" s="851"/>
      <c r="LPK45" s="851"/>
      <c r="LPL45" s="851"/>
      <c r="LPM45" s="851"/>
      <c r="LPN45" s="851"/>
      <c r="LPO45" s="851"/>
      <c r="LPP45" s="851"/>
      <c r="LPQ45" s="851"/>
      <c r="LPR45" s="851"/>
      <c r="LPS45" s="851"/>
      <c r="LPT45" s="851"/>
      <c r="LPU45" s="851"/>
      <c r="LPV45" s="851"/>
      <c r="LPW45" s="851"/>
      <c r="LPX45" s="851"/>
      <c r="LPY45" s="851"/>
      <c r="LPZ45" s="851"/>
      <c r="LQA45" s="851"/>
      <c r="LQB45" s="851"/>
      <c r="LQC45" s="851"/>
      <c r="LQD45" s="851"/>
      <c r="LQE45" s="851"/>
      <c r="LQF45" s="851"/>
      <c r="LQG45" s="851"/>
      <c r="LQH45" s="851"/>
      <c r="LQI45" s="851"/>
      <c r="LQJ45" s="851"/>
      <c r="LQK45" s="851"/>
      <c r="LQL45" s="851"/>
      <c r="LQM45" s="851"/>
      <c r="LQN45" s="851"/>
      <c r="LQO45" s="851"/>
      <c r="LQP45" s="851"/>
      <c r="LQQ45" s="851"/>
      <c r="LQR45" s="851"/>
      <c r="LQS45" s="851"/>
      <c r="LQT45" s="851"/>
      <c r="LQU45" s="851"/>
      <c r="LQV45" s="851"/>
      <c r="LQW45" s="851"/>
      <c r="LQX45" s="851"/>
      <c r="LQY45" s="851"/>
      <c r="LQZ45" s="851"/>
      <c r="LRA45" s="851"/>
      <c r="LRB45" s="851"/>
      <c r="LRC45" s="851"/>
      <c r="LRD45" s="851"/>
      <c r="LRE45" s="851"/>
      <c r="LRF45" s="851"/>
      <c r="LRG45" s="851"/>
      <c r="LRH45" s="851"/>
      <c r="LRI45" s="851"/>
      <c r="LRJ45" s="851"/>
      <c r="LRK45" s="851"/>
      <c r="LRL45" s="851"/>
      <c r="LRM45" s="851"/>
      <c r="LRN45" s="851"/>
      <c r="LRO45" s="851"/>
      <c r="LRP45" s="851"/>
      <c r="LRQ45" s="851"/>
      <c r="LRR45" s="851"/>
      <c r="LRS45" s="851"/>
      <c r="LRT45" s="851"/>
      <c r="LRU45" s="851"/>
      <c r="LRV45" s="851"/>
      <c r="LRW45" s="851"/>
      <c r="LRX45" s="851"/>
      <c r="LRY45" s="851"/>
      <c r="LRZ45" s="851"/>
      <c r="LSA45" s="851"/>
      <c r="LSB45" s="851"/>
      <c r="LSC45" s="851"/>
      <c r="LSD45" s="851"/>
      <c r="LSE45" s="851"/>
      <c r="LSF45" s="851"/>
      <c r="LSG45" s="851"/>
      <c r="LSH45" s="851"/>
      <c r="LSI45" s="851"/>
      <c r="LSJ45" s="851"/>
      <c r="LSK45" s="851"/>
      <c r="LSL45" s="851"/>
      <c r="LSM45" s="851"/>
      <c r="LSN45" s="851"/>
      <c r="LSO45" s="851"/>
      <c r="LSP45" s="851"/>
      <c r="LSQ45" s="851"/>
      <c r="LSR45" s="851"/>
      <c r="LSS45" s="851"/>
      <c r="LST45" s="851"/>
      <c r="LSU45" s="851"/>
      <c r="LSV45" s="851"/>
      <c r="LSW45" s="851"/>
      <c r="LSX45" s="851"/>
      <c r="LSY45" s="851"/>
      <c r="LSZ45" s="851"/>
      <c r="LTA45" s="851"/>
      <c r="LTB45" s="851"/>
      <c r="LTC45" s="851"/>
      <c r="LTD45" s="851"/>
      <c r="LTE45" s="851"/>
      <c r="LTF45" s="851"/>
      <c r="LTG45" s="851"/>
      <c r="LTH45" s="851"/>
      <c r="LTI45" s="851"/>
      <c r="LTJ45" s="851"/>
      <c r="LTK45" s="851"/>
      <c r="LTL45" s="851"/>
      <c r="LTM45" s="851"/>
      <c r="LTN45" s="851"/>
      <c r="LTO45" s="851"/>
      <c r="LTP45" s="851"/>
      <c r="LTQ45" s="851"/>
      <c r="LTR45" s="851"/>
      <c r="LTS45" s="851"/>
      <c r="LTT45" s="851"/>
      <c r="LTU45" s="851"/>
      <c r="LTV45" s="851"/>
      <c r="LTW45" s="851"/>
      <c r="LTX45" s="851"/>
      <c r="LTY45" s="851"/>
      <c r="LTZ45" s="851"/>
      <c r="LUA45" s="851"/>
      <c r="LUB45" s="851"/>
      <c r="LUC45" s="851"/>
      <c r="LUD45" s="851"/>
      <c r="LUE45" s="851"/>
      <c r="LUF45" s="851"/>
      <c r="LUG45" s="851"/>
      <c r="LUH45" s="851"/>
      <c r="LUI45" s="851"/>
      <c r="LUJ45" s="851"/>
      <c r="LUK45" s="851"/>
      <c r="LUL45" s="851"/>
      <c r="LUM45" s="851"/>
      <c r="LUN45" s="851"/>
      <c r="LUO45" s="851"/>
      <c r="LUP45" s="851"/>
      <c r="LUQ45" s="851"/>
      <c r="LUR45" s="851"/>
      <c r="LUS45" s="851"/>
      <c r="LUT45" s="851"/>
      <c r="LUU45" s="851"/>
      <c r="LUV45" s="851"/>
      <c r="LUW45" s="851"/>
      <c r="LUX45" s="851"/>
      <c r="LUY45" s="851"/>
      <c r="LUZ45" s="851"/>
      <c r="LVA45" s="851"/>
      <c r="LVB45" s="851"/>
      <c r="LVC45" s="851"/>
      <c r="LVD45" s="851"/>
      <c r="LVE45" s="851"/>
      <c r="LVF45" s="851"/>
      <c r="LVG45" s="851"/>
      <c r="LVH45" s="851"/>
      <c r="LVI45" s="851"/>
      <c r="LVJ45" s="851"/>
      <c r="LVK45" s="851"/>
      <c r="LVL45" s="851"/>
      <c r="LVM45" s="851"/>
      <c r="LVN45" s="851"/>
      <c r="LVO45" s="851"/>
      <c r="LVP45" s="851"/>
      <c r="LVQ45" s="851"/>
      <c r="LVR45" s="851"/>
      <c r="LVS45" s="851"/>
      <c r="LVT45" s="851"/>
      <c r="LVU45" s="851"/>
      <c r="LVV45" s="851"/>
      <c r="LVW45" s="851"/>
      <c r="LVX45" s="851"/>
      <c r="LVY45" s="851"/>
      <c r="LVZ45" s="851"/>
      <c r="LWA45" s="851"/>
      <c r="LWB45" s="851"/>
      <c r="LWC45" s="851"/>
      <c r="LWD45" s="851"/>
      <c r="LWE45" s="851"/>
      <c r="LWF45" s="851"/>
      <c r="LWG45" s="851"/>
      <c r="LWH45" s="851"/>
      <c r="LWI45" s="851"/>
      <c r="LWJ45" s="851"/>
      <c r="LWK45" s="851"/>
      <c r="LWL45" s="851"/>
      <c r="LWM45" s="851"/>
      <c r="LWN45" s="851"/>
      <c r="LWO45" s="851"/>
      <c r="LWP45" s="851"/>
      <c r="LWQ45" s="851"/>
      <c r="LWR45" s="851"/>
      <c r="LWS45" s="851"/>
      <c r="LWT45" s="851"/>
      <c r="LWU45" s="851"/>
      <c r="LWV45" s="851"/>
      <c r="LWW45" s="851"/>
      <c r="LWX45" s="851"/>
      <c r="LWY45" s="851"/>
      <c r="LWZ45" s="851"/>
      <c r="LXA45" s="851"/>
      <c r="LXB45" s="851"/>
      <c r="LXC45" s="851"/>
      <c r="LXD45" s="851"/>
      <c r="LXE45" s="851"/>
      <c r="LXF45" s="851"/>
      <c r="LXG45" s="851"/>
      <c r="LXH45" s="851"/>
      <c r="LXI45" s="851"/>
      <c r="LXJ45" s="851"/>
      <c r="LXK45" s="851"/>
      <c r="LXL45" s="851"/>
      <c r="LXM45" s="851"/>
      <c r="LXN45" s="851"/>
      <c r="LXO45" s="851"/>
      <c r="LXP45" s="851"/>
      <c r="LXQ45" s="851"/>
      <c r="LXR45" s="851"/>
      <c r="LXS45" s="851"/>
      <c r="LXT45" s="851"/>
      <c r="LXU45" s="851"/>
      <c r="LXV45" s="851"/>
      <c r="LXW45" s="851"/>
      <c r="LXX45" s="851"/>
      <c r="LXY45" s="851"/>
      <c r="LXZ45" s="851"/>
      <c r="LYA45" s="851"/>
      <c r="LYB45" s="851"/>
      <c r="LYC45" s="851"/>
      <c r="LYD45" s="851"/>
      <c r="LYE45" s="851"/>
      <c r="LYF45" s="851"/>
      <c r="LYG45" s="851"/>
      <c r="LYH45" s="851"/>
      <c r="LYI45" s="851"/>
      <c r="LYJ45" s="851"/>
      <c r="LYK45" s="851"/>
      <c r="LYL45" s="851"/>
      <c r="LYM45" s="851"/>
      <c r="LYN45" s="851"/>
      <c r="LYO45" s="851"/>
      <c r="LYP45" s="851"/>
      <c r="LYQ45" s="851"/>
      <c r="LYR45" s="851"/>
      <c r="LYS45" s="851"/>
      <c r="LYT45" s="851"/>
      <c r="LYU45" s="851"/>
      <c r="LYV45" s="851"/>
      <c r="LYW45" s="851"/>
      <c r="LYX45" s="851"/>
      <c r="LYY45" s="851"/>
      <c r="LYZ45" s="851"/>
      <c r="LZA45" s="851"/>
      <c r="LZB45" s="851"/>
      <c r="LZC45" s="851"/>
      <c r="LZD45" s="851"/>
      <c r="LZE45" s="851"/>
      <c r="LZF45" s="851"/>
      <c r="LZG45" s="851"/>
      <c r="LZH45" s="851"/>
      <c r="LZI45" s="851"/>
      <c r="LZJ45" s="851"/>
      <c r="LZK45" s="851"/>
      <c r="LZL45" s="851"/>
      <c r="LZM45" s="851"/>
      <c r="LZN45" s="851"/>
      <c r="LZO45" s="851"/>
      <c r="LZP45" s="851"/>
      <c r="LZQ45" s="851"/>
      <c r="LZR45" s="851"/>
      <c r="LZS45" s="851"/>
      <c r="LZT45" s="851"/>
      <c r="LZU45" s="851"/>
      <c r="LZV45" s="851"/>
      <c r="LZW45" s="851"/>
      <c r="LZX45" s="851"/>
      <c r="LZY45" s="851"/>
      <c r="LZZ45" s="851"/>
      <c r="MAA45" s="851"/>
      <c r="MAB45" s="851"/>
      <c r="MAC45" s="851"/>
      <c r="MAD45" s="851"/>
      <c r="MAE45" s="851"/>
      <c r="MAF45" s="851"/>
      <c r="MAG45" s="851"/>
      <c r="MAH45" s="851"/>
      <c r="MAI45" s="851"/>
      <c r="MAJ45" s="851"/>
      <c r="MAK45" s="851"/>
      <c r="MAL45" s="851"/>
      <c r="MAM45" s="851"/>
      <c r="MAN45" s="851"/>
      <c r="MAO45" s="851"/>
      <c r="MAP45" s="851"/>
      <c r="MAQ45" s="851"/>
      <c r="MAR45" s="851"/>
      <c r="MAS45" s="851"/>
      <c r="MAT45" s="851"/>
      <c r="MAU45" s="851"/>
      <c r="MAV45" s="851"/>
      <c r="MAW45" s="851"/>
      <c r="MAX45" s="851"/>
      <c r="MAY45" s="851"/>
      <c r="MAZ45" s="851"/>
      <c r="MBA45" s="851"/>
      <c r="MBB45" s="851"/>
      <c r="MBC45" s="851"/>
      <c r="MBD45" s="851"/>
      <c r="MBE45" s="851"/>
      <c r="MBF45" s="851"/>
      <c r="MBG45" s="851"/>
      <c r="MBH45" s="851"/>
      <c r="MBI45" s="851"/>
      <c r="MBJ45" s="851"/>
      <c r="MBK45" s="851"/>
      <c r="MBL45" s="851"/>
      <c r="MBM45" s="851"/>
      <c r="MBN45" s="851"/>
      <c r="MBO45" s="851"/>
      <c r="MBP45" s="851"/>
      <c r="MBQ45" s="851"/>
      <c r="MBR45" s="851"/>
      <c r="MBS45" s="851"/>
      <c r="MBT45" s="851"/>
      <c r="MBU45" s="851"/>
      <c r="MBV45" s="851"/>
      <c r="MBW45" s="851"/>
      <c r="MBX45" s="851"/>
      <c r="MBY45" s="851"/>
      <c r="MBZ45" s="851"/>
      <c r="MCA45" s="851"/>
      <c r="MCB45" s="851"/>
      <c r="MCC45" s="851"/>
      <c r="MCD45" s="851"/>
      <c r="MCE45" s="851"/>
      <c r="MCF45" s="851"/>
      <c r="MCG45" s="851"/>
      <c r="MCH45" s="851"/>
      <c r="MCI45" s="851"/>
      <c r="MCJ45" s="851"/>
      <c r="MCK45" s="851"/>
      <c r="MCL45" s="851"/>
      <c r="MCM45" s="851"/>
      <c r="MCN45" s="851"/>
      <c r="MCO45" s="851"/>
      <c r="MCP45" s="851"/>
      <c r="MCQ45" s="851"/>
      <c r="MCR45" s="851"/>
      <c r="MCS45" s="851"/>
      <c r="MCT45" s="851"/>
      <c r="MCU45" s="851"/>
      <c r="MCV45" s="851"/>
      <c r="MCW45" s="851"/>
      <c r="MCX45" s="851"/>
      <c r="MCY45" s="851"/>
      <c r="MCZ45" s="851"/>
      <c r="MDA45" s="851"/>
      <c r="MDB45" s="851"/>
      <c r="MDC45" s="851"/>
      <c r="MDD45" s="851"/>
      <c r="MDE45" s="851"/>
      <c r="MDF45" s="851"/>
      <c r="MDG45" s="851"/>
      <c r="MDH45" s="851"/>
      <c r="MDI45" s="851"/>
      <c r="MDJ45" s="851"/>
      <c r="MDK45" s="851"/>
      <c r="MDL45" s="851"/>
      <c r="MDM45" s="851"/>
      <c r="MDN45" s="851"/>
      <c r="MDO45" s="851"/>
      <c r="MDP45" s="851"/>
      <c r="MDQ45" s="851"/>
      <c r="MDR45" s="851"/>
      <c r="MDS45" s="851"/>
      <c r="MDT45" s="851"/>
      <c r="MDU45" s="851"/>
      <c r="MDV45" s="851"/>
      <c r="MDW45" s="851"/>
      <c r="MDX45" s="851"/>
      <c r="MDY45" s="851"/>
      <c r="MDZ45" s="851"/>
      <c r="MEA45" s="851"/>
      <c r="MEB45" s="851"/>
      <c r="MEC45" s="851"/>
      <c r="MED45" s="851"/>
      <c r="MEE45" s="851"/>
      <c r="MEF45" s="851"/>
      <c r="MEG45" s="851"/>
      <c r="MEH45" s="851"/>
      <c r="MEI45" s="851"/>
      <c r="MEJ45" s="851"/>
      <c r="MEK45" s="851"/>
      <c r="MEL45" s="851"/>
      <c r="MEM45" s="851"/>
      <c r="MEN45" s="851"/>
      <c r="MEO45" s="851"/>
      <c r="MEP45" s="851"/>
      <c r="MEQ45" s="851"/>
      <c r="MER45" s="851"/>
      <c r="MES45" s="851"/>
      <c r="MET45" s="851"/>
      <c r="MEU45" s="851"/>
      <c r="MEV45" s="851"/>
      <c r="MEW45" s="851"/>
      <c r="MEX45" s="851"/>
      <c r="MEY45" s="851"/>
      <c r="MEZ45" s="851"/>
      <c r="MFA45" s="851"/>
      <c r="MFB45" s="851"/>
      <c r="MFC45" s="851"/>
      <c r="MFD45" s="851"/>
      <c r="MFE45" s="851"/>
      <c r="MFF45" s="851"/>
      <c r="MFG45" s="851"/>
      <c r="MFH45" s="851"/>
      <c r="MFI45" s="851"/>
      <c r="MFJ45" s="851"/>
      <c r="MFK45" s="851"/>
      <c r="MFL45" s="851"/>
      <c r="MFM45" s="851"/>
      <c r="MFN45" s="851"/>
      <c r="MFO45" s="851"/>
      <c r="MFP45" s="851"/>
      <c r="MFQ45" s="851"/>
      <c r="MFR45" s="851"/>
      <c r="MFS45" s="851"/>
      <c r="MFT45" s="851"/>
      <c r="MFU45" s="851"/>
      <c r="MFV45" s="851"/>
      <c r="MFW45" s="851"/>
      <c r="MFX45" s="851"/>
      <c r="MFY45" s="851"/>
      <c r="MFZ45" s="851"/>
      <c r="MGA45" s="851"/>
      <c r="MGB45" s="851"/>
      <c r="MGC45" s="851"/>
      <c r="MGD45" s="851"/>
      <c r="MGE45" s="851"/>
      <c r="MGF45" s="851"/>
      <c r="MGG45" s="851"/>
      <c r="MGH45" s="851"/>
      <c r="MGI45" s="851"/>
      <c r="MGJ45" s="851"/>
      <c r="MGK45" s="851"/>
      <c r="MGL45" s="851"/>
      <c r="MGM45" s="851"/>
      <c r="MGN45" s="851"/>
      <c r="MGO45" s="851"/>
      <c r="MGP45" s="851"/>
      <c r="MGQ45" s="851"/>
      <c r="MGR45" s="851"/>
      <c r="MGS45" s="851"/>
      <c r="MGT45" s="851"/>
      <c r="MGU45" s="851"/>
      <c r="MGV45" s="851"/>
      <c r="MGW45" s="851"/>
      <c r="MGX45" s="851"/>
      <c r="MGY45" s="851"/>
      <c r="MGZ45" s="851"/>
      <c r="MHA45" s="851"/>
      <c r="MHB45" s="851"/>
      <c r="MHC45" s="851"/>
      <c r="MHD45" s="851"/>
      <c r="MHE45" s="851"/>
      <c r="MHF45" s="851"/>
      <c r="MHG45" s="851"/>
      <c r="MHH45" s="851"/>
      <c r="MHI45" s="851"/>
      <c r="MHJ45" s="851"/>
      <c r="MHK45" s="851"/>
      <c r="MHL45" s="851"/>
      <c r="MHM45" s="851"/>
      <c r="MHN45" s="851"/>
      <c r="MHO45" s="851"/>
      <c r="MHP45" s="851"/>
      <c r="MHQ45" s="851"/>
      <c r="MHR45" s="851"/>
      <c r="MHS45" s="851"/>
      <c r="MHT45" s="851"/>
      <c r="MHU45" s="851"/>
      <c r="MHV45" s="851"/>
      <c r="MHW45" s="851"/>
      <c r="MHX45" s="851"/>
      <c r="MHY45" s="851"/>
      <c r="MHZ45" s="851"/>
      <c r="MIA45" s="851"/>
      <c r="MIB45" s="851"/>
      <c r="MIC45" s="851"/>
      <c r="MID45" s="851"/>
      <c r="MIE45" s="851"/>
      <c r="MIF45" s="851"/>
      <c r="MIG45" s="851"/>
      <c r="MIH45" s="851"/>
      <c r="MII45" s="851"/>
      <c r="MIJ45" s="851"/>
      <c r="MIK45" s="851"/>
      <c r="MIL45" s="851"/>
      <c r="MIM45" s="851"/>
      <c r="MIN45" s="851"/>
      <c r="MIO45" s="851"/>
      <c r="MIP45" s="851"/>
      <c r="MIQ45" s="851"/>
      <c r="MIR45" s="851"/>
      <c r="MIS45" s="851"/>
      <c r="MIT45" s="851"/>
      <c r="MIU45" s="851"/>
      <c r="MIV45" s="851"/>
      <c r="MIW45" s="851"/>
      <c r="MIX45" s="851"/>
      <c r="MIY45" s="851"/>
      <c r="MIZ45" s="851"/>
      <c r="MJA45" s="851"/>
      <c r="MJB45" s="851"/>
      <c r="MJC45" s="851"/>
      <c r="MJD45" s="851"/>
      <c r="MJE45" s="851"/>
      <c r="MJF45" s="851"/>
      <c r="MJG45" s="851"/>
      <c r="MJH45" s="851"/>
      <c r="MJI45" s="851"/>
      <c r="MJJ45" s="851"/>
      <c r="MJK45" s="851"/>
      <c r="MJL45" s="851"/>
      <c r="MJM45" s="851"/>
      <c r="MJN45" s="851"/>
      <c r="MJO45" s="851"/>
      <c r="MJP45" s="851"/>
      <c r="MJQ45" s="851"/>
      <c r="MJR45" s="851"/>
      <c r="MJS45" s="851"/>
      <c r="MJT45" s="851"/>
      <c r="MJU45" s="851"/>
      <c r="MJV45" s="851"/>
      <c r="MJW45" s="851"/>
      <c r="MJX45" s="851"/>
      <c r="MJY45" s="851"/>
      <c r="MJZ45" s="851"/>
      <c r="MKA45" s="851"/>
      <c r="MKB45" s="851"/>
      <c r="MKC45" s="851"/>
      <c r="MKD45" s="851"/>
      <c r="MKE45" s="851"/>
      <c r="MKF45" s="851"/>
      <c r="MKG45" s="851"/>
      <c r="MKH45" s="851"/>
      <c r="MKI45" s="851"/>
      <c r="MKJ45" s="851"/>
      <c r="MKK45" s="851"/>
      <c r="MKL45" s="851"/>
      <c r="MKM45" s="851"/>
      <c r="MKN45" s="851"/>
      <c r="MKO45" s="851"/>
      <c r="MKP45" s="851"/>
      <c r="MKQ45" s="851"/>
      <c r="MKR45" s="851"/>
      <c r="MKS45" s="851"/>
      <c r="MKT45" s="851"/>
      <c r="MKU45" s="851"/>
      <c r="MKV45" s="851"/>
      <c r="MKW45" s="851"/>
      <c r="MKX45" s="851"/>
      <c r="MKY45" s="851"/>
      <c r="MKZ45" s="851"/>
      <c r="MLA45" s="851"/>
      <c r="MLB45" s="851"/>
      <c r="MLC45" s="851"/>
      <c r="MLD45" s="851"/>
      <c r="MLE45" s="851"/>
      <c r="MLF45" s="851"/>
      <c r="MLG45" s="851"/>
      <c r="MLH45" s="851"/>
      <c r="MLI45" s="851"/>
      <c r="MLJ45" s="851"/>
      <c r="MLK45" s="851"/>
      <c r="MLL45" s="851"/>
      <c r="MLM45" s="851"/>
      <c r="MLN45" s="851"/>
      <c r="MLO45" s="851"/>
      <c r="MLP45" s="851"/>
      <c r="MLQ45" s="851"/>
      <c r="MLR45" s="851"/>
      <c r="MLS45" s="851"/>
      <c r="MLT45" s="851"/>
      <c r="MLU45" s="851"/>
      <c r="MLV45" s="851"/>
      <c r="MLW45" s="851"/>
      <c r="MLX45" s="851"/>
      <c r="MLY45" s="851"/>
      <c r="MLZ45" s="851"/>
      <c r="MMA45" s="851"/>
      <c r="MMB45" s="851"/>
      <c r="MMC45" s="851"/>
      <c r="MMD45" s="851"/>
      <c r="MME45" s="851"/>
      <c r="MMF45" s="851"/>
      <c r="MMG45" s="851"/>
      <c r="MMH45" s="851"/>
      <c r="MMI45" s="851"/>
      <c r="MMJ45" s="851"/>
      <c r="MMK45" s="851"/>
      <c r="MML45" s="851"/>
      <c r="MMM45" s="851"/>
      <c r="MMN45" s="851"/>
      <c r="MMO45" s="851"/>
      <c r="MMP45" s="851"/>
      <c r="MMQ45" s="851"/>
      <c r="MMR45" s="851"/>
      <c r="MMS45" s="851"/>
      <c r="MMT45" s="851"/>
      <c r="MMU45" s="851"/>
      <c r="MMV45" s="851"/>
      <c r="MMW45" s="851"/>
      <c r="MMX45" s="851"/>
      <c r="MMY45" s="851"/>
      <c r="MMZ45" s="851"/>
      <c r="MNA45" s="851"/>
      <c r="MNB45" s="851"/>
      <c r="MNC45" s="851"/>
      <c r="MND45" s="851"/>
      <c r="MNE45" s="851"/>
      <c r="MNF45" s="851"/>
      <c r="MNG45" s="851"/>
      <c r="MNH45" s="851"/>
      <c r="MNI45" s="851"/>
      <c r="MNJ45" s="851"/>
      <c r="MNK45" s="851"/>
      <c r="MNL45" s="851"/>
      <c r="MNM45" s="851"/>
      <c r="MNN45" s="851"/>
      <c r="MNO45" s="851"/>
      <c r="MNP45" s="851"/>
      <c r="MNQ45" s="851"/>
      <c r="MNR45" s="851"/>
      <c r="MNS45" s="851"/>
      <c r="MNT45" s="851"/>
      <c r="MNU45" s="851"/>
      <c r="MNV45" s="851"/>
      <c r="MNW45" s="851"/>
      <c r="MNX45" s="851"/>
      <c r="MNY45" s="851"/>
      <c r="MNZ45" s="851"/>
      <c r="MOA45" s="851"/>
      <c r="MOB45" s="851"/>
      <c r="MOC45" s="851"/>
      <c r="MOD45" s="851"/>
      <c r="MOE45" s="851"/>
      <c r="MOF45" s="851"/>
      <c r="MOG45" s="851"/>
      <c r="MOH45" s="851"/>
      <c r="MOI45" s="851"/>
      <c r="MOJ45" s="851"/>
      <c r="MOK45" s="851"/>
      <c r="MOL45" s="851"/>
      <c r="MOM45" s="851"/>
      <c r="MON45" s="851"/>
      <c r="MOO45" s="851"/>
      <c r="MOP45" s="851"/>
      <c r="MOQ45" s="851"/>
      <c r="MOR45" s="851"/>
      <c r="MOS45" s="851"/>
      <c r="MOT45" s="851"/>
      <c r="MOU45" s="851"/>
      <c r="MOV45" s="851"/>
      <c r="MOW45" s="851"/>
      <c r="MOX45" s="851"/>
      <c r="MOY45" s="851"/>
      <c r="MOZ45" s="851"/>
      <c r="MPA45" s="851"/>
      <c r="MPB45" s="851"/>
      <c r="MPC45" s="851"/>
      <c r="MPD45" s="851"/>
      <c r="MPE45" s="851"/>
      <c r="MPF45" s="851"/>
      <c r="MPG45" s="851"/>
      <c r="MPH45" s="851"/>
      <c r="MPI45" s="851"/>
      <c r="MPJ45" s="851"/>
      <c r="MPK45" s="851"/>
      <c r="MPL45" s="851"/>
      <c r="MPM45" s="851"/>
      <c r="MPN45" s="851"/>
      <c r="MPO45" s="851"/>
      <c r="MPP45" s="851"/>
      <c r="MPQ45" s="851"/>
      <c r="MPR45" s="851"/>
      <c r="MPS45" s="851"/>
      <c r="MPT45" s="851"/>
      <c r="MPU45" s="851"/>
      <c r="MPV45" s="851"/>
      <c r="MPW45" s="851"/>
      <c r="MPX45" s="851"/>
      <c r="MPY45" s="851"/>
      <c r="MPZ45" s="851"/>
      <c r="MQA45" s="851"/>
      <c r="MQB45" s="851"/>
      <c r="MQC45" s="851"/>
      <c r="MQD45" s="851"/>
      <c r="MQE45" s="851"/>
      <c r="MQF45" s="851"/>
      <c r="MQG45" s="851"/>
      <c r="MQH45" s="851"/>
      <c r="MQI45" s="851"/>
      <c r="MQJ45" s="851"/>
      <c r="MQK45" s="851"/>
      <c r="MQL45" s="851"/>
      <c r="MQM45" s="851"/>
      <c r="MQN45" s="851"/>
      <c r="MQO45" s="851"/>
      <c r="MQP45" s="851"/>
      <c r="MQQ45" s="851"/>
      <c r="MQR45" s="851"/>
      <c r="MQS45" s="851"/>
      <c r="MQT45" s="851"/>
      <c r="MQU45" s="851"/>
      <c r="MQV45" s="851"/>
      <c r="MQW45" s="851"/>
      <c r="MQX45" s="851"/>
      <c r="MQY45" s="851"/>
      <c r="MQZ45" s="851"/>
      <c r="MRA45" s="851"/>
      <c r="MRB45" s="851"/>
      <c r="MRC45" s="851"/>
      <c r="MRD45" s="851"/>
      <c r="MRE45" s="851"/>
      <c r="MRF45" s="851"/>
      <c r="MRG45" s="851"/>
      <c r="MRH45" s="851"/>
      <c r="MRI45" s="851"/>
      <c r="MRJ45" s="851"/>
      <c r="MRK45" s="851"/>
      <c r="MRL45" s="851"/>
      <c r="MRM45" s="851"/>
      <c r="MRN45" s="851"/>
      <c r="MRO45" s="851"/>
      <c r="MRP45" s="851"/>
      <c r="MRQ45" s="851"/>
      <c r="MRR45" s="851"/>
      <c r="MRS45" s="851"/>
      <c r="MRT45" s="851"/>
      <c r="MRU45" s="851"/>
      <c r="MRV45" s="851"/>
      <c r="MRW45" s="851"/>
      <c r="MRX45" s="851"/>
      <c r="MRY45" s="851"/>
      <c r="MRZ45" s="851"/>
      <c r="MSA45" s="851"/>
      <c r="MSB45" s="851"/>
      <c r="MSC45" s="851"/>
      <c r="MSD45" s="851"/>
      <c r="MSE45" s="851"/>
      <c r="MSF45" s="851"/>
      <c r="MSG45" s="851"/>
      <c r="MSH45" s="851"/>
      <c r="MSI45" s="851"/>
      <c r="MSJ45" s="851"/>
      <c r="MSK45" s="851"/>
      <c r="MSL45" s="851"/>
      <c r="MSM45" s="851"/>
      <c r="MSN45" s="851"/>
      <c r="MSO45" s="851"/>
      <c r="MSP45" s="851"/>
      <c r="MSQ45" s="851"/>
      <c r="MSR45" s="851"/>
      <c r="MSS45" s="851"/>
      <c r="MST45" s="851"/>
      <c r="MSU45" s="851"/>
      <c r="MSV45" s="851"/>
      <c r="MSW45" s="851"/>
      <c r="MSX45" s="851"/>
      <c r="MSY45" s="851"/>
      <c r="MSZ45" s="851"/>
      <c r="MTA45" s="851"/>
      <c r="MTB45" s="851"/>
      <c r="MTC45" s="851"/>
      <c r="MTD45" s="851"/>
      <c r="MTE45" s="851"/>
      <c r="MTF45" s="851"/>
      <c r="MTG45" s="851"/>
      <c r="MTH45" s="851"/>
      <c r="MTI45" s="851"/>
      <c r="MTJ45" s="851"/>
      <c r="MTK45" s="851"/>
      <c r="MTL45" s="851"/>
      <c r="MTM45" s="851"/>
      <c r="MTN45" s="851"/>
      <c r="MTO45" s="851"/>
      <c r="MTP45" s="851"/>
      <c r="MTQ45" s="851"/>
      <c r="MTR45" s="851"/>
      <c r="MTS45" s="851"/>
      <c r="MTT45" s="851"/>
      <c r="MTU45" s="851"/>
      <c r="MTV45" s="851"/>
      <c r="MTW45" s="851"/>
      <c r="MTX45" s="851"/>
      <c r="MTY45" s="851"/>
      <c r="MTZ45" s="851"/>
      <c r="MUA45" s="851"/>
      <c r="MUB45" s="851"/>
      <c r="MUC45" s="851"/>
      <c r="MUD45" s="851"/>
      <c r="MUE45" s="851"/>
      <c r="MUF45" s="851"/>
      <c r="MUG45" s="851"/>
      <c r="MUH45" s="851"/>
      <c r="MUI45" s="851"/>
      <c r="MUJ45" s="851"/>
      <c r="MUK45" s="851"/>
      <c r="MUL45" s="851"/>
      <c r="MUM45" s="851"/>
      <c r="MUN45" s="851"/>
      <c r="MUO45" s="851"/>
      <c r="MUP45" s="851"/>
      <c r="MUQ45" s="851"/>
      <c r="MUR45" s="851"/>
      <c r="MUS45" s="851"/>
      <c r="MUT45" s="851"/>
      <c r="MUU45" s="851"/>
      <c r="MUV45" s="851"/>
      <c r="MUW45" s="851"/>
      <c r="MUX45" s="851"/>
      <c r="MUY45" s="851"/>
      <c r="MUZ45" s="851"/>
      <c r="MVA45" s="851"/>
      <c r="MVB45" s="851"/>
      <c r="MVC45" s="851"/>
      <c r="MVD45" s="851"/>
      <c r="MVE45" s="851"/>
      <c r="MVF45" s="851"/>
      <c r="MVG45" s="851"/>
      <c r="MVH45" s="851"/>
      <c r="MVI45" s="851"/>
      <c r="MVJ45" s="851"/>
      <c r="MVK45" s="851"/>
      <c r="MVL45" s="851"/>
      <c r="MVM45" s="851"/>
      <c r="MVN45" s="851"/>
      <c r="MVO45" s="851"/>
      <c r="MVP45" s="851"/>
      <c r="MVQ45" s="851"/>
      <c r="MVR45" s="851"/>
      <c r="MVS45" s="851"/>
      <c r="MVT45" s="851"/>
      <c r="MVU45" s="851"/>
      <c r="MVV45" s="851"/>
      <c r="MVW45" s="851"/>
      <c r="MVX45" s="851"/>
      <c r="MVY45" s="851"/>
      <c r="MVZ45" s="851"/>
      <c r="MWA45" s="851"/>
      <c r="MWB45" s="851"/>
      <c r="MWC45" s="851"/>
      <c r="MWD45" s="851"/>
      <c r="MWE45" s="851"/>
      <c r="MWF45" s="851"/>
      <c r="MWG45" s="851"/>
      <c r="MWH45" s="851"/>
      <c r="MWI45" s="851"/>
      <c r="MWJ45" s="851"/>
      <c r="MWK45" s="851"/>
      <c r="MWL45" s="851"/>
      <c r="MWM45" s="851"/>
      <c r="MWN45" s="851"/>
      <c r="MWO45" s="851"/>
      <c r="MWP45" s="851"/>
      <c r="MWQ45" s="851"/>
      <c r="MWR45" s="851"/>
      <c r="MWS45" s="851"/>
      <c r="MWT45" s="851"/>
      <c r="MWU45" s="851"/>
      <c r="MWV45" s="851"/>
      <c r="MWW45" s="851"/>
      <c r="MWX45" s="851"/>
      <c r="MWY45" s="851"/>
      <c r="MWZ45" s="851"/>
      <c r="MXA45" s="851"/>
      <c r="MXB45" s="851"/>
      <c r="MXC45" s="851"/>
      <c r="MXD45" s="851"/>
      <c r="MXE45" s="851"/>
      <c r="MXF45" s="851"/>
      <c r="MXG45" s="851"/>
      <c r="MXH45" s="851"/>
      <c r="MXI45" s="851"/>
      <c r="MXJ45" s="851"/>
      <c r="MXK45" s="851"/>
      <c r="MXL45" s="851"/>
      <c r="MXM45" s="851"/>
      <c r="MXN45" s="851"/>
      <c r="MXO45" s="851"/>
      <c r="MXP45" s="851"/>
      <c r="MXQ45" s="851"/>
      <c r="MXR45" s="851"/>
      <c r="MXS45" s="851"/>
      <c r="MXT45" s="851"/>
      <c r="MXU45" s="851"/>
      <c r="MXV45" s="851"/>
      <c r="MXW45" s="851"/>
      <c r="MXX45" s="851"/>
      <c r="MXY45" s="851"/>
      <c r="MXZ45" s="851"/>
      <c r="MYA45" s="851"/>
      <c r="MYB45" s="851"/>
      <c r="MYC45" s="851"/>
      <c r="MYD45" s="851"/>
      <c r="MYE45" s="851"/>
      <c r="MYF45" s="851"/>
      <c r="MYG45" s="851"/>
      <c r="MYH45" s="851"/>
      <c r="MYI45" s="851"/>
      <c r="MYJ45" s="851"/>
      <c r="MYK45" s="851"/>
      <c r="MYL45" s="851"/>
      <c r="MYM45" s="851"/>
      <c r="MYN45" s="851"/>
      <c r="MYO45" s="851"/>
      <c r="MYP45" s="851"/>
      <c r="MYQ45" s="851"/>
      <c r="MYR45" s="851"/>
      <c r="MYS45" s="851"/>
      <c r="MYT45" s="851"/>
      <c r="MYU45" s="851"/>
      <c r="MYV45" s="851"/>
      <c r="MYW45" s="851"/>
      <c r="MYX45" s="851"/>
      <c r="MYY45" s="851"/>
      <c r="MYZ45" s="851"/>
      <c r="MZA45" s="851"/>
      <c r="MZB45" s="851"/>
      <c r="MZC45" s="851"/>
      <c r="MZD45" s="851"/>
      <c r="MZE45" s="851"/>
      <c r="MZF45" s="851"/>
      <c r="MZG45" s="851"/>
      <c r="MZH45" s="851"/>
      <c r="MZI45" s="851"/>
      <c r="MZJ45" s="851"/>
      <c r="MZK45" s="851"/>
      <c r="MZL45" s="851"/>
      <c r="MZM45" s="851"/>
      <c r="MZN45" s="851"/>
      <c r="MZO45" s="851"/>
      <c r="MZP45" s="851"/>
      <c r="MZQ45" s="851"/>
      <c r="MZR45" s="851"/>
      <c r="MZS45" s="851"/>
      <c r="MZT45" s="851"/>
      <c r="MZU45" s="851"/>
      <c r="MZV45" s="851"/>
      <c r="MZW45" s="851"/>
      <c r="MZX45" s="851"/>
      <c r="MZY45" s="851"/>
      <c r="MZZ45" s="851"/>
      <c r="NAA45" s="851"/>
      <c r="NAB45" s="851"/>
      <c r="NAC45" s="851"/>
      <c r="NAD45" s="851"/>
      <c r="NAE45" s="851"/>
      <c r="NAF45" s="851"/>
      <c r="NAG45" s="851"/>
      <c r="NAH45" s="851"/>
      <c r="NAI45" s="851"/>
      <c r="NAJ45" s="851"/>
      <c r="NAK45" s="851"/>
      <c r="NAL45" s="851"/>
      <c r="NAM45" s="851"/>
      <c r="NAN45" s="851"/>
      <c r="NAO45" s="851"/>
      <c r="NAP45" s="851"/>
      <c r="NAQ45" s="851"/>
      <c r="NAR45" s="851"/>
      <c r="NAS45" s="851"/>
      <c r="NAT45" s="851"/>
      <c r="NAU45" s="851"/>
      <c r="NAV45" s="851"/>
      <c r="NAW45" s="851"/>
      <c r="NAX45" s="851"/>
      <c r="NAY45" s="851"/>
      <c r="NAZ45" s="851"/>
      <c r="NBA45" s="851"/>
      <c r="NBB45" s="851"/>
      <c r="NBC45" s="851"/>
      <c r="NBD45" s="851"/>
      <c r="NBE45" s="851"/>
      <c r="NBF45" s="851"/>
      <c r="NBG45" s="851"/>
      <c r="NBH45" s="851"/>
      <c r="NBI45" s="851"/>
      <c r="NBJ45" s="851"/>
      <c r="NBK45" s="851"/>
      <c r="NBL45" s="851"/>
      <c r="NBM45" s="851"/>
      <c r="NBN45" s="851"/>
      <c r="NBO45" s="851"/>
      <c r="NBP45" s="851"/>
      <c r="NBQ45" s="851"/>
      <c r="NBR45" s="851"/>
      <c r="NBS45" s="851"/>
      <c r="NBT45" s="851"/>
      <c r="NBU45" s="851"/>
      <c r="NBV45" s="851"/>
      <c r="NBW45" s="851"/>
      <c r="NBX45" s="851"/>
      <c r="NBY45" s="851"/>
      <c r="NBZ45" s="851"/>
      <c r="NCA45" s="851"/>
      <c r="NCB45" s="851"/>
      <c r="NCC45" s="851"/>
      <c r="NCD45" s="851"/>
      <c r="NCE45" s="851"/>
      <c r="NCF45" s="851"/>
      <c r="NCG45" s="851"/>
      <c r="NCH45" s="851"/>
      <c r="NCI45" s="851"/>
      <c r="NCJ45" s="851"/>
      <c r="NCK45" s="851"/>
      <c r="NCL45" s="851"/>
      <c r="NCM45" s="851"/>
      <c r="NCN45" s="851"/>
      <c r="NCO45" s="851"/>
      <c r="NCP45" s="851"/>
      <c r="NCQ45" s="851"/>
      <c r="NCR45" s="851"/>
      <c r="NCS45" s="851"/>
      <c r="NCT45" s="851"/>
      <c r="NCU45" s="851"/>
      <c r="NCV45" s="851"/>
      <c r="NCW45" s="851"/>
      <c r="NCX45" s="851"/>
      <c r="NCY45" s="851"/>
      <c r="NCZ45" s="851"/>
      <c r="NDA45" s="851"/>
      <c r="NDB45" s="851"/>
      <c r="NDC45" s="851"/>
      <c r="NDD45" s="851"/>
      <c r="NDE45" s="851"/>
      <c r="NDF45" s="851"/>
      <c r="NDG45" s="851"/>
      <c r="NDH45" s="851"/>
      <c r="NDI45" s="851"/>
      <c r="NDJ45" s="851"/>
      <c r="NDK45" s="851"/>
      <c r="NDL45" s="851"/>
      <c r="NDM45" s="851"/>
      <c r="NDN45" s="851"/>
      <c r="NDO45" s="851"/>
      <c r="NDP45" s="851"/>
      <c r="NDQ45" s="851"/>
      <c r="NDR45" s="851"/>
      <c r="NDS45" s="851"/>
      <c r="NDT45" s="851"/>
      <c r="NDU45" s="851"/>
      <c r="NDV45" s="851"/>
      <c r="NDW45" s="851"/>
      <c r="NDX45" s="851"/>
      <c r="NDY45" s="851"/>
      <c r="NDZ45" s="851"/>
      <c r="NEA45" s="851"/>
      <c r="NEB45" s="851"/>
      <c r="NEC45" s="851"/>
      <c r="NED45" s="851"/>
      <c r="NEE45" s="851"/>
      <c r="NEF45" s="851"/>
      <c r="NEG45" s="851"/>
      <c r="NEH45" s="851"/>
      <c r="NEI45" s="851"/>
      <c r="NEJ45" s="851"/>
      <c r="NEK45" s="851"/>
      <c r="NEL45" s="851"/>
      <c r="NEM45" s="851"/>
      <c r="NEN45" s="851"/>
      <c r="NEO45" s="851"/>
      <c r="NEP45" s="851"/>
      <c r="NEQ45" s="851"/>
      <c r="NER45" s="851"/>
      <c r="NES45" s="851"/>
      <c r="NET45" s="851"/>
      <c r="NEU45" s="851"/>
      <c r="NEV45" s="851"/>
      <c r="NEW45" s="851"/>
      <c r="NEX45" s="851"/>
      <c r="NEY45" s="851"/>
      <c r="NEZ45" s="851"/>
      <c r="NFA45" s="851"/>
      <c r="NFB45" s="851"/>
      <c r="NFC45" s="851"/>
      <c r="NFD45" s="851"/>
      <c r="NFE45" s="851"/>
      <c r="NFF45" s="851"/>
      <c r="NFG45" s="851"/>
      <c r="NFH45" s="851"/>
      <c r="NFI45" s="851"/>
      <c r="NFJ45" s="851"/>
      <c r="NFK45" s="851"/>
      <c r="NFL45" s="851"/>
      <c r="NFM45" s="851"/>
      <c r="NFN45" s="851"/>
      <c r="NFO45" s="851"/>
      <c r="NFP45" s="851"/>
      <c r="NFQ45" s="851"/>
      <c r="NFR45" s="851"/>
      <c r="NFS45" s="851"/>
      <c r="NFT45" s="851"/>
      <c r="NFU45" s="851"/>
      <c r="NFV45" s="851"/>
      <c r="NFW45" s="851"/>
      <c r="NFX45" s="851"/>
      <c r="NFY45" s="851"/>
      <c r="NFZ45" s="851"/>
      <c r="NGA45" s="851"/>
      <c r="NGB45" s="851"/>
      <c r="NGC45" s="851"/>
      <c r="NGD45" s="851"/>
      <c r="NGE45" s="851"/>
      <c r="NGF45" s="851"/>
      <c r="NGG45" s="851"/>
      <c r="NGH45" s="851"/>
      <c r="NGI45" s="851"/>
      <c r="NGJ45" s="851"/>
      <c r="NGK45" s="851"/>
      <c r="NGL45" s="851"/>
      <c r="NGM45" s="851"/>
      <c r="NGN45" s="851"/>
      <c r="NGO45" s="851"/>
      <c r="NGP45" s="851"/>
      <c r="NGQ45" s="851"/>
      <c r="NGR45" s="851"/>
      <c r="NGS45" s="851"/>
      <c r="NGT45" s="851"/>
      <c r="NGU45" s="851"/>
      <c r="NGV45" s="851"/>
      <c r="NGW45" s="851"/>
      <c r="NGX45" s="851"/>
      <c r="NGY45" s="851"/>
      <c r="NGZ45" s="851"/>
      <c r="NHA45" s="851"/>
      <c r="NHB45" s="851"/>
      <c r="NHC45" s="851"/>
      <c r="NHD45" s="851"/>
      <c r="NHE45" s="851"/>
      <c r="NHF45" s="851"/>
      <c r="NHG45" s="851"/>
      <c r="NHH45" s="851"/>
      <c r="NHI45" s="851"/>
      <c r="NHJ45" s="851"/>
      <c r="NHK45" s="851"/>
      <c r="NHL45" s="851"/>
      <c r="NHM45" s="851"/>
      <c r="NHN45" s="851"/>
      <c r="NHO45" s="851"/>
      <c r="NHP45" s="851"/>
      <c r="NHQ45" s="851"/>
      <c r="NHR45" s="851"/>
      <c r="NHS45" s="851"/>
      <c r="NHT45" s="851"/>
      <c r="NHU45" s="851"/>
      <c r="NHV45" s="851"/>
      <c r="NHW45" s="851"/>
      <c r="NHX45" s="851"/>
      <c r="NHY45" s="851"/>
      <c r="NHZ45" s="851"/>
      <c r="NIA45" s="851"/>
      <c r="NIB45" s="851"/>
      <c r="NIC45" s="851"/>
      <c r="NID45" s="851"/>
      <c r="NIE45" s="851"/>
      <c r="NIF45" s="851"/>
      <c r="NIG45" s="851"/>
      <c r="NIH45" s="851"/>
      <c r="NII45" s="851"/>
      <c r="NIJ45" s="851"/>
      <c r="NIK45" s="851"/>
      <c r="NIL45" s="851"/>
      <c r="NIM45" s="851"/>
      <c r="NIN45" s="851"/>
      <c r="NIO45" s="851"/>
      <c r="NIP45" s="851"/>
      <c r="NIQ45" s="851"/>
      <c r="NIR45" s="851"/>
      <c r="NIS45" s="851"/>
      <c r="NIT45" s="851"/>
      <c r="NIU45" s="851"/>
      <c r="NIV45" s="851"/>
      <c r="NIW45" s="851"/>
      <c r="NIX45" s="851"/>
      <c r="NIY45" s="851"/>
      <c r="NIZ45" s="851"/>
      <c r="NJA45" s="851"/>
      <c r="NJB45" s="851"/>
      <c r="NJC45" s="851"/>
      <c r="NJD45" s="851"/>
      <c r="NJE45" s="851"/>
      <c r="NJF45" s="851"/>
      <c r="NJG45" s="851"/>
      <c r="NJH45" s="851"/>
      <c r="NJI45" s="851"/>
      <c r="NJJ45" s="851"/>
      <c r="NJK45" s="851"/>
      <c r="NJL45" s="851"/>
      <c r="NJM45" s="851"/>
      <c r="NJN45" s="851"/>
      <c r="NJO45" s="851"/>
      <c r="NJP45" s="851"/>
      <c r="NJQ45" s="851"/>
      <c r="NJR45" s="851"/>
      <c r="NJS45" s="851"/>
      <c r="NJT45" s="851"/>
      <c r="NJU45" s="851"/>
      <c r="NJV45" s="851"/>
      <c r="NJW45" s="851"/>
      <c r="NJX45" s="851"/>
      <c r="NJY45" s="851"/>
      <c r="NJZ45" s="851"/>
      <c r="NKA45" s="851"/>
      <c r="NKB45" s="851"/>
      <c r="NKC45" s="851"/>
      <c r="NKD45" s="851"/>
      <c r="NKE45" s="851"/>
      <c r="NKF45" s="851"/>
      <c r="NKG45" s="851"/>
      <c r="NKH45" s="851"/>
      <c r="NKI45" s="851"/>
      <c r="NKJ45" s="851"/>
      <c r="NKK45" s="851"/>
      <c r="NKL45" s="851"/>
      <c r="NKM45" s="851"/>
      <c r="NKN45" s="851"/>
      <c r="NKO45" s="851"/>
      <c r="NKP45" s="851"/>
      <c r="NKQ45" s="851"/>
      <c r="NKR45" s="851"/>
      <c r="NKS45" s="851"/>
      <c r="NKT45" s="851"/>
      <c r="NKU45" s="851"/>
      <c r="NKV45" s="851"/>
      <c r="NKW45" s="851"/>
      <c r="NKX45" s="851"/>
      <c r="NKY45" s="851"/>
      <c r="NKZ45" s="851"/>
      <c r="NLA45" s="851"/>
      <c r="NLB45" s="851"/>
      <c r="NLC45" s="851"/>
      <c r="NLD45" s="851"/>
      <c r="NLE45" s="851"/>
      <c r="NLF45" s="851"/>
      <c r="NLG45" s="851"/>
      <c r="NLH45" s="851"/>
      <c r="NLI45" s="851"/>
      <c r="NLJ45" s="851"/>
      <c r="NLK45" s="851"/>
      <c r="NLL45" s="851"/>
      <c r="NLM45" s="851"/>
      <c r="NLN45" s="851"/>
      <c r="NLO45" s="851"/>
      <c r="NLP45" s="851"/>
      <c r="NLQ45" s="851"/>
      <c r="NLR45" s="851"/>
      <c r="NLS45" s="851"/>
      <c r="NLT45" s="851"/>
      <c r="NLU45" s="851"/>
      <c r="NLV45" s="851"/>
      <c r="NLW45" s="851"/>
      <c r="NLX45" s="851"/>
      <c r="NLY45" s="851"/>
      <c r="NLZ45" s="851"/>
      <c r="NMA45" s="851"/>
      <c r="NMB45" s="851"/>
      <c r="NMC45" s="851"/>
      <c r="NMD45" s="851"/>
      <c r="NME45" s="851"/>
      <c r="NMF45" s="851"/>
      <c r="NMG45" s="851"/>
      <c r="NMH45" s="851"/>
      <c r="NMI45" s="851"/>
      <c r="NMJ45" s="851"/>
      <c r="NMK45" s="851"/>
      <c r="NML45" s="851"/>
      <c r="NMM45" s="851"/>
      <c r="NMN45" s="851"/>
      <c r="NMO45" s="851"/>
      <c r="NMP45" s="851"/>
      <c r="NMQ45" s="851"/>
      <c r="NMR45" s="851"/>
      <c r="NMS45" s="851"/>
      <c r="NMT45" s="851"/>
      <c r="NMU45" s="851"/>
      <c r="NMV45" s="851"/>
      <c r="NMW45" s="851"/>
      <c r="NMX45" s="851"/>
      <c r="NMY45" s="851"/>
      <c r="NMZ45" s="851"/>
      <c r="NNA45" s="851"/>
      <c r="NNB45" s="851"/>
      <c r="NNC45" s="851"/>
      <c r="NND45" s="851"/>
      <c r="NNE45" s="851"/>
      <c r="NNF45" s="851"/>
      <c r="NNG45" s="851"/>
      <c r="NNH45" s="851"/>
      <c r="NNI45" s="851"/>
      <c r="NNJ45" s="851"/>
      <c r="NNK45" s="851"/>
      <c r="NNL45" s="851"/>
      <c r="NNM45" s="851"/>
      <c r="NNN45" s="851"/>
      <c r="NNO45" s="851"/>
      <c r="NNP45" s="851"/>
      <c r="NNQ45" s="851"/>
      <c r="NNR45" s="851"/>
      <c r="NNS45" s="851"/>
      <c r="NNT45" s="851"/>
      <c r="NNU45" s="851"/>
      <c r="NNV45" s="851"/>
      <c r="NNW45" s="851"/>
      <c r="NNX45" s="851"/>
      <c r="NNY45" s="851"/>
      <c r="NNZ45" s="851"/>
      <c r="NOA45" s="851"/>
      <c r="NOB45" s="851"/>
      <c r="NOC45" s="851"/>
      <c r="NOD45" s="851"/>
      <c r="NOE45" s="851"/>
      <c r="NOF45" s="851"/>
      <c r="NOG45" s="851"/>
      <c r="NOH45" s="851"/>
      <c r="NOI45" s="851"/>
      <c r="NOJ45" s="851"/>
      <c r="NOK45" s="851"/>
      <c r="NOL45" s="851"/>
      <c r="NOM45" s="851"/>
      <c r="NON45" s="851"/>
      <c r="NOO45" s="851"/>
      <c r="NOP45" s="851"/>
      <c r="NOQ45" s="851"/>
      <c r="NOR45" s="851"/>
      <c r="NOS45" s="851"/>
      <c r="NOT45" s="851"/>
      <c r="NOU45" s="851"/>
      <c r="NOV45" s="851"/>
      <c r="NOW45" s="851"/>
      <c r="NOX45" s="851"/>
      <c r="NOY45" s="851"/>
      <c r="NOZ45" s="851"/>
      <c r="NPA45" s="851"/>
      <c r="NPB45" s="851"/>
      <c r="NPC45" s="851"/>
      <c r="NPD45" s="851"/>
      <c r="NPE45" s="851"/>
      <c r="NPF45" s="851"/>
      <c r="NPG45" s="851"/>
      <c r="NPH45" s="851"/>
      <c r="NPI45" s="851"/>
      <c r="NPJ45" s="851"/>
      <c r="NPK45" s="851"/>
      <c r="NPL45" s="851"/>
      <c r="NPM45" s="851"/>
      <c r="NPN45" s="851"/>
      <c r="NPO45" s="851"/>
      <c r="NPP45" s="851"/>
      <c r="NPQ45" s="851"/>
      <c r="NPR45" s="851"/>
      <c r="NPS45" s="851"/>
      <c r="NPT45" s="851"/>
      <c r="NPU45" s="851"/>
      <c r="NPV45" s="851"/>
      <c r="NPW45" s="851"/>
      <c r="NPX45" s="851"/>
      <c r="NPY45" s="851"/>
      <c r="NPZ45" s="851"/>
      <c r="NQA45" s="851"/>
      <c r="NQB45" s="851"/>
      <c r="NQC45" s="851"/>
      <c r="NQD45" s="851"/>
      <c r="NQE45" s="851"/>
      <c r="NQF45" s="851"/>
      <c r="NQG45" s="851"/>
      <c r="NQH45" s="851"/>
      <c r="NQI45" s="851"/>
      <c r="NQJ45" s="851"/>
      <c r="NQK45" s="851"/>
      <c r="NQL45" s="851"/>
      <c r="NQM45" s="851"/>
      <c r="NQN45" s="851"/>
      <c r="NQO45" s="851"/>
      <c r="NQP45" s="851"/>
      <c r="NQQ45" s="851"/>
      <c r="NQR45" s="851"/>
      <c r="NQS45" s="851"/>
      <c r="NQT45" s="851"/>
      <c r="NQU45" s="851"/>
      <c r="NQV45" s="851"/>
      <c r="NQW45" s="851"/>
      <c r="NQX45" s="851"/>
      <c r="NQY45" s="851"/>
      <c r="NQZ45" s="851"/>
      <c r="NRA45" s="851"/>
      <c r="NRB45" s="851"/>
      <c r="NRC45" s="851"/>
      <c r="NRD45" s="851"/>
      <c r="NRE45" s="851"/>
      <c r="NRF45" s="851"/>
      <c r="NRG45" s="851"/>
      <c r="NRH45" s="851"/>
      <c r="NRI45" s="851"/>
      <c r="NRJ45" s="851"/>
      <c r="NRK45" s="851"/>
      <c r="NRL45" s="851"/>
      <c r="NRM45" s="851"/>
      <c r="NRN45" s="851"/>
      <c r="NRO45" s="851"/>
      <c r="NRP45" s="851"/>
      <c r="NRQ45" s="851"/>
      <c r="NRR45" s="851"/>
      <c r="NRS45" s="851"/>
      <c r="NRT45" s="851"/>
      <c r="NRU45" s="851"/>
      <c r="NRV45" s="851"/>
      <c r="NRW45" s="851"/>
      <c r="NRX45" s="851"/>
      <c r="NRY45" s="851"/>
      <c r="NRZ45" s="851"/>
      <c r="NSA45" s="851"/>
      <c r="NSB45" s="851"/>
      <c r="NSC45" s="851"/>
      <c r="NSD45" s="851"/>
      <c r="NSE45" s="851"/>
      <c r="NSF45" s="851"/>
      <c r="NSG45" s="851"/>
      <c r="NSH45" s="851"/>
      <c r="NSI45" s="851"/>
      <c r="NSJ45" s="851"/>
      <c r="NSK45" s="851"/>
      <c r="NSL45" s="851"/>
      <c r="NSM45" s="851"/>
      <c r="NSN45" s="851"/>
      <c r="NSO45" s="851"/>
      <c r="NSP45" s="851"/>
      <c r="NSQ45" s="851"/>
      <c r="NSR45" s="851"/>
      <c r="NSS45" s="851"/>
      <c r="NST45" s="851"/>
      <c r="NSU45" s="851"/>
      <c r="NSV45" s="851"/>
      <c r="NSW45" s="851"/>
      <c r="NSX45" s="851"/>
      <c r="NSY45" s="851"/>
      <c r="NSZ45" s="851"/>
      <c r="NTA45" s="851"/>
      <c r="NTB45" s="851"/>
      <c r="NTC45" s="851"/>
      <c r="NTD45" s="851"/>
      <c r="NTE45" s="851"/>
      <c r="NTF45" s="851"/>
      <c r="NTG45" s="851"/>
      <c r="NTH45" s="851"/>
      <c r="NTI45" s="851"/>
      <c r="NTJ45" s="851"/>
      <c r="NTK45" s="851"/>
      <c r="NTL45" s="851"/>
      <c r="NTM45" s="851"/>
      <c r="NTN45" s="851"/>
      <c r="NTO45" s="851"/>
      <c r="NTP45" s="851"/>
      <c r="NTQ45" s="851"/>
      <c r="NTR45" s="851"/>
      <c r="NTS45" s="851"/>
      <c r="NTT45" s="851"/>
      <c r="NTU45" s="851"/>
      <c r="NTV45" s="851"/>
      <c r="NTW45" s="851"/>
      <c r="NTX45" s="851"/>
      <c r="NTY45" s="851"/>
      <c r="NTZ45" s="851"/>
      <c r="NUA45" s="851"/>
      <c r="NUB45" s="851"/>
      <c r="NUC45" s="851"/>
      <c r="NUD45" s="851"/>
      <c r="NUE45" s="851"/>
      <c r="NUF45" s="851"/>
      <c r="NUG45" s="851"/>
      <c r="NUH45" s="851"/>
      <c r="NUI45" s="851"/>
      <c r="NUJ45" s="851"/>
      <c r="NUK45" s="851"/>
      <c r="NUL45" s="851"/>
      <c r="NUM45" s="851"/>
      <c r="NUN45" s="851"/>
      <c r="NUO45" s="851"/>
      <c r="NUP45" s="851"/>
      <c r="NUQ45" s="851"/>
      <c r="NUR45" s="851"/>
      <c r="NUS45" s="851"/>
      <c r="NUT45" s="851"/>
      <c r="NUU45" s="851"/>
      <c r="NUV45" s="851"/>
      <c r="NUW45" s="851"/>
      <c r="NUX45" s="851"/>
      <c r="NUY45" s="851"/>
      <c r="NUZ45" s="851"/>
      <c r="NVA45" s="851"/>
      <c r="NVB45" s="851"/>
      <c r="NVC45" s="851"/>
      <c r="NVD45" s="851"/>
      <c r="NVE45" s="851"/>
      <c r="NVF45" s="851"/>
      <c r="NVG45" s="851"/>
      <c r="NVH45" s="851"/>
      <c r="NVI45" s="851"/>
      <c r="NVJ45" s="851"/>
      <c r="NVK45" s="851"/>
      <c r="NVL45" s="851"/>
      <c r="NVM45" s="851"/>
      <c r="NVN45" s="851"/>
      <c r="NVO45" s="851"/>
      <c r="NVP45" s="851"/>
      <c r="NVQ45" s="851"/>
      <c r="NVR45" s="851"/>
      <c r="NVS45" s="851"/>
      <c r="NVT45" s="851"/>
      <c r="NVU45" s="851"/>
      <c r="NVV45" s="851"/>
      <c r="NVW45" s="851"/>
      <c r="NVX45" s="851"/>
      <c r="NVY45" s="851"/>
      <c r="NVZ45" s="851"/>
      <c r="NWA45" s="851"/>
      <c r="NWB45" s="851"/>
      <c r="NWC45" s="851"/>
      <c r="NWD45" s="851"/>
      <c r="NWE45" s="851"/>
      <c r="NWF45" s="851"/>
      <c r="NWG45" s="851"/>
      <c r="NWH45" s="851"/>
      <c r="NWI45" s="851"/>
      <c r="NWJ45" s="851"/>
      <c r="NWK45" s="851"/>
      <c r="NWL45" s="851"/>
      <c r="NWM45" s="851"/>
      <c r="NWN45" s="851"/>
      <c r="NWO45" s="851"/>
      <c r="NWP45" s="851"/>
      <c r="NWQ45" s="851"/>
      <c r="NWR45" s="851"/>
      <c r="NWS45" s="851"/>
      <c r="NWT45" s="851"/>
      <c r="NWU45" s="851"/>
      <c r="NWV45" s="851"/>
      <c r="NWW45" s="851"/>
      <c r="NWX45" s="851"/>
      <c r="NWY45" s="851"/>
      <c r="NWZ45" s="851"/>
      <c r="NXA45" s="851"/>
      <c r="NXB45" s="851"/>
      <c r="NXC45" s="851"/>
      <c r="NXD45" s="851"/>
      <c r="NXE45" s="851"/>
      <c r="NXF45" s="851"/>
      <c r="NXG45" s="851"/>
      <c r="NXH45" s="851"/>
      <c r="NXI45" s="851"/>
      <c r="NXJ45" s="851"/>
      <c r="NXK45" s="851"/>
      <c r="NXL45" s="851"/>
      <c r="NXM45" s="851"/>
      <c r="NXN45" s="851"/>
      <c r="NXO45" s="851"/>
      <c r="NXP45" s="851"/>
      <c r="NXQ45" s="851"/>
      <c r="NXR45" s="851"/>
      <c r="NXS45" s="851"/>
      <c r="NXT45" s="851"/>
      <c r="NXU45" s="851"/>
      <c r="NXV45" s="851"/>
      <c r="NXW45" s="851"/>
      <c r="NXX45" s="851"/>
      <c r="NXY45" s="851"/>
      <c r="NXZ45" s="851"/>
      <c r="NYA45" s="851"/>
      <c r="NYB45" s="851"/>
      <c r="NYC45" s="851"/>
      <c r="NYD45" s="851"/>
      <c r="NYE45" s="851"/>
      <c r="NYF45" s="851"/>
      <c r="NYG45" s="851"/>
      <c r="NYH45" s="851"/>
      <c r="NYI45" s="851"/>
      <c r="NYJ45" s="851"/>
      <c r="NYK45" s="851"/>
      <c r="NYL45" s="851"/>
      <c r="NYM45" s="851"/>
      <c r="NYN45" s="851"/>
      <c r="NYO45" s="851"/>
      <c r="NYP45" s="851"/>
      <c r="NYQ45" s="851"/>
      <c r="NYR45" s="851"/>
      <c r="NYS45" s="851"/>
      <c r="NYT45" s="851"/>
      <c r="NYU45" s="851"/>
      <c r="NYV45" s="851"/>
      <c r="NYW45" s="851"/>
      <c r="NYX45" s="851"/>
      <c r="NYY45" s="851"/>
      <c r="NYZ45" s="851"/>
      <c r="NZA45" s="851"/>
      <c r="NZB45" s="851"/>
      <c r="NZC45" s="851"/>
      <c r="NZD45" s="851"/>
      <c r="NZE45" s="851"/>
      <c r="NZF45" s="851"/>
      <c r="NZG45" s="851"/>
      <c r="NZH45" s="851"/>
      <c r="NZI45" s="851"/>
      <c r="NZJ45" s="851"/>
      <c r="NZK45" s="851"/>
      <c r="NZL45" s="851"/>
      <c r="NZM45" s="851"/>
      <c r="NZN45" s="851"/>
      <c r="NZO45" s="851"/>
      <c r="NZP45" s="851"/>
      <c r="NZQ45" s="851"/>
      <c r="NZR45" s="851"/>
      <c r="NZS45" s="851"/>
      <c r="NZT45" s="851"/>
      <c r="NZU45" s="851"/>
      <c r="NZV45" s="851"/>
      <c r="NZW45" s="851"/>
      <c r="NZX45" s="851"/>
      <c r="NZY45" s="851"/>
      <c r="NZZ45" s="851"/>
      <c r="OAA45" s="851"/>
      <c r="OAB45" s="851"/>
      <c r="OAC45" s="851"/>
      <c r="OAD45" s="851"/>
      <c r="OAE45" s="851"/>
      <c r="OAF45" s="851"/>
      <c r="OAG45" s="851"/>
      <c r="OAH45" s="851"/>
      <c r="OAI45" s="851"/>
      <c r="OAJ45" s="851"/>
      <c r="OAK45" s="851"/>
      <c r="OAL45" s="851"/>
      <c r="OAM45" s="851"/>
      <c r="OAN45" s="851"/>
      <c r="OAO45" s="851"/>
      <c r="OAP45" s="851"/>
      <c r="OAQ45" s="851"/>
      <c r="OAR45" s="851"/>
      <c r="OAS45" s="851"/>
      <c r="OAT45" s="851"/>
      <c r="OAU45" s="851"/>
      <c r="OAV45" s="851"/>
      <c r="OAW45" s="851"/>
      <c r="OAX45" s="851"/>
      <c r="OAY45" s="851"/>
      <c r="OAZ45" s="851"/>
      <c r="OBA45" s="851"/>
      <c r="OBB45" s="851"/>
      <c r="OBC45" s="851"/>
      <c r="OBD45" s="851"/>
      <c r="OBE45" s="851"/>
      <c r="OBF45" s="851"/>
      <c r="OBG45" s="851"/>
      <c r="OBH45" s="851"/>
      <c r="OBI45" s="851"/>
      <c r="OBJ45" s="851"/>
      <c r="OBK45" s="851"/>
      <c r="OBL45" s="851"/>
      <c r="OBM45" s="851"/>
      <c r="OBN45" s="851"/>
      <c r="OBO45" s="851"/>
      <c r="OBP45" s="851"/>
      <c r="OBQ45" s="851"/>
      <c r="OBR45" s="851"/>
      <c r="OBS45" s="851"/>
      <c r="OBT45" s="851"/>
      <c r="OBU45" s="851"/>
      <c r="OBV45" s="851"/>
      <c r="OBW45" s="851"/>
      <c r="OBX45" s="851"/>
      <c r="OBY45" s="851"/>
      <c r="OBZ45" s="851"/>
      <c r="OCA45" s="851"/>
      <c r="OCB45" s="851"/>
      <c r="OCC45" s="851"/>
      <c r="OCD45" s="851"/>
      <c r="OCE45" s="851"/>
      <c r="OCF45" s="851"/>
      <c r="OCG45" s="851"/>
      <c r="OCH45" s="851"/>
      <c r="OCI45" s="851"/>
      <c r="OCJ45" s="851"/>
      <c r="OCK45" s="851"/>
      <c r="OCL45" s="851"/>
      <c r="OCM45" s="851"/>
      <c r="OCN45" s="851"/>
      <c r="OCO45" s="851"/>
      <c r="OCP45" s="851"/>
      <c r="OCQ45" s="851"/>
      <c r="OCR45" s="851"/>
      <c r="OCS45" s="851"/>
      <c r="OCT45" s="851"/>
      <c r="OCU45" s="851"/>
      <c r="OCV45" s="851"/>
      <c r="OCW45" s="851"/>
      <c r="OCX45" s="851"/>
      <c r="OCY45" s="851"/>
      <c r="OCZ45" s="851"/>
      <c r="ODA45" s="851"/>
      <c r="ODB45" s="851"/>
      <c r="ODC45" s="851"/>
      <c r="ODD45" s="851"/>
      <c r="ODE45" s="851"/>
      <c r="ODF45" s="851"/>
      <c r="ODG45" s="851"/>
      <c r="ODH45" s="851"/>
      <c r="ODI45" s="851"/>
      <c r="ODJ45" s="851"/>
      <c r="ODK45" s="851"/>
      <c r="ODL45" s="851"/>
      <c r="ODM45" s="851"/>
      <c r="ODN45" s="851"/>
      <c r="ODO45" s="851"/>
      <c r="ODP45" s="851"/>
      <c r="ODQ45" s="851"/>
      <c r="ODR45" s="851"/>
      <c r="ODS45" s="851"/>
      <c r="ODT45" s="851"/>
      <c r="ODU45" s="851"/>
      <c r="ODV45" s="851"/>
      <c r="ODW45" s="851"/>
      <c r="ODX45" s="851"/>
      <c r="ODY45" s="851"/>
      <c r="ODZ45" s="851"/>
      <c r="OEA45" s="851"/>
      <c r="OEB45" s="851"/>
      <c r="OEC45" s="851"/>
      <c r="OED45" s="851"/>
      <c r="OEE45" s="851"/>
      <c r="OEF45" s="851"/>
      <c r="OEG45" s="851"/>
      <c r="OEH45" s="851"/>
      <c r="OEI45" s="851"/>
      <c r="OEJ45" s="851"/>
      <c r="OEK45" s="851"/>
      <c r="OEL45" s="851"/>
      <c r="OEM45" s="851"/>
      <c r="OEN45" s="851"/>
      <c r="OEO45" s="851"/>
      <c r="OEP45" s="851"/>
      <c r="OEQ45" s="851"/>
      <c r="OER45" s="851"/>
      <c r="OES45" s="851"/>
      <c r="OET45" s="851"/>
      <c r="OEU45" s="851"/>
      <c r="OEV45" s="851"/>
      <c r="OEW45" s="851"/>
      <c r="OEX45" s="851"/>
      <c r="OEY45" s="851"/>
      <c r="OEZ45" s="851"/>
      <c r="OFA45" s="851"/>
      <c r="OFB45" s="851"/>
      <c r="OFC45" s="851"/>
      <c r="OFD45" s="851"/>
      <c r="OFE45" s="851"/>
      <c r="OFF45" s="851"/>
      <c r="OFG45" s="851"/>
      <c r="OFH45" s="851"/>
      <c r="OFI45" s="851"/>
      <c r="OFJ45" s="851"/>
      <c r="OFK45" s="851"/>
      <c r="OFL45" s="851"/>
      <c r="OFM45" s="851"/>
      <c r="OFN45" s="851"/>
      <c r="OFO45" s="851"/>
      <c r="OFP45" s="851"/>
      <c r="OFQ45" s="851"/>
      <c r="OFR45" s="851"/>
      <c r="OFS45" s="851"/>
      <c r="OFT45" s="851"/>
      <c r="OFU45" s="851"/>
      <c r="OFV45" s="851"/>
      <c r="OFW45" s="851"/>
      <c r="OFX45" s="851"/>
      <c r="OFY45" s="851"/>
      <c r="OFZ45" s="851"/>
      <c r="OGA45" s="851"/>
      <c r="OGB45" s="851"/>
      <c r="OGC45" s="851"/>
      <c r="OGD45" s="851"/>
      <c r="OGE45" s="851"/>
      <c r="OGF45" s="851"/>
      <c r="OGG45" s="851"/>
      <c r="OGH45" s="851"/>
      <c r="OGI45" s="851"/>
      <c r="OGJ45" s="851"/>
      <c r="OGK45" s="851"/>
      <c r="OGL45" s="851"/>
      <c r="OGM45" s="851"/>
      <c r="OGN45" s="851"/>
      <c r="OGO45" s="851"/>
      <c r="OGP45" s="851"/>
      <c r="OGQ45" s="851"/>
      <c r="OGR45" s="851"/>
      <c r="OGS45" s="851"/>
      <c r="OGT45" s="851"/>
      <c r="OGU45" s="851"/>
      <c r="OGV45" s="851"/>
      <c r="OGW45" s="851"/>
      <c r="OGX45" s="851"/>
      <c r="OGY45" s="851"/>
      <c r="OGZ45" s="851"/>
      <c r="OHA45" s="851"/>
      <c r="OHB45" s="851"/>
      <c r="OHC45" s="851"/>
      <c r="OHD45" s="851"/>
      <c r="OHE45" s="851"/>
      <c r="OHF45" s="851"/>
      <c r="OHG45" s="851"/>
      <c r="OHH45" s="851"/>
      <c r="OHI45" s="851"/>
      <c r="OHJ45" s="851"/>
      <c r="OHK45" s="851"/>
      <c r="OHL45" s="851"/>
      <c r="OHM45" s="851"/>
      <c r="OHN45" s="851"/>
      <c r="OHO45" s="851"/>
      <c r="OHP45" s="851"/>
      <c r="OHQ45" s="851"/>
      <c r="OHR45" s="851"/>
      <c r="OHS45" s="851"/>
      <c r="OHT45" s="851"/>
      <c r="OHU45" s="851"/>
      <c r="OHV45" s="851"/>
      <c r="OHW45" s="851"/>
      <c r="OHX45" s="851"/>
      <c r="OHY45" s="851"/>
      <c r="OHZ45" s="851"/>
      <c r="OIA45" s="851"/>
      <c r="OIB45" s="851"/>
      <c r="OIC45" s="851"/>
      <c r="OID45" s="851"/>
      <c r="OIE45" s="851"/>
      <c r="OIF45" s="851"/>
      <c r="OIG45" s="851"/>
      <c r="OIH45" s="851"/>
      <c r="OII45" s="851"/>
      <c r="OIJ45" s="851"/>
      <c r="OIK45" s="851"/>
      <c r="OIL45" s="851"/>
      <c r="OIM45" s="851"/>
      <c r="OIN45" s="851"/>
      <c r="OIO45" s="851"/>
      <c r="OIP45" s="851"/>
      <c r="OIQ45" s="851"/>
      <c r="OIR45" s="851"/>
      <c r="OIS45" s="851"/>
      <c r="OIT45" s="851"/>
      <c r="OIU45" s="851"/>
      <c r="OIV45" s="851"/>
      <c r="OIW45" s="851"/>
      <c r="OIX45" s="851"/>
      <c r="OIY45" s="851"/>
      <c r="OIZ45" s="851"/>
      <c r="OJA45" s="851"/>
      <c r="OJB45" s="851"/>
      <c r="OJC45" s="851"/>
      <c r="OJD45" s="851"/>
      <c r="OJE45" s="851"/>
      <c r="OJF45" s="851"/>
      <c r="OJG45" s="851"/>
      <c r="OJH45" s="851"/>
      <c r="OJI45" s="851"/>
      <c r="OJJ45" s="851"/>
      <c r="OJK45" s="851"/>
      <c r="OJL45" s="851"/>
      <c r="OJM45" s="851"/>
      <c r="OJN45" s="851"/>
      <c r="OJO45" s="851"/>
      <c r="OJP45" s="851"/>
      <c r="OJQ45" s="851"/>
      <c r="OJR45" s="851"/>
      <c r="OJS45" s="851"/>
      <c r="OJT45" s="851"/>
      <c r="OJU45" s="851"/>
      <c r="OJV45" s="851"/>
      <c r="OJW45" s="851"/>
      <c r="OJX45" s="851"/>
      <c r="OJY45" s="851"/>
      <c r="OJZ45" s="851"/>
      <c r="OKA45" s="851"/>
      <c r="OKB45" s="851"/>
      <c r="OKC45" s="851"/>
      <c r="OKD45" s="851"/>
      <c r="OKE45" s="851"/>
      <c r="OKF45" s="851"/>
      <c r="OKG45" s="851"/>
      <c r="OKH45" s="851"/>
      <c r="OKI45" s="851"/>
      <c r="OKJ45" s="851"/>
      <c r="OKK45" s="851"/>
      <c r="OKL45" s="851"/>
      <c r="OKM45" s="851"/>
      <c r="OKN45" s="851"/>
      <c r="OKO45" s="851"/>
      <c r="OKP45" s="851"/>
      <c r="OKQ45" s="851"/>
      <c r="OKR45" s="851"/>
      <c r="OKS45" s="851"/>
      <c r="OKT45" s="851"/>
      <c r="OKU45" s="851"/>
      <c r="OKV45" s="851"/>
      <c r="OKW45" s="851"/>
      <c r="OKX45" s="851"/>
      <c r="OKY45" s="851"/>
      <c r="OKZ45" s="851"/>
      <c r="OLA45" s="851"/>
      <c r="OLB45" s="851"/>
      <c r="OLC45" s="851"/>
      <c r="OLD45" s="851"/>
      <c r="OLE45" s="851"/>
      <c r="OLF45" s="851"/>
      <c r="OLG45" s="851"/>
      <c r="OLH45" s="851"/>
      <c r="OLI45" s="851"/>
      <c r="OLJ45" s="851"/>
      <c r="OLK45" s="851"/>
      <c r="OLL45" s="851"/>
      <c r="OLM45" s="851"/>
      <c r="OLN45" s="851"/>
      <c r="OLO45" s="851"/>
      <c r="OLP45" s="851"/>
      <c r="OLQ45" s="851"/>
      <c r="OLR45" s="851"/>
      <c r="OLS45" s="851"/>
      <c r="OLT45" s="851"/>
      <c r="OLU45" s="851"/>
      <c r="OLV45" s="851"/>
      <c r="OLW45" s="851"/>
      <c r="OLX45" s="851"/>
      <c r="OLY45" s="851"/>
      <c r="OLZ45" s="851"/>
      <c r="OMA45" s="851"/>
      <c r="OMB45" s="851"/>
      <c r="OMC45" s="851"/>
      <c r="OMD45" s="851"/>
      <c r="OME45" s="851"/>
      <c r="OMF45" s="851"/>
      <c r="OMG45" s="851"/>
      <c r="OMH45" s="851"/>
      <c r="OMI45" s="851"/>
      <c r="OMJ45" s="851"/>
      <c r="OMK45" s="851"/>
      <c r="OML45" s="851"/>
      <c r="OMM45" s="851"/>
      <c r="OMN45" s="851"/>
      <c r="OMO45" s="851"/>
      <c r="OMP45" s="851"/>
      <c r="OMQ45" s="851"/>
      <c r="OMR45" s="851"/>
      <c r="OMS45" s="851"/>
      <c r="OMT45" s="851"/>
      <c r="OMU45" s="851"/>
      <c r="OMV45" s="851"/>
      <c r="OMW45" s="851"/>
      <c r="OMX45" s="851"/>
      <c r="OMY45" s="851"/>
      <c r="OMZ45" s="851"/>
      <c r="ONA45" s="851"/>
      <c r="ONB45" s="851"/>
      <c r="ONC45" s="851"/>
      <c r="OND45" s="851"/>
      <c r="ONE45" s="851"/>
      <c r="ONF45" s="851"/>
      <c r="ONG45" s="851"/>
      <c r="ONH45" s="851"/>
      <c r="ONI45" s="851"/>
      <c r="ONJ45" s="851"/>
      <c r="ONK45" s="851"/>
      <c r="ONL45" s="851"/>
      <c r="ONM45" s="851"/>
      <c r="ONN45" s="851"/>
      <c r="ONO45" s="851"/>
      <c r="ONP45" s="851"/>
      <c r="ONQ45" s="851"/>
      <c r="ONR45" s="851"/>
      <c r="ONS45" s="851"/>
      <c r="ONT45" s="851"/>
      <c r="ONU45" s="851"/>
      <c r="ONV45" s="851"/>
      <c r="ONW45" s="851"/>
      <c r="ONX45" s="851"/>
      <c r="ONY45" s="851"/>
      <c r="ONZ45" s="851"/>
      <c r="OOA45" s="851"/>
      <c r="OOB45" s="851"/>
      <c r="OOC45" s="851"/>
      <c r="OOD45" s="851"/>
      <c r="OOE45" s="851"/>
      <c r="OOF45" s="851"/>
      <c r="OOG45" s="851"/>
      <c r="OOH45" s="851"/>
      <c r="OOI45" s="851"/>
      <c r="OOJ45" s="851"/>
      <c r="OOK45" s="851"/>
      <c r="OOL45" s="851"/>
      <c r="OOM45" s="851"/>
      <c r="OON45" s="851"/>
      <c r="OOO45" s="851"/>
      <c r="OOP45" s="851"/>
      <c r="OOQ45" s="851"/>
      <c r="OOR45" s="851"/>
      <c r="OOS45" s="851"/>
      <c r="OOT45" s="851"/>
      <c r="OOU45" s="851"/>
      <c r="OOV45" s="851"/>
      <c r="OOW45" s="851"/>
      <c r="OOX45" s="851"/>
      <c r="OOY45" s="851"/>
      <c r="OOZ45" s="851"/>
      <c r="OPA45" s="851"/>
      <c r="OPB45" s="851"/>
      <c r="OPC45" s="851"/>
      <c r="OPD45" s="851"/>
      <c r="OPE45" s="851"/>
      <c r="OPF45" s="851"/>
      <c r="OPG45" s="851"/>
      <c r="OPH45" s="851"/>
      <c r="OPI45" s="851"/>
      <c r="OPJ45" s="851"/>
      <c r="OPK45" s="851"/>
      <c r="OPL45" s="851"/>
      <c r="OPM45" s="851"/>
      <c r="OPN45" s="851"/>
      <c r="OPO45" s="851"/>
      <c r="OPP45" s="851"/>
      <c r="OPQ45" s="851"/>
      <c r="OPR45" s="851"/>
      <c r="OPS45" s="851"/>
      <c r="OPT45" s="851"/>
      <c r="OPU45" s="851"/>
      <c r="OPV45" s="851"/>
      <c r="OPW45" s="851"/>
      <c r="OPX45" s="851"/>
      <c r="OPY45" s="851"/>
      <c r="OPZ45" s="851"/>
      <c r="OQA45" s="851"/>
      <c r="OQB45" s="851"/>
      <c r="OQC45" s="851"/>
      <c r="OQD45" s="851"/>
      <c r="OQE45" s="851"/>
      <c r="OQF45" s="851"/>
      <c r="OQG45" s="851"/>
      <c r="OQH45" s="851"/>
      <c r="OQI45" s="851"/>
      <c r="OQJ45" s="851"/>
      <c r="OQK45" s="851"/>
      <c r="OQL45" s="851"/>
      <c r="OQM45" s="851"/>
      <c r="OQN45" s="851"/>
      <c r="OQO45" s="851"/>
      <c r="OQP45" s="851"/>
      <c r="OQQ45" s="851"/>
      <c r="OQR45" s="851"/>
      <c r="OQS45" s="851"/>
      <c r="OQT45" s="851"/>
      <c r="OQU45" s="851"/>
      <c r="OQV45" s="851"/>
      <c r="OQW45" s="851"/>
      <c r="OQX45" s="851"/>
      <c r="OQY45" s="851"/>
      <c r="OQZ45" s="851"/>
      <c r="ORA45" s="851"/>
      <c r="ORB45" s="851"/>
      <c r="ORC45" s="851"/>
      <c r="ORD45" s="851"/>
      <c r="ORE45" s="851"/>
      <c r="ORF45" s="851"/>
      <c r="ORG45" s="851"/>
      <c r="ORH45" s="851"/>
      <c r="ORI45" s="851"/>
      <c r="ORJ45" s="851"/>
      <c r="ORK45" s="851"/>
      <c r="ORL45" s="851"/>
      <c r="ORM45" s="851"/>
      <c r="ORN45" s="851"/>
      <c r="ORO45" s="851"/>
      <c r="ORP45" s="851"/>
      <c r="ORQ45" s="851"/>
      <c r="ORR45" s="851"/>
      <c r="ORS45" s="851"/>
      <c r="ORT45" s="851"/>
      <c r="ORU45" s="851"/>
      <c r="ORV45" s="851"/>
      <c r="ORW45" s="851"/>
      <c r="ORX45" s="851"/>
      <c r="ORY45" s="851"/>
      <c r="ORZ45" s="851"/>
      <c r="OSA45" s="851"/>
      <c r="OSB45" s="851"/>
      <c r="OSC45" s="851"/>
      <c r="OSD45" s="851"/>
      <c r="OSE45" s="851"/>
      <c r="OSF45" s="851"/>
      <c r="OSG45" s="851"/>
      <c r="OSH45" s="851"/>
      <c r="OSI45" s="851"/>
      <c r="OSJ45" s="851"/>
      <c r="OSK45" s="851"/>
      <c r="OSL45" s="851"/>
      <c r="OSM45" s="851"/>
      <c r="OSN45" s="851"/>
      <c r="OSO45" s="851"/>
      <c r="OSP45" s="851"/>
      <c r="OSQ45" s="851"/>
      <c r="OSR45" s="851"/>
      <c r="OSS45" s="851"/>
      <c r="OST45" s="851"/>
      <c r="OSU45" s="851"/>
      <c r="OSV45" s="851"/>
      <c r="OSW45" s="851"/>
      <c r="OSX45" s="851"/>
      <c r="OSY45" s="851"/>
      <c r="OSZ45" s="851"/>
      <c r="OTA45" s="851"/>
      <c r="OTB45" s="851"/>
      <c r="OTC45" s="851"/>
      <c r="OTD45" s="851"/>
      <c r="OTE45" s="851"/>
      <c r="OTF45" s="851"/>
      <c r="OTG45" s="851"/>
      <c r="OTH45" s="851"/>
      <c r="OTI45" s="851"/>
      <c r="OTJ45" s="851"/>
      <c r="OTK45" s="851"/>
      <c r="OTL45" s="851"/>
      <c r="OTM45" s="851"/>
      <c r="OTN45" s="851"/>
      <c r="OTO45" s="851"/>
      <c r="OTP45" s="851"/>
      <c r="OTQ45" s="851"/>
      <c r="OTR45" s="851"/>
      <c r="OTS45" s="851"/>
      <c r="OTT45" s="851"/>
      <c r="OTU45" s="851"/>
      <c r="OTV45" s="851"/>
      <c r="OTW45" s="851"/>
      <c r="OTX45" s="851"/>
      <c r="OTY45" s="851"/>
      <c r="OTZ45" s="851"/>
      <c r="OUA45" s="851"/>
      <c r="OUB45" s="851"/>
      <c r="OUC45" s="851"/>
      <c r="OUD45" s="851"/>
      <c r="OUE45" s="851"/>
      <c r="OUF45" s="851"/>
      <c r="OUG45" s="851"/>
      <c r="OUH45" s="851"/>
      <c r="OUI45" s="851"/>
      <c r="OUJ45" s="851"/>
      <c r="OUK45" s="851"/>
      <c r="OUL45" s="851"/>
      <c r="OUM45" s="851"/>
      <c r="OUN45" s="851"/>
      <c r="OUO45" s="851"/>
      <c r="OUP45" s="851"/>
      <c r="OUQ45" s="851"/>
      <c r="OUR45" s="851"/>
      <c r="OUS45" s="851"/>
      <c r="OUT45" s="851"/>
      <c r="OUU45" s="851"/>
      <c r="OUV45" s="851"/>
      <c r="OUW45" s="851"/>
      <c r="OUX45" s="851"/>
      <c r="OUY45" s="851"/>
      <c r="OUZ45" s="851"/>
      <c r="OVA45" s="851"/>
      <c r="OVB45" s="851"/>
      <c r="OVC45" s="851"/>
      <c r="OVD45" s="851"/>
      <c r="OVE45" s="851"/>
      <c r="OVF45" s="851"/>
      <c r="OVG45" s="851"/>
      <c r="OVH45" s="851"/>
      <c r="OVI45" s="851"/>
      <c r="OVJ45" s="851"/>
      <c r="OVK45" s="851"/>
      <c r="OVL45" s="851"/>
      <c r="OVM45" s="851"/>
      <c r="OVN45" s="851"/>
      <c r="OVO45" s="851"/>
      <c r="OVP45" s="851"/>
      <c r="OVQ45" s="851"/>
      <c r="OVR45" s="851"/>
      <c r="OVS45" s="851"/>
      <c r="OVT45" s="851"/>
      <c r="OVU45" s="851"/>
      <c r="OVV45" s="851"/>
      <c r="OVW45" s="851"/>
      <c r="OVX45" s="851"/>
      <c r="OVY45" s="851"/>
      <c r="OVZ45" s="851"/>
      <c r="OWA45" s="851"/>
      <c r="OWB45" s="851"/>
      <c r="OWC45" s="851"/>
      <c r="OWD45" s="851"/>
      <c r="OWE45" s="851"/>
      <c r="OWF45" s="851"/>
      <c r="OWG45" s="851"/>
      <c r="OWH45" s="851"/>
      <c r="OWI45" s="851"/>
      <c r="OWJ45" s="851"/>
      <c r="OWK45" s="851"/>
      <c r="OWL45" s="851"/>
      <c r="OWM45" s="851"/>
      <c r="OWN45" s="851"/>
      <c r="OWO45" s="851"/>
      <c r="OWP45" s="851"/>
      <c r="OWQ45" s="851"/>
      <c r="OWR45" s="851"/>
      <c r="OWS45" s="851"/>
      <c r="OWT45" s="851"/>
      <c r="OWU45" s="851"/>
      <c r="OWV45" s="851"/>
      <c r="OWW45" s="851"/>
      <c r="OWX45" s="851"/>
      <c r="OWY45" s="851"/>
      <c r="OWZ45" s="851"/>
      <c r="OXA45" s="851"/>
      <c r="OXB45" s="851"/>
      <c r="OXC45" s="851"/>
      <c r="OXD45" s="851"/>
      <c r="OXE45" s="851"/>
      <c r="OXF45" s="851"/>
      <c r="OXG45" s="851"/>
      <c r="OXH45" s="851"/>
      <c r="OXI45" s="851"/>
      <c r="OXJ45" s="851"/>
      <c r="OXK45" s="851"/>
      <c r="OXL45" s="851"/>
      <c r="OXM45" s="851"/>
      <c r="OXN45" s="851"/>
      <c r="OXO45" s="851"/>
      <c r="OXP45" s="851"/>
      <c r="OXQ45" s="851"/>
      <c r="OXR45" s="851"/>
      <c r="OXS45" s="851"/>
      <c r="OXT45" s="851"/>
      <c r="OXU45" s="851"/>
      <c r="OXV45" s="851"/>
      <c r="OXW45" s="851"/>
      <c r="OXX45" s="851"/>
      <c r="OXY45" s="851"/>
      <c r="OXZ45" s="851"/>
      <c r="OYA45" s="851"/>
      <c r="OYB45" s="851"/>
      <c r="OYC45" s="851"/>
      <c r="OYD45" s="851"/>
      <c r="OYE45" s="851"/>
      <c r="OYF45" s="851"/>
      <c r="OYG45" s="851"/>
      <c r="OYH45" s="851"/>
      <c r="OYI45" s="851"/>
      <c r="OYJ45" s="851"/>
      <c r="OYK45" s="851"/>
      <c r="OYL45" s="851"/>
      <c r="OYM45" s="851"/>
      <c r="OYN45" s="851"/>
      <c r="OYO45" s="851"/>
      <c r="OYP45" s="851"/>
      <c r="OYQ45" s="851"/>
      <c r="OYR45" s="851"/>
      <c r="OYS45" s="851"/>
      <c r="OYT45" s="851"/>
      <c r="OYU45" s="851"/>
      <c r="OYV45" s="851"/>
      <c r="OYW45" s="851"/>
      <c r="OYX45" s="851"/>
      <c r="OYY45" s="851"/>
      <c r="OYZ45" s="851"/>
      <c r="OZA45" s="851"/>
      <c r="OZB45" s="851"/>
      <c r="OZC45" s="851"/>
      <c r="OZD45" s="851"/>
      <c r="OZE45" s="851"/>
      <c r="OZF45" s="851"/>
      <c r="OZG45" s="851"/>
      <c r="OZH45" s="851"/>
      <c r="OZI45" s="851"/>
      <c r="OZJ45" s="851"/>
      <c r="OZK45" s="851"/>
      <c r="OZL45" s="851"/>
      <c r="OZM45" s="851"/>
      <c r="OZN45" s="851"/>
      <c r="OZO45" s="851"/>
      <c r="OZP45" s="851"/>
      <c r="OZQ45" s="851"/>
      <c r="OZR45" s="851"/>
      <c r="OZS45" s="851"/>
      <c r="OZT45" s="851"/>
      <c r="OZU45" s="851"/>
      <c r="OZV45" s="851"/>
      <c r="OZW45" s="851"/>
      <c r="OZX45" s="851"/>
      <c r="OZY45" s="851"/>
      <c r="OZZ45" s="851"/>
      <c r="PAA45" s="851"/>
      <c r="PAB45" s="851"/>
      <c r="PAC45" s="851"/>
      <c r="PAD45" s="851"/>
      <c r="PAE45" s="851"/>
      <c r="PAF45" s="851"/>
      <c r="PAG45" s="851"/>
      <c r="PAH45" s="851"/>
      <c r="PAI45" s="851"/>
      <c r="PAJ45" s="851"/>
      <c r="PAK45" s="851"/>
      <c r="PAL45" s="851"/>
      <c r="PAM45" s="851"/>
      <c r="PAN45" s="851"/>
      <c r="PAO45" s="851"/>
      <c r="PAP45" s="851"/>
      <c r="PAQ45" s="851"/>
      <c r="PAR45" s="851"/>
      <c r="PAS45" s="851"/>
      <c r="PAT45" s="851"/>
      <c r="PAU45" s="851"/>
      <c r="PAV45" s="851"/>
      <c r="PAW45" s="851"/>
      <c r="PAX45" s="851"/>
      <c r="PAY45" s="851"/>
      <c r="PAZ45" s="851"/>
      <c r="PBA45" s="851"/>
      <c r="PBB45" s="851"/>
      <c r="PBC45" s="851"/>
      <c r="PBD45" s="851"/>
      <c r="PBE45" s="851"/>
      <c r="PBF45" s="851"/>
      <c r="PBG45" s="851"/>
      <c r="PBH45" s="851"/>
      <c r="PBI45" s="851"/>
      <c r="PBJ45" s="851"/>
      <c r="PBK45" s="851"/>
      <c r="PBL45" s="851"/>
      <c r="PBM45" s="851"/>
      <c r="PBN45" s="851"/>
      <c r="PBO45" s="851"/>
      <c r="PBP45" s="851"/>
      <c r="PBQ45" s="851"/>
      <c r="PBR45" s="851"/>
      <c r="PBS45" s="851"/>
      <c r="PBT45" s="851"/>
      <c r="PBU45" s="851"/>
      <c r="PBV45" s="851"/>
      <c r="PBW45" s="851"/>
      <c r="PBX45" s="851"/>
      <c r="PBY45" s="851"/>
      <c r="PBZ45" s="851"/>
      <c r="PCA45" s="851"/>
      <c r="PCB45" s="851"/>
      <c r="PCC45" s="851"/>
      <c r="PCD45" s="851"/>
      <c r="PCE45" s="851"/>
      <c r="PCF45" s="851"/>
      <c r="PCG45" s="851"/>
      <c r="PCH45" s="851"/>
      <c r="PCI45" s="851"/>
      <c r="PCJ45" s="851"/>
      <c r="PCK45" s="851"/>
      <c r="PCL45" s="851"/>
      <c r="PCM45" s="851"/>
      <c r="PCN45" s="851"/>
      <c r="PCO45" s="851"/>
      <c r="PCP45" s="851"/>
      <c r="PCQ45" s="851"/>
      <c r="PCR45" s="851"/>
      <c r="PCS45" s="851"/>
      <c r="PCT45" s="851"/>
      <c r="PCU45" s="851"/>
      <c r="PCV45" s="851"/>
      <c r="PCW45" s="851"/>
      <c r="PCX45" s="851"/>
      <c r="PCY45" s="851"/>
      <c r="PCZ45" s="851"/>
      <c r="PDA45" s="851"/>
      <c r="PDB45" s="851"/>
      <c r="PDC45" s="851"/>
      <c r="PDD45" s="851"/>
      <c r="PDE45" s="851"/>
      <c r="PDF45" s="851"/>
      <c r="PDG45" s="851"/>
      <c r="PDH45" s="851"/>
      <c r="PDI45" s="851"/>
      <c r="PDJ45" s="851"/>
      <c r="PDK45" s="851"/>
      <c r="PDL45" s="851"/>
      <c r="PDM45" s="851"/>
      <c r="PDN45" s="851"/>
      <c r="PDO45" s="851"/>
      <c r="PDP45" s="851"/>
      <c r="PDQ45" s="851"/>
      <c r="PDR45" s="851"/>
      <c r="PDS45" s="851"/>
      <c r="PDT45" s="851"/>
      <c r="PDU45" s="851"/>
      <c r="PDV45" s="851"/>
      <c r="PDW45" s="851"/>
      <c r="PDX45" s="851"/>
      <c r="PDY45" s="851"/>
      <c r="PDZ45" s="851"/>
      <c r="PEA45" s="851"/>
      <c r="PEB45" s="851"/>
      <c r="PEC45" s="851"/>
      <c r="PED45" s="851"/>
      <c r="PEE45" s="851"/>
      <c r="PEF45" s="851"/>
      <c r="PEG45" s="851"/>
      <c r="PEH45" s="851"/>
      <c r="PEI45" s="851"/>
      <c r="PEJ45" s="851"/>
      <c r="PEK45" s="851"/>
      <c r="PEL45" s="851"/>
      <c r="PEM45" s="851"/>
      <c r="PEN45" s="851"/>
      <c r="PEO45" s="851"/>
      <c r="PEP45" s="851"/>
      <c r="PEQ45" s="851"/>
      <c r="PER45" s="851"/>
      <c r="PES45" s="851"/>
      <c r="PET45" s="851"/>
      <c r="PEU45" s="851"/>
      <c r="PEV45" s="851"/>
      <c r="PEW45" s="851"/>
      <c r="PEX45" s="851"/>
      <c r="PEY45" s="851"/>
      <c r="PEZ45" s="851"/>
      <c r="PFA45" s="851"/>
      <c r="PFB45" s="851"/>
      <c r="PFC45" s="851"/>
      <c r="PFD45" s="851"/>
      <c r="PFE45" s="851"/>
      <c r="PFF45" s="851"/>
      <c r="PFG45" s="851"/>
      <c r="PFH45" s="851"/>
      <c r="PFI45" s="851"/>
      <c r="PFJ45" s="851"/>
      <c r="PFK45" s="851"/>
      <c r="PFL45" s="851"/>
      <c r="PFM45" s="851"/>
      <c r="PFN45" s="851"/>
      <c r="PFO45" s="851"/>
      <c r="PFP45" s="851"/>
      <c r="PFQ45" s="851"/>
      <c r="PFR45" s="851"/>
      <c r="PFS45" s="851"/>
      <c r="PFT45" s="851"/>
      <c r="PFU45" s="851"/>
      <c r="PFV45" s="851"/>
      <c r="PFW45" s="851"/>
      <c r="PFX45" s="851"/>
      <c r="PFY45" s="851"/>
      <c r="PFZ45" s="851"/>
      <c r="PGA45" s="851"/>
      <c r="PGB45" s="851"/>
      <c r="PGC45" s="851"/>
      <c r="PGD45" s="851"/>
      <c r="PGE45" s="851"/>
      <c r="PGF45" s="851"/>
      <c r="PGG45" s="851"/>
      <c r="PGH45" s="851"/>
      <c r="PGI45" s="851"/>
      <c r="PGJ45" s="851"/>
      <c r="PGK45" s="851"/>
      <c r="PGL45" s="851"/>
      <c r="PGM45" s="851"/>
      <c r="PGN45" s="851"/>
      <c r="PGO45" s="851"/>
      <c r="PGP45" s="851"/>
      <c r="PGQ45" s="851"/>
      <c r="PGR45" s="851"/>
      <c r="PGS45" s="851"/>
      <c r="PGT45" s="851"/>
      <c r="PGU45" s="851"/>
      <c r="PGV45" s="851"/>
      <c r="PGW45" s="851"/>
      <c r="PGX45" s="851"/>
      <c r="PGY45" s="851"/>
      <c r="PGZ45" s="851"/>
      <c r="PHA45" s="851"/>
      <c r="PHB45" s="851"/>
      <c r="PHC45" s="851"/>
      <c r="PHD45" s="851"/>
      <c r="PHE45" s="851"/>
      <c r="PHF45" s="851"/>
      <c r="PHG45" s="851"/>
      <c r="PHH45" s="851"/>
      <c r="PHI45" s="851"/>
      <c r="PHJ45" s="851"/>
      <c r="PHK45" s="851"/>
      <c r="PHL45" s="851"/>
      <c r="PHM45" s="851"/>
      <c r="PHN45" s="851"/>
      <c r="PHO45" s="851"/>
      <c r="PHP45" s="851"/>
      <c r="PHQ45" s="851"/>
      <c r="PHR45" s="851"/>
      <c r="PHS45" s="851"/>
      <c r="PHT45" s="851"/>
      <c r="PHU45" s="851"/>
      <c r="PHV45" s="851"/>
      <c r="PHW45" s="851"/>
      <c r="PHX45" s="851"/>
      <c r="PHY45" s="851"/>
      <c r="PHZ45" s="851"/>
      <c r="PIA45" s="851"/>
      <c r="PIB45" s="851"/>
      <c r="PIC45" s="851"/>
      <c r="PID45" s="851"/>
      <c r="PIE45" s="851"/>
      <c r="PIF45" s="851"/>
      <c r="PIG45" s="851"/>
      <c r="PIH45" s="851"/>
      <c r="PII45" s="851"/>
      <c r="PIJ45" s="851"/>
      <c r="PIK45" s="851"/>
      <c r="PIL45" s="851"/>
      <c r="PIM45" s="851"/>
      <c r="PIN45" s="851"/>
      <c r="PIO45" s="851"/>
      <c r="PIP45" s="851"/>
      <c r="PIQ45" s="851"/>
      <c r="PIR45" s="851"/>
      <c r="PIS45" s="851"/>
      <c r="PIT45" s="851"/>
      <c r="PIU45" s="851"/>
      <c r="PIV45" s="851"/>
      <c r="PIW45" s="851"/>
      <c r="PIX45" s="851"/>
      <c r="PIY45" s="851"/>
      <c r="PIZ45" s="851"/>
      <c r="PJA45" s="851"/>
      <c r="PJB45" s="851"/>
      <c r="PJC45" s="851"/>
      <c r="PJD45" s="851"/>
      <c r="PJE45" s="851"/>
      <c r="PJF45" s="851"/>
      <c r="PJG45" s="851"/>
      <c r="PJH45" s="851"/>
      <c r="PJI45" s="851"/>
      <c r="PJJ45" s="851"/>
      <c r="PJK45" s="851"/>
      <c r="PJL45" s="851"/>
      <c r="PJM45" s="851"/>
      <c r="PJN45" s="851"/>
      <c r="PJO45" s="851"/>
      <c r="PJP45" s="851"/>
      <c r="PJQ45" s="851"/>
      <c r="PJR45" s="851"/>
      <c r="PJS45" s="851"/>
      <c r="PJT45" s="851"/>
      <c r="PJU45" s="851"/>
      <c r="PJV45" s="851"/>
      <c r="PJW45" s="851"/>
      <c r="PJX45" s="851"/>
      <c r="PJY45" s="851"/>
      <c r="PJZ45" s="851"/>
      <c r="PKA45" s="851"/>
      <c r="PKB45" s="851"/>
      <c r="PKC45" s="851"/>
      <c r="PKD45" s="851"/>
      <c r="PKE45" s="851"/>
      <c r="PKF45" s="851"/>
      <c r="PKG45" s="851"/>
      <c r="PKH45" s="851"/>
      <c r="PKI45" s="851"/>
      <c r="PKJ45" s="851"/>
      <c r="PKK45" s="851"/>
      <c r="PKL45" s="851"/>
      <c r="PKM45" s="851"/>
      <c r="PKN45" s="851"/>
      <c r="PKO45" s="851"/>
      <c r="PKP45" s="851"/>
      <c r="PKQ45" s="851"/>
      <c r="PKR45" s="851"/>
      <c r="PKS45" s="851"/>
      <c r="PKT45" s="851"/>
      <c r="PKU45" s="851"/>
      <c r="PKV45" s="851"/>
      <c r="PKW45" s="851"/>
      <c r="PKX45" s="851"/>
      <c r="PKY45" s="851"/>
      <c r="PKZ45" s="851"/>
      <c r="PLA45" s="851"/>
      <c r="PLB45" s="851"/>
      <c r="PLC45" s="851"/>
      <c r="PLD45" s="851"/>
      <c r="PLE45" s="851"/>
      <c r="PLF45" s="851"/>
      <c r="PLG45" s="851"/>
      <c r="PLH45" s="851"/>
      <c r="PLI45" s="851"/>
      <c r="PLJ45" s="851"/>
      <c r="PLK45" s="851"/>
      <c r="PLL45" s="851"/>
      <c r="PLM45" s="851"/>
      <c r="PLN45" s="851"/>
      <c r="PLO45" s="851"/>
      <c r="PLP45" s="851"/>
      <c r="PLQ45" s="851"/>
      <c r="PLR45" s="851"/>
      <c r="PLS45" s="851"/>
      <c r="PLT45" s="851"/>
      <c r="PLU45" s="851"/>
      <c r="PLV45" s="851"/>
      <c r="PLW45" s="851"/>
      <c r="PLX45" s="851"/>
      <c r="PLY45" s="851"/>
      <c r="PLZ45" s="851"/>
      <c r="PMA45" s="851"/>
      <c r="PMB45" s="851"/>
      <c r="PMC45" s="851"/>
      <c r="PMD45" s="851"/>
      <c r="PME45" s="851"/>
      <c r="PMF45" s="851"/>
      <c r="PMG45" s="851"/>
      <c r="PMH45" s="851"/>
      <c r="PMI45" s="851"/>
      <c r="PMJ45" s="851"/>
      <c r="PMK45" s="851"/>
      <c r="PML45" s="851"/>
      <c r="PMM45" s="851"/>
      <c r="PMN45" s="851"/>
      <c r="PMO45" s="851"/>
      <c r="PMP45" s="851"/>
      <c r="PMQ45" s="851"/>
      <c r="PMR45" s="851"/>
      <c r="PMS45" s="851"/>
      <c r="PMT45" s="851"/>
      <c r="PMU45" s="851"/>
      <c r="PMV45" s="851"/>
      <c r="PMW45" s="851"/>
      <c r="PMX45" s="851"/>
      <c r="PMY45" s="851"/>
      <c r="PMZ45" s="851"/>
      <c r="PNA45" s="851"/>
      <c r="PNB45" s="851"/>
      <c r="PNC45" s="851"/>
      <c r="PND45" s="851"/>
      <c r="PNE45" s="851"/>
      <c r="PNF45" s="851"/>
      <c r="PNG45" s="851"/>
      <c r="PNH45" s="851"/>
      <c r="PNI45" s="851"/>
      <c r="PNJ45" s="851"/>
      <c r="PNK45" s="851"/>
      <c r="PNL45" s="851"/>
      <c r="PNM45" s="851"/>
      <c r="PNN45" s="851"/>
      <c r="PNO45" s="851"/>
      <c r="PNP45" s="851"/>
      <c r="PNQ45" s="851"/>
      <c r="PNR45" s="851"/>
      <c r="PNS45" s="851"/>
      <c r="PNT45" s="851"/>
      <c r="PNU45" s="851"/>
      <c r="PNV45" s="851"/>
      <c r="PNW45" s="851"/>
      <c r="PNX45" s="851"/>
      <c r="PNY45" s="851"/>
      <c r="PNZ45" s="851"/>
      <c r="POA45" s="851"/>
      <c r="POB45" s="851"/>
      <c r="POC45" s="851"/>
      <c r="POD45" s="851"/>
      <c r="POE45" s="851"/>
      <c r="POF45" s="851"/>
      <c r="POG45" s="851"/>
      <c r="POH45" s="851"/>
      <c r="POI45" s="851"/>
      <c r="POJ45" s="851"/>
      <c r="POK45" s="851"/>
      <c r="POL45" s="851"/>
      <c r="POM45" s="851"/>
      <c r="PON45" s="851"/>
      <c r="POO45" s="851"/>
      <c r="POP45" s="851"/>
      <c r="POQ45" s="851"/>
      <c r="POR45" s="851"/>
      <c r="POS45" s="851"/>
      <c r="POT45" s="851"/>
      <c r="POU45" s="851"/>
      <c r="POV45" s="851"/>
      <c r="POW45" s="851"/>
      <c r="POX45" s="851"/>
      <c r="POY45" s="851"/>
      <c r="POZ45" s="851"/>
      <c r="PPA45" s="851"/>
      <c r="PPB45" s="851"/>
      <c r="PPC45" s="851"/>
      <c r="PPD45" s="851"/>
      <c r="PPE45" s="851"/>
      <c r="PPF45" s="851"/>
      <c r="PPG45" s="851"/>
      <c r="PPH45" s="851"/>
      <c r="PPI45" s="851"/>
      <c r="PPJ45" s="851"/>
      <c r="PPK45" s="851"/>
      <c r="PPL45" s="851"/>
      <c r="PPM45" s="851"/>
      <c r="PPN45" s="851"/>
      <c r="PPO45" s="851"/>
      <c r="PPP45" s="851"/>
      <c r="PPQ45" s="851"/>
      <c r="PPR45" s="851"/>
      <c r="PPS45" s="851"/>
      <c r="PPT45" s="851"/>
      <c r="PPU45" s="851"/>
      <c r="PPV45" s="851"/>
      <c r="PPW45" s="851"/>
      <c r="PPX45" s="851"/>
      <c r="PPY45" s="851"/>
      <c r="PPZ45" s="851"/>
      <c r="PQA45" s="851"/>
      <c r="PQB45" s="851"/>
      <c r="PQC45" s="851"/>
      <c r="PQD45" s="851"/>
      <c r="PQE45" s="851"/>
      <c r="PQF45" s="851"/>
      <c r="PQG45" s="851"/>
      <c r="PQH45" s="851"/>
      <c r="PQI45" s="851"/>
      <c r="PQJ45" s="851"/>
      <c r="PQK45" s="851"/>
      <c r="PQL45" s="851"/>
      <c r="PQM45" s="851"/>
      <c r="PQN45" s="851"/>
      <c r="PQO45" s="851"/>
      <c r="PQP45" s="851"/>
      <c r="PQQ45" s="851"/>
      <c r="PQR45" s="851"/>
      <c r="PQS45" s="851"/>
      <c r="PQT45" s="851"/>
      <c r="PQU45" s="851"/>
      <c r="PQV45" s="851"/>
      <c r="PQW45" s="851"/>
      <c r="PQX45" s="851"/>
      <c r="PQY45" s="851"/>
      <c r="PQZ45" s="851"/>
      <c r="PRA45" s="851"/>
      <c r="PRB45" s="851"/>
      <c r="PRC45" s="851"/>
      <c r="PRD45" s="851"/>
      <c r="PRE45" s="851"/>
      <c r="PRF45" s="851"/>
      <c r="PRG45" s="851"/>
      <c r="PRH45" s="851"/>
      <c r="PRI45" s="851"/>
      <c r="PRJ45" s="851"/>
      <c r="PRK45" s="851"/>
      <c r="PRL45" s="851"/>
      <c r="PRM45" s="851"/>
      <c r="PRN45" s="851"/>
      <c r="PRO45" s="851"/>
      <c r="PRP45" s="851"/>
      <c r="PRQ45" s="851"/>
      <c r="PRR45" s="851"/>
      <c r="PRS45" s="851"/>
      <c r="PRT45" s="851"/>
      <c r="PRU45" s="851"/>
      <c r="PRV45" s="851"/>
      <c r="PRW45" s="851"/>
      <c r="PRX45" s="851"/>
      <c r="PRY45" s="851"/>
      <c r="PRZ45" s="851"/>
      <c r="PSA45" s="851"/>
      <c r="PSB45" s="851"/>
      <c r="PSC45" s="851"/>
      <c r="PSD45" s="851"/>
      <c r="PSE45" s="851"/>
      <c r="PSF45" s="851"/>
      <c r="PSG45" s="851"/>
      <c r="PSH45" s="851"/>
      <c r="PSI45" s="851"/>
      <c r="PSJ45" s="851"/>
      <c r="PSK45" s="851"/>
      <c r="PSL45" s="851"/>
      <c r="PSM45" s="851"/>
      <c r="PSN45" s="851"/>
      <c r="PSO45" s="851"/>
      <c r="PSP45" s="851"/>
      <c r="PSQ45" s="851"/>
      <c r="PSR45" s="851"/>
      <c r="PSS45" s="851"/>
      <c r="PST45" s="851"/>
      <c r="PSU45" s="851"/>
      <c r="PSV45" s="851"/>
      <c r="PSW45" s="851"/>
      <c r="PSX45" s="851"/>
      <c r="PSY45" s="851"/>
      <c r="PSZ45" s="851"/>
      <c r="PTA45" s="851"/>
      <c r="PTB45" s="851"/>
      <c r="PTC45" s="851"/>
      <c r="PTD45" s="851"/>
      <c r="PTE45" s="851"/>
      <c r="PTF45" s="851"/>
      <c r="PTG45" s="851"/>
      <c r="PTH45" s="851"/>
      <c r="PTI45" s="851"/>
      <c r="PTJ45" s="851"/>
      <c r="PTK45" s="851"/>
      <c r="PTL45" s="851"/>
      <c r="PTM45" s="851"/>
      <c r="PTN45" s="851"/>
      <c r="PTO45" s="851"/>
      <c r="PTP45" s="851"/>
      <c r="PTQ45" s="851"/>
      <c r="PTR45" s="851"/>
      <c r="PTS45" s="851"/>
      <c r="PTT45" s="851"/>
      <c r="PTU45" s="851"/>
      <c r="PTV45" s="851"/>
      <c r="PTW45" s="851"/>
      <c r="PTX45" s="851"/>
      <c r="PTY45" s="851"/>
      <c r="PTZ45" s="851"/>
      <c r="PUA45" s="851"/>
      <c r="PUB45" s="851"/>
      <c r="PUC45" s="851"/>
      <c r="PUD45" s="851"/>
      <c r="PUE45" s="851"/>
      <c r="PUF45" s="851"/>
      <c r="PUG45" s="851"/>
      <c r="PUH45" s="851"/>
      <c r="PUI45" s="851"/>
      <c r="PUJ45" s="851"/>
      <c r="PUK45" s="851"/>
      <c r="PUL45" s="851"/>
      <c r="PUM45" s="851"/>
      <c r="PUN45" s="851"/>
      <c r="PUO45" s="851"/>
      <c r="PUP45" s="851"/>
      <c r="PUQ45" s="851"/>
      <c r="PUR45" s="851"/>
      <c r="PUS45" s="851"/>
      <c r="PUT45" s="851"/>
      <c r="PUU45" s="851"/>
      <c r="PUV45" s="851"/>
      <c r="PUW45" s="851"/>
      <c r="PUX45" s="851"/>
      <c r="PUY45" s="851"/>
      <c r="PUZ45" s="851"/>
      <c r="PVA45" s="851"/>
      <c r="PVB45" s="851"/>
      <c r="PVC45" s="851"/>
      <c r="PVD45" s="851"/>
      <c r="PVE45" s="851"/>
      <c r="PVF45" s="851"/>
      <c r="PVG45" s="851"/>
      <c r="PVH45" s="851"/>
      <c r="PVI45" s="851"/>
      <c r="PVJ45" s="851"/>
      <c r="PVK45" s="851"/>
      <c r="PVL45" s="851"/>
      <c r="PVM45" s="851"/>
      <c r="PVN45" s="851"/>
      <c r="PVO45" s="851"/>
      <c r="PVP45" s="851"/>
      <c r="PVQ45" s="851"/>
      <c r="PVR45" s="851"/>
      <c r="PVS45" s="851"/>
      <c r="PVT45" s="851"/>
      <c r="PVU45" s="851"/>
      <c r="PVV45" s="851"/>
      <c r="PVW45" s="851"/>
      <c r="PVX45" s="851"/>
      <c r="PVY45" s="851"/>
      <c r="PVZ45" s="851"/>
      <c r="PWA45" s="851"/>
      <c r="PWB45" s="851"/>
      <c r="PWC45" s="851"/>
      <c r="PWD45" s="851"/>
      <c r="PWE45" s="851"/>
      <c r="PWF45" s="851"/>
      <c r="PWG45" s="851"/>
      <c r="PWH45" s="851"/>
      <c r="PWI45" s="851"/>
      <c r="PWJ45" s="851"/>
      <c r="PWK45" s="851"/>
      <c r="PWL45" s="851"/>
      <c r="PWM45" s="851"/>
      <c r="PWN45" s="851"/>
      <c r="PWO45" s="851"/>
      <c r="PWP45" s="851"/>
      <c r="PWQ45" s="851"/>
      <c r="PWR45" s="851"/>
      <c r="PWS45" s="851"/>
      <c r="PWT45" s="851"/>
      <c r="PWU45" s="851"/>
      <c r="PWV45" s="851"/>
      <c r="PWW45" s="851"/>
      <c r="PWX45" s="851"/>
      <c r="PWY45" s="851"/>
      <c r="PWZ45" s="851"/>
      <c r="PXA45" s="851"/>
      <c r="PXB45" s="851"/>
      <c r="PXC45" s="851"/>
      <c r="PXD45" s="851"/>
      <c r="PXE45" s="851"/>
      <c r="PXF45" s="851"/>
      <c r="PXG45" s="851"/>
      <c r="PXH45" s="851"/>
      <c r="PXI45" s="851"/>
      <c r="PXJ45" s="851"/>
      <c r="PXK45" s="851"/>
      <c r="PXL45" s="851"/>
      <c r="PXM45" s="851"/>
      <c r="PXN45" s="851"/>
      <c r="PXO45" s="851"/>
      <c r="PXP45" s="851"/>
      <c r="PXQ45" s="851"/>
      <c r="PXR45" s="851"/>
      <c r="PXS45" s="851"/>
      <c r="PXT45" s="851"/>
      <c r="PXU45" s="851"/>
      <c r="PXV45" s="851"/>
      <c r="PXW45" s="851"/>
      <c r="PXX45" s="851"/>
      <c r="PXY45" s="851"/>
      <c r="PXZ45" s="851"/>
      <c r="PYA45" s="851"/>
      <c r="PYB45" s="851"/>
      <c r="PYC45" s="851"/>
      <c r="PYD45" s="851"/>
      <c r="PYE45" s="851"/>
      <c r="PYF45" s="851"/>
      <c r="PYG45" s="851"/>
      <c r="PYH45" s="851"/>
      <c r="PYI45" s="851"/>
      <c r="PYJ45" s="851"/>
      <c r="PYK45" s="851"/>
      <c r="PYL45" s="851"/>
      <c r="PYM45" s="851"/>
      <c r="PYN45" s="851"/>
      <c r="PYO45" s="851"/>
      <c r="PYP45" s="851"/>
      <c r="PYQ45" s="851"/>
      <c r="PYR45" s="851"/>
      <c r="PYS45" s="851"/>
      <c r="PYT45" s="851"/>
      <c r="PYU45" s="851"/>
      <c r="PYV45" s="851"/>
      <c r="PYW45" s="851"/>
      <c r="PYX45" s="851"/>
      <c r="PYY45" s="851"/>
      <c r="PYZ45" s="851"/>
      <c r="PZA45" s="851"/>
      <c r="PZB45" s="851"/>
      <c r="PZC45" s="851"/>
      <c r="PZD45" s="851"/>
      <c r="PZE45" s="851"/>
      <c r="PZF45" s="851"/>
      <c r="PZG45" s="851"/>
      <c r="PZH45" s="851"/>
      <c r="PZI45" s="851"/>
      <c r="PZJ45" s="851"/>
      <c r="PZK45" s="851"/>
      <c r="PZL45" s="851"/>
      <c r="PZM45" s="851"/>
      <c r="PZN45" s="851"/>
      <c r="PZO45" s="851"/>
      <c r="PZP45" s="851"/>
      <c r="PZQ45" s="851"/>
      <c r="PZR45" s="851"/>
      <c r="PZS45" s="851"/>
      <c r="PZT45" s="851"/>
      <c r="PZU45" s="851"/>
      <c r="PZV45" s="851"/>
      <c r="PZW45" s="851"/>
      <c r="PZX45" s="851"/>
      <c r="PZY45" s="851"/>
      <c r="PZZ45" s="851"/>
      <c r="QAA45" s="851"/>
      <c r="QAB45" s="851"/>
      <c r="QAC45" s="851"/>
      <c r="QAD45" s="851"/>
      <c r="QAE45" s="851"/>
      <c r="QAF45" s="851"/>
      <c r="QAG45" s="851"/>
      <c r="QAH45" s="851"/>
      <c r="QAI45" s="851"/>
      <c r="QAJ45" s="851"/>
      <c r="QAK45" s="851"/>
      <c r="QAL45" s="851"/>
      <c r="QAM45" s="851"/>
      <c r="QAN45" s="851"/>
      <c r="QAO45" s="851"/>
      <c r="QAP45" s="851"/>
      <c r="QAQ45" s="851"/>
      <c r="QAR45" s="851"/>
      <c r="QAS45" s="851"/>
      <c r="QAT45" s="851"/>
      <c r="QAU45" s="851"/>
      <c r="QAV45" s="851"/>
      <c r="QAW45" s="851"/>
      <c r="QAX45" s="851"/>
      <c r="QAY45" s="851"/>
      <c r="QAZ45" s="851"/>
      <c r="QBA45" s="851"/>
      <c r="QBB45" s="851"/>
      <c r="QBC45" s="851"/>
      <c r="QBD45" s="851"/>
      <c r="QBE45" s="851"/>
      <c r="QBF45" s="851"/>
      <c r="QBG45" s="851"/>
      <c r="QBH45" s="851"/>
      <c r="QBI45" s="851"/>
      <c r="QBJ45" s="851"/>
      <c r="QBK45" s="851"/>
      <c r="QBL45" s="851"/>
      <c r="QBM45" s="851"/>
      <c r="QBN45" s="851"/>
      <c r="QBO45" s="851"/>
      <c r="QBP45" s="851"/>
      <c r="QBQ45" s="851"/>
      <c r="QBR45" s="851"/>
      <c r="QBS45" s="851"/>
      <c r="QBT45" s="851"/>
      <c r="QBU45" s="851"/>
      <c r="QBV45" s="851"/>
      <c r="QBW45" s="851"/>
      <c r="QBX45" s="851"/>
      <c r="QBY45" s="851"/>
      <c r="QBZ45" s="851"/>
      <c r="QCA45" s="851"/>
      <c r="QCB45" s="851"/>
      <c r="QCC45" s="851"/>
      <c r="QCD45" s="851"/>
      <c r="QCE45" s="851"/>
      <c r="QCF45" s="851"/>
      <c r="QCG45" s="851"/>
      <c r="QCH45" s="851"/>
      <c r="QCI45" s="851"/>
      <c r="QCJ45" s="851"/>
      <c r="QCK45" s="851"/>
      <c r="QCL45" s="851"/>
      <c r="QCM45" s="851"/>
      <c r="QCN45" s="851"/>
      <c r="QCO45" s="851"/>
      <c r="QCP45" s="851"/>
      <c r="QCQ45" s="851"/>
      <c r="QCR45" s="851"/>
      <c r="QCS45" s="851"/>
      <c r="QCT45" s="851"/>
      <c r="QCU45" s="851"/>
      <c r="QCV45" s="851"/>
      <c r="QCW45" s="851"/>
      <c r="QCX45" s="851"/>
      <c r="QCY45" s="851"/>
      <c r="QCZ45" s="851"/>
      <c r="QDA45" s="851"/>
      <c r="QDB45" s="851"/>
      <c r="QDC45" s="851"/>
      <c r="QDD45" s="851"/>
      <c r="QDE45" s="851"/>
      <c r="QDF45" s="851"/>
      <c r="QDG45" s="851"/>
      <c r="QDH45" s="851"/>
      <c r="QDI45" s="851"/>
      <c r="QDJ45" s="851"/>
      <c r="QDK45" s="851"/>
      <c r="QDL45" s="851"/>
      <c r="QDM45" s="851"/>
      <c r="QDN45" s="851"/>
      <c r="QDO45" s="851"/>
      <c r="QDP45" s="851"/>
      <c r="QDQ45" s="851"/>
      <c r="QDR45" s="851"/>
      <c r="QDS45" s="851"/>
      <c r="QDT45" s="851"/>
      <c r="QDU45" s="851"/>
      <c r="QDV45" s="851"/>
      <c r="QDW45" s="851"/>
      <c r="QDX45" s="851"/>
      <c r="QDY45" s="851"/>
      <c r="QDZ45" s="851"/>
      <c r="QEA45" s="851"/>
      <c r="QEB45" s="851"/>
      <c r="QEC45" s="851"/>
      <c r="QED45" s="851"/>
      <c r="QEE45" s="851"/>
      <c r="QEF45" s="851"/>
      <c r="QEG45" s="851"/>
      <c r="QEH45" s="851"/>
      <c r="QEI45" s="851"/>
      <c r="QEJ45" s="851"/>
      <c r="QEK45" s="851"/>
      <c r="QEL45" s="851"/>
      <c r="QEM45" s="851"/>
      <c r="QEN45" s="851"/>
      <c r="QEO45" s="851"/>
      <c r="QEP45" s="851"/>
      <c r="QEQ45" s="851"/>
      <c r="QER45" s="851"/>
      <c r="QES45" s="851"/>
      <c r="QET45" s="851"/>
      <c r="QEU45" s="851"/>
      <c r="QEV45" s="851"/>
      <c r="QEW45" s="851"/>
      <c r="QEX45" s="851"/>
      <c r="QEY45" s="851"/>
      <c r="QEZ45" s="851"/>
      <c r="QFA45" s="851"/>
      <c r="QFB45" s="851"/>
      <c r="QFC45" s="851"/>
      <c r="QFD45" s="851"/>
      <c r="QFE45" s="851"/>
      <c r="QFF45" s="851"/>
      <c r="QFG45" s="851"/>
      <c r="QFH45" s="851"/>
      <c r="QFI45" s="851"/>
      <c r="QFJ45" s="851"/>
      <c r="QFK45" s="851"/>
      <c r="QFL45" s="851"/>
      <c r="QFM45" s="851"/>
      <c r="QFN45" s="851"/>
      <c r="QFO45" s="851"/>
      <c r="QFP45" s="851"/>
      <c r="QFQ45" s="851"/>
      <c r="QFR45" s="851"/>
      <c r="QFS45" s="851"/>
      <c r="QFT45" s="851"/>
      <c r="QFU45" s="851"/>
      <c r="QFV45" s="851"/>
      <c r="QFW45" s="851"/>
      <c r="QFX45" s="851"/>
      <c r="QFY45" s="851"/>
      <c r="QFZ45" s="851"/>
      <c r="QGA45" s="851"/>
      <c r="QGB45" s="851"/>
      <c r="QGC45" s="851"/>
      <c r="QGD45" s="851"/>
      <c r="QGE45" s="851"/>
      <c r="QGF45" s="851"/>
      <c r="QGG45" s="851"/>
      <c r="QGH45" s="851"/>
      <c r="QGI45" s="851"/>
      <c r="QGJ45" s="851"/>
      <c r="QGK45" s="851"/>
      <c r="QGL45" s="851"/>
      <c r="QGM45" s="851"/>
      <c r="QGN45" s="851"/>
      <c r="QGO45" s="851"/>
      <c r="QGP45" s="851"/>
      <c r="QGQ45" s="851"/>
      <c r="QGR45" s="851"/>
      <c r="QGS45" s="851"/>
      <c r="QGT45" s="851"/>
      <c r="QGU45" s="851"/>
      <c r="QGV45" s="851"/>
      <c r="QGW45" s="851"/>
      <c r="QGX45" s="851"/>
      <c r="QGY45" s="851"/>
      <c r="QGZ45" s="851"/>
      <c r="QHA45" s="851"/>
      <c r="QHB45" s="851"/>
      <c r="QHC45" s="851"/>
      <c r="QHD45" s="851"/>
      <c r="QHE45" s="851"/>
      <c r="QHF45" s="851"/>
      <c r="QHG45" s="851"/>
      <c r="QHH45" s="851"/>
      <c r="QHI45" s="851"/>
      <c r="QHJ45" s="851"/>
      <c r="QHK45" s="851"/>
      <c r="QHL45" s="851"/>
      <c r="QHM45" s="851"/>
      <c r="QHN45" s="851"/>
      <c r="QHO45" s="851"/>
      <c r="QHP45" s="851"/>
      <c r="QHQ45" s="851"/>
      <c r="QHR45" s="851"/>
      <c r="QHS45" s="851"/>
      <c r="QHT45" s="851"/>
      <c r="QHU45" s="851"/>
      <c r="QHV45" s="851"/>
      <c r="QHW45" s="851"/>
      <c r="QHX45" s="851"/>
      <c r="QHY45" s="851"/>
      <c r="QHZ45" s="851"/>
      <c r="QIA45" s="851"/>
      <c r="QIB45" s="851"/>
      <c r="QIC45" s="851"/>
      <c r="QID45" s="851"/>
      <c r="QIE45" s="851"/>
      <c r="QIF45" s="851"/>
      <c r="QIG45" s="851"/>
      <c r="QIH45" s="851"/>
      <c r="QII45" s="851"/>
      <c r="QIJ45" s="851"/>
      <c r="QIK45" s="851"/>
      <c r="QIL45" s="851"/>
      <c r="QIM45" s="851"/>
      <c r="QIN45" s="851"/>
      <c r="QIO45" s="851"/>
      <c r="QIP45" s="851"/>
      <c r="QIQ45" s="851"/>
      <c r="QIR45" s="851"/>
      <c r="QIS45" s="851"/>
      <c r="QIT45" s="851"/>
      <c r="QIU45" s="851"/>
      <c r="QIV45" s="851"/>
      <c r="QIW45" s="851"/>
      <c r="QIX45" s="851"/>
      <c r="QIY45" s="851"/>
      <c r="QIZ45" s="851"/>
      <c r="QJA45" s="851"/>
      <c r="QJB45" s="851"/>
      <c r="QJC45" s="851"/>
      <c r="QJD45" s="851"/>
      <c r="QJE45" s="851"/>
      <c r="QJF45" s="851"/>
      <c r="QJG45" s="851"/>
      <c r="QJH45" s="851"/>
      <c r="QJI45" s="851"/>
      <c r="QJJ45" s="851"/>
      <c r="QJK45" s="851"/>
      <c r="QJL45" s="851"/>
      <c r="QJM45" s="851"/>
      <c r="QJN45" s="851"/>
      <c r="QJO45" s="851"/>
      <c r="QJP45" s="851"/>
      <c r="QJQ45" s="851"/>
      <c r="QJR45" s="851"/>
      <c r="QJS45" s="851"/>
      <c r="QJT45" s="851"/>
      <c r="QJU45" s="851"/>
      <c r="QJV45" s="851"/>
      <c r="QJW45" s="851"/>
      <c r="QJX45" s="851"/>
      <c r="QJY45" s="851"/>
      <c r="QJZ45" s="851"/>
      <c r="QKA45" s="851"/>
      <c r="QKB45" s="851"/>
      <c r="QKC45" s="851"/>
      <c r="QKD45" s="851"/>
      <c r="QKE45" s="851"/>
      <c r="QKF45" s="851"/>
      <c r="QKG45" s="851"/>
      <c r="QKH45" s="851"/>
      <c r="QKI45" s="851"/>
      <c r="QKJ45" s="851"/>
      <c r="QKK45" s="851"/>
      <c r="QKL45" s="851"/>
      <c r="QKM45" s="851"/>
      <c r="QKN45" s="851"/>
      <c r="QKO45" s="851"/>
      <c r="QKP45" s="851"/>
      <c r="QKQ45" s="851"/>
      <c r="QKR45" s="851"/>
      <c r="QKS45" s="851"/>
      <c r="QKT45" s="851"/>
      <c r="QKU45" s="851"/>
      <c r="QKV45" s="851"/>
      <c r="QKW45" s="851"/>
      <c r="QKX45" s="851"/>
      <c r="QKY45" s="851"/>
      <c r="QKZ45" s="851"/>
      <c r="QLA45" s="851"/>
      <c r="QLB45" s="851"/>
      <c r="QLC45" s="851"/>
      <c r="QLD45" s="851"/>
      <c r="QLE45" s="851"/>
      <c r="QLF45" s="851"/>
      <c r="QLG45" s="851"/>
      <c r="QLH45" s="851"/>
      <c r="QLI45" s="851"/>
      <c r="QLJ45" s="851"/>
      <c r="QLK45" s="851"/>
      <c r="QLL45" s="851"/>
      <c r="QLM45" s="851"/>
      <c r="QLN45" s="851"/>
      <c r="QLO45" s="851"/>
      <c r="QLP45" s="851"/>
      <c r="QLQ45" s="851"/>
      <c r="QLR45" s="851"/>
      <c r="QLS45" s="851"/>
      <c r="QLT45" s="851"/>
      <c r="QLU45" s="851"/>
      <c r="QLV45" s="851"/>
      <c r="QLW45" s="851"/>
      <c r="QLX45" s="851"/>
      <c r="QLY45" s="851"/>
      <c r="QLZ45" s="851"/>
      <c r="QMA45" s="851"/>
      <c r="QMB45" s="851"/>
      <c r="QMC45" s="851"/>
      <c r="QMD45" s="851"/>
      <c r="QME45" s="851"/>
      <c r="QMF45" s="851"/>
      <c r="QMG45" s="851"/>
      <c r="QMH45" s="851"/>
      <c r="QMI45" s="851"/>
      <c r="QMJ45" s="851"/>
      <c r="QMK45" s="851"/>
      <c r="QML45" s="851"/>
      <c r="QMM45" s="851"/>
      <c r="QMN45" s="851"/>
      <c r="QMO45" s="851"/>
      <c r="QMP45" s="851"/>
      <c r="QMQ45" s="851"/>
      <c r="QMR45" s="851"/>
      <c r="QMS45" s="851"/>
      <c r="QMT45" s="851"/>
      <c r="QMU45" s="851"/>
      <c r="QMV45" s="851"/>
      <c r="QMW45" s="851"/>
      <c r="QMX45" s="851"/>
      <c r="QMY45" s="851"/>
      <c r="QMZ45" s="851"/>
      <c r="QNA45" s="851"/>
      <c r="QNB45" s="851"/>
      <c r="QNC45" s="851"/>
      <c r="QND45" s="851"/>
      <c r="QNE45" s="851"/>
      <c r="QNF45" s="851"/>
      <c r="QNG45" s="851"/>
      <c r="QNH45" s="851"/>
      <c r="QNI45" s="851"/>
      <c r="QNJ45" s="851"/>
      <c r="QNK45" s="851"/>
      <c r="QNL45" s="851"/>
      <c r="QNM45" s="851"/>
      <c r="QNN45" s="851"/>
      <c r="QNO45" s="851"/>
      <c r="QNP45" s="851"/>
      <c r="QNQ45" s="851"/>
      <c r="QNR45" s="851"/>
      <c r="QNS45" s="851"/>
      <c r="QNT45" s="851"/>
      <c r="QNU45" s="851"/>
      <c r="QNV45" s="851"/>
      <c r="QNW45" s="851"/>
      <c r="QNX45" s="851"/>
      <c r="QNY45" s="851"/>
      <c r="QNZ45" s="851"/>
      <c r="QOA45" s="851"/>
      <c r="QOB45" s="851"/>
      <c r="QOC45" s="851"/>
      <c r="QOD45" s="851"/>
      <c r="QOE45" s="851"/>
      <c r="QOF45" s="851"/>
      <c r="QOG45" s="851"/>
      <c r="QOH45" s="851"/>
      <c r="QOI45" s="851"/>
      <c r="QOJ45" s="851"/>
      <c r="QOK45" s="851"/>
      <c r="QOL45" s="851"/>
      <c r="QOM45" s="851"/>
      <c r="QON45" s="851"/>
      <c r="QOO45" s="851"/>
      <c r="QOP45" s="851"/>
      <c r="QOQ45" s="851"/>
      <c r="QOR45" s="851"/>
      <c r="QOS45" s="851"/>
      <c r="QOT45" s="851"/>
      <c r="QOU45" s="851"/>
      <c r="QOV45" s="851"/>
      <c r="QOW45" s="851"/>
      <c r="QOX45" s="851"/>
      <c r="QOY45" s="851"/>
      <c r="QOZ45" s="851"/>
      <c r="QPA45" s="851"/>
      <c r="QPB45" s="851"/>
      <c r="QPC45" s="851"/>
      <c r="QPD45" s="851"/>
      <c r="QPE45" s="851"/>
      <c r="QPF45" s="851"/>
      <c r="QPG45" s="851"/>
      <c r="QPH45" s="851"/>
      <c r="QPI45" s="851"/>
      <c r="QPJ45" s="851"/>
      <c r="QPK45" s="851"/>
      <c r="QPL45" s="851"/>
      <c r="QPM45" s="851"/>
      <c r="QPN45" s="851"/>
      <c r="QPO45" s="851"/>
      <c r="QPP45" s="851"/>
      <c r="QPQ45" s="851"/>
      <c r="QPR45" s="851"/>
      <c r="QPS45" s="851"/>
      <c r="QPT45" s="851"/>
      <c r="QPU45" s="851"/>
      <c r="QPV45" s="851"/>
      <c r="QPW45" s="851"/>
      <c r="QPX45" s="851"/>
      <c r="QPY45" s="851"/>
      <c r="QPZ45" s="851"/>
      <c r="QQA45" s="851"/>
      <c r="QQB45" s="851"/>
      <c r="QQC45" s="851"/>
      <c r="QQD45" s="851"/>
      <c r="QQE45" s="851"/>
      <c r="QQF45" s="851"/>
      <c r="QQG45" s="851"/>
      <c r="QQH45" s="851"/>
      <c r="QQI45" s="851"/>
      <c r="QQJ45" s="851"/>
      <c r="QQK45" s="851"/>
      <c r="QQL45" s="851"/>
      <c r="QQM45" s="851"/>
      <c r="QQN45" s="851"/>
      <c r="QQO45" s="851"/>
      <c r="QQP45" s="851"/>
      <c r="QQQ45" s="851"/>
      <c r="QQR45" s="851"/>
      <c r="QQS45" s="851"/>
      <c r="QQT45" s="851"/>
      <c r="QQU45" s="851"/>
      <c r="QQV45" s="851"/>
      <c r="QQW45" s="851"/>
      <c r="QQX45" s="851"/>
      <c r="QQY45" s="851"/>
      <c r="QQZ45" s="851"/>
      <c r="QRA45" s="851"/>
      <c r="QRB45" s="851"/>
      <c r="QRC45" s="851"/>
      <c r="QRD45" s="851"/>
      <c r="QRE45" s="851"/>
      <c r="QRF45" s="851"/>
      <c r="QRG45" s="851"/>
      <c r="QRH45" s="851"/>
      <c r="QRI45" s="851"/>
      <c r="QRJ45" s="851"/>
      <c r="QRK45" s="851"/>
      <c r="QRL45" s="851"/>
      <c r="QRM45" s="851"/>
      <c r="QRN45" s="851"/>
      <c r="QRO45" s="851"/>
      <c r="QRP45" s="851"/>
      <c r="QRQ45" s="851"/>
      <c r="QRR45" s="851"/>
      <c r="QRS45" s="851"/>
      <c r="QRT45" s="851"/>
      <c r="QRU45" s="851"/>
      <c r="QRV45" s="851"/>
      <c r="QRW45" s="851"/>
      <c r="QRX45" s="851"/>
      <c r="QRY45" s="851"/>
      <c r="QRZ45" s="851"/>
      <c r="QSA45" s="851"/>
      <c r="QSB45" s="851"/>
      <c r="QSC45" s="851"/>
      <c r="QSD45" s="851"/>
      <c r="QSE45" s="851"/>
      <c r="QSF45" s="851"/>
      <c r="QSG45" s="851"/>
      <c r="QSH45" s="851"/>
      <c r="QSI45" s="851"/>
      <c r="QSJ45" s="851"/>
      <c r="QSK45" s="851"/>
      <c r="QSL45" s="851"/>
      <c r="QSM45" s="851"/>
      <c r="QSN45" s="851"/>
      <c r="QSO45" s="851"/>
      <c r="QSP45" s="851"/>
      <c r="QSQ45" s="851"/>
      <c r="QSR45" s="851"/>
      <c r="QSS45" s="851"/>
      <c r="QST45" s="851"/>
      <c r="QSU45" s="851"/>
      <c r="QSV45" s="851"/>
      <c r="QSW45" s="851"/>
      <c r="QSX45" s="851"/>
      <c r="QSY45" s="851"/>
      <c r="QSZ45" s="851"/>
      <c r="QTA45" s="851"/>
      <c r="QTB45" s="851"/>
      <c r="QTC45" s="851"/>
      <c r="QTD45" s="851"/>
      <c r="QTE45" s="851"/>
      <c r="QTF45" s="851"/>
      <c r="QTG45" s="851"/>
      <c r="QTH45" s="851"/>
      <c r="QTI45" s="851"/>
      <c r="QTJ45" s="851"/>
      <c r="QTK45" s="851"/>
      <c r="QTL45" s="851"/>
      <c r="QTM45" s="851"/>
      <c r="QTN45" s="851"/>
      <c r="QTO45" s="851"/>
      <c r="QTP45" s="851"/>
      <c r="QTQ45" s="851"/>
      <c r="QTR45" s="851"/>
      <c r="QTS45" s="851"/>
      <c r="QTT45" s="851"/>
      <c r="QTU45" s="851"/>
      <c r="QTV45" s="851"/>
      <c r="QTW45" s="851"/>
      <c r="QTX45" s="851"/>
      <c r="QTY45" s="851"/>
      <c r="QTZ45" s="851"/>
      <c r="QUA45" s="851"/>
      <c r="QUB45" s="851"/>
      <c r="QUC45" s="851"/>
      <c r="QUD45" s="851"/>
      <c r="QUE45" s="851"/>
      <c r="QUF45" s="851"/>
      <c r="QUG45" s="851"/>
      <c r="QUH45" s="851"/>
      <c r="QUI45" s="851"/>
      <c r="QUJ45" s="851"/>
      <c r="QUK45" s="851"/>
      <c r="QUL45" s="851"/>
      <c r="QUM45" s="851"/>
      <c r="QUN45" s="851"/>
      <c r="QUO45" s="851"/>
      <c r="QUP45" s="851"/>
      <c r="QUQ45" s="851"/>
      <c r="QUR45" s="851"/>
      <c r="QUS45" s="851"/>
      <c r="QUT45" s="851"/>
      <c r="QUU45" s="851"/>
      <c r="QUV45" s="851"/>
      <c r="QUW45" s="851"/>
      <c r="QUX45" s="851"/>
      <c r="QUY45" s="851"/>
      <c r="QUZ45" s="851"/>
      <c r="QVA45" s="851"/>
      <c r="QVB45" s="851"/>
      <c r="QVC45" s="851"/>
      <c r="QVD45" s="851"/>
      <c r="QVE45" s="851"/>
      <c r="QVF45" s="851"/>
      <c r="QVG45" s="851"/>
      <c r="QVH45" s="851"/>
      <c r="QVI45" s="851"/>
      <c r="QVJ45" s="851"/>
      <c r="QVK45" s="851"/>
      <c r="QVL45" s="851"/>
      <c r="QVM45" s="851"/>
      <c r="QVN45" s="851"/>
      <c r="QVO45" s="851"/>
      <c r="QVP45" s="851"/>
      <c r="QVQ45" s="851"/>
      <c r="QVR45" s="851"/>
      <c r="QVS45" s="851"/>
      <c r="QVT45" s="851"/>
      <c r="QVU45" s="851"/>
      <c r="QVV45" s="851"/>
      <c r="QVW45" s="851"/>
      <c r="QVX45" s="851"/>
      <c r="QVY45" s="851"/>
      <c r="QVZ45" s="851"/>
      <c r="QWA45" s="851"/>
      <c r="QWB45" s="851"/>
      <c r="QWC45" s="851"/>
      <c r="QWD45" s="851"/>
      <c r="QWE45" s="851"/>
      <c r="QWF45" s="851"/>
      <c r="QWG45" s="851"/>
      <c r="QWH45" s="851"/>
      <c r="QWI45" s="851"/>
      <c r="QWJ45" s="851"/>
      <c r="QWK45" s="851"/>
      <c r="QWL45" s="851"/>
      <c r="QWM45" s="851"/>
      <c r="QWN45" s="851"/>
      <c r="QWO45" s="851"/>
      <c r="QWP45" s="851"/>
      <c r="QWQ45" s="851"/>
      <c r="QWR45" s="851"/>
      <c r="QWS45" s="851"/>
      <c r="QWT45" s="851"/>
      <c r="QWU45" s="851"/>
      <c r="QWV45" s="851"/>
      <c r="QWW45" s="851"/>
      <c r="QWX45" s="851"/>
      <c r="QWY45" s="851"/>
      <c r="QWZ45" s="851"/>
      <c r="QXA45" s="851"/>
      <c r="QXB45" s="851"/>
      <c r="QXC45" s="851"/>
      <c r="QXD45" s="851"/>
      <c r="QXE45" s="851"/>
      <c r="QXF45" s="851"/>
      <c r="QXG45" s="851"/>
      <c r="QXH45" s="851"/>
      <c r="QXI45" s="851"/>
      <c r="QXJ45" s="851"/>
      <c r="QXK45" s="851"/>
      <c r="QXL45" s="851"/>
      <c r="QXM45" s="851"/>
      <c r="QXN45" s="851"/>
      <c r="QXO45" s="851"/>
      <c r="QXP45" s="851"/>
      <c r="QXQ45" s="851"/>
      <c r="QXR45" s="851"/>
      <c r="QXS45" s="851"/>
      <c r="QXT45" s="851"/>
      <c r="QXU45" s="851"/>
      <c r="QXV45" s="851"/>
      <c r="QXW45" s="851"/>
      <c r="QXX45" s="851"/>
      <c r="QXY45" s="851"/>
      <c r="QXZ45" s="851"/>
      <c r="QYA45" s="851"/>
      <c r="QYB45" s="851"/>
      <c r="QYC45" s="851"/>
      <c r="QYD45" s="851"/>
      <c r="QYE45" s="851"/>
      <c r="QYF45" s="851"/>
      <c r="QYG45" s="851"/>
      <c r="QYH45" s="851"/>
      <c r="QYI45" s="851"/>
      <c r="QYJ45" s="851"/>
      <c r="QYK45" s="851"/>
      <c r="QYL45" s="851"/>
      <c r="QYM45" s="851"/>
      <c r="QYN45" s="851"/>
      <c r="QYO45" s="851"/>
      <c r="QYP45" s="851"/>
      <c r="QYQ45" s="851"/>
      <c r="QYR45" s="851"/>
      <c r="QYS45" s="851"/>
      <c r="QYT45" s="851"/>
      <c r="QYU45" s="851"/>
      <c r="QYV45" s="851"/>
      <c r="QYW45" s="851"/>
      <c r="QYX45" s="851"/>
      <c r="QYY45" s="851"/>
      <c r="QYZ45" s="851"/>
      <c r="QZA45" s="851"/>
      <c r="QZB45" s="851"/>
      <c r="QZC45" s="851"/>
      <c r="QZD45" s="851"/>
      <c r="QZE45" s="851"/>
      <c r="QZF45" s="851"/>
      <c r="QZG45" s="851"/>
      <c r="QZH45" s="851"/>
      <c r="QZI45" s="851"/>
      <c r="QZJ45" s="851"/>
      <c r="QZK45" s="851"/>
      <c r="QZL45" s="851"/>
      <c r="QZM45" s="851"/>
      <c r="QZN45" s="851"/>
      <c r="QZO45" s="851"/>
      <c r="QZP45" s="851"/>
      <c r="QZQ45" s="851"/>
      <c r="QZR45" s="851"/>
      <c r="QZS45" s="851"/>
      <c r="QZT45" s="851"/>
      <c r="QZU45" s="851"/>
      <c r="QZV45" s="851"/>
      <c r="QZW45" s="851"/>
      <c r="QZX45" s="851"/>
      <c r="QZY45" s="851"/>
      <c r="QZZ45" s="851"/>
      <c r="RAA45" s="851"/>
      <c r="RAB45" s="851"/>
      <c r="RAC45" s="851"/>
      <c r="RAD45" s="851"/>
      <c r="RAE45" s="851"/>
      <c r="RAF45" s="851"/>
      <c r="RAG45" s="851"/>
      <c r="RAH45" s="851"/>
      <c r="RAI45" s="851"/>
      <c r="RAJ45" s="851"/>
      <c r="RAK45" s="851"/>
      <c r="RAL45" s="851"/>
      <c r="RAM45" s="851"/>
      <c r="RAN45" s="851"/>
      <c r="RAO45" s="851"/>
      <c r="RAP45" s="851"/>
      <c r="RAQ45" s="851"/>
      <c r="RAR45" s="851"/>
      <c r="RAS45" s="851"/>
      <c r="RAT45" s="851"/>
      <c r="RAU45" s="851"/>
      <c r="RAV45" s="851"/>
      <c r="RAW45" s="851"/>
      <c r="RAX45" s="851"/>
      <c r="RAY45" s="851"/>
      <c r="RAZ45" s="851"/>
      <c r="RBA45" s="851"/>
      <c r="RBB45" s="851"/>
      <c r="RBC45" s="851"/>
      <c r="RBD45" s="851"/>
      <c r="RBE45" s="851"/>
      <c r="RBF45" s="851"/>
      <c r="RBG45" s="851"/>
      <c r="RBH45" s="851"/>
      <c r="RBI45" s="851"/>
      <c r="RBJ45" s="851"/>
      <c r="RBK45" s="851"/>
      <c r="RBL45" s="851"/>
      <c r="RBM45" s="851"/>
      <c r="RBN45" s="851"/>
      <c r="RBO45" s="851"/>
      <c r="RBP45" s="851"/>
      <c r="RBQ45" s="851"/>
      <c r="RBR45" s="851"/>
      <c r="RBS45" s="851"/>
      <c r="RBT45" s="851"/>
      <c r="RBU45" s="851"/>
      <c r="RBV45" s="851"/>
      <c r="RBW45" s="851"/>
      <c r="RBX45" s="851"/>
      <c r="RBY45" s="851"/>
      <c r="RBZ45" s="851"/>
      <c r="RCA45" s="851"/>
      <c r="RCB45" s="851"/>
      <c r="RCC45" s="851"/>
      <c r="RCD45" s="851"/>
      <c r="RCE45" s="851"/>
      <c r="RCF45" s="851"/>
      <c r="RCG45" s="851"/>
      <c r="RCH45" s="851"/>
      <c r="RCI45" s="851"/>
      <c r="RCJ45" s="851"/>
      <c r="RCK45" s="851"/>
      <c r="RCL45" s="851"/>
      <c r="RCM45" s="851"/>
      <c r="RCN45" s="851"/>
      <c r="RCO45" s="851"/>
      <c r="RCP45" s="851"/>
      <c r="RCQ45" s="851"/>
      <c r="RCR45" s="851"/>
      <c r="RCS45" s="851"/>
      <c r="RCT45" s="851"/>
      <c r="RCU45" s="851"/>
      <c r="RCV45" s="851"/>
      <c r="RCW45" s="851"/>
      <c r="RCX45" s="851"/>
      <c r="RCY45" s="851"/>
      <c r="RCZ45" s="851"/>
      <c r="RDA45" s="851"/>
      <c r="RDB45" s="851"/>
      <c r="RDC45" s="851"/>
      <c r="RDD45" s="851"/>
      <c r="RDE45" s="851"/>
      <c r="RDF45" s="851"/>
      <c r="RDG45" s="851"/>
      <c r="RDH45" s="851"/>
      <c r="RDI45" s="851"/>
      <c r="RDJ45" s="851"/>
      <c r="RDK45" s="851"/>
      <c r="RDL45" s="851"/>
      <c r="RDM45" s="851"/>
      <c r="RDN45" s="851"/>
      <c r="RDO45" s="851"/>
      <c r="RDP45" s="851"/>
      <c r="RDQ45" s="851"/>
      <c r="RDR45" s="851"/>
      <c r="RDS45" s="851"/>
      <c r="RDT45" s="851"/>
      <c r="RDU45" s="851"/>
      <c r="RDV45" s="851"/>
      <c r="RDW45" s="851"/>
      <c r="RDX45" s="851"/>
      <c r="RDY45" s="851"/>
      <c r="RDZ45" s="851"/>
      <c r="REA45" s="851"/>
      <c r="REB45" s="851"/>
      <c r="REC45" s="851"/>
      <c r="RED45" s="851"/>
      <c r="REE45" s="851"/>
      <c r="REF45" s="851"/>
      <c r="REG45" s="851"/>
      <c r="REH45" s="851"/>
      <c r="REI45" s="851"/>
      <c r="REJ45" s="851"/>
      <c r="REK45" s="851"/>
      <c r="REL45" s="851"/>
      <c r="REM45" s="851"/>
      <c r="REN45" s="851"/>
      <c r="REO45" s="851"/>
      <c r="REP45" s="851"/>
      <c r="REQ45" s="851"/>
      <c r="RER45" s="851"/>
      <c r="RES45" s="851"/>
      <c r="RET45" s="851"/>
      <c r="REU45" s="851"/>
      <c r="REV45" s="851"/>
      <c r="REW45" s="851"/>
      <c r="REX45" s="851"/>
      <c r="REY45" s="851"/>
      <c r="REZ45" s="851"/>
      <c r="RFA45" s="851"/>
      <c r="RFB45" s="851"/>
      <c r="RFC45" s="851"/>
      <c r="RFD45" s="851"/>
      <c r="RFE45" s="851"/>
      <c r="RFF45" s="851"/>
      <c r="RFG45" s="851"/>
      <c r="RFH45" s="851"/>
      <c r="RFI45" s="851"/>
      <c r="RFJ45" s="851"/>
      <c r="RFK45" s="851"/>
      <c r="RFL45" s="851"/>
      <c r="RFM45" s="851"/>
      <c r="RFN45" s="851"/>
      <c r="RFO45" s="851"/>
      <c r="RFP45" s="851"/>
      <c r="RFQ45" s="851"/>
      <c r="RFR45" s="851"/>
      <c r="RFS45" s="851"/>
      <c r="RFT45" s="851"/>
      <c r="RFU45" s="851"/>
      <c r="RFV45" s="851"/>
      <c r="RFW45" s="851"/>
      <c r="RFX45" s="851"/>
      <c r="RFY45" s="851"/>
      <c r="RFZ45" s="851"/>
      <c r="RGA45" s="851"/>
      <c r="RGB45" s="851"/>
      <c r="RGC45" s="851"/>
      <c r="RGD45" s="851"/>
      <c r="RGE45" s="851"/>
      <c r="RGF45" s="851"/>
      <c r="RGG45" s="851"/>
      <c r="RGH45" s="851"/>
      <c r="RGI45" s="851"/>
      <c r="RGJ45" s="851"/>
      <c r="RGK45" s="851"/>
      <c r="RGL45" s="851"/>
      <c r="RGM45" s="851"/>
      <c r="RGN45" s="851"/>
      <c r="RGO45" s="851"/>
      <c r="RGP45" s="851"/>
      <c r="RGQ45" s="851"/>
      <c r="RGR45" s="851"/>
      <c r="RGS45" s="851"/>
      <c r="RGT45" s="851"/>
      <c r="RGU45" s="851"/>
      <c r="RGV45" s="851"/>
      <c r="RGW45" s="851"/>
      <c r="RGX45" s="851"/>
      <c r="RGY45" s="851"/>
      <c r="RGZ45" s="851"/>
      <c r="RHA45" s="851"/>
      <c r="RHB45" s="851"/>
      <c r="RHC45" s="851"/>
      <c r="RHD45" s="851"/>
      <c r="RHE45" s="851"/>
      <c r="RHF45" s="851"/>
      <c r="RHG45" s="851"/>
      <c r="RHH45" s="851"/>
      <c r="RHI45" s="851"/>
      <c r="RHJ45" s="851"/>
      <c r="RHK45" s="851"/>
      <c r="RHL45" s="851"/>
      <c r="RHM45" s="851"/>
      <c r="RHN45" s="851"/>
      <c r="RHO45" s="851"/>
      <c r="RHP45" s="851"/>
      <c r="RHQ45" s="851"/>
      <c r="RHR45" s="851"/>
      <c r="RHS45" s="851"/>
      <c r="RHT45" s="851"/>
      <c r="RHU45" s="851"/>
      <c r="RHV45" s="851"/>
      <c r="RHW45" s="851"/>
      <c r="RHX45" s="851"/>
      <c r="RHY45" s="851"/>
      <c r="RHZ45" s="851"/>
      <c r="RIA45" s="851"/>
      <c r="RIB45" s="851"/>
      <c r="RIC45" s="851"/>
      <c r="RID45" s="851"/>
      <c r="RIE45" s="851"/>
      <c r="RIF45" s="851"/>
      <c r="RIG45" s="851"/>
      <c r="RIH45" s="851"/>
      <c r="RII45" s="851"/>
      <c r="RIJ45" s="851"/>
      <c r="RIK45" s="851"/>
      <c r="RIL45" s="851"/>
      <c r="RIM45" s="851"/>
      <c r="RIN45" s="851"/>
      <c r="RIO45" s="851"/>
      <c r="RIP45" s="851"/>
      <c r="RIQ45" s="851"/>
      <c r="RIR45" s="851"/>
      <c r="RIS45" s="851"/>
      <c r="RIT45" s="851"/>
      <c r="RIU45" s="851"/>
      <c r="RIV45" s="851"/>
      <c r="RIW45" s="851"/>
      <c r="RIX45" s="851"/>
      <c r="RIY45" s="851"/>
      <c r="RIZ45" s="851"/>
      <c r="RJA45" s="851"/>
      <c r="RJB45" s="851"/>
      <c r="RJC45" s="851"/>
      <c r="RJD45" s="851"/>
      <c r="RJE45" s="851"/>
      <c r="RJF45" s="851"/>
      <c r="RJG45" s="851"/>
      <c r="RJH45" s="851"/>
      <c r="RJI45" s="851"/>
      <c r="RJJ45" s="851"/>
      <c r="RJK45" s="851"/>
      <c r="RJL45" s="851"/>
      <c r="RJM45" s="851"/>
      <c r="RJN45" s="851"/>
      <c r="RJO45" s="851"/>
      <c r="RJP45" s="851"/>
      <c r="RJQ45" s="851"/>
      <c r="RJR45" s="851"/>
      <c r="RJS45" s="851"/>
      <c r="RJT45" s="851"/>
      <c r="RJU45" s="851"/>
      <c r="RJV45" s="851"/>
      <c r="RJW45" s="851"/>
      <c r="RJX45" s="851"/>
      <c r="RJY45" s="851"/>
      <c r="RJZ45" s="851"/>
      <c r="RKA45" s="851"/>
      <c r="RKB45" s="851"/>
      <c r="RKC45" s="851"/>
      <c r="RKD45" s="851"/>
      <c r="RKE45" s="851"/>
      <c r="RKF45" s="851"/>
      <c r="RKG45" s="851"/>
      <c r="RKH45" s="851"/>
      <c r="RKI45" s="851"/>
      <c r="RKJ45" s="851"/>
      <c r="RKK45" s="851"/>
      <c r="RKL45" s="851"/>
      <c r="RKM45" s="851"/>
      <c r="RKN45" s="851"/>
      <c r="RKO45" s="851"/>
      <c r="RKP45" s="851"/>
      <c r="RKQ45" s="851"/>
      <c r="RKR45" s="851"/>
      <c r="RKS45" s="851"/>
      <c r="RKT45" s="851"/>
      <c r="RKU45" s="851"/>
      <c r="RKV45" s="851"/>
      <c r="RKW45" s="851"/>
      <c r="RKX45" s="851"/>
      <c r="RKY45" s="851"/>
      <c r="RKZ45" s="851"/>
      <c r="RLA45" s="851"/>
      <c r="RLB45" s="851"/>
      <c r="RLC45" s="851"/>
      <c r="RLD45" s="851"/>
      <c r="RLE45" s="851"/>
      <c r="RLF45" s="851"/>
      <c r="RLG45" s="851"/>
      <c r="RLH45" s="851"/>
      <c r="RLI45" s="851"/>
      <c r="RLJ45" s="851"/>
      <c r="RLK45" s="851"/>
      <c r="RLL45" s="851"/>
      <c r="RLM45" s="851"/>
      <c r="RLN45" s="851"/>
      <c r="RLO45" s="851"/>
      <c r="RLP45" s="851"/>
      <c r="RLQ45" s="851"/>
      <c r="RLR45" s="851"/>
      <c r="RLS45" s="851"/>
      <c r="RLT45" s="851"/>
      <c r="RLU45" s="851"/>
      <c r="RLV45" s="851"/>
      <c r="RLW45" s="851"/>
      <c r="RLX45" s="851"/>
      <c r="RLY45" s="851"/>
      <c r="RLZ45" s="851"/>
      <c r="RMA45" s="851"/>
      <c r="RMB45" s="851"/>
      <c r="RMC45" s="851"/>
      <c r="RMD45" s="851"/>
      <c r="RME45" s="851"/>
      <c r="RMF45" s="851"/>
      <c r="RMG45" s="851"/>
      <c r="RMH45" s="851"/>
      <c r="RMI45" s="851"/>
      <c r="RMJ45" s="851"/>
      <c r="RMK45" s="851"/>
      <c r="RML45" s="851"/>
      <c r="RMM45" s="851"/>
      <c r="RMN45" s="851"/>
      <c r="RMO45" s="851"/>
      <c r="RMP45" s="851"/>
      <c r="RMQ45" s="851"/>
      <c r="RMR45" s="851"/>
      <c r="RMS45" s="851"/>
      <c r="RMT45" s="851"/>
      <c r="RMU45" s="851"/>
      <c r="RMV45" s="851"/>
      <c r="RMW45" s="851"/>
      <c r="RMX45" s="851"/>
      <c r="RMY45" s="851"/>
      <c r="RMZ45" s="851"/>
      <c r="RNA45" s="851"/>
      <c r="RNB45" s="851"/>
      <c r="RNC45" s="851"/>
      <c r="RND45" s="851"/>
      <c r="RNE45" s="851"/>
      <c r="RNF45" s="851"/>
      <c r="RNG45" s="851"/>
      <c r="RNH45" s="851"/>
      <c r="RNI45" s="851"/>
      <c r="RNJ45" s="851"/>
      <c r="RNK45" s="851"/>
      <c r="RNL45" s="851"/>
      <c r="RNM45" s="851"/>
      <c r="RNN45" s="851"/>
      <c r="RNO45" s="851"/>
      <c r="RNP45" s="851"/>
      <c r="RNQ45" s="851"/>
      <c r="RNR45" s="851"/>
      <c r="RNS45" s="851"/>
      <c r="RNT45" s="851"/>
      <c r="RNU45" s="851"/>
      <c r="RNV45" s="851"/>
      <c r="RNW45" s="851"/>
      <c r="RNX45" s="851"/>
      <c r="RNY45" s="851"/>
      <c r="RNZ45" s="851"/>
      <c r="ROA45" s="851"/>
      <c r="ROB45" s="851"/>
      <c r="ROC45" s="851"/>
      <c r="ROD45" s="851"/>
      <c r="ROE45" s="851"/>
      <c r="ROF45" s="851"/>
      <c r="ROG45" s="851"/>
      <c r="ROH45" s="851"/>
      <c r="ROI45" s="851"/>
      <c r="ROJ45" s="851"/>
      <c r="ROK45" s="851"/>
      <c r="ROL45" s="851"/>
      <c r="ROM45" s="851"/>
      <c r="RON45" s="851"/>
      <c r="ROO45" s="851"/>
      <c r="ROP45" s="851"/>
      <c r="ROQ45" s="851"/>
      <c r="ROR45" s="851"/>
      <c r="ROS45" s="851"/>
      <c r="ROT45" s="851"/>
      <c r="ROU45" s="851"/>
      <c r="ROV45" s="851"/>
      <c r="ROW45" s="851"/>
      <c r="ROX45" s="851"/>
      <c r="ROY45" s="851"/>
      <c r="ROZ45" s="851"/>
      <c r="RPA45" s="851"/>
      <c r="RPB45" s="851"/>
      <c r="RPC45" s="851"/>
      <c r="RPD45" s="851"/>
      <c r="RPE45" s="851"/>
      <c r="RPF45" s="851"/>
      <c r="RPG45" s="851"/>
      <c r="RPH45" s="851"/>
      <c r="RPI45" s="851"/>
      <c r="RPJ45" s="851"/>
      <c r="RPK45" s="851"/>
      <c r="RPL45" s="851"/>
      <c r="RPM45" s="851"/>
      <c r="RPN45" s="851"/>
      <c r="RPO45" s="851"/>
      <c r="RPP45" s="851"/>
      <c r="RPQ45" s="851"/>
      <c r="RPR45" s="851"/>
      <c r="RPS45" s="851"/>
      <c r="RPT45" s="851"/>
      <c r="RPU45" s="851"/>
      <c r="RPV45" s="851"/>
      <c r="RPW45" s="851"/>
      <c r="RPX45" s="851"/>
      <c r="RPY45" s="851"/>
      <c r="RPZ45" s="851"/>
      <c r="RQA45" s="851"/>
      <c r="RQB45" s="851"/>
      <c r="RQC45" s="851"/>
      <c r="RQD45" s="851"/>
      <c r="RQE45" s="851"/>
      <c r="RQF45" s="851"/>
      <c r="RQG45" s="851"/>
      <c r="RQH45" s="851"/>
      <c r="RQI45" s="851"/>
      <c r="RQJ45" s="851"/>
      <c r="RQK45" s="851"/>
      <c r="RQL45" s="851"/>
      <c r="RQM45" s="851"/>
      <c r="RQN45" s="851"/>
      <c r="RQO45" s="851"/>
      <c r="RQP45" s="851"/>
      <c r="RQQ45" s="851"/>
      <c r="RQR45" s="851"/>
      <c r="RQS45" s="851"/>
      <c r="RQT45" s="851"/>
      <c r="RQU45" s="851"/>
      <c r="RQV45" s="851"/>
      <c r="RQW45" s="851"/>
      <c r="RQX45" s="851"/>
      <c r="RQY45" s="851"/>
      <c r="RQZ45" s="851"/>
      <c r="RRA45" s="851"/>
      <c r="RRB45" s="851"/>
      <c r="RRC45" s="851"/>
      <c r="RRD45" s="851"/>
      <c r="RRE45" s="851"/>
      <c r="RRF45" s="851"/>
      <c r="RRG45" s="851"/>
      <c r="RRH45" s="851"/>
      <c r="RRI45" s="851"/>
      <c r="RRJ45" s="851"/>
      <c r="RRK45" s="851"/>
      <c r="RRL45" s="851"/>
      <c r="RRM45" s="851"/>
      <c r="RRN45" s="851"/>
      <c r="RRO45" s="851"/>
      <c r="RRP45" s="851"/>
      <c r="RRQ45" s="851"/>
      <c r="RRR45" s="851"/>
      <c r="RRS45" s="851"/>
      <c r="RRT45" s="851"/>
      <c r="RRU45" s="851"/>
      <c r="RRV45" s="851"/>
      <c r="RRW45" s="851"/>
      <c r="RRX45" s="851"/>
      <c r="RRY45" s="851"/>
      <c r="RRZ45" s="851"/>
      <c r="RSA45" s="851"/>
      <c r="RSB45" s="851"/>
      <c r="RSC45" s="851"/>
      <c r="RSD45" s="851"/>
      <c r="RSE45" s="851"/>
      <c r="RSF45" s="851"/>
      <c r="RSG45" s="851"/>
      <c r="RSH45" s="851"/>
      <c r="RSI45" s="851"/>
      <c r="RSJ45" s="851"/>
      <c r="RSK45" s="851"/>
      <c r="RSL45" s="851"/>
      <c r="RSM45" s="851"/>
      <c r="RSN45" s="851"/>
      <c r="RSO45" s="851"/>
      <c r="RSP45" s="851"/>
      <c r="RSQ45" s="851"/>
      <c r="RSR45" s="851"/>
      <c r="RSS45" s="851"/>
      <c r="RST45" s="851"/>
      <c r="RSU45" s="851"/>
      <c r="RSV45" s="851"/>
      <c r="RSW45" s="851"/>
      <c r="RSX45" s="851"/>
      <c r="RSY45" s="851"/>
      <c r="RSZ45" s="851"/>
      <c r="RTA45" s="851"/>
      <c r="RTB45" s="851"/>
      <c r="RTC45" s="851"/>
      <c r="RTD45" s="851"/>
      <c r="RTE45" s="851"/>
      <c r="RTF45" s="851"/>
      <c r="RTG45" s="851"/>
      <c r="RTH45" s="851"/>
      <c r="RTI45" s="851"/>
      <c r="RTJ45" s="851"/>
      <c r="RTK45" s="851"/>
      <c r="RTL45" s="851"/>
      <c r="RTM45" s="851"/>
      <c r="RTN45" s="851"/>
      <c r="RTO45" s="851"/>
      <c r="RTP45" s="851"/>
      <c r="RTQ45" s="851"/>
      <c r="RTR45" s="851"/>
      <c r="RTS45" s="851"/>
      <c r="RTT45" s="851"/>
      <c r="RTU45" s="851"/>
      <c r="RTV45" s="851"/>
      <c r="RTW45" s="851"/>
      <c r="RTX45" s="851"/>
      <c r="RTY45" s="851"/>
      <c r="RTZ45" s="851"/>
      <c r="RUA45" s="851"/>
      <c r="RUB45" s="851"/>
      <c r="RUC45" s="851"/>
      <c r="RUD45" s="851"/>
      <c r="RUE45" s="851"/>
      <c r="RUF45" s="851"/>
      <c r="RUG45" s="851"/>
      <c r="RUH45" s="851"/>
      <c r="RUI45" s="851"/>
      <c r="RUJ45" s="851"/>
      <c r="RUK45" s="851"/>
      <c r="RUL45" s="851"/>
      <c r="RUM45" s="851"/>
      <c r="RUN45" s="851"/>
      <c r="RUO45" s="851"/>
      <c r="RUP45" s="851"/>
      <c r="RUQ45" s="851"/>
      <c r="RUR45" s="851"/>
      <c r="RUS45" s="851"/>
      <c r="RUT45" s="851"/>
      <c r="RUU45" s="851"/>
      <c r="RUV45" s="851"/>
      <c r="RUW45" s="851"/>
      <c r="RUX45" s="851"/>
      <c r="RUY45" s="851"/>
      <c r="RUZ45" s="851"/>
      <c r="RVA45" s="851"/>
      <c r="RVB45" s="851"/>
      <c r="RVC45" s="851"/>
      <c r="RVD45" s="851"/>
      <c r="RVE45" s="851"/>
      <c r="RVF45" s="851"/>
      <c r="RVG45" s="851"/>
      <c r="RVH45" s="851"/>
      <c r="RVI45" s="851"/>
      <c r="RVJ45" s="851"/>
      <c r="RVK45" s="851"/>
      <c r="RVL45" s="851"/>
      <c r="RVM45" s="851"/>
      <c r="RVN45" s="851"/>
      <c r="RVO45" s="851"/>
      <c r="RVP45" s="851"/>
      <c r="RVQ45" s="851"/>
      <c r="RVR45" s="851"/>
      <c r="RVS45" s="851"/>
      <c r="RVT45" s="851"/>
      <c r="RVU45" s="851"/>
      <c r="RVV45" s="851"/>
      <c r="RVW45" s="851"/>
      <c r="RVX45" s="851"/>
      <c r="RVY45" s="851"/>
      <c r="RVZ45" s="851"/>
      <c r="RWA45" s="851"/>
      <c r="RWB45" s="851"/>
      <c r="RWC45" s="851"/>
      <c r="RWD45" s="851"/>
      <c r="RWE45" s="851"/>
      <c r="RWF45" s="851"/>
      <c r="RWG45" s="851"/>
      <c r="RWH45" s="851"/>
      <c r="RWI45" s="851"/>
      <c r="RWJ45" s="851"/>
      <c r="RWK45" s="851"/>
      <c r="RWL45" s="851"/>
      <c r="RWM45" s="851"/>
      <c r="RWN45" s="851"/>
      <c r="RWO45" s="851"/>
      <c r="RWP45" s="851"/>
      <c r="RWQ45" s="851"/>
      <c r="RWR45" s="851"/>
      <c r="RWS45" s="851"/>
      <c r="RWT45" s="851"/>
      <c r="RWU45" s="851"/>
      <c r="RWV45" s="851"/>
      <c r="RWW45" s="851"/>
      <c r="RWX45" s="851"/>
      <c r="RWY45" s="851"/>
      <c r="RWZ45" s="851"/>
      <c r="RXA45" s="851"/>
      <c r="RXB45" s="851"/>
      <c r="RXC45" s="851"/>
      <c r="RXD45" s="851"/>
      <c r="RXE45" s="851"/>
      <c r="RXF45" s="851"/>
      <c r="RXG45" s="851"/>
      <c r="RXH45" s="851"/>
      <c r="RXI45" s="851"/>
      <c r="RXJ45" s="851"/>
      <c r="RXK45" s="851"/>
      <c r="RXL45" s="851"/>
      <c r="RXM45" s="851"/>
      <c r="RXN45" s="851"/>
      <c r="RXO45" s="851"/>
      <c r="RXP45" s="851"/>
      <c r="RXQ45" s="851"/>
      <c r="RXR45" s="851"/>
      <c r="RXS45" s="851"/>
      <c r="RXT45" s="851"/>
      <c r="RXU45" s="851"/>
      <c r="RXV45" s="851"/>
      <c r="RXW45" s="851"/>
      <c r="RXX45" s="851"/>
      <c r="RXY45" s="851"/>
      <c r="RXZ45" s="851"/>
      <c r="RYA45" s="851"/>
      <c r="RYB45" s="851"/>
      <c r="RYC45" s="851"/>
      <c r="RYD45" s="851"/>
      <c r="RYE45" s="851"/>
      <c r="RYF45" s="851"/>
      <c r="RYG45" s="851"/>
      <c r="RYH45" s="851"/>
      <c r="RYI45" s="851"/>
      <c r="RYJ45" s="851"/>
      <c r="RYK45" s="851"/>
      <c r="RYL45" s="851"/>
      <c r="RYM45" s="851"/>
      <c r="RYN45" s="851"/>
      <c r="RYO45" s="851"/>
      <c r="RYP45" s="851"/>
      <c r="RYQ45" s="851"/>
      <c r="RYR45" s="851"/>
      <c r="RYS45" s="851"/>
      <c r="RYT45" s="851"/>
      <c r="RYU45" s="851"/>
      <c r="RYV45" s="851"/>
      <c r="RYW45" s="851"/>
      <c r="RYX45" s="851"/>
      <c r="RYY45" s="851"/>
      <c r="RYZ45" s="851"/>
      <c r="RZA45" s="851"/>
      <c r="RZB45" s="851"/>
      <c r="RZC45" s="851"/>
      <c r="RZD45" s="851"/>
      <c r="RZE45" s="851"/>
      <c r="RZF45" s="851"/>
      <c r="RZG45" s="851"/>
      <c r="RZH45" s="851"/>
      <c r="RZI45" s="851"/>
      <c r="RZJ45" s="851"/>
      <c r="RZK45" s="851"/>
      <c r="RZL45" s="851"/>
      <c r="RZM45" s="851"/>
      <c r="RZN45" s="851"/>
      <c r="RZO45" s="851"/>
      <c r="RZP45" s="851"/>
      <c r="RZQ45" s="851"/>
      <c r="RZR45" s="851"/>
      <c r="RZS45" s="851"/>
      <c r="RZT45" s="851"/>
      <c r="RZU45" s="851"/>
      <c r="RZV45" s="851"/>
      <c r="RZW45" s="851"/>
      <c r="RZX45" s="851"/>
      <c r="RZY45" s="851"/>
      <c r="RZZ45" s="851"/>
      <c r="SAA45" s="851"/>
      <c r="SAB45" s="851"/>
      <c r="SAC45" s="851"/>
      <c r="SAD45" s="851"/>
      <c r="SAE45" s="851"/>
      <c r="SAF45" s="851"/>
      <c r="SAG45" s="851"/>
      <c r="SAH45" s="851"/>
      <c r="SAI45" s="851"/>
      <c r="SAJ45" s="851"/>
      <c r="SAK45" s="851"/>
      <c r="SAL45" s="851"/>
      <c r="SAM45" s="851"/>
      <c r="SAN45" s="851"/>
      <c r="SAO45" s="851"/>
      <c r="SAP45" s="851"/>
      <c r="SAQ45" s="851"/>
      <c r="SAR45" s="851"/>
      <c r="SAS45" s="851"/>
      <c r="SAT45" s="851"/>
      <c r="SAU45" s="851"/>
      <c r="SAV45" s="851"/>
      <c r="SAW45" s="851"/>
      <c r="SAX45" s="851"/>
      <c r="SAY45" s="851"/>
      <c r="SAZ45" s="851"/>
      <c r="SBA45" s="851"/>
      <c r="SBB45" s="851"/>
      <c r="SBC45" s="851"/>
      <c r="SBD45" s="851"/>
      <c r="SBE45" s="851"/>
      <c r="SBF45" s="851"/>
      <c r="SBG45" s="851"/>
      <c r="SBH45" s="851"/>
      <c r="SBI45" s="851"/>
      <c r="SBJ45" s="851"/>
      <c r="SBK45" s="851"/>
      <c r="SBL45" s="851"/>
      <c r="SBM45" s="851"/>
      <c r="SBN45" s="851"/>
      <c r="SBO45" s="851"/>
      <c r="SBP45" s="851"/>
      <c r="SBQ45" s="851"/>
      <c r="SBR45" s="851"/>
      <c r="SBS45" s="851"/>
      <c r="SBT45" s="851"/>
      <c r="SBU45" s="851"/>
      <c r="SBV45" s="851"/>
      <c r="SBW45" s="851"/>
      <c r="SBX45" s="851"/>
      <c r="SBY45" s="851"/>
      <c r="SBZ45" s="851"/>
      <c r="SCA45" s="851"/>
      <c r="SCB45" s="851"/>
      <c r="SCC45" s="851"/>
      <c r="SCD45" s="851"/>
      <c r="SCE45" s="851"/>
      <c r="SCF45" s="851"/>
      <c r="SCG45" s="851"/>
      <c r="SCH45" s="851"/>
      <c r="SCI45" s="851"/>
      <c r="SCJ45" s="851"/>
      <c r="SCK45" s="851"/>
      <c r="SCL45" s="851"/>
      <c r="SCM45" s="851"/>
      <c r="SCN45" s="851"/>
      <c r="SCO45" s="851"/>
      <c r="SCP45" s="851"/>
      <c r="SCQ45" s="851"/>
      <c r="SCR45" s="851"/>
      <c r="SCS45" s="851"/>
      <c r="SCT45" s="851"/>
      <c r="SCU45" s="851"/>
      <c r="SCV45" s="851"/>
      <c r="SCW45" s="851"/>
      <c r="SCX45" s="851"/>
      <c r="SCY45" s="851"/>
      <c r="SCZ45" s="851"/>
      <c r="SDA45" s="851"/>
      <c r="SDB45" s="851"/>
      <c r="SDC45" s="851"/>
      <c r="SDD45" s="851"/>
      <c r="SDE45" s="851"/>
      <c r="SDF45" s="851"/>
      <c r="SDG45" s="851"/>
      <c r="SDH45" s="851"/>
      <c r="SDI45" s="851"/>
      <c r="SDJ45" s="851"/>
      <c r="SDK45" s="851"/>
      <c r="SDL45" s="851"/>
      <c r="SDM45" s="851"/>
      <c r="SDN45" s="851"/>
      <c r="SDO45" s="851"/>
      <c r="SDP45" s="851"/>
      <c r="SDQ45" s="851"/>
      <c r="SDR45" s="851"/>
      <c r="SDS45" s="851"/>
      <c r="SDT45" s="851"/>
      <c r="SDU45" s="851"/>
      <c r="SDV45" s="851"/>
      <c r="SDW45" s="851"/>
      <c r="SDX45" s="851"/>
      <c r="SDY45" s="851"/>
      <c r="SDZ45" s="851"/>
      <c r="SEA45" s="851"/>
      <c r="SEB45" s="851"/>
      <c r="SEC45" s="851"/>
      <c r="SED45" s="851"/>
      <c r="SEE45" s="851"/>
      <c r="SEF45" s="851"/>
      <c r="SEG45" s="851"/>
      <c r="SEH45" s="851"/>
      <c r="SEI45" s="851"/>
      <c r="SEJ45" s="851"/>
      <c r="SEK45" s="851"/>
      <c r="SEL45" s="851"/>
      <c r="SEM45" s="851"/>
      <c r="SEN45" s="851"/>
      <c r="SEO45" s="851"/>
      <c r="SEP45" s="851"/>
      <c r="SEQ45" s="851"/>
      <c r="SER45" s="851"/>
      <c r="SES45" s="851"/>
      <c r="SET45" s="851"/>
      <c r="SEU45" s="851"/>
      <c r="SEV45" s="851"/>
      <c r="SEW45" s="851"/>
      <c r="SEX45" s="851"/>
      <c r="SEY45" s="851"/>
      <c r="SEZ45" s="851"/>
      <c r="SFA45" s="851"/>
      <c r="SFB45" s="851"/>
      <c r="SFC45" s="851"/>
      <c r="SFD45" s="851"/>
      <c r="SFE45" s="851"/>
      <c r="SFF45" s="851"/>
      <c r="SFG45" s="851"/>
      <c r="SFH45" s="851"/>
      <c r="SFI45" s="851"/>
      <c r="SFJ45" s="851"/>
      <c r="SFK45" s="851"/>
      <c r="SFL45" s="851"/>
      <c r="SFM45" s="851"/>
      <c r="SFN45" s="851"/>
      <c r="SFO45" s="851"/>
      <c r="SFP45" s="851"/>
      <c r="SFQ45" s="851"/>
      <c r="SFR45" s="851"/>
      <c r="SFS45" s="851"/>
      <c r="SFT45" s="851"/>
      <c r="SFU45" s="851"/>
      <c r="SFV45" s="851"/>
      <c r="SFW45" s="851"/>
      <c r="SFX45" s="851"/>
      <c r="SFY45" s="851"/>
      <c r="SFZ45" s="851"/>
      <c r="SGA45" s="851"/>
      <c r="SGB45" s="851"/>
      <c r="SGC45" s="851"/>
      <c r="SGD45" s="851"/>
      <c r="SGE45" s="851"/>
      <c r="SGF45" s="851"/>
      <c r="SGG45" s="851"/>
      <c r="SGH45" s="851"/>
      <c r="SGI45" s="851"/>
      <c r="SGJ45" s="851"/>
      <c r="SGK45" s="851"/>
      <c r="SGL45" s="851"/>
      <c r="SGM45" s="851"/>
      <c r="SGN45" s="851"/>
      <c r="SGO45" s="851"/>
      <c r="SGP45" s="851"/>
      <c r="SGQ45" s="851"/>
      <c r="SGR45" s="851"/>
      <c r="SGS45" s="851"/>
      <c r="SGT45" s="851"/>
      <c r="SGU45" s="851"/>
      <c r="SGV45" s="851"/>
      <c r="SGW45" s="851"/>
      <c r="SGX45" s="851"/>
      <c r="SGY45" s="851"/>
      <c r="SGZ45" s="851"/>
      <c r="SHA45" s="851"/>
      <c r="SHB45" s="851"/>
      <c r="SHC45" s="851"/>
      <c r="SHD45" s="851"/>
      <c r="SHE45" s="851"/>
      <c r="SHF45" s="851"/>
      <c r="SHG45" s="851"/>
      <c r="SHH45" s="851"/>
      <c r="SHI45" s="851"/>
      <c r="SHJ45" s="851"/>
      <c r="SHK45" s="851"/>
      <c r="SHL45" s="851"/>
      <c r="SHM45" s="851"/>
      <c r="SHN45" s="851"/>
      <c r="SHO45" s="851"/>
      <c r="SHP45" s="851"/>
      <c r="SHQ45" s="851"/>
      <c r="SHR45" s="851"/>
      <c r="SHS45" s="851"/>
      <c r="SHT45" s="851"/>
      <c r="SHU45" s="851"/>
      <c r="SHV45" s="851"/>
      <c r="SHW45" s="851"/>
      <c r="SHX45" s="851"/>
      <c r="SHY45" s="851"/>
      <c r="SHZ45" s="851"/>
      <c r="SIA45" s="851"/>
      <c r="SIB45" s="851"/>
      <c r="SIC45" s="851"/>
      <c r="SID45" s="851"/>
      <c r="SIE45" s="851"/>
      <c r="SIF45" s="851"/>
      <c r="SIG45" s="851"/>
      <c r="SIH45" s="851"/>
      <c r="SII45" s="851"/>
      <c r="SIJ45" s="851"/>
      <c r="SIK45" s="851"/>
      <c r="SIL45" s="851"/>
      <c r="SIM45" s="851"/>
      <c r="SIN45" s="851"/>
      <c r="SIO45" s="851"/>
      <c r="SIP45" s="851"/>
      <c r="SIQ45" s="851"/>
      <c r="SIR45" s="851"/>
      <c r="SIS45" s="851"/>
      <c r="SIT45" s="851"/>
      <c r="SIU45" s="851"/>
      <c r="SIV45" s="851"/>
      <c r="SIW45" s="851"/>
      <c r="SIX45" s="851"/>
      <c r="SIY45" s="851"/>
      <c r="SIZ45" s="851"/>
      <c r="SJA45" s="851"/>
      <c r="SJB45" s="851"/>
      <c r="SJC45" s="851"/>
      <c r="SJD45" s="851"/>
      <c r="SJE45" s="851"/>
      <c r="SJF45" s="851"/>
      <c r="SJG45" s="851"/>
      <c r="SJH45" s="851"/>
      <c r="SJI45" s="851"/>
      <c r="SJJ45" s="851"/>
      <c r="SJK45" s="851"/>
      <c r="SJL45" s="851"/>
      <c r="SJM45" s="851"/>
      <c r="SJN45" s="851"/>
      <c r="SJO45" s="851"/>
      <c r="SJP45" s="851"/>
      <c r="SJQ45" s="851"/>
      <c r="SJR45" s="851"/>
      <c r="SJS45" s="851"/>
      <c r="SJT45" s="851"/>
      <c r="SJU45" s="851"/>
      <c r="SJV45" s="851"/>
      <c r="SJW45" s="851"/>
      <c r="SJX45" s="851"/>
      <c r="SJY45" s="851"/>
      <c r="SJZ45" s="851"/>
      <c r="SKA45" s="851"/>
      <c r="SKB45" s="851"/>
      <c r="SKC45" s="851"/>
      <c r="SKD45" s="851"/>
      <c r="SKE45" s="851"/>
      <c r="SKF45" s="851"/>
      <c r="SKG45" s="851"/>
      <c r="SKH45" s="851"/>
      <c r="SKI45" s="851"/>
      <c r="SKJ45" s="851"/>
      <c r="SKK45" s="851"/>
      <c r="SKL45" s="851"/>
      <c r="SKM45" s="851"/>
      <c r="SKN45" s="851"/>
      <c r="SKO45" s="851"/>
      <c r="SKP45" s="851"/>
      <c r="SKQ45" s="851"/>
      <c r="SKR45" s="851"/>
      <c r="SKS45" s="851"/>
      <c r="SKT45" s="851"/>
      <c r="SKU45" s="851"/>
      <c r="SKV45" s="851"/>
      <c r="SKW45" s="851"/>
      <c r="SKX45" s="851"/>
      <c r="SKY45" s="851"/>
      <c r="SKZ45" s="851"/>
      <c r="SLA45" s="851"/>
      <c r="SLB45" s="851"/>
      <c r="SLC45" s="851"/>
      <c r="SLD45" s="851"/>
      <c r="SLE45" s="851"/>
      <c r="SLF45" s="851"/>
      <c r="SLG45" s="851"/>
      <c r="SLH45" s="851"/>
      <c r="SLI45" s="851"/>
      <c r="SLJ45" s="851"/>
      <c r="SLK45" s="851"/>
      <c r="SLL45" s="851"/>
      <c r="SLM45" s="851"/>
      <c r="SLN45" s="851"/>
      <c r="SLO45" s="851"/>
      <c r="SLP45" s="851"/>
      <c r="SLQ45" s="851"/>
      <c r="SLR45" s="851"/>
      <c r="SLS45" s="851"/>
      <c r="SLT45" s="851"/>
      <c r="SLU45" s="851"/>
      <c r="SLV45" s="851"/>
      <c r="SLW45" s="851"/>
      <c r="SLX45" s="851"/>
      <c r="SLY45" s="851"/>
      <c r="SLZ45" s="851"/>
      <c r="SMA45" s="851"/>
      <c r="SMB45" s="851"/>
      <c r="SMC45" s="851"/>
      <c r="SMD45" s="851"/>
      <c r="SME45" s="851"/>
      <c r="SMF45" s="851"/>
      <c r="SMG45" s="851"/>
      <c r="SMH45" s="851"/>
      <c r="SMI45" s="851"/>
      <c r="SMJ45" s="851"/>
      <c r="SMK45" s="851"/>
      <c r="SML45" s="851"/>
      <c r="SMM45" s="851"/>
      <c r="SMN45" s="851"/>
      <c r="SMO45" s="851"/>
      <c r="SMP45" s="851"/>
      <c r="SMQ45" s="851"/>
      <c r="SMR45" s="851"/>
      <c r="SMS45" s="851"/>
      <c r="SMT45" s="851"/>
      <c r="SMU45" s="851"/>
      <c r="SMV45" s="851"/>
      <c r="SMW45" s="851"/>
      <c r="SMX45" s="851"/>
      <c r="SMY45" s="851"/>
      <c r="SMZ45" s="851"/>
      <c r="SNA45" s="851"/>
      <c r="SNB45" s="851"/>
      <c r="SNC45" s="851"/>
      <c r="SND45" s="851"/>
      <c r="SNE45" s="851"/>
      <c r="SNF45" s="851"/>
      <c r="SNG45" s="851"/>
      <c r="SNH45" s="851"/>
      <c r="SNI45" s="851"/>
      <c r="SNJ45" s="851"/>
      <c r="SNK45" s="851"/>
      <c r="SNL45" s="851"/>
      <c r="SNM45" s="851"/>
      <c r="SNN45" s="851"/>
      <c r="SNO45" s="851"/>
      <c r="SNP45" s="851"/>
      <c r="SNQ45" s="851"/>
      <c r="SNR45" s="851"/>
      <c r="SNS45" s="851"/>
      <c r="SNT45" s="851"/>
      <c r="SNU45" s="851"/>
      <c r="SNV45" s="851"/>
      <c r="SNW45" s="851"/>
      <c r="SNX45" s="851"/>
      <c r="SNY45" s="851"/>
      <c r="SNZ45" s="851"/>
      <c r="SOA45" s="851"/>
      <c r="SOB45" s="851"/>
      <c r="SOC45" s="851"/>
      <c r="SOD45" s="851"/>
      <c r="SOE45" s="851"/>
      <c r="SOF45" s="851"/>
      <c r="SOG45" s="851"/>
      <c r="SOH45" s="851"/>
      <c r="SOI45" s="851"/>
      <c r="SOJ45" s="851"/>
      <c r="SOK45" s="851"/>
      <c r="SOL45" s="851"/>
      <c r="SOM45" s="851"/>
      <c r="SON45" s="851"/>
      <c r="SOO45" s="851"/>
      <c r="SOP45" s="851"/>
      <c r="SOQ45" s="851"/>
      <c r="SOR45" s="851"/>
      <c r="SOS45" s="851"/>
      <c r="SOT45" s="851"/>
      <c r="SOU45" s="851"/>
      <c r="SOV45" s="851"/>
      <c r="SOW45" s="851"/>
      <c r="SOX45" s="851"/>
      <c r="SOY45" s="851"/>
      <c r="SOZ45" s="851"/>
      <c r="SPA45" s="851"/>
      <c r="SPB45" s="851"/>
      <c r="SPC45" s="851"/>
      <c r="SPD45" s="851"/>
      <c r="SPE45" s="851"/>
      <c r="SPF45" s="851"/>
      <c r="SPG45" s="851"/>
      <c r="SPH45" s="851"/>
      <c r="SPI45" s="851"/>
      <c r="SPJ45" s="851"/>
      <c r="SPK45" s="851"/>
      <c r="SPL45" s="851"/>
      <c r="SPM45" s="851"/>
      <c r="SPN45" s="851"/>
      <c r="SPO45" s="851"/>
      <c r="SPP45" s="851"/>
      <c r="SPQ45" s="851"/>
      <c r="SPR45" s="851"/>
      <c r="SPS45" s="851"/>
      <c r="SPT45" s="851"/>
      <c r="SPU45" s="851"/>
      <c r="SPV45" s="851"/>
      <c r="SPW45" s="851"/>
      <c r="SPX45" s="851"/>
      <c r="SPY45" s="851"/>
      <c r="SPZ45" s="851"/>
      <c r="SQA45" s="851"/>
      <c r="SQB45" s="851"/>
      <c r="SQC45" s="851"/>
      <c r="SQD45" s="851"/>
      <c r="SQE45" s="851"/>
      <c r="SQF45" s="851"/>
      <c r="SQG45" s="851"/>
      <c r="SQH45" s="851"/>
      <c r="SQI45" s="851"/>
      <c r="SQJ45" s="851"/>
      <c r="SQK45" s="851"/>
      <c r="SQL45" s="851"/>
      <c r="SQM45" s="851"/>
      <c r="SQN45" s="851"/>
      <c r="SQO45" s="851"/>
      <c r="SQP45" s="851"/>
      <c r="SQQ45" s="851"/>
      <c r="SQR45" s="851"/>
      <c r="SQS45" s="851"/>
      <c r="SQT45" s="851"/>
      <c r="SQU45" s="851"/>
      <c r="SQV45" s="851"/>
      <c r="SQW45" s="851"/>
      <c r="SQX45" s="851"/>
      <c r="SQY45" s="851"/>
      <c r="SQZ45" s="851"/>
      <c r="SRA45" s="851"/>
      <c r="SRB45" s="851"/>
      <c r="SRC45" s="851"/>
      <c r="SRD45" s="851"/>
      <c r="SRE45" s="851"/>
      <c r="SRF45" s="851"/>
      <c r="SRG45" s="851"/>
      <c r="SRH45" s="851"/>
      <c r="SRI45" s="851"/>
      <c r="SRJ45" s="851"/>
      <c r="SRK45" s="851"/>
      <c r="SRL45" s="851"/>
      <c r="SRM45" s="851"/>
      <c r="SRN45" s="851"/>
      <c r="SRO45" s="851"/>
      <c r="SRP45" s="851"/>
      <c r="SRQ45" s="851"/>
      <c r="SRR45" s="851"/>
      <c r="SRS45" s="851"/>
      <c r="SRT45" s="851"/>
      <c r="SRU45" s="851"/>
      <c r="SRV45" s="851"/>
      <c r="SRW45" s="851"/>
      <c r="SRX45" s="851"/>
      <c r="SRY45" s="851"/>
      <c r="SRZ45" s="851"/>
      <c r="SSA45" s="851"/>
      <c r="SSB45" s="851"/>
      <c r="SSC45" s="851"/>
      <c r="SSD45" s="851"/>
      <c r="SSE45" s="851"/>
      <c r="SSF45" s="851"/>
      <c r="SSG45" s="851"/>
      <c r="SSH45" s="851"/>
      <c r="SSI45" s="851"/>
      <c r="SSJ45" s="851"/>
      <c r="SSK45" s="851"/>
      <c r="SSL45" s="851"/>
      <c r="SSM45" s="851"/>
      <c r="SSN45" s="851"/>
      <c r="SSO45" s="851"/>
      <c r="SSP45" s="851"/>
      <c r="SSQ45" s="851"/>
      <c r="SSR45" s="851"/>
      <c r="SSS45" s="851"/>
      <c r="SST45" s="851"/>
      <c r="SSU45" s="851"/>
      <c r="SSV45" s="851"/>
      <c r="SSW45" s="851"/>
      <c r="SSX45" s="851"/>
      <c r="SSY45" s="851"/>
      <c r="SSZ45" s="851"/>
      <c r="STA45" s="851"/>
      <c r="STB45" s="851"/>
      <c r="STC45" s="851"/>
      <c r="STD45" s="851"/>
      <c r="STE45" s="851"/>
      <c r="STF45" s="851"/>
      <c r="STG45" s="851"/>
      <c r="STH45" s="851"/>
      <c r="STI45" s="851"/>
      <c r="STJ45" s="851"/>
      <c r="STK45" s="851"/>
      <c r="STL45" s="851"/>
      <c r="STM45" s="851"/>
      <c r="STN45" s="851"/>
      <c r="STO45" s="851"/>
      <c r="STP45" s="851"/>
      <c r="STQ45" s="851"/>
      <c r="STR45" s="851"/>
      <c r="STS45" s="851"/>
      <c r="STT45" s="851"/>
      <c r="STU45" s="851"/>
      <c r="STV45" s="851"/>
      <c r="STW45" s="851"/>
      <c r="STX45" s="851"/>
      <c r="STY45" s="851"/>
      <c r="STZ45" s="851"/>
      <c r="SUA45" s="851"/>
      <c r="SUB45" s="851"/>
      <c r="SUC45" s="851"/>
      <c r="SUD45" s="851"/>
      <c r="SUE45" s="851"/>
      <c r="SUF45" s="851"/>
      <c r="SUG45" s="851"/>
      <c r="SUH45" s="851"/>
      <c r="SUI45" s="851"/>
      <c r="SUJ45" s="851"/>
      <c r="SUK45" s="851"/>
      <c r="SUL45" s="851"/>
      <c r="SUM45" s="851"/>
      <c r="SUN45" s="851"/>
      <c r="SUO45" s="851"/>
      <c r="SUP45" s="851"/>
      <c r="SUQ45" s="851"/>
      <c r="SUR45" s="851"/>
      <c r="SUS45" s="851"/>
      <c r="SUT45" s="851"/>
      <c r="SUU45" s="851"/>
      <c r="SUV45" s="851"/>
      <c r="SUW45" s="851"/>
      <c r="SUX45" s="851"/>
      <c r="SUY45" s="851"/>
      <c r="SUZ45" s="851"/>
      <c r="SVA45" s="851"/>
      <c r="SVB45" s="851"/>
      <c r="SVC45" s="851"/>
      <c r="SVD45" s="851"/>
      <c r="SVE45" s="851"/>
      <c r="SVF45" s="851"/>
      <c r="SVG45" s="851"/>
      <c r="SVH45" s="851"/>
      <c r="SVI45" s="851"/>
      <c r="SVJ45" s="851"/>
      <c r="SVK45" s="851"/>
      <c r="SVL45" s="851"/>
      <c r="SVM45" s="851"/>
      <c r="SVN45" s="851"/>
      <c r="SVO45" s="851"/>
      <c r="SVP45" s="851"/>
      <c r="SVQ45" s="851"/>
      <c r="SVR45" s="851"/>
      <c r="SVS45" s="851"/>
      <c r="SVT45" s="851"/>
      <c r="SVU45" s="851"/>
      <c r="SVV45" s="851"/>
      <c r="SVW45" s="851"/>
      <c r="SVX45" s="851"/>
      <c r="SVY45" s="851"/>
      <c r="SVZ45" s="851"/>
      <c r="SWA45" s="851"/>
      <c r="SWB45" s="851"/>
      <c r="SWC45" s="851"/>
      <c r="SWD45" s="851"/>
      <c r="SWE45" s="851"/>
      <c r="SWF45" s="851"/>
      <c r="SWG45" s="851"/>
      <c r="SWH45" s="851"/>
      <c r="SWI45" s="851"/>
      <c r="SWJ45" s="851"/>
      <c r="SWK45" s="851"/>
      <c r="SWL45" s="851"/>
      <c r="SWM45" s="851"/>
      <c r="SWN45" s="851"/>
      <c r="SWO45" s="851"/>
      <c r="SWP45" s="851"/>
      <c r="SWQ45" s="851"/>
      <c r="SWR45" s="851"/>
      <c r="SWS45" s="851"/>
      <c r="SWT45" s="851"/>
      <c r="SWU45" s="851"/>
      <c r="SWV45" s="851"/>
      <c r="SWW45" s="851"/>
      <c r="SWX45" s="851"/>
      <c r="SWY45" s="851"/>
      <c r="SWZ45" s="851"/>
      <c r="SXA45" s="851"/>
      <c r="SXB45" s="851"/>
      <c r="SXC45" s="851"/>
      <c r="SXD45" s="851"/>
      <c r="SXE45" s="851"/>
      <c r="SXF45" s="851"/>
      <c r="SXG45" s="851"/>
      <c r="SXH45" s="851"/>
      <c r="SXI45" s="851"/>
      <c r="SXJ45" s="851"/>
      <c r="SXK45" s="851"/>
      <c r="SXL45" s="851"/>
      <c r="SXM45" s="851"/>
      <c r="SXN45" s="851"/>
      <c r="SXO45" s="851"/>
      <c r="SXP45" s="851"/>
      <c r="SXQ45" s="851"/>
      <c r="SXR45" s="851"/>
      <c r="SXS45" s="851"/>
      <c r="SXT45" s="851"/>
      <c r="SXU45" s="851"/>
      <c r="SXV45" s="851"/>
      <c r="SXW45" s="851"/>
      <c r="SXX45" s="851"/>
      <c r="SXY45" s="851"/>
      <c r="SXZ45" s="851"/>
      <c r="SYA45" s="851"/>
      <c r="SYB45" s="851"/>
      <c r="SYC45" s="851"/>
      <c r="SYD45" s="851"/>
      <c r="SYE45" s="851"/>
      <c r="SYF45" s="851"/>
      <c r="SYG45" s="851"/>
      <c r="SYH45" s="851"/>
      <c r="SYI45" s="851"/>
      <c r="SYJ45" s="851"/>
      <c r="SYK45" s="851"/>
      <c r="SYL45" s="851"/>
      <c r="SYM45" s="851"/>
      <c r="SYN45" s="851"/>
      <c r="SYO45" s="851"/>
      <c r="SYP45" s="851"/>
      <c r="SYQ45" s="851"/>
      <c r="SYR45" s="851"/>
      <c r="SYS45" s="851"/>
      <c r="SYT45" s="851"/>
      <c r="SYU45" s="851"/>
      <c r="SYV45" s="851"/>
      <c r="SYW45" s="851"/>
      <c r="SYX45" s="851"/>
      <c r="SYY45" s="851"/>
      <c r="SYZ45" s="851"/>
      <c r="SZA45" s="851"/>
      <c r="SZB45" s="851"/>
      <c r="SZC45" s="851"/>
      <c r="SZD45" s="851"/>
      <c r="SZE45" s="851"/>
      <c r="SZF45" s="851"/>
      <c r="SZG45" s="851"/>
      <c r="SZH45" s="851"/>
      <c r="SZI45" s="851"/>
      <c r="SZJ45" s="851"/>
      <c r="SZK45" s="851"/>
      <c r="SZL45" s="851"/>
      <c r="SZM45" s="851"/>
      <c r="SZN45" s="851"/>
      <c r="SZO45" s="851"/>
      <c r="SZP45" s="851"/>
      <c r="SZQ45" s="851"/>
      <c r="SZR45" s="851"/>
      <c r="SZS45" s="851"/>
      <c r="SZT45" s="851"/>
      <c r="SZU45" s="851"/>
      <c r="SZV45" s="851"/>
      <c r="SZW45" s="851"/>
      <c r="SZX45" s="851"/>
      <c r="SZY45" s="851"/>
      <c r="SZZ45" s="851"/>
      <c r="TAA45" s="851"/>
      <c r="TAB45" s="851"/>
      <c r="TAC45" s="851"/>
      <c r="TAD45" s="851"/>
      <c r="TAE45" s="851"/>
      <c r="TAF45" s="851"/>
      <c r="TAG45" s="851"/>
      <c r="TAH45" s="851"/>
      <c r="TAI45" s="851"/>
      <c r="TAJ45" s="851"/>
      <c r="TAK45" s="851"/>
      <c r="TAL45" s="851"/>
      <c r="TAM45" s="851"/>
      <c r="TAN45" s="851"/>
      <c r="TAO45" s="851"/>
      <c r="TAP45" s="851"/>
      <c r="TAQ45" s="851"/>
      <c r="TAR45" s="851"/>
      <c r="TAS45" s="851"/>
      <c r="TAT45" s="851"/>
      <c r="TAU45" s="851"/>
      <c r="TAV45" s="851"/>
      <c r="TAW45" s="851"/>
      <c r="TAX45" s="851"/>
      <c r="TAY45" s="851"/>
      <c r="TAZ45" s="851"/>
      <c r="TBA45" s="851"/>
      <c r="TBB45" s="851"/>
      <c r="TBC45" s="851"/>
      <c r="TBD45" s="851"/>
      <c r="TBE45" s="851"/>
      <c r="TBF45" s="851"/>
      <c r="TBG45" s="851"/>
      <c r="TBH45" s="851"/>
      <c r="TBI45" s="851"/>
      <c r="TBJ45" s="851"/>
      <c r="TBK45" s="851"/>
      <c r="TBL45" s="851"/>
      <c r="TBM45" s="851"/>
      <c r="TBN45" s="851"/>
      <c r="TBO45" s="851"/>
      <c r="TBP45" s="851"/>
      <c r="TBQ45" s="851"/>
      <c r="TBR45" s="851"/>
      <c r="TBS45" s="851"/>
      <c r="TBT45" s="851"/>
      <c r="TBU45" s="851"/>
      <c r="TBV45" s="851"/>
      <c r="TBW45" s="851"/>
      <c r="TBX45" s="851"/>
      <c r="TBY45" s="851"/>
      <c r="TBZ45" s="851"/>
      <c r="TCA45" s="851"/>
      <c r="TCB45" s="851"/>
      <c r="TCC45" s="851"/>
      <c r="TCD45" s="851"/>
      <c r="TCE45" s="851"/>
      <c r="TCF45" s="851"/>
      <c r="TCG45" s="851"/>
      <c r="TCH45" s="851"/>
      <c r="TCI45" s="851"/>
      <c r="TCJ45" s="851"/>
      <c r="TCK45" s="851"/>
      <c r="TCL45" s="851"/>
      <c r="TCM45" s="851"/>
      <c r="TCN45" s="851"/>
      <c r="TCO45" s="851"/>
      <c r="TCP45" s="851"/>
      <c r="TCQ45" s="851"/>
      <c r="TCR45" s="851"/>
      <c r="TCS45" s="851"/>
      <c r="TCT45" s="851"/>
      <c r="TCU45" s="851"/>
      <c r="TCV45" s="851"/>
      <c r="TCW45" s="851"/>
      <c r="TCX45" s="851"/>
      <c r="TCY45" s="851"/>
      <c r="TCZ45" s="851"/>
      <c r="TDA45" s="851"/>
      <c r="TDB45" s="851"/>
      <c r="TDC45" s="851"/>
      <c r="TDD45" s="851"/>
      <c r="TDE45" s="851"/>
      <c r="TDF45" s="851"/>
      <c r="TDG45" s="851"/>
      <c r="TDH45" s="851"/>
      <c r="TDI45" s="851"/>
      <c r="TDJ45" s="851"/>
      <c r="TDK45" s="851"/>
      <c r="TDL45" s="851"/>
      <c r="TDM45" s="851"/>
      <c r="TDN45" s="851"/>
      <c r="TDO45" s="851"/>
      <c r="TDP45" s="851"/>
      <c r="TDQ45" s="851"/>
      <c r="TDR45" s="851"/>
      <c r="TDS45" s="851"/>
      <c r="TDT45" s="851"/>
      <c r="TDU45" s="851"/>
      <c r="TDV45" s="851"/>
      <c r="TDW45" s="851"/>
      <c r="TDX45" s="851"/>
      <c r="TDY45" s="851"/>
      <c r="TDZ45" s="851"/>
      <c r="TEA45" s="851"/>
      <c r="TEB45" s="851"/>
      <c r="TEC45" s="851"/>
      <c r="TED45" s="851"/>
      <c r="TEE45" s="851"/>
      <c r="TEF45" s="851"/>
      <c r="TEG45" s="851"/>
      <c r="TEH45" s="851"/>
      <c r="TEI45" s="851"/>
      <c r="TEJ45" s="851"/>
      <c r="TEK45" s="851"/>
      <c r="TEL45" s="851"/>
      <c r="TEM45" s="851"/>
      <c r="TEN45" s="851"/>
      <c r="TEO45" s="851"/>
      <c r="TEP45" s="851"/>
      <c r="TEQ45" s="851"/>
      <c r="TER45" s="851"/>
      <c r="TES45" s="851"/>
      <c r="TET45" s="851"/>
      <c r="TEU45" s="851"/>
      <c r="TEV45" s="851"/>
      <c r="TEW45" s="851"/>
      <c r="TEX45" s="851"/>
      <c r="TEY45" s="851"/>
      <c r="TEZ45" s="851"/>
      <c r="TFA45" s="851"/>
      <c r="TFB45" s="851"/>
      <c r="TFC45" s="851"/>
      <c r="TFD45" s="851"/>
      <c r="TFE45" s="851"/>
      <c r="TFF45" s="851"/>
      <c r="TFG45" s="851"/>
      <c r="TFH45" s="851"/>
      <c r="TFI45" s="851"/>
      <c r="TFJ45" s="851"/>
      <c r="TFK45" s="851"/>
      <c r="TFL45" s="851"/>
      <c r="TFM45" s="851"/>
      <c r="TFN45" s="851"/>
      <c r="TFO45" s="851"/>
      <c r="TFP45" s="851"/>
      <c r="TFQ45" s="851"/>
      <c r="TFR45" s="851"/>
      <c r="TFS45" s="851"/>
      <c r="TFT45" s="851"/>
      <c r="TFU45" s="851"/>
      <c r="TFV45" s="851"/>
      <c r="TFW45" s="851"/>
      <c r="TFX45" s="851"/>
      <c r="TFY45" s="851"/>
      <c r="TFZ45" s="851"/>
      <c r="TGA45" s="851"/>
      <c r="TGB45" s="851"/>
      <c r="TGC45" s="851"/>
      <c r="TGD45" s="851"/>
      <c r="TGE45" s="851"/>
      <c r="TGF45" s="851"/>
      <c r="TGG45" s="851"/>
      <c r="TGH45" s="851"/>
      <c r="TGI45" s="851"/>
      <c r="TGJ45" s="851"/>
      <c r="TGK45" s="851"/>
      <c r="TGL45" s="851"/>
      <c r="TGM45" s="851"/>
      <c r="TGN45" s="851"/>
      <c r="TGO45" s="851"/>
      <c r="TGP45" s="851"/>
      <c r="TGQ45" s="851"/>
      <c r="TGR45" s="851"/>
      <c r="TGS45" s="851"/>
      <c r="TGT45" s="851"/>
      <c r="TGU45" s="851"/>
      <c r="TGV45" s="851"/>
      <c r="TGW45" s="851"/>
      <c r="TGX45" s="851"/>
      <c r="TGY45" s="851"/>
      <c r="TGZ45" s="851"/>
      <c r="THA45" s="851"/>
      <c r="THB45" s="851"/>
      <c r="THC45" s="851"/>
      <c r="THD45" s="851"/>
      <c r="THE45" s="851"/>
      <c r="THF45" s="851"/>
      <c r="THG45" s="851"/>
      <c r="THH45" s="851"/>
      <c r="THI45" s="851"/>
      <c r="THJ45" s="851"/>
      <c r="THK45" s="851"/>
      <c r="THL45" s="851"/>
      <c r="THM45" s="851"/>
      <c r="THN45" s="851"/>
      <c r="THO45" s="851"/>
      <c r="THP45" s="851"/>
      <c r="THQ45" s="851"/>
      <c r="THR45" s="851"/>
      <c r="THS45" s="851"/>
      <c r="THT45" s="851"/>
      <c r="THU45" s="851"/>
      <c r="THV45" s="851"/>
      <c r="THW45" s="851"/>
      <c r="THX45" s="851"/>
      <c r="THY45" s="851"/>
      <c r="THZ45" s="851"/>
      <c r="TIA45" s="851"/>
      <c r="TIB45" s="851"/>
      <c r="TIC45" s="851"/>
      <c r="TID45" s="851"/>
      <c r="TIE45" s="851"/>
      <c r="TIF45" s="851"/>
      <c r="TIG45" s="851"/>
      <c r="TIH45" s="851"/>
      <c r="TII45" s="851"/>
      <c r="TIJ45" s="851"/>
      <c r="TIK45" s="851"/>
      <c r="TIL45" s="851"/>
      <c r="TIM45" s="851"/>
      <c r="TIN45" s="851"/>
      <c r="TIO45" s="851"/>
      <c r="TIP45" s="851"/>
      <c r="TIQ45" s="851"/>
      <c r="TIR45" s="851"/>
      <c r="TIS45" s="851"/>
      <c r="TIT45" s="851"/>
      <c r="TIU45" s="851"/>
      <c r="TIV45" s="851"/>
      <c r="TIW45" s="851"/>
      <c r="TIX45" s="851"/>
      <c r="TIY45" s="851"/>
      <c r="TIZ45" s="851"/>
      <c r="TJA45" s="851"/>
      <c r="TJB45" s="851"/>
      <c r="TJC45" s="851"/>
      <c r="TJD45" s="851"/>
      <c r="TJE45" s="851"/>
      <c r="TJF45" s="851"/>
      <c r="TJG45" s="851"/>
      <c r="TJH45" s="851"/>
      <c r="TJI45" s="851"/>
      <c r="TJJ45" s="851"/>
      <c r="TJK45" s="851"/>
      <c r="TJL45" s="851"/>
      <c r="TJM45" s="851"/>
      <c r="TJN45" s="851"/>
      <c r="TJO45" s="851"/>
      <c r="TJP45" s="851"/>
      <c r="TJQ45" s="851"/>
      <c r="TJR45" s="851"/>
      <c r="TJS45" s="851"/>
      <c r="TJT45" s="851"/>
      <c r="TJU45" s="851"/>
      <c r="TJV45" s="851"/>
      <c r="TJW45" s="851"/>
      <c r="TJX45" s="851"/>
      <c r="TJY45" s="851"/>
      <c r="TJZ45" s="851"/>
      <c r="TKA45" s="851"/>
      <c r="TKB45" s="851"/>
      <c r="TKC45" s="851"/>
      <c r="TKD45" s="851"/>
      <c r="TKE45" s="851"/>
      <c r="TKF45" s="851"/>
      <c r="TKG45" s="851"/>
      <c r="TKH45" s="851"/>
      <c r="TKI45" s="851"/>
      <c r="TKJ45" s="851"/>
      <c r="TKK45" s="851"/>
      <c r="TKL45" s="851"/>
      <c r="TKM45" s="851"/>
      <c r="TKN45" s="851"/>
      <c r="TKO45" s="851"/>
      <c r="TKP45" s="851"/>
      <c r="TKQ45" s="851"/>
      <c r="TKR45" s="851"/>
      <c r="TKS45" s="851"/>
      <c r="TKT45" s="851"/>
      <c r="TKU45" s="851"/>
      <c r="TKV45" s="851"/>
      <c r="TKW45" s="851"/>
      <c r="TKX45" s="851"/>
      <c r="TKY45" s="851"/>
      <c r="TKZ45" s="851"/>
      <c r="TLA45" s="851"/>
      <c r="TLB45" s="851"/>
      <c r="TLC45" s="851"/>
      <c r="TLD45" s="851"/>
      <c r="TLE45" s="851"/>
      <c r="TLF45" s="851"/>
      <c r="TLG45" s="851"/>
      <c r="TLH45" s="851"/>
      <c r="TLI45" s="851"/>
      <c r="TLJ45" s="851"/>
      <c r="TLK45" s="851"/>
      <c r="TLL45" s="851"/>
      <c r="TLM45" s="851"/>
      <c r="TLN45" s="851"/>
      <c r="TLO45" s="851"/>
      <c r="TLP45" s="851"/>
      <c r="TLQ45" s="851"/>
      <c r="TLR45" s="851"/>
      <c r="TLS45" s="851"/>
      <c r="TLT45" s="851"/>
      <c r="TLU45" s="851"/>
      <c r="TLV45" s="851"/>
      <c r="TLW45" s="851"/>
      <c r="TLX45" s="851"/>
      <c r="TLY45" s="851"/>
      <c r="TLZ45" s="851"/>
      <c r="TMA45" s="851"/>
      <c r="TMB45" s="851"/>
      <c r="TMC45" s="851"/>
      <c r="TMD45" s="851"/>
      <c r="TME45" s="851"/>
      <c r="TMF45" s="851"/>
      <c r="TMG45" s="851"/>
      <c r="TMH45" s="851"/>
      <c r="TMI45" s="851"/>
      <c r="TMJ45" s="851"/>
      <c r="TMK45" s="851"/>
      <c r="TML45" s="851"/>
      <c r="TMM45" s="851"/>
      <c r="TMN45" s="851"/>
      <c r="TMO45" s="851"/>
      <c r="TMP45" s="851"/>
      <c r="TMQ45" s="851"/>
      <c r="TMR45" s="851"/>
      <c r="TMS45" s="851"/>
      <c r="TMT45" s="851"/>
      <c r="TMU45" s="851"/>
      <c r="TMV45" s="851"/>
      <c r="TMW45" s="851"/>
      <c r="TMX45" s="851"/>
      <c r="TMY45" s="851"/>
      <c r="TMZ45" s="851"/>
      <c r="TNA45" s="851"/>
      <c r="TNB45" s="851"/>
      <c r="TNC45" s="851"/>
      <c r="TND45" s="851"/>
      <c r="TNE45" s="851"/>
      <c r="TNF45" s="851"/>
      <c r="TNG45" s="851"/>
      <c r="TNH45" s="851"/>
      <c r="TNI45" s="851"/>
      <c r="TNJ45" s="851"/>
      <c r="TNK45" s="851"/>
      <c r="TNL45" s="851"/>
      <c r="TNM45" s="851"/>
      <c r="TNN45" s="851"/>
      <c r="TNO45" s="851"/>
      <c r="TNP45" s="851"/>
      <c r="TNQ45" s="851"/>
      <c r="TNR45" s="851"/>
      <c r="TNS45" s="851"/>
      <c r="TNT45" s="851"/>
      <c r="TNU45" s="851"/>
      <c r="TNV45" s="851"/>
      <c r="TNW45" s="851"/>
      <c r="TNX45" s="851"/>
      <c r="TNY45" s="851"/>
      <c r="TNZ45" s="851"/>
      <c r="TOA45" s="851"/>
      <c r="TOB45" s="851"/>
      <c r="TOC45" s="851"/>
      <c r="TOD45" s="851"/>
      <c r="TOE45" s="851"/>
      <c r="TOF45" s="851"/>
      <c r="TOG45" s="851"/>
      <c r="TOH45" s="851"/>
      <c r="TOI45" s="851"/>
      <c r="TOJ45" s="851"/>
      <c r="TOK45" s="851"/>
      <c r="TOL45" s="851"/>
      <c r="TOM45" s="851"/>
      <c r="TON45" s="851"/>
      <c r="TOO45" s="851"/>
      <c r="TOP45" s="851"/>
      <c r="TOQ45" s="851"/>
      <c r="TOR45" s="851"/>
      <c r="TOS45" s="851"/>
      <c r="TOT45" s="851"/>
      <c r="TOU45" s="851"/>
      <c r="TOV45" s="851"/>
      <c r="TOW45" s="851"/>
      <c r="TOX45" s="851"/>
      <c r="TOY45" s="851"/>
      <c r="TOZ45" s="851"/>
      <c r="TPA45" s="851"/>
      <c r="TPB45" s="851"/>
      <c r="TPC45" s="851"/>
      <c r="TPD45" s="851"/>
      <c r="TPE45" s="851"/>
      <c r="TPF45" s="851"/>
      <c r="TPG45" s="851"/>
      <c r="TPH45" s="851"/>
      <c r="TPI45" s="851"/>
      <c r="TPJ45" s="851"/>
      <c r="TPK45" s="851"/>
      <c r="TPL45" s="851"/>
      <c r="TPM45" s="851"/>
      <c r="TPN45" s="851"/>
      <c r="TPO45" s="851"/>
      <c r="TPP45" s="851"/>
      <c r="TPQ45" s="851"/>
      <c r="TPR45" s="851"/>
      <c r="TPS45" s="851"/>
      <c r="TPT45" s="851"/>
      <c r="TPU45" s="851"/>
      <c r="TPV45" s="851"/>
      <c r="TPW45" s="851"/>
      <c r="TPX45" s="851"/>
      <c r="TPY45" s="851"/>
      <c r="TPZ45" s="851"/>
      <c r="TQA45" s="851"/>
      <c r="TQB45" s="851"/>
      <c r="TQC45" s="851"/>
      <c r="TQD45" s="851"/>
      <c r="TQE45" s="851"/>
      <c r="TQF45" s="851"/>
      <c r="TQG45" s="851"/>
      <c r="TQH45" s="851"/>
      <c r="TQI45" s="851"/>
      <c r="TQJ45" s="851"/>
      <c r="TQK45" s="851"/>
      <c r="TQL45" s="851"/>
      <c r="TQM45" s="851"/>
      <c r="TQN45" s="851"/>
      <c r="TQO45" s="851"/>
      <c r="TQP45" s="851"/>
      <c r="TQQ45" s="851"/>
      <c r="TQR45" s="851"/>
      <c r="TQS45" s="851"/>
      <c r="TQT45" s="851"/>
      <c r="TQU45" s="851"/>
      <c r="TQV45" s="851"/>
      <c r="TQW45" s="851"/>
      <c r="TQX45" s="851"/>
      <c r="TQY45" s="851"/>
      <c r="TQZ45" s="851"/>
      <c r="TRA45" s="851"/>
      <c r="TRB45" s="851"/>
      <c r="TRC45" s="851"/>
      <c r="TRD45" s="851"/>
      <c r="TRE45" s="851"/>
      <c r="TRF45" s="851"/>
      <c r="TRG45" s="851"/>
      <c r="TRH45" s="851"/>
      <c r="TRI45" s="851"/>
      <c r="TRJ45" s="851"/>
      <c r="TRK45" s="851"/>
      <c r="TRL45" s="851"/>
      <c r="TRM45" s="851"/>
      <c r="TRN45" s="851"/>
      <c r="TRO45" s="851"/>
      <c r="TRP45" s="851"/>
      <c r="TRQ45" s="851"/>
      <c r="TRR45" s="851"/>
      <c r="TRS45" s="851"/>
      <c r="TRT45" s="851"/>
      <c r="TRU45" s="851"/>
      <c r="TRV45" s="851"/>
      <c r="TRW45" s="851"/>
      <c r="TRX45" s="851"/>
      <c r="TRY45" s="851"/>
      <c r="TRZ45" s="851"/>
      <c r="TSA45" s="851"/>
      <c r="TSB45" s="851"/>
      <c r="TSC45" s="851"/>
      <c r="TSD45" s="851"/>
      <c r="TSE45" s="851"/>
      <c r="TSF45" s="851"/>
      <c r="TSG45" s="851"/>
      <c r="TSH45" s="851"/>
      <c r="TSI45" s="851"/>
      <c r="TSJ45" s="851"/>
      <c r="TSK45" s="851"/>
      <c r="TSL45" s="851"/>
      <c r="TSM45" s="851"/>
      <c r="TSN45" s="851"/>
      <c r="TSO45" s="851"/>
      <c r="TSP45" s="851"/>
      <c r="TSQ45" s="851"/>
      <c r="TSR45" s="851"/>
      <c r="TSS45" s="851"/>
      <c r="TST45" s="851"/>
      <c r="TSU45" s="851"/>
      <c r="TSV45" s="851"/>
      <c r="TSW45" s="851"/>
      <c r="TSX45" s="851"/>
      <c r="TSY45" s="851"/>
      <c r="TSZ45" s="851"/>
      <c r="TTA45" s="851"/>
      <c r="TTB45" s="851"/>
      <c r="TTC45" s="851"/>
      <c r="TTD45" s="851"/>
      <c r="TTE45" s="851"/>
      <c r="TTF45" s="851"/>
      <c r="TTG45" s="851"/>
      <c r="TTH45" s="851"/>
      <c r="TTI45" s="851"/>
      <c r="TTJ45" s="851"/>
      <c r="TTK45" s="851"/>
      <c r="TTL45" s="851"/>
      <c r="TTM45" s="851"/>
      <c r="TTN45" s="851"/>
      <c r="TTO45" s="851"/>
      <c r="TTP45" s="851"/>
      <c r="TTQ45" s="851"/>
      <c r="TTR45" s="851"/>
      <c r="TTS45" s="851"/>
      <c r="TTT45" s="851"/>
      <c r="TTU45" s="851"/>
      <c r="TTV45" s="851"/>
      <c r="TTW45" s="851"/>
      <c r="TTX45" s="851"/>
      <c r="TTY45" s="851"/>
      <c r="TTZ45" s="851"/>
      <c r="TUA45" s="851"/>
      <c r="TUB45" s="851"/>
      <c r="TUC45" s="851"/>
      <c r="TUD45" s="851"/>
      <c r="TUE45" s="851"/>
      <c r="TUF45" s="851"/>
      <c r="TUG45" s="851"/>
      <c r="TUH45" s="851"/>
      <c r="TUI45" s="851"/>
      <c r="TUJ45" s="851"/>
      <c r="TUK45" s="851"/>
      <c r="TUL45" s="851"/>
      <c r="TUM45" s="851"/>
      <c r="TUN45" s="851"/>
      <c r="TUO45" s="851"/>
      <c r="TUP45" s="851"/>
      <c r="TUQ45" s="851"/>
      <c r="TUR45" s="851"/>
      <c r="TUS45" s="851"/>
      <c r="TUT45" s="851"/>
      <c r="TUU45" s="851"/>
      <c r="TUV45" s="851"/>
      <c r="TUW45" s="851"/>
      <c r="TUX45" s="851"/>
      <c r="TUY45" s="851"/>
      <c r="TUZ45" s="851"/>
      <c r="TVA45" s="851"/>
      <c r="TVB45" s="851"/>
      <c r="TVC45" s="851"/>
      <c r="TVD45" s="851"/>
      <c r="TVE45" s="851"/>
      <c r="TVF45" s="851"/>
      <c r="TVG45" s="851"/>
      <c r="TVH45" s="851"/>
      <c r="TVI45" s="851"/>
      <c r="TVJ45" s="851"/>
      <c r="TVK45" s="851"/>
      <c r="TVL45" s="851"/>
      <c r="TVM45" s="851"/>
      <c r="TVN45" s="851"/>
      <c r="TVO45" s="851"/>
      <c r="TVP45" s="851"/>
      <c r="TVQ45" s="851"/>
      <c r="TVR45" s="851"/>
      <c r="TVS45" s="851"/>
      <c r="TVT45" s="851"/>
      <c r="TVU45" s="851"/>
      <c r="TVV45" s="851"/>
      <c r="TVW45" s="851"/>
      <c r="TVX45" s="851"/>
      <c r="TVY45" s="851"/>
      <c r="TVZ45" s="851"/>
      <c r="TWA45" s="851"/>
      <c r="TWB45" s="851"/>
      <c r="TWC45" s="851"/>
      <c r="TWD45" s="851"/>
      <c r="TWE45" s="851"/>
      <c r="TWF45" s="851"/>
      <c r="TWG45" s="851"/>
      <c r="TWH45" s="851"/>
      <c r="TWI45" s="851"/>
      <c r="TWJ45" s="851"/>
      <c r="TWK45" s="851"/>
      <c r="TWL45" s="851"/>
      <c r="TWM45" s="851"/>
      <c r="TWN45" s="851"/>
      <c r="TWO45" s="851"/>
      <c r="TWP45" s="851"/>
      <c r="TWQ45" s="851"/>
      <c r="TWR45" s="851"/>
      <c r="TWS45" s="851"/>
      <c r="TWT45" s="851"/>
      <c r="TWU45" s="851"/>
      <c r="TWV45" s="851"/>
      <c r="TWW45" s="851"/>
      <c r="TWX45" s="851"/>
      <c r="TWY45" s="851"/>
      <c r="TWZ45" s="851"/>
      <c r="TXA45" s="851"/>
      <c r="TXB45" s="851"/>
      <c r="TXC45" s="851"/>
      <c r="TXD45" s="851"/>
      <c r="TXE45" s="851"/>
      <c r="TXF45" s="851"/>
      <c r="TXG45" s="851"/>
      <c r="TXH45" s="851"/>
      <c r="TXI45" s="851"/>
      <c r="TXJ45" s="851"/>
      <c r="TXK45" s="851"/>
      <c r="TXL45" s="851"/>
      <c r="TXM45" s="851"/>
      <c r="TXN45" s="851"/>
      <c r="TXO45" s="851"/>
      <c r="TXP45" s="851"/>
      <c r="TXQ45" s="851"/>
      <c r="TXR45" s="851"/>
      <c r="TXS45" s="851"/>
      <c r="TXT45" s="851"/>
      <c r="TXU45" s="851"/>
      <c r="TXV45" s="851"/>
      <c r="TXW45" s="851"/>
      <c r="TXX45" s="851"/>
      <c r="TXY45" s="851"/>
      <c r="TXZ45" s="851"/>
      <c r="TYA45" s="851"/>
      <c r="TYB45" s="851"/>
      <c r="TYC45" s="851"/>
      <c r="TYD45" s="851"/>
      <c r="TYE45" s="851"/>
      <c r="TYF45" s="851"/>
      <c r="TYG45" s="851"/>
      <c r="TYH45" s="851"/>
      <c r="TYI45" s="851"/>
      <c r="TYJ45" s="851"/>
      <c r="TYK45" s="851"/>
      <c r="TYL45" s="851"/>
      <c r="TYM45" s="851"/>
      <c r="TYN45" s="851"/>
      <c r="TYO45" s="851"/>
      <c r="TYP45" s="851"/>
      <c r="TYQ45" s="851"/>
      <c r="TYR45" s="851"/>
      <c r="TYS45" s="851"/>
      <c r="TYT45" s="851"/>
      <c r="TYU45" s="851"/>
      <c r="TYV45" s="851"/>
      <c r="TYW45" s="851"/>
      <c r="TYX45" s="851"/>
      <c r="TYY45" s="851"/>
      <c r="TYZ45" s="851"/>
      <c r="TZA45" s="851"/>
      <c r="TZB45" s="851"/>
      <c r="TZC45" s="851"/>
      <c r="TZD45" s="851"/>
      <c r="TZE45" s="851"/>
      <c r="TZF45" s="851"/>
      <c r="TZG45" s="851"/>
      <c r="TZH45" s="851"/>
      <c r="TZI45" s="851"/>
      <c r="TZJ45" s="851"/>
      <c r="TZK45" s="851"/>
      <c r="TZL45" s="851"/>
      <c r="TZM45" s="851"/>
      <c r="TZN45" s="851"/>
      <c r="TZO45" s="851"/>
      <c r="TZP45" s="851"/>
      <c r="TZQ45" s="851"/>
      <c r="TZR45" s="851"/>
      <c r="TZS45" s="851"/>
      <c r="TZT45" s="851"/>
      <c r="TZU45" s="851"/>
      <c r="TZV45" s="851"/>
      <c r="TZW45" s="851"/>
      <c r="TZX45" s="851"/>
      <c r="TZY45" s="851"/>
      <c r="TZZ45" s="851"/>
      <c r="UAA45" s="851"/>
      <c r="UAB45" s="851"/>
      <c r="UAC45" s="851"/>
      <c r="UAD45" s="851"/>
      <c r="UAE45" s="851"/>
      <c r="UAF45" s="851"/>
      <c r="UAG45" s="851"/>
      <c r="UAH45" s="851"/>
      <c r="UAI45" s="851"/>
      <c r="UAJ45" s="851"/>
      <c r="UAK45" s="851"/>
      <c r="UAL45" s="851"/>
      <c r="UAM45" s="851"/>
      <c r="UAN45" s="851"/>
      <c r="UAO45" s="851"/>
      <c r="UAP45" s="851"/>
      <c r="UAQ45" s="851"/>
      <c r="UAR45" s="851"/>
      <c r="UAS45" s="851"/>
      <c r="UAT45" s="851"/>
      <c r="UAU45" s="851"/>
      <c r="UAV45" s="851"/>
      <c r="UAW45" s="851"/>
      <c r="UAX45" s="851"/>
      <c r="UAY45" s="851"/>
      <c r="UAZ45" s="851"/>
      <c r="UBA45" s="851"/>
      <c r="UBB45" s="851"/>
      <c r="UBC45" s="851"/>
      <c r="UBD45" s="851"/>
      <c r="UBE45" s="851"/>
      <c r="UBF45" s="851"/>
      <c r="UBG45" s="851"/>
      <c r="UBH45" s="851"/>
      <c r="UBI45" s="851"/>
      <c r="UBJ45" s="851"/>
      <c r="UBK45" s="851"/>
      <c r="UBL45" s="851"/>
      <c r="UBM45" s="851"/>
      <c r="UBN45" s="851"/>
      <c r="UBO45" s="851"/>
      <c r="UBP45" s="851"/>
      <c r="UBQ45" s="851"/>
      <c r="UBR45" s="851"/>
      <c r="UBS45" s="851"/>
      <c r="UBT45" s="851"/>
      <c r="UBU45" s="851"/>
      <c r="UBV45" s="851"/>
      <c r="UBW45" s="851"/>
      <c r="UBX45" s="851"/>
      <c r="UBY45" s="851"/>
      <c r="UBZ45" s="851"/>
      <c r="UCA45" s="851"/>
      <c r="UCB45" s="851"/>
      <c r="UCC45" s="851"/>
      <c r="UCD45" s="851"/>
      <c r="UCE45" s="851"/>
      <c r="UCF45" s="851"/>
      <c r="UCG45" s="851"/>
      <c r="UCH45" s="851"/>
      <c r="UCI45" s="851"/>
      <c r="UCJ45" s="851"/>
      <c r="UCK45" s="851"/>
      <c r="UCL45" s="851"/>
      <c r="UCM45" s="851"/>
      <c r="UCN45" s="851"/>
      <c r="UCO45" s="851"/>
      <c r="UCP45" s="851"/>
      <c r="UCQ45" s="851"/>
      <c r="UCR45" s="851"/>
      <c r="UCS45" s="851"/>
      <c r="UCT45" s="851"/>
      <c r="UCU45" s="851"/>
      <c r="UCV45" s="851"/>
      <c r="UCW45" s="851"/>
      <c r="UCX45" s="851"/>
      <c r="UCY45" s="851"/>
      <c r="UCZ45" s="851"/>
      <c r="UDA45" s="851"/>
      <c r="UDB45" s="851"/>
      <c r="UDC45" s="851"/>
      <c r="UDD45" s="851"/>
      <c r="UDE45" s="851"/>
      <c r="UDF45" s="851"/>
      <c r="UDG45" s="851"/>
      <c r="UDH45" s="851"/>
      <c r="UDI45" s="851"/>
      <c r="UDJ45" s="851"/>
      <c r="UDK45" s="851"/>
      <c r="UDL45" s="851"/>
      <c r="UDM45" s="851"/>
      <c r="UDN45" s="851"/>
      <c r="UDO45" s="851"/>
      <c r="UDP45" s="851"/>
      <c r="UDQ45" s="851"/>
      <c r="UDR45" s="851"/>
      <c r="UDS45" s="851"/>
      <c r="UDT45" s="851"/>
      <c r="UDU45" s="851"/>
      <c r="UDV45" s="851"/>
      <c r="UDW45" s="851"/>
      <c r="UDX45" s="851"/>
      <c r="UDY45" s="851"/>
      <c r="UDZ45" s="851"/>
      <c r="UEA45" s="851"/>
      <c r="UEB45" s="851"/>
      <c r="UEC45" s="851"/>
      <c r="UED45" s="851"/>
      <c r="UEE45" s="851"/>
      <c r="UEF45" s="851"/>
      <c r="UEG45" s="851"/>
      <c r="UEH45" s="851"/>
      <c r="UEI45" s="851"/>
      <c r="UEJ45" s="851"/>
      <c r="UEK45" s="851"/>
      <c r="UEL45" s="851"/>
      <c r="UEM45" s="851"/>
      <c r="UEN45" s="851"/>
      <c r="UEO45" s="851"/>
      <c r="UEP45" s="851"/>
      <c r="UEQ45" s="851"/>
      <c r="UER45" s="851"/>
      <c r="UES45" s="851"/>
      <c r="UET45" s="851"/>
      <c r="UEU45" s="851"/>
      <c r="UEV45" s="851"/>
      <c r="UEW45" s="851"/>
      <c r="UEX45" s="851"/>
      <c r="UEY45" s="851"/>
      <c r="UEZ45" s="851"/>
      <c r="UFA45" s="851"/>
      <c r="UFB45" s="851"/>
      <c r="UFC45" s="851"/>
      <c r="UFD45" s="851"/>
      <c r="UFE45" s="851"/>
      <c r="UFF45" s="851"/>
      <c r="UFG45" s="851"/>
      <c r="UFH45" s="851"/>
      <c r="UFI45" s="851"/>
      <c r="UFJ45" s="851"/>
      <c r="UFK45" s="851"/>
      <c r="UFL45" s="851"/>
      <c r="UFM45" s="851"/>
      <c r="UFN45" s="851"/>
      <c r="UFO45" s="851"/>
      <c r="UFP45" s="851"/>
      <c r="UFQ45" s="851"/>
      <c r="UFR45" s="851"/>
      <c r="UFS45" s="851"/>
      <c r="UFT45" s="851"/>
      <c r="UFU45" s="851"/>
      <c r="UFV45" s="851"/>
      <c r="UFW45" s="851"/>
      <c r="UFX45" s="851"/>
      <c r="UFY45" s="851"/>
      <c r="UFZ45" s="851"/>
      <c r="UGA45" s="851"/>
      <c r="UGB45" s="851"/>
      <c r="UGC45" s="851"/>
      <c r="UGD45" s="851"/>
      <c r="UGE45" s="851"/>
      <c r="UGF45" s="851"/>
      <c r="UGG45" s="851"/>
      <c r="UGH45" s="851"/>
      <c r="UGI45" s="851"/>
      <c r="UGJ45" s="851"/>
      <c r="UGK45" s="851"/>
      <c r="UGL45" s="851"/>
      <c r="UGM45" s="851"/>
      <c r="UGN45" s="851"/>
      <c r="UGO45" s="851"/>
      <c r="UGP45" s="851"/>
      <c r="UGQ45" s="851"/>
      <c r="UGR45" s="851"/>
      <c r="UGS45" s="851"/>
      <c r="UGT45" s="851"/>
      <c r="UGU45" s="851"/>
      <c r="UGV45" s="851"/>
      <c r="UGW45" s="851"/>
      <c r="UGX45" s="851"/>
      <c r="UGY45" s="851"/>
      <c r="UGZ45" s="851"/>
      <c r="UHA45" s="851"/>
      <c r="UHB45" s="851"/>
      <c r="UHC45" s="851"/>
      <c r="UHD45" s="851"/>
      <c r="UHE45" s="851"/>
      <c r="UHF45" s="851"/>
      <c r="UHG45" s="851"/>
      <c r="UHH45" s="851"/>
      <c r="UHI45" s="851"/>
      <c r="UHJ45" s="851"/>
      <c r="UHK45" s="851"/>
      <c r="UHL45" s="851"/>
      <c r="UHM45" s="851"/>
      <c r="UHN45" s="851"/>
      <c r="UHO45" s="851"/>
      <c r="UHP45" s="851"/>
      <c r="UHQ45" s="851"/>
      <c r="UHR45" s="851"/>
      <c r="UHS45" s="851"/>
      <c r="UHT45" s="851"/>
      <c r="UHU45" s="851"/>
      <c r="UHV45" s="851"/>
      <c r="UHW45" s="851"/>
      <c r="UHX45" s="851"/>
      <c r="UHY45" s="851"/>
      <c r="UHZ45" s="851"/>
      <c r="UIA45" s="851"/>
      <c r="UIB45" s="851"/>
      <c r="UIC45" s="851"/>
      <c r="UID45" s="851"/>
      <c r="UIE45" s="851"/>
      <c r="UIF45" s="851"/>
      <c r="UIG45" s="851"/>
      <c r="UIH45" s="851"/>
      <c r="UII45" s="851"/>
      <c r="UIJ45" s="851"/>
      <c r="UIK45" s="851"/>
      <c r="UIL45" s="851"/>
      <c r="UIM45" s="851"/>
      <c r="UIN45" s="851"/>
      <c r="UIO45" s="851"/>
      <c r="UIP45" s="851"/>
      <c r="UIQ45" s="851"/>
      <c r="UIR45" s="851"/>
      <c r="UIS45" s="851"/>
      <c r="UIT45" s="851"/>
      <c r="UIU45" s="851"/>
      <c r="UIV45" s="851"/>
      <c r="UIW45" s="851"/>
      <c r="UIX45" s="851"/>
      <c r="UIY45" s="851"/>
      <c r="UIZ45" s="851"/>
      <c r="UJA45" s="851"/>
      <c r="UJB45" s="851"/>
      <c r="UJC45" s="851"/>
      <c r="UJD45" s="851"/>
      <c r="UJE45" s="851"/>
      <c r="UJF45" s="851"/>
      <c r="UJG45" s="851"/>
      <c r="UJH45" s="851"/>
      <c r="UJI45" s="851"/>
      <c r="UJJ45" s="851"/>
      <c r="UJK45" s="851"/>
      <c r="UJL45" s="851"/>
      <c r="UJM45" s="851"/>
      <c r="UJN45" s="851"/>
      <c r="UJO45" s="851"/>
      <c r="UJP45" s="851"/>
      <c r="UJQ45" s="851"/>
      <c r="UJR45" s="851"/>
      <c r="UJS45" s="851"/>
      <c r="UJT45" s="851"/>
      <c r="UJU45" s="851"/>
      <c r="UJV45" s="851"/>
      <c r="UJW45" s="851"/>
      <c r="UJX45" s="851"/>
      <c r="UJY45" s="851"/>
      <c r="UJZ45" s="851"/>
      <c r="UKA45" s="851"/>
      <c r="UKB45" s="851"/>
      <c r="UKC45" s="851"/>
      <c r="UKD45" s="851"/>
      <c r="UKE45" s="851"/>
      <c r="UKF45" s="851"/>
      <c r="UKG45" s="851"/>
      <c r="UKH45" s="851"/>
      <c r="UKI45" s="851"/>
      <c r="UKJ45" s="851"/>
      <c r="UKK45" s="851"/>
      <c r="UKL45" s="851"/>
      <c r="UKM45" s="851"/>
      <c r="UKN45" s="851"/>
      <c r="UKO45" s="851"/>
      <c r="UKP45" s="851"/>
      <c r="UKQ45" s="851"/>
      <c r="UKR45" s="851"/>
      <c r="UKS45" s="851"/>
      <c r="UKT45" s="851"/>
      <c r="UKU45" s="851"/>
      <c r="UKV45" s="851"/>
      <c r="UKW45" s="851"/>
      <c r="UKX45" s="851"/>
      <c r="UKY45" s="851"/>
      <c r="UKZ45" s="851"/>
      <c r="ULA45" s="851"/>
      <c r="ULB45" s="851"/>
      <c r="ULC45" s="851"/>
      <c r="ULD45" s="851"/>
      <c r="ULE45" s="851"/>
      <c r="ULF45" s="851"/>
      <c r="ULG45" s="851"/>
      <c r="ULH45" s="851"/>
      <c r="ULI45" s="851"/>
      <c r="ULJ45" s="851"/>
      <c r="ULK45" s="851"/>
      <c r="ULL45" s="851"/>
      <c r="ULM45" s="851"/>
      <c r="ULN45" s="851"/>
      <c r="ULO45" s="851"/>
      <c r="ULP45" s="851"/>
      <c r="ULQ45" s="851"/>
      <c r="ULR45" s="851"/>
      <c r="ULS45" s="851"/>
      <c r="ULT45" s="851"/>
      <c r="ULU45" s="851"/>
      <c r="ULV45" s="851"/>
      <c r="ULW45" s="851"/>
      <c r="ULX45" s="851"/>
      <c r="ULY45" s="851"/>
      <c r="ULZ45" s="851"/>
      <c r="UMA45" s="851"/>
      <c r="UMB45" s="851"/>
      <c r="UMC45" s="851"/>
      <c r="UMD45" s="851"/>
      <c r="UME45" s="851"/>
      <c r="UMF45" s="851"/>
      <c r="UMG45" s="851"/>
      <c r="UMH45" s="851"/>
      <c r="UMI45" s="851"/>
      <c r="UMJ45" s="851"/>
      <c r="UMK45" s="851"/>
      <c r="UML45" s="851"/>
      <c r="UMM45" s="851"/>
      <c r="UMN45" s="851"/>
      <c r="UMO45" s="851"/>
      <c r="UMP45" s="851"/>
      <c r="UMQ45" s="851"/>
      <c r="UMR45" s="851"/>
      <c r="UMS45" s="851"/>
      <c r="UMT45" s="851"/>
      <c r="UMU45" s="851"/>
      <c r="UMV45" s="851"/>
      <c r="UMW45" s="851"/>
      <c r="UMX45" s="851"/>
      <c r="UMY45" s="851"/>
      <c r="UMZ45" s="851"/>
      <c r="UNA45" s="851"/>
      <c r="UNB45" s="851"/>
      <c r="UNC45" s="851"/>
      <c r="UND45" s="851"/>
      <c r="UNE45" s="851"/>
      <c r="UNF45" s="851"/>
      <c r="UNG45" s="851"/>
      <c r="UNH45" s="851"/>
      <c r="UNI45" s="851"/>
      <c r="UNJ45" s="851"/>
      <c r="UNK45" s="851"/>
      <c r="UNL45" s="851"/>
      <c r="UNM45" s="851"/>
      <c r="UNN45" s="851"/>
      <c r="UNO45" s="851"/>
      <c r="UNP45" s="851"/>
      <c r="UNQ45" s="851"/>
      <c r="UNR45" s="851"/>
      <c r="UNS45" s="851"/>
      <c r="UNT45" s="851"/>
      <c r="UNU45" s="851"/>
      <c r="UNV45" s="851"/>
      <c r="UNW45" s="851"/>
      <c r="UNX45" s="851"/>
      <c r="UNY45" s="851"/>
      <c r="UNZ45" s="851"/>
      <c r="UOA45" s="851"/>
      <c r="UOB45" s="851"/>
      <c r="UOC45" s="851"/>
      <c r="UOD45" s="851"/>
      <c r="UOE45" s="851"/>
      <c r="UOF45" s="851"/>
      <c r="UOG45" s="851"/>
      <c r="UOH45" s="851"/>
      <c r="UOI45" s="851"/>
      <c r="UOJ45" s="851"/>
      <c r="UOK45" s="851"/>
      <c r="UOL45" s="851"/>
      <c r="UOM45" s="851"/>
      <c r="UON45" s="851"/>
      <c r="UOO45" s="851"/>
      <c r="UOP45" s="851"/>
      <c r="UOQ45" s="851"/>
      <c r="UOR45" s="851"/>
      <c r="UOS45" s="851"/>
      <c r="UOT45" s="851"/>
      <c r="UOU45" s="851"/>
      <c r="UOV45" s="851"/>
      <c r="UOW45" s="851"/>
      <c r="UOX45" s="851"/>
      <c r="UOY45" s="851"/>
      <c r="UOZ45" s="851"/>
      <c r="UPA45" s="851"/>
      <c r="UPB45" s="851"/>
      <c r="UPC45" s="851"/>
      <c r="UPD45" s="851"/>
      <c r="UPE45" s="851"/>
      <c r="UPF45" s="851"/>
      <c r="UPG45" s="851"/>
      <c r="UPH45" s="851"/>
      <c r="UPI45" s="851"/>
      <c r="UPJ45" s="851"/>
      <c r="UPK45" s="851"/>
      <c r="UPL45" s="851"/>
      <c r="UPM45" s="851"/>
      <c r="UPN45" s="851"/>
      <c r="UPO45" s="851"/>
      <c r="UPP45" s="851"/>
      <c r="UPQ45" s="851"/>
      <c r="UPR45" s="851"/>
      <c r="UPS45" s="851"/>
      <c r="UPT45" s="851"/>
      <c r="UPU45" s="851"/>
      <c r="UPV45" s="851"/>
      <c r="UPW45" s="851"/>
      <c r="UPX45" s="851"/>
      <c r="UPY45" s="851"/>
      <c r="UPZ45" s="851"/>
      <c r="UQA45" s="851"/>
      <c r="UQB45" s="851"/>
      <c r="UQC45" s="851"/>
      <c r="UQD45" s="851"/>
      <c r="UQE45" s="851"/>
      <c r="UQF45" s="851"/>
      <c r="UQG45" s="851"/>
      <c r="UQH45" s="851"/>
      <c r="UQI45" s="851"/>
      <c r="UQJ45" s="851"/>
      <c r="UQK45" s="851"/>
      <c r="UQL45" s="851"/>
      <c r="UQM45" s="851"/>
      <c r="UQN45" s="851"/>
      <c r="UQO45" s="851"/>
      <c r="UQP45" s="851"/>
      <c r="UQQ45" s="851"/>
      <c r="UQR45" s="851"/>
      <c r="UQS45" s="851"/>
      <c r="UQT45" s="851"/>
      <c r="UQU45" s="851"/>
      <c r="UQV45" s="851"/>
      <c r="UQW45" s="851"/>
      <c r="UQX45" s="851"/>
      <c r="UQY45" s="851"/>
      <c r="UQZ45" s="851"/>
      <c r="URA45" s="851"/>
      <c r="URB45" s="851"/>
      <c r="URC45" s="851"/>
      <c r="URD45" s="851"/>
      <c r="URE45" s="851"/>
      <c r="URF45" s="851"/>
      <c r="URG45" s="851"/>
      <c r="URH45" s="851"/>
      <c r="URI45" s="851"/>
      <c r="URJ45" s="851"/>
      <c r="URK45" s="851"/>
      <c r="URL45" s="851"/>
      <c r="URM45" s="851"/>
      <c r="URN45" s="851"/>
      <c r="URO45" s="851"/>
      <c r="URP45" s="851"/>
      <c r="URQ45" s="851"/>
      <c r="URR45" s="851"/>
      <c r="URS45" s="851"/>
      <c r="URT45" s="851"/>
      <c r="URU45" s="851"/>
      <c r="URV45" s="851"/>
      <c r="URW45" s="851"/>
      <c r="URX45" s="851"/>
      <c r="URY45" s="851"/>
      <c r="URZ45" s="851"/>
      <c r="USA45" s="851"/>
      <c r="USB45" s="851"/>
      <c r="USC45" s="851"/>
      <c r="USD45" s="851"/>
      <c r="USE45" s="851"/>
      <c r="USF45" s="851"/>
      <c r="USG45" s="851"/>
      <c r="USH45" s="851"/>
      <c r="USI45" s="851"/>
      <c r="USJ45" s="851"/>
      <c r="USK45" s="851"/>
      <c r="USL45" s="851"/>
      <c r="USM45" s="851"/>
      <c r="USN45" s="851"/>
      <c r="USO45" s="851"/>
      <c r="USP45" s="851"/>
      <c r="USQ45" s="851"/>
      <c r="USR45" s="851"/>
      <c r="USS45" s="851"/>
      <c r="UST45" s="851"/>
      <c r="USU45" s="851"/>
      <c r="USV45" s="851"/>
      <c r="USW45" s="851"/>
      <c r="USX45" s="851"/>
      <c r="USY45" s="851"/>
      <c r="USZ45" s="851"/>
      <c r="UTA45" s="851"/>
      <c r="UTB45" s="851"/>
      <c r="UTC45" s="851"/>
      <c r="UTD45" s="851"/>
      <c r="UTE45" s="851"/>
      <c r="UTF45" s="851"/>
      <c r="UTG45" s="851"/>
      <c r="UTH45" s="851"/>
      <c r="UTI45" s="851"/>
      <c r="UTJ45" s="851"/>
      <c r="UTK45" s="851"/>
      <c r="UTL45" s="851"/>
      <c r="UTM45" s="851"/>
      <c r="UTN45" s="851"/>
      <c r="UTO45" s="851"/>
      <c r="UTP45" s="851"/>
      <c r="UTQ45" s="851"/>
      <c r="UTR45" s="851"/>
      <c r="UTS45" s="851"/>
      <c r="UTT45" s="851"/>
      <c r="UTU45" s="851"/>
      <c r="UTV45" s="851"/>
      <c r="UTW45" s="851"/>
      <c r="UTX45" s="851"/>
      <c r="UTY45" s="851"/>
      <c r="UTZ45" s="851"/>
      <c r="UUA45" s="851"/>
      <c r="UUB45" s="851"/>
      <c r="UUC45" s="851"/>
      <c r="UUD45" s="851"/>
      <c r="UUE45" s="851"/>
      <c r="UUF45" s="851"/>
      <c r="UUG45" s="851"/>
      <c r="UUH45" s="851"/>
      <c r="UUI45" s="851"/>
      <c r="UUJ45" s="851"/>
      <c r="UUK45" s="851"/>
      <c r="UUL45" s="851"/>
      <c r="UUM45" s="851"/>
      <c r="UUN45" s="851"/>
      <c r="UUO45" s="851"/>
      <c r="UUP45" s="851"/>
      <c r="UUQ45" s="851"/>
      <c r="UUR45" s="851"/>
      <c r="UUS45" s="851"/>
      <c r="UUT45" s="851"/>
      <c r="UUU45" s="851"/>
      <c r="UUV45" s="851"/>
      <c r="UUW45" s="851"/>
      <c r="UUX45" s="851"/>
      <c r="UUY45" s="851"/>
      <c r="UUZ45" s="851"/>
      <c r="UVA45" s="851"/>
      <c r="UVB45" s="851"/>
      <c r="UVC45" s="851"/>
      <c r="UVD45" s="851"/>
      <c r="UVE45" s="851"/>
      <c r="UVF45" s="851"/>
      <c r="UVG45" s="851"/>
      <c r="UVH45" s="851"/>
      <c r="UVI45" s="851"/>
      <c r="UVJ45" s="851"/>
      <c r="UVK45" s="851"/>
      <c r="UVL45" s="851"/>
      <c r="UVM45" s="851"/>
      <c r="UVN45" s="851"/>
      <c r="UVO45" s="851"/>
      <c r="UVP45" s="851"/>
      <c r="UVQ45" s="851"/>
      <c r="UVR45" s="851"/>
      <c r="UVS45" s="851"/>
      <c r="UVT45" s="851"/>
      <c r="UVU45" s="851"/>
      <c r="UVV45" s="851"/>
      <c r="UVW45" s="851"/>
      <c r="UVX45" s="851"/>
      <c r="UVY45" s="851"/>
      <c r="UVZ45" s="851"/>
      <c r="UWA45" s="851"/>
      <c r="UWB45" s="851"/>
      <c r="UWC45" s="851"/>
      <c r="UWD45" s="851"/>
      <c r="UWE45" s="851"/>
      <c r="UWF45" s="851"/>
      <c r="UWG45" s="851"/>
      <c r="UWH45" s="851"/>
      <c r="UWI45" s="851"/>
      <c r="UWJ45" s="851"/>
      <c r="UWK45" s="851"/>
      <c r="UWL45" s="851"/>
      <c r="UWM45" s="851"/>
      <c r="UWN45" s="851"/>
      <c r="UWO45" s="851"/>
      <c r="UWP45" s="851"/>
      <c r="UWQ45" s="851"/>
      <c r="UWR45" s="851"/>
      <c r="UWS45" s="851"/>
      <c r="UWT45" s="851"/>
      <c r="UWU45" s="851"/>
      <c r="UWV45" s="851"/>
      <c r="UWW45" s="851"/>
      <c r="UWX45" s="851"/>
      <c r="UWY45" s="851"/>
      <c r="UWZ45" s="851"/>
      <c r="UXA45" s="851"/>
      <c r="UXB45" s="851"/>
      <c r="UXC45" s="851"/>
      <c r="UXD45" s="851"/>
      <c r="UXE45" s="851"/>
      <c r="UXF45" s="851"/>
      <c r="UXG45" s="851"/>
      <c r="UXH45" s="851"/>
      <c r="UXI45" s="851"/>
      <c r="UXJ45" s="851"/>
      <c r="UXK45" s="851"/>
      <c r="UXL45" s="851"/>
      <c r="UXM45" s="851"/>
      <c r="UXN45" s="851"/>
      <c r="UXO45" s="851"/>
      <c r="UXP45" s="851"/>
      <c r="UXQ45" s="851"/>
      <c r="UXR45" s="851"/>
      <c r="UXS45" s="851"/>
      <c r="UXT45" s="851"/>
      <c r="UXU45" s="851"/>
      <c r="UXV45" s="851"/>
      <c r="UXW45" s="851"/>
      <c r="UXX45" s="851"/>
      <c r="UXY45" s="851"/>
      <c r="UXZ45" s="851"/>
      <c r="UYA45" s="851"/>
      <c r="UYB45" s="851"/>
      <c r="UYC45" s="851"/>
      <c r="UYD45" s="851"/>
      <c r="UYE45" s="851"/>
      <c r="UYF45" s="851"/>
      <c r="UYG45" s="851"/>
      <c r="UYH45" s="851"/>
      <c r="UYI45" s="851"/>
      <c r="UYJ45" s="851"/>
      <c r="UYK45" s="851"/>
      <c r="UYL45" s="851"/>
      <c r="UYM45" s="851"/>
      <c r="UYN45" s="851"/>
      <c r="UYO45" s="851"/>
      <c r="UYP45" s="851"/>
      <c r="UYQ45" s="851"/>
      <c r="UYR45" s="851"/>
      <c r="UYS45" s="851"/>
      <c r="UYT45" s="851"/>
      <c r="UYU45" s="851"/>
      <c r="UYV45" s="851"/>
      <c r="UYW45" s="851"/>
      <c r="UYX45" s="851"/>
      <c r="UYY45" s="851"/>
      <c r="UYZ45" s="851"/>
      <c r="UZA45" s="851"/>
      <c r="UZB45" s="851"/>
      <c r="UZC45" s="851"/>
      <c r="UZD45" s="851"/>
      <c r="UZE45" s="851"/>
      <c r="UZF45" s="851"/>
      <c r="UZG45" s="851"/>
      <c r="UZH45" s="851"/>
      <c r="UZI45" s="851"/>
      <c r="UZJ45" s="851"/>
      <c r="UZK45" s="851"/>
      <c r="UZL45" s="851"/>
      <c r="UZM45" s="851"/>
      <c r="UZN45" s="851"/>
      <c r="UZO45" s="851"/>
      <c r="UZP45" s="851"/>
      <c r="UZQ45" s="851"/>
      <c r="UZR45" s="851"/>
      <c r="UZS45" s="851"/>
      <c r="UZT45" s="851"/>
      <c r="UZU45" s="851"/>
      <c r="UZV45" s="851"/>
      <c r="UZW45" s="851"/>
      <c r="UZX45" s="851"/>
      <c r="UZY45" s="851"/>
      <c r="UZZ45" s="851"/>
      <c r="VAA45" s="851"/>
      <c r="VAB45" s="851"/>
      <c r="VAC45" s="851"/>
      <c r="VAD45" s="851"/>
      <c r="VAE45" s="851"/>
      <c r="VAF45" s="851"/>
      <c r="VAG45" s="851"/>
      <c r="VAH45" s="851"/>
      <c r="VAI45" s="851"/>
      <c r="VAJ45" s="851"/>
      <c r="VAK45" s="851"/>
      <c r="VAL45" s="851"/>
      <c r="VAM45" s="851"/>
      <c r="VAN45" s="851"/>
      <c r="VAO45" s="851"/>
      <c r="VAP45" s="851"/>
      <c r="VAQ45" s="851"/>
      <c r="VAR45" s="851"/>
      <c r="VAS45" s="851"/>
      <c r="VAT45" s="851"/>
      <c r="VAU45" s="851"/>
      <c r="VAV45" s="851"/>
      <c r="VAW45" s="851"/>
      <c r="VAX45" s="851"/>
      <c r="VAY45" s="851"/>
      <c r="VAZ45" s="851"/>
      <c r="VBA45" s="851"/>
      <c r="VBB45" s="851"/>
      <c r="VBC45" s="851"/>
      <c r="VBD45" s="851"/>
      <c r="VBE45" s="851"/>
      <c r="VBF45" s="851"/>
      <c r="VBG45" s="851"/>
      <c r="VBH45" s="851"/>
      <c r="VBI45" s="851"/>
      <c r="VBJ45" s="851"/>
      <c r="VBK45" s="851"/>
      <c r="VBL45" s="851"/>
      <c r="VBM45" s="851"/>
      <c r="VBN45" s="851"/>
      <c r="VBO45" s="851"/>
      <c r="VBP45" s="851"/>
      <c r="VBQ45" s="851"/>
      <c r="VBR45" s="851"/>
      <c r="VBS45" s="851"/>
      <c r="VBT45" s="851"/>
      <c r="VBU45" s="851"/>
      <c r="VBV45" s="851"/>
      <c r="VBW45" s="851"/>
      <c r="VBX45" s="851"/>
      <c r="VBY45" s="851"/>
      <c r="VBZ45" s="851"/>
      <c r="VCA45" s="851"/>
      <c r="VCB45" s="851"/>
      <c r="VCC45" s="851"/>
      <c r="VCD45" s="851"/>
      <c r="VCE45" s="851"/>
      <c r="VCF45" s="851"/>
      <c r="VCG45" s="851"/>
      <c r="VCH45" s="851"/>
      <c r="VCI45" s="851"/>
      <c r="VCJ45" s="851"/>
      <c r="VCK45" s="851"/>
      <c r="VCL45" s="851"/>
      <c r="VCM45" s="851"/>
      <c r="VCN45" s="851"/>
      <c r="VCO45" s="851"/>
      <c r="VCP45" s="851"/>
      <c r="VCQ45" s="851"/>
      <c r="VCR45" s="851"/>
      <c r="VCS45" s="851"/>
      <c r="VCT45" s="851"/>
      <c r="VCU45" s="851"/>
      <c r="VCV45" s="851"/>
      <c r="VCW45" s="851"/>
      <c r="VCX45" s="851"/>
      <c r="VCY45" s="851"/>
      <c r="VCZ45" s="851"/>
      <c r="VDA45" s="851"/>
      <c r="VDB45" s="851"/>
      <c r="VDC45" s="851"/>
      <c r="VDD45" s="851"/>
      <c r="VDE45" s="851"/>
      <c r="VDF45" s="851"/>
      <c r="VDG45" s="851"/>
      <c r="VDH45" s="851"/>
      <c r="VDI45" s="851"/>
      <c r="VDJ45" s="851"/>
      <c r="VDK45" s="851"/>
      <c r="VDL45" s="851"/>
      <c r="VDM45" s="851"/>
      <c r="VDN45" s="851"/>
      <c r="VDO45" s="851"/>
      <c r="VDP45" s="851"/>
      <c r="VDQ45" s="851"/>
      <c r="VDR45" s="851"/>
      <c r="VDS45" s="851"/>
      <c r="VDT45" s="851"/>
      <c r="VDU45" s="851"/>
      <c r="VDV45" s="851"/>
      <c r="VDW45" s="851"/>
      <c r="VDX45" s="851"/>
      <c r="VDY45" s="851"/>
      <c r="VDZ45" s="851"/>
      <c r="VEA45" s="851"/>
      <c r="VEB45" s="851"/>
      <c r="VEC45" s="851"/>
      <c r="VED45" s="851"/>
      <c r="VEE45" s="851"/>
      <c r="VEF45" s="851"/>
      <c r="VEG45" s="851"/>
      <c r="VEH45" s="851"/>
      <c r="VEI45" s="851"/>
      <c r="VEJ45" s="851"/>
      <c r="VEK45" s="851"/>
      <c r="VEL45" s="851"/>
      <c r="VEM45" s="851"/>
      <c r="VEN45" s="851"/>
      <c r="VEO45" s="851"/>
      <c r="VEP45" s="851"/>
      <c r="VEQ45" s="851"/>
      <c r="VER45" s="851"/>
      <c r="VES45" s="851"/>
      <c r="VET45" s="851"/>
      <c r="VEU45" s="851"/>
      <c r="VEV45" s="851"/>
      <c r="VEW45" s="851"/>
      <c r="VEX45" s="851"/>
      <c r="VEY45" s="851"/>
      <c r="VEZ45" s="851"/>
      <c r="VFA45" s="851"/>
      <c r="VFB45" s="851"/>
      <c r="VFC45" s="851"/>
      <c r="VFD45" s="851"/>
      <c r="VFE45" s="851"/>
      <c r="VFF45" s="851"/>
      <c r="VFG45" s="851"/>
      <c r="VFH45" s="851"/>
      <c r="VFI45" s="851"/>
      <c r="VFJ45" s="851"/>
      <c r="VFK45" s="851"/>
      <c r="VFL45" s="851"/>
      <c r="VFM45" s="851"/>
      <c r="VFN45" s="851"/>
      <c r="VFO45" s="851"/>
      <c r="VFP45" s="851"/>
      <c r="VFQ45" s="851"/>
      <c r="VFR45" s="851"/>
      <c r="VFS45" s="851"/>
      <c r="VFT45" s="851"/>
      <c r="VFU45" s="851"/>
      <c r="VFV45" s="851"/>
      <c r="VFW45" s="851"/>
      <c r="VFX45" s="851"/>
      <c r="VFY45" s="851"/>
      <c r="VFZ45" s="851"/>
      <c r="VGA45" s="851"/>
      <c r="VGB45" s="851"/>
      <c r="VGC45" s="851"/>
      <c r="VGD45" s="851"/>
      <c r="VGE45" s="851"/>
      <c r="VGF45" s="851"/>
      <c r="VGG45" s="851"/>
      <c r="VGH45" s="851"/>
      <c r="VGI45" s="851"/>
      <c r="VGJ45" s="851"/>
      <c r="VGK45" s="851"/>
      <c r="VGL45" s="851"/>
      <c r="VGM45" s="851"/>
      <c r="VGN45" s="851"/>
      <c r="VGO45" s="851"/>
      <c r="VGP45" s="851"/>
      <c r="VGQ45" s="851"/>
      <c r="VGR45" s="851"/>
      <c r="VGS45" s="851"/>
      <c r="VGT45" s="851"/>
      <c r="VGU45" s="851"/>
      <c r="VGV45" s="851"/>
      <c r="VGW45" s="851"/>
      <c r="VGX45" s="851"/>
      <c r="VGY45" s="851"/>
      <c r="VGZ45" s="851"/>
      <c r="VHA45" s="851"/>
      <c r="VHB45" s="851"/>
      <c r="VHC45" s="851"/>
      <c r="VHD45" s="851"/>
      <c r="VHE45" s="851"/>
      <c r="VHF45" s="851"/>
      <c r="VHG45" s="851"/>
      <c r="VHH45" s="851"/>
      <c r="VHI45" s="851"/>
      <c r="VHJ45" s="851"/>
      <c r="VHK45" s="851"/>
      <c r="VHL45" s="851"/>
      <c r="VHM45" s="851"/>
      <c r="VHN45" s="851"/>
      <c r="VHO45" s="851"/>
      <c r="VHP45" s="851"/>
      <c r="VHQ45" s="851"/>
      <c r="VHR45" s="851"/>
      <c r="VHS45" s="851"/>
      <c r="VHT45" s="851"/>
      <c r="VHU45" s="851"/>
      <c r="VHV45" s="851"/>
      <c r="VHW45" s="851"/>
      <c r="VHX45" s="851"/>
      <c r="VHY45" s="851"/>
      <c r="VHZ45" s="851"/>
      <c r="VIA45" s="851"/>
      <c r="VIB45" s="851"/>
      <c r="VIC45" s="851"/>
      <c r="VID45" s="851"/>
      <c r="VIE45" s="851"/>
      <c r="VIF45" s="851"/>
      <c r="VIG45" s="851"/>
      <c r="VIH45" s="851"/>
      <c r="VII45" s="851"/>
      <c r="VIJ45" s="851"/>
      <c r="VIK45" s="851"/>
      <c r="VIL45" s="851"/>
      <c r="VIM45" s="851"/>
      <c r="VIN45" s="851"/>
      <c r="VIO45" s="851"/>
      <c r="VIP45" s="851"/>
      <c r="VIQ45" s="851"/>
      <c r="VIR45" s="851"/>
      <c r="VIS45" s="851"/>
      <c r="VIT45" s="851"/>
      <c r="VIU45" s="851"/>
      <c r="VIV45" s="851"/>
      <c r="VIW45" s="851"/>
      <c r="VIX45" s="851"/>
      <c r="VIY45" s="851"/>
      <c r="VIZ45" s="851"/>
      <c r="VJA45" s="851"/>
      <c r="VJB45" s="851"/>
      <c r="VJC45" s="851"/>
      <c r="VJD45" s="851"/>
      <c r="VJE45" s="851"/>
      <c r="VJF45" s="851"/>
      <c r="VJG45" s="851"/>
      <c r="VJH45" s="851"/>
      <c r="VJI45" s="851"/>
      <c r="VJJ45" s="851"/>
      <c r="VJK45" s="851"/>
      <c r="VJL45" s="851"/>
      <c r="VJM45" s="851"/>
      <c r="VJN45" s="851"/>
      <c r="VJO45" s="851"/>
      <c r="VJP45" s="851"/>
      <c r="VJQ45" s="851"/>
      <c r="VJR45" s="851"/>
      <c r="VJS45" s="851"/>
      <c r="VJT45" s="851"/>
      <c r="VJU45" s="851"/>
      <c r="VJV45" s="851"/>
      <c r="VJW45" s="851"/>
      <c r="VJX45" s="851"/>
      <c r="VJY45" s="851"/>
      <c r="VJZ45" s="851"/>
      <c r="VKA45" s="851"/>
      <c r="VKB45" s="851"/>
      <c r="VKC45" s="851"/>
      <c r="VKD45" s="851"/>
      <c r="VKE45" s="851"/>
      <c r="VKF45" s="851"/>
      <c r="VKG45" s="851"/>
      <c r="VKH45" s="851"/>
      <c r="VKI45" s="851"/>
      <c r="VKJ45" s="851"/>
      <c r="VKK45" s="851"/>
      <c r="VKL45" s="851"/>
      <c r="VKM45" s="851"/>
      <c r="VKN45" s="851"/>
      <c r="VKO45" s="851"/>
      <c r="VKP45" s="851"/>
      <c r="VKQ45" s="851"/>
      <c r="VKR45" s="851"/>
      <c r="VKS45" s="851"/>
      <c r="VKT45" s="851"/>
      <c r="VKU45" s="851"/>
      <c r="VKV45" s="851"/>
      <c r="VKW45" s="851"/>
      <c r="VKX45" s="851"/>
      <c r="VKY45" s="851"/>
      <c r="VKZ45" s="851"/>
      <c r="VLA45" s="851"/>
      <c r="VLB45" s="851"/>
      <c r="VLC45" s="851"/>
      <c r="VLD45" s="851"/>
      <c r="VLE45" s="851"/>
      <c r="VLF45" s="851"/>
      <c r="VLG45" s="851"/>
      <c r="VLH45" s="851"/>
      <c r="VLI45" s="851"/>
      <c r="VLJ45" s="851"/>
      <c r="VLK45" s="851"/>
      <c r="VLL45" s="851"/>
      <c r="VLM45" s="851"/>
      <c r="VLN45" s="851"/>
      <c r="VLO45" s="851"/>
      <c r="VLP45" s="851"/>
      <c r="VLQ45" s="851"/>
      <c r="VLR45" s="851"/>
      <c r="VLS45" s="851"/>
      <c r="VLT45" s="851"/>
      <c r="VLU45" s="851"/>
      <c r="VLV45" s="851"/>
      <c r="VLW45" s="851"/>
      <c r="VLX45" s="851"/>
      <c r="VLY45" s="851"/>
      <c r="VLZ45" s="851"/>
      <c r="VMA45" s="851"/>
      <c r="VMB45" s="851"/>
      <c r="VMC45" s="851"/>
      <c r="VMD45" s="851"/>
      <c r="VME45" s="851"/>
      <c r="VMF45" s="851"/>
      <c r="VMG45" s="851"/>
      <c r="VMH45" s="851"/>
      <c r="VMI45" s="851"/>
      <c r="VMJ45" s="851"/>
      <c r="VMK45" s="851"/>
      <c r="VML45" s="851"/>
      <c r="VMM45" s="851"/>
      <c r="VMN45" s="851"/>
      <c r="VMO45" s="851"/>
      <c r="VMP45" s="851"/>
      <c r="VMQ45" s="851"/>
      <c r="VMR45" s="851"/>
      <c r="VMS45" s="851"/>
      <c r="VMT45" s="851"/>
      <c r="VMU45" s="851"/>
      <c r="VMV45" s="851"/>
      <c r="VMW45" s="851"/>
      <c r="VMX45" s="851"/>
      <c r="VMY45" s="851"/>
      <c r="VMZ45" s="851"/>
      <c r="VNA45" s="851"/>
      <c r="VNB45" s="851"/>
      <c r="VNC45" s="851"/>
      <c r="VND45" s="851"/>
      <c r="VNE45" s="851"/>
      <c r="VNF45" s="851"/>
      <c r="VNG45" s="851"/>
      <c r="VNH45" s="851"/>
      <c r="VNI45" s="851"/>
      <c r="VNJ45" s="851"/>
      <c r="VNK45" s="851"/>
      <c r="VNL45" s="851"/>
      <c r="VNM45" s="851"/>
      <c r="VNN45" s="851"/>
      <c r="VNO45" s="851"/>
      <c r="VNP45" s="851"/>
      <c r="VNQ45" s="851"/>
      <c r="VNR45" s="851"/>
      <c r="VNS45" s="851"/>
      <c r="VNT45" s="851"/>
      <c r="VNU45" s="851"/>
      <c r="VNV45" s="851"/>
      <c r="VNW45" s="851"/>
      <c r="VNX45" s="851"/>
      <c r="VNY45" s="851"/>
      <c r="VNZ45" s="851"/>
      <c r="VOA45" s="851"/>
      <c r="VOB45" s="851"/>
      <c r="VOC45" s="851"/>
      <c r="VOD45" s="851"/>
      <c r="VOE45" s="851"/>
      <c r="VOF45" s="851"/>
      <c r="VOG45" s="851"/>
      <c r="VOH45" s="851"/>
      <c r="VOI45" s="851"/>
      <c r="VOJ45" s="851"/>
      <c r="VOK45" s="851"/>
      <c r="VOL45" s="851"/>
      <c r="VOM45" s="851"/>
      <c r="VON45" s="851"/>
      <c r="VOO45" s="851"/>
      <c r="VOP45" s="851"/>
      <c r="VOQ45" s="851"/>
      <c r="VOR45" s="851"/>
      <c r="VOS45" s="851"/>
      <c r="VOT45" s="851"/>
      <c r="VOU45" s="851"/>
      <c r="VOV45" s="851"/>
      <c r="VOW45" s="851"/>
      <c r="VOX45" s="851"/>
      <c r="VOY45" s="851"/>
      <c r="VOZ45" s="851"/>
      <c r="VPA45" s="851"/>
      <c r="VPB45" s="851"/>
      <c r="VPC45" s="851"/>
      <c r="VPD45" s="851"/>
      <c r="VPE45" s="851"/>
      <c r="VPF45" s="851"/>
      <c r="VPG45" s="851"/>
      <c r="VPH45" s="851"/>
      <c r="VPI45" s="851"/>
      <c r="VPJ45" s="851"/>
      <c r="VPK45" s="851"/>
      <c r="VPL45" s="851"/>
      <c r="VPM45" s="851"/>
      <c r="VPN45" s="851"/>
      <c r="VPO45" s="851"/>
      <c r="VPP45" s="851"/>
      <c r="VPQ45" s="851"/>
      <c r="VPR45" s="851"/>
      <c r="VPS45" s="851"/>
      <c r="VPT45" s="851"/>
      <c r="VPU45" s="851"/>
      <c r="VPV45" s="851"/>
      <c r="VPW45" s="851"/>
      <c r="VPX45" s="851"/>
      <c r="VPY45" s="851"/>
      <c r="VPZ45" s="851"/>
      <c r="VQA45" s="851"/>
      <c r="VQB45" s="851"/>
      <c r="VQC45" s="851"/>
      <c r="VQD45" s="851"/>
      <c r="VQE45" s="851"/>
      <c r="VQF45" s="851"/>
      <c r="VQG45" s="851"/>
      <c r="VQH45" s="851"/>
      <c r="VQI45" s="851"/>
      <c r="VQJ45" s="851"/>
      <c r="VQK45" s="851"/>
      <c r="VQL45" s="851"/>
      <c r="VQM45" s="851"/>
      <c r="VQN45" s="851"/>
      <c r="VQO45" s="851"/>
      <c r="VQP45" s="851"/>
      <c r="VQQ45" s="851"/>
      <c r="VQR45" s="851"/>
      <c r="VQS45" s="851"/>
      <c r="VQT45" s="851"/>
      <c r="VQU45" s="851"/>
      <c r="VQV45" s="851"/>
      <c r="VQW45" s="851"/>
      <c r="VQX45" s="851"/>
      <c r="VQY45" s="851"/>
      <c r="VQZ45" s="851"/>
      <c r="VRA45" s="851"/>
      <c r="VRB45" s="851"/>
      <c r="VRC45" s="851"/>
      <c r="VRD45" s="851"/>
      <c r="VRE45" s="851"/>
      <c r="VRF45" s="851"/>
      <c r="VRG45" s="851"/>
      <c r="VRH45" s="851"/>
      <c r="VRI45" s="851"/>
      <c r="VRJ45" s="851"/>
      <c r="VRK45" s="851"/>
      <c r="VRL45" s="851"/>
      <c r="VRM45" s="851"/>
      <c r="VRN45" s="851"/>
      <c r="VRO45" s="851"/>
      <c r="VRP45" s="851"/>
      <c r="VRQ45" s="851"/>
      <c r="VRR45" s="851"/>
      <c r="VRS45" s="851"/>
      <c r="VRT45" s="851"/>
      <c r="VRU45" s="851"/>
      <c r="VRV45" s="851"/>
      <c r="VRW45" s="851"/>
      <c r="VRX45" s="851"/>
      <c r="VRY45" s="851"/>
      <c r="VRZ45" s="851"/>
      <c r="VSA45" s="851"/>
      <c r="VSB45" s="851"/>
      <c r="VSC45" s="851"/>
      <c r="VSD45" s="851"/>
      <c r="VSE45" s="851"/>
      <c r="VSF45" s="851"/>
      <c r="VSG45" s="851"/>
      <c r="VSH45" s="851"/>
      <c r="VSI45" s="851"/>
      <c r="VSJ45" s="851"/>
      <c r="VSK45" s="851"/>
      <c r="VSL45" s="851"/>
      <c r="VSM45" s="851"/>
      <c r="VSN45" s="851"/>
      <c r="VSO45" s="851"/>
      <c r="VSP45" s="851"/>
      <c r="VSQ45" s="851"/>
      <c r="VSR45" s="851"/>
      <c r="VSS45" s="851"/>
      <c r="VST45" s="851"/>
      <c r="VSU45" s="851"/>
      <c r="VSV45" s="851"/>
      <c r="VSW45" s="851"/>
      <c r="VSX45" s="851"/>
      <c r="VSY45" s="851"/>
      <c r="VSZ45" s="851"/>
      <c r="VTA45" s="851"/>
      <c r="VTB45" s="851"/>
      <c r="VTC45" s="851"/>
      <c r="VTD45" s="851"/>
      <c r="VTE45" s="851"/>
      <c r="VTF45" s="851"/>
      <c r="VTG45" s="851"/>
      <c r="VTH45" s="851"/>
      <c r="VTI45" s="851"/>
      <c r="VTJ45" s="851"/>
      <c r="VTK45" s="851"/>
      <c r="VTL45" s="851"/>
      <c r="VTM45" s="851"/>
      <c r="VTN45" s="851"/>
      <c r="VTO45" s="851"/>
      <c r="VTP45" s="851"/>
      <c r="VTQ45" s="851"/>
      <c r="VTR45" s="851"/>
      <c r="VTS45" s="851"/>
      <c r="VTT45" s="851"/>
      <c r="VTU45" s="851"/>
      <c r="VTV45" s="851"/>
      <c r="VTW45" s="851"/>
      <c r="VTX45" s="851"/>
      <c r="VTY45" s="851"/>
      <c r="VTZ45" s="851"/>
      <c r="VUA45" s="851"/>
      <c r="VUB45" s="851"/>
      <c r="VUC45" s="851"/>
      <c r="VUD45" s="851"/>
      <c r="VUE45" s="851"/>
      <c r="VUF45" s="851"/>
      <c r="VUG45" s="851"/>
      <c r="VUH45" s="851"/>
      <c r="VUI45" s="851"/>
      <c r="VUJ45" s="851"/>
      <c r="VUK45" s="851"/>
      <c r="VUL45" s="851"/>
      <c r="VUM45" s="851"/>
      <c r="VUN45" s="851"/>
      <c r="VUO45" s="851"/>
      <c r="VUP45" s="851"/>
      <c r="VUQ45" s="851"/>
      <c r="VUR45" s="851"/>
      <c r="VUS45" s="851"/>
      <c r="VUT45" s="851"/>
      <c r="VUU45" s="851"/>
      <c r="VUV45" s="851"/>
      <c r="VUW45" s="851"/>
      <c r="VUX45" s="851"/>
      <c r="VUY45" s="851"/>
      <c r="VUZ45" s="851"/>
      <c r="VVA45" s="851"/>
      <c r="VVB45" s="851"/>
      <c r="VVC45" s="851"/>
      <c r="VVD45" s="851"/>
      <c r="VVE45" s="851"/>
      <c r="VVF45" s="851"/>
      <c r="VVG45" s="851"/>
      <c r="VVH45" s="851"/>
      <c r="VVI45" s="851"/>
      <c r="VVJ45" s="851"/>
      <c r="VVK45" s="851"/>
      <c r="VVL45" s="851"/>
      <c r="VVM45" s="851"/>
      <c r="VVN45" s="851"/>
      <c r="VVO45" s="851"/>
      <c r="VVP45" s="851"/>
      <c r="VVQ45" s="851"/>
      <c r="VVR45" s="851"/>
      <c r="VVS45" s="851"/>
      <c r="VVT45" s="851"/>
      <c r="VVU45" s="851"/>
      <c r="VVV45" s="851"/>
      <c r="VVW45" s="851"/>
      <c r="VVX45" s="851"/>
      <c r="VVY45" s="851"/>
      <c r="VVZ45" s="851"/>
      <c r="VWA45" s="851"/>
      <c r="VWB45" s="851"/>
      <c r="VWC45" s="851"/>
      <c r="VWD45" s="851"/>
      <c r="VWE45" s="851"/>
      <c r="VWF45" s="851"/>
      <c r="VWG45" s="851"/>
      <c r="VWH45" s="851"/>
      <c r="VWI45" s="851"/>
      <c r="VWJ45" s="851"/>
      <c r="VWK45" s="851"/>
      <c r="VWL45" s="851"/>
      <c r="VWM45" s="851"/>
      <c r="VWN45" s="851"/>
      <c r="VWO45" s="851"/>
      <c r="VWP45" s="851"/>
      <c r="VWQ45" s="851"/>
      <c r="VWR45" s="851"/>
      <c r="VWS45" s="851"/>
      <c r="VWT45" s="851"/>
      <c r="VWU45" s="851"/>
      <c r="VWV45" s="851"/>
      <c r="VWW45" s="851"/>
      <c r="VWX45" s="851"/>
      <c r="VWY45" s="851"/>
      <c r="VWZ45" s="851"/>
      <c r="VXA45" s="851"/>
      <c r="VXB45" s="851"/>
      <c r="VXC45" s="851"/>
      <c r="VXD45" s="851"/>
      <c r="VXE45" s="851"/>
      <c r="VXF45" s="851"/>
      <c r="VXG45" s="851"/>
      <c r="VXH45" s="851"/>
      <c r="VXI45" s="851"/>
      <c r="VXJ45" s="851"/>
      <c r="VXK45" s="851"/>
      <c r="VXL45" s="851"/>
      <c r="VXM45" s="851"/>
      <c r="VXN45" s="851"/>
      <c r="VXO45" s="851"/>
      <c r="VXP45" s="851"/>
      <c r="VXQ45" s="851"/>
      <c r="VXR45" s="851"/>
      <c r="VXS45" s="851"/>
      <c r="VXT45" s="851"/>
      <c r="VXU45" s="851"/>
      <c r="VXV45" s="851"/>
      <c r="VXW45" s="851"/>
      <c r="VXX45" s="851"/>
      <c r="VXY45" s="851"/>
      <c r="VXZ45" s="851"/>
      <c r="VYA45" s="851"/>
      <c r="VYB45" s="851"/>
      <c r="VYC45" s="851"/>
      <c r="VYD45" s="851"/>
      <c r="VYE45" s="851"/>
      <c r="VYF45" s="851"/>
      <c r="VYG45" s="851"/>
      <c r="VYH45" s="851"/>
      <c r="VYI45" s="851"/>
      <c r="VYJ45" s="851"/>
      <c r="VYK45" s="851"/>
      <c r="VYL45" s="851"/>
      <c r="VYM45" s="851"/>
      <c r="VYN45" s="851"/>
      <c r="VYO45" s="851"/>
      <c r="VYP45" s="851"/>
      <c r="VYQ45" s="851"/>
      <c r="VYR45" s="851"/>
      <c r="VYS45" s="851"/>
      <c r="VYT45" s="851"/>
      <c r="VYU45" s="851"/>
      <c r="VYV45" s="851"/>
      <c r="VYW45" s="851"/>
      <c r="VYX45" s="851"/>
      <c r="VYY45" s="851"/>
      <c r="VYZ45" s="851"/>
      <c r="VZA45" s="851"/>
      <c r="VZB45" s="851"/>
      <c r="VZC45" s="851"/>
      <c r="VZD45" s="851"/>
      <c r="VZE45" s="851"/>
      <c r="VZF45" s="851"/>
      <c r="VZG45" s="851"/>
      <c r="VZH45" s="851"/>
      <c r="VZI45" s="851"/>
      <c r="VZJ45" s="851"/>
      <c r="VZK45" s="851"/>
      <c r="VZL45" s="851"/>
      <c r="VZM45" s="851"/>
      <c r="VZN45" s="851"/>
      <c r="VZO45" s="851"/>
      <c r="VZP45" s="851"/>
      <c r="VZQ45" s="851"/>
      <c r="VZR45" s="851"/>
      <c r="VZS45" s="851"/>
      <c r="VZT45" s="851"/>
      <c r="VZU45" s="851"/>
      <c r="VZV45" s="851"/>
      <c r="VZW45" s="851"/>
      <c r="VZX45" s="851"/>
      <c r="VZY45" s="851"/>
      <c r="VZZ45" s="851"/>
      <c r="WAA45" s="851"/>
      <c r="WAB45" s="851"/>
      <c r="WAC45" s="851"/>
      <c r="WAD45" s="851"/>
      <c r="WAE45" s="851"/>
      <c r="WAF45" s="851"/>
      <c r="WAG45" s="851"/>
      <c r="WAH45" s="851"/>
      <c r="WAI45" s="851"/>
      <c r="WAJ45" s="851"/>
      <c r="WAK45" s="851"/>
      <c r="WAL45" s="851"/>
      <c r="WAM45" s="851"/>
      <c r="WAN45" s="851"/>
      <c r="WAO45" s="851"/>
      <c r="WAP45" s="851"/>
      <c r="WAQ45" s="851"/>
      <c r="WAR45" s="851"/>
      <c r="WAS45" s="851"/>
      <c r="WAT45" s="851"/>
      <c r="WAU45" s="851"/>
      <c r="WAV45" s="851"/>
      <c r="WAW45" s="851"/>
      <c r="WAX45" s="851"/>
      <c r="WAY45" s="851"/>
      <c r="WAZ45" s="851"/>
      <c r="WBA45" s="851"/>
      <c r="WBB45" s="851"/>
      <c r="WBC45" s="851"/>
      <c r="WBD45" s="851"/>
      <c r="WBE45" s="851"/>
      <c r="WBF45" s="851"/>
      <c r="WBG45" s="851"/>
      <c r="WBH45" s="851"/>
      <c r="WBI45" s="851"/>
      <c r="WBJ45" s="851"/>
      <c r="WBK45" s="851"/>
      <c r="WBL45" s="851"/>
      <c r="WBM45" s="851"/>
      <c r="WBN45" s="851"/>
      <c r="WBO45" s="851"/>
      <c r="WBP45" s="851"/>
      <c r="WBQ45" s="851"/>
      <c r="WBR45" s="851"/>
      <c r="WBS45" s="851"/>
      <c r="WBT45" s="851"/>
      <c r="WBU45" s="851"/>
      <c r="WBV45" s="851"/>
      <c r="WBW45" s="851"/>
      <c r="WBX45" s="851"/>
      <c r="WBY45" s="851"/>
      <c r="WBZ45" s="851"/>
      <c r="WCA45" s="851"/>
      <c r="WCB45" s="851"/>
      <c r="WCC45" s="851"/>
      <c r="WCD45" s="851"/>
      <c r="WCE45" s="851"/>
      <c r="WCF45" s="851"/>
      <c r="WCG45" s="851"/>
      <c r="WCH45" s="851"/>
      <c r="WCI45" s="851"/>
      <c r="WCJ45" s="851"/>
      <c r="WCK45" s="851"/>
      <c r="WCL45" s="851"/>
      <c r="WCM45" s="851"/>
      <c r="WCN45" s="851"/>
      <c r="WCO45" s="851"/>
      <c r="WCP45" s="851"/>
      <c r="WCQ45" s="851"/>
      <c r="WCR45" s="851"/>
      <c r="WCS45" s="851"/>
      <c r="WCT45" s="851"/>
      <c r="WCU45" s="851"/>
      <c r="WCV45" s="851"/>
      <c r="WCW45" s="851"/>
      <c r="WCX45" s="851"/>
      <c r="WCY45" s="851"/>
      <c r="WCZ45" s="851"/>
      <c r="WDA45" s="851"/>
      <c r="WDB45" s="851"/>
      <c r="WDC45" s="851"/>
      <c r="WDD45" s="851"/>
      <c r="WDE45" s="851"/>
      <c r="WDF45" s="851"/>
      <c r="WDG45" s="851"/>
      <c r="WDH45" s="851"/>
      <c r="WDI45" s="851"/>
      <c r="WDJ45" s="851"/>
      <c r="WDK45" s="851"/>
      <c r="WDL45" s="851"/>
      <c r="WDM45" s="851"/>
      <c r="WDN45" s="851"/>
      <c r="WDO45" s="851"/>
      <c r="WDP45" s="851"/>
      <c r="WDQ45" s="851"/>
      <c r="WDR45" s="851"/>
      <c r="WDS45" s="851"/>
      <c r="WDT45" s="851"/>
      <c r="WDU45" s="851"/>
      <c r="WDV45" s="851"/>
      <c r="WDW45" s="851"/>
      <c r="WDX45" s="851"/>
      <c r="WDY45" s="851"/>
      <c r="WDZ45" s="851"/>
      <c r="WEA45" s="851"/>
      <c r="WEB45" s="851"/>
      <c r="WEC45" s="851"/>
      <c r="WED45" s="851"/>
      <c r="WEE45" s="851"/>
      <c r="WEF45" s="851"/>
      <c r="WEG45" s="851"/>
      <c r="WEH45" s="851"/>
      <c r="WEI45" s="851"/>
      <c r="WEJ45" s="851"/>
      <c r="WEK45" s="851"/>
      <c r="WEL45" s="851"/>
      <c r="WEM45" s="851"/>
      <c r="WEN45" s="851"/>
      <c r="WEO45" s="851"/>
      <c r="WEP45" s="851"/>
      <c r="WEQ45" s="851"/>
      <c r="WER45" s="851"/>
      <c r="WES45" s="851"/>
      <c r="WET45" s="851"/>
      <c r="WEU45" s="851"/>
      <c r="WEV45" s="851"/>
      <c r="WEW45" s="851"/>
      <c r="WEX45" s="851"/>
      <c r="WEY45" s="851"/>
      <c r="WEZ45" s="851"/>
      <c r="WFA45" s="851"/>
      <c r="WFB45" s="851"/>
      <c r="WFC45" s="851"/>
      <c r="WFD45" s="851"/>
      <c r="WFE45" s="851"/>
      <c r="WFF45" s="851"/>
      <c r="WFG45" s="851"/>
      <c r="WFH45" s="851"/>
      <c r="WFI45" s="851"/>
      <c r="WFJ45" s="851"/>
      <c r="WFK45" s="851"/>
      <c r="WFL45" s="851"/>
      <c r="WFM45" s="851"/>
      <c r="WFN45" s="851"/>
      <c r="WFO45" s="851"/>
      <c r="WFP45" s="851"/>
      <c r="WFQ45" s="851"/>
      <c r="WFR45" s="851"/>
      <c r="WFS45" s="851"/>
      <c r="WFT45" s="851"/>
      <c r="WFU45" s="851"/>
      <c r="WFV45" s="851"/>
      <c r="WFW45" s="851"/>
      <c r="WFX45" s="851"/>
      <c r="WFY45" s="851"/>
      <c r="WFZ45" s="851"/>
      <c r="WGA45" s="851"/>
      <c r="WGB45" s="851"/>
      <c r="WGC45" s="851"/>
      <c r="WGD45" s="851"/>
      <c r="WGE45" s="851"/>
      <c r="WGF45" s="851"/>
      <c r="WGG45" s="851"/>
      <c r="WGH45" s="851"/>
      <c r="WGI45" s="851"/>
      <c r="WGJ45" s="851"/>
      <c r="WGK45" s="851"/>
      <c r="WGL45" s="851"/>
      <c r="WGM45" s="851"/>
      <c r="WGN45" s="851"/>
      <c r="WGO45" s="851"/>
      <c r="WGP45" s="851"/>
      <c r="WGQ45" s="851"/>
      <c r="WGR45" s="851"/>
      <c r="WGS45" s="851"/>
      <c r="WGT45" s="851"/>
      <c r="WGU45" s="851"/>
      <c r="WGV45" s="851"/>
      <c r="WGW45" s="851"/>
      <c r="WGX45" s="851"/>
      <c r="WGY45" s="851"/>
      <c r="WGZ45" s="851"/>
      <c r="WHA45" s="851"/>
      <c r="WHB45" s="851"/>
      <c r="WHC45" s="851"/>
      <c r="WHD45" s="851"/>
      <c r="WHE45" s="851"/>
      <c r="WHF45" s="851"/>
      <c r="WHG45" s="851"/>
      <c r="WHH45" s="851"/>
      <c r="WHI45" s="851"/>
      <c r="WHJ45" s="851"/>
      <c r="WHK45" s="851"/>
      <c r="WHL45" s="851"/>
      <c r="WHM45" s="851"/>
      <c r="WHN45" s="851"/>
      <c r="WHO45" s="851"/>
      <c r="WHP45" s="851"/>
      <c r="WHQ45" s="851"/>
      <c r="WHR45" s="851"/>
      <c r="WHS45" s="851"/>
      <c r="WHT45" s="851"/>
      <c r="WHU45" s="851"/>
      <c r="WHV45" s="851"/>
      <c r="WHW45" s="851"/>
      <c r="WHX45" s="851"/>
      <c r="WHY45" s="851"/>
      <c r="WHZ45" s="851"/>
      <c r="WIA45" s="851"/>
      <c r="WIB45" s="851"/>
      <c r="WIC45" s="851"/>
      <c r="WID45" s="851"/>
      <c r="WIE45" s="851"/>
      <c r="WIF45" s="851"/>
      <c r="WIG45" s="851"/>
      <c r="WIH45" s="851"/>
      <c r="WII45" s="851"/>
      <c r="WIJ45" s="851"/>
      <c r="WIK45" s="851"/>
      <c r="WIL45" s="851"/>
      <c r="WIM45" s="851"/>
      <c r="WIN45" s="851"/>
      <c r="WIO45" s="851"/>
      <c r="WIP45" s="851"/>
      <c r="WIQ45" s="851"/>
      <c r="WIR45" s="851"/>
      <c r="WIS45" s="851"/>
      <c r="WIT45" s="851"/>
      <c r="WIU45" s="851"/>
      <c r="WIV45" s="851"/>
      <c r="WIW45" s="851"/>
      <c r="WIX45" s="851"/>
      <c r="WIY45" s="851"/>
      <c r="WIZ45" s="851"/>
      <c r="WJA45" s="851"/>
      <c r="WJB45" s="851"/>
      <c r="WJC45" s="851"/>
      <c r="WJD45" s="851"/>
      <c r="WJE45" s="851"/>
      <c r="WJF45" s="851"/>
      <c r="WJG45" s="851"/>
      <c r="WJH45" s="851"/>
      <c r="WJI45" s="851"/>
      <c r="WJJ45" s="851"/>
      <c r="WJK45" s="851"/>
      <c r="WJL45" s="851"/>
      <c r="WJM45" s="851"/>
      <c r="WJN45" s="851"/>
      <c r="WJO45" s="851"/>
      <c r="WJP45" s="851"/>
      <c r="WJQ45" s="851"/>
      <c r="WJR45" s="851"/>
      <c r="WJS45" s="851"/>
      <c r="WJT45" s="851"/>
      <c r="WJU45" s="851"/>
      <c r="WJV45" s="851"/>
      <c r="WJW45" s="851"/>
      <c r="WJX45" s="851"/>
      <c r="WJY45" s="851"/>
      <c r="WJZ45" s="851"/>
      <c r="WKA45" s="851"/>
      <c r="WKB45" s="851"/>
      <c r="WKC45" s="851"/>
      <c r="WKD45" s="851"/>
      <c r="WKE45" s="851"/>
      <c r="WKF45" s="851"/>
      <c r="WKG45" s="851"/>
      <c r="WKH45" s="851"/>
      <c r="WKI45" s="851"/>
      <c r="WKJ45" s="851"/>
      <c r="WKK45" s="851"/>
      <c r="WKL45" s="851"/>
      <c r="WKM45" s="851"/>
      <c r="WKN45" s="851"/>
      <c r="WKO45" s="851"/>
      <c r="WKP45" s="851"/>
      <c r="WKQ45" s="851"/>
      <c r="WKR45" s="851"/>
      <c r="WKS45" s="851"/>
      <c r="WKT45" s="851"/>
      <c r="WKU45" s="851"/>
      <c r="WKV45" s="851"/>
      <c r="WKW45" s="851"/>
      <c r="WKX45" s="851"/>
      <c r="WKY45" s="851"/>
      <c r="WKZ45" s="851"/>
      <c r="WLA45" s="851"/>
      <c r="WLB45" s="851"/>
      <c r="WLC45" s="851"/>
      <c r="WLD45" s="851"/>
      <c r="WLE45" s="851"/>
      <c r="WLF45" s="851"/>
      <c r="WLG45" s="851"/>
      <c r="WLH45" s="851"/>
      <c r="WLI45" s="851"/>
      <c r="WLJ45" s="851"/>
      <c r="WLK45" s="851"/>
      <c r="WLL45" s="851"/>
      <c r="WLM45" s="851"/>
      <c r="WLN45" s="851"/>
      <c r="WLO45" s="851"/>
      <c r="WLP45" s="851"/>
      <c r="WLQ45" s="851"/>
      <c r="WLR45" s="851"/>
      <c r="WLS45" s="851"/>
      <c r="WLT45" s="851"/>
      <c r="WLU45" s="851"/>
      <c r="WLV45" s="851"/>
      <c r="WLW45" s="851"/>
      <c r="WLX45" s="851"/>
      <c r="WLY45" s="851"/>
      <c r="WLZ45" s="851"/>
      <c r="WMA45" s="851"/>
      <c r="WMB45" s="851"/>
      <c r="WMC45" s="851"/>
      <c r="WMD45" s="851"/>
      <c r="WME45" s="851"/>
      <c r="WMF45" s="851"/>
      <c r="WMG45" s="851"/>
      <c r="WMH45" s="851"/>
      <c r="WMI45" s="851"/>
      <c r="WMJ45" s="851"/>
      <c r="WMK45" s="851"/>
      <c r="WML45" s="851"/>
      <c r="WMM45" s="851"/>
      <c r="WMN45" s="851"/>
      <c r="WMO45" s="851"/>
      <c r="WMP45" s="851"/>
      <c r="WMQ45" s="851"/>
      <c r="WMR45" s="851"/>
      <c r="WMS45" s="851"/>
      <c r="WMT45" s="851"/>
      <c r="WMU45" s="851"/>
      <c r="WMV45" s="851"/>
      <c r="WMW45" s="851"/>
      <c r="WMX45" s="851"/>
      <c r="WMY45" s="851"/>
      <c r="WMZ45" s="851"/>
      <c r="WNA45" s="851"/>
      <c r="WNB45" s="851"/>
      <c r="WNC45" s="851"/>
      <c r="WND45" s="851"/>
      <c r="WNE45" s="851"/>
      <c r="WNF45" s="851"/>
      <c r="WNG45" s="851"/>
      <c r="WNH45" s="851"/>
      <c r="WNI45" s="851"/>
      <c r="WNJ45" s="851"/>
      <c r="WNK45" s="851"/>
      <c r="WNL45" s="851"/>
      <c r="WNM45" s="851"/>
      <c r="WNN45" s="851"/>
      <c r="WNO45" s="851"/>
      <c r="WNP45" s="851"/>
      <c r="WNQ45" s="851"/>
      <c r="WNR45" s="851"/>
      <c r="WNS45" s="851"/>
      <c r="WNT45" s="851"/>
      <c r="WNU45" s="851"/>
      <c r="WNV45" s="851"/>
      <c r="WNW45" s="851"/>
      <c r="WNX45" s="851"/>
      <c r="WNY45" s="851"/>
      <c r="WNZ45" s="851"/>
      <c r="WOA45" s="851"/>
      <c r="WOB45" s="851"/>
      <c r="WOC45" s="851"/>
      <c r="WOD45" s="851"/>
      <c r="WOE45" s="851"/>
      <c r="WOF45" s="851"/>
      <c r="WOG45" s="851"/>
      <c r="WOH45" s="851"/>
      <c r="WOI45" s="851"/>
      <c r="WOJ45" s="851"/>
      <c r="WOK45" s="851"/>
      <c r="WOL45" s="851"/>
      <c r="WOM45" s="851"/>
      <c r="WON45" s="851"/>
      <c r="WOO45" s="851"/>
      <c r="WOP45" s="851"/>
      <c r="WOQ45" s="851"/>
      <c r="WOR45" s="851"/>
      <c r="WOS45" s="851"/>
      <c r="WOT45" s="851"/>
      <c r="WOU45" s="851"/>
      <c r="WOV45" s="851"/>
      <c r="WOW45" s="851"/>
      <c r="WOX45" s="851"/>
      <c r="WOY45" s="851"/>
      <c r="WOZ45" s="851"/>
      <c r="WPA45" s="851"/>
      <c r="WPB45" s="851"/>
      <c r="WPC45" s="851"/>
      <c r="WPD45" s="851"/>
      <c r="WPE45" s="851"/>
      <c r="WPF45" s="851"/>
      <c r="WPG45" s="851"/>
      <c r="WPH45" s="851"/>
      <c r="WPI45" s="851"/>
      <c r="WPJ45" s="851"/>
      <c r="WPK45" s="851"/>
      <c r="WPL45" s="851"/>
      <c r="WPM45" s="851"/>
      <c r="WPN45" s="851"/>
      <c r="WPO45" s="851"/>
      <c r="WPP45" s="851"/>
      <c r="WPQ45" s="851"/>
      <c r="WPR45" s="851"/>
      <c r="WPS45" s="851"/>
      <c r="WPT45" s="851"/>
      <c r="WPU45" s="851"/>
      <c r="WPV45" s="851"/>
      <c r="WPW45" s="851"/>
      <c r="WPX45" s="851"/>
      <c r="WPY45" s="851"/>
      <c r="WPZ45" s="851"/>
      <c r="WQA45" s="851"/>
      <c r="WQB45" s="851"/>
      <c r="WQC45" s="851"/>
      <c r="WQD45" s="851"/>
      <c r="WQE45" s="851"/>
      <c r="WQF45" s="851"/>
      <c r="WQG45" s="851"/>
      <c r="WQH45" s="851"/>
      <c r="WQI45" s="851"/>
      <c r="WQJ45" s="851"/>
      <c r="WQK45" s="851"/>
      <c r="WQL45" s="851"/>
      <c r="WQM45" s="851"/>
      <c r="WQN45" s="851"/>
      <c r="WQO45" s="851"/>
      <c r="WQP45" s="851"/>
      <c r="WQQ45" s="851"/>
      <c r="WQR45" s="851"/>
      <c r="WQS45" s="851"/>
      <c r="WQT45" s="851"/>
      <c r="WQU45" s="851"/>
      <c r="WQV45" s="851"/>
      <c r="WQW45" s="851"/>
      <c r="WQX45" s="851"/>
      <c r="WQY45" s="851"/>
      <c r="WQZ45" s="851"/>
      <c r="WRA45" s="851"/>
      <c r="WRB45" s="851"/>
      <c r="WRC45" s="851"/>
      <c r="WRD45" s="851"/>
      <c r="WRE45" s="851"/>
      <c r="WRF45" s="851"/>
      <c r="WRG45" s="851"/>
      <c r="WRH45" s="851"/>
      <c r="WRI45" s="851"/>
      <c r="WRJ45" s="851"/>
      <c r="WRK45" s="851"/>
      <c r="WRL45" s="851"/>
      <c r="WRM45" s="851"/>
      <c r="WRN45" s="851"/>
      <c r="WRO45" s="851"/>
      <c r="WRP45" s="851"/>
      <c r="WRQ45" s="851"/>
      <c r="WRR45" s="851"/>
      <c r="WRS45" s="851"/>
      <c r="WRT45" s="851"/>
      <c r="WRU45" s="851"/>
      <c r="WRV45" s="851"/>
      <c r="WRW45" s="851"/>
      <c r="WRX45" s="851"/>
      <c r="WRY45" s="851"/>
      <c r="WRZ45" s="851"/>
      <c r="WSA45" s="851"/>
      <c r="WSB45" s="851"/>
      <c r="WSC45" s="851"/>
      <c r="WSD45" s="851"/>
      <c r="WSE45" s="851"/>
      <c r="WSF45" s="851"/>
      <c r="WSG45" s="851"/>
      <c r="WSH45" s="851"/>
      <c r="WSI45" s="851"/>
      <c r="WSJ45" s="851"/>
      <c r="WSK45" s="851"/>
      <c r="WSL45" s="851"/>
      <c r="WSM45" s="851"/>
      <c r="WSN45" s="851"/>
      <c r="WSO45" s="851"/>
      <c r="WSP45" s="851"/>
      <c r="WSQ45" s="851"/>
      <c r="WSR45" s="851"/>
      <c r="WSS45" s="851"/>
      <c r="WST45" s="851"/>
      <c r="WSU45" s="851"/>
      <c r="WSV45" s="851"/>
      <c r="WSW45" s="851"/>
      <c r="WSX45" s="851"/>
      <c r="WSY45" s="851"/>
      <c r="WSZ45" s="851"/>
      <c r="WTA45" s="851"/>
      <c r="WTB45" s="851"/>
      <c r="WTC45" s="851"/>
      <c r="WTD45" s="851"/>
      <c r="WTE45" s="851"/>
      <c r="WTF45" s="851"/>
      <c r="WTG45" s="851"/>
      <c r="WTH45" s="851"/>
      <c r="WTI45" s="851"/>
      <c r="WTJ45" s="851"/>
      <c r="WTK45" s="851"/>
      <c r="WTL45" s="851"/>
      <c r="WTM45" s="851"/>
      <c r="WTN45" s="851"/>
      <c r="WTO45" s="851"/>
      <c r="WTP45" s="851"/>
      <c r="WTQ45" s="851"/>
      <c r="WTR45" s="851"/>
      <c r="WTS45" s="851"/>
      <c r="WTT45" s="851"/>
      <c r="WTU45" s="851"/>
      <c r="WTV45" s="851"/>
      <c r="WTW45" s="851"/>
      <c r="WTX45" s="851"/>
      <c r="WTY45" s="851"/>
      <c r="WTZ45" s="851"/>
      <c r="WUA45" s="851"/>
      <c r="WUB45" s="851"/>
      <c r="WUC45" s="851"/>
      <c r="WUD45" s="851"/>
      <c r="WUE45" s="851"/>
      <c r="WUF45" s="851"/>
      <c r="WUG45" s="851"/>
      <c r="WUH45" s="851"/>
      <c r="WUI45" s="851"/>
      <c r="WUJ45" s="851"/>
      <c r="WUK45" s="851"/>
      <c r="WUL45" s="851"/>
      <c r="WUM45" s="851"/>
      <c r="WUN45" s="851"/>
      <c r="WUO45" s="851"/>
      <c r="WUP45" s="851"/>
      <c r="WUQ45" s="851"/>
      <c r="WUR45" s="851"/>
      <c r="WUS45" s="851"/>
      <c r="WUT45" s="851"/>
      <c r="WUU45" s="851"/>
      <c r="WUV45" s="851"/>
      <c r="WUW45" s="851"/>
      <c r="WUX45" s="851"/>
      <c r="WUY45" s="851"/>
      <c r="WUZ45" s="851"/>
      <c r="WVA45" s="851"/>
      <c r="WVB45" s="851"/>
      <c r="WVC45" s="851"/>
      <c r="WVD45" s="851"/>
      <c r="WVE45" s="851"/>
      <c r="WVF45" s="851"/>
      <c r="WVG45" s="851"/>
      <c r="WVH45" s="851"/>
      <c r="WVI45" s="851"/>
      <c r="WVJ45" s="851"/>
      <c r="WVK45" s="851"/>
      <c r="WVL45" s="851"/>
      <c r="WVM45" s="851"/>
      <c r="WVN45" s="851"/>
      <c r="WVO45" s="851"/>
      <c r="WVP45" s="851"/>
      <c r="WVQ45" s="851"/>
      <c r="WVR45" s="851"/>
      <c r="WVS45" s="851"/>
      <c r="WVT45" s="851"/>
      <c r="WVU45" s="851"/>
      <c r="WVV45" s="851"/>
      <c r="WVW45" s="851"/>
      <c r="WVX45" s="851"/>
      <c r="WVY45" s="851"/>
      <c r="WVZ45" s="851"/>
      <c r="WWA45" s="851"/>
      <c r="WWB45" s="851"/>
      <c r="WWC45" s="851"/>
      <c r="WWD45" s="851"/>
      <c r="WWE45" s="851"/>
      <c r="WWF45" s="851"/>
      <c r="WWG45" s="851"/>
      <c r="WWH45" s="851"/>
      <c r="WWI45" s="851"/>
      <c r="WWJ45" s="851"/>
      <c r="WWK45" s="851"/>
      <c r="WWL45" s="851"/>
      <c r="WWM45" s="851"/>
      <c r="WWN45" s="851"/>
      <c r="WWO45" s="851"/>
      <c r="WWP45" s="851"/>
      <c r="WWQ45" s="851"/>
      <c r="WWR45" s="851"/>
      <c r="WWS45" s="851"/>
      <c r="WWT45" s="851"/>
      <c r="WWU45" s="851"/>
      <c r="WWV45" s="851"/>
      <c r="WWW45" s="851"/>
      <c r="WWX45" s="851"/>
      <c r="WWY45" s="851"/>
      <c r="WWZ45" s="851"/>
      <c r="WXA45" s="851"/>
      <c r="WXB45" s="851"/>
      <c r="WXC45" s="851"/>
      <c r="WXD45" s="851"/>
      <c r="WXE45" s="851"/>
      <c r="WXF45" s="851"/>
      <c r="WXG45" s="851"/>
      <c r="WXH45" s="851"/>
      <c r="WXI45" s="851"/>
      <c r="WXJ45" s="851"/>
      <c r="WXK45" s="851"/>
      <c r="WXL45" s="851"/>
      <c r="WXM45" s="851"/>
      <c r="WXN45" s="851"/>
      <c r="WXO45" s="851"/>
      <c r="WXP45" s="851"/>
      <c r="WXQ45" s="851"/>
      <c r="WXR45" s="851"/>
      <c r="WXS45" s="851"/>
      <c r="WXT45" s="851"/>
      <c r="WXU45" s="851"/>
      <c r="WXV45" s="851"/>
      <c r="WXW45" s="851"/>
      <c r="WXX45" s="851"/>
      <c r="WXY45" s="851"/>
      <c r="WXZ45" s="851"/>
      <c r="WYA45" s="851"/>
      <c r="WYB45" s="851"/>
      <c r="WYC45" s="851"/>
      <c r="WYD45" s="851"/>
      <c r="WYE45" s="851"/>
      <c r="WYF45" s="851"/>
      <c r="WYG45" s="851"/>
      <c r="WYH45" s="851"/>
      <c r="WYI45" s="851"/>
      <c r="WYJ45" s="851"/>
      <c r="WYK45" s="851"/>
      <c r="WYL45" s="851"/>
      <c r="WYM45" s="851"/>
      <c r="WYN45" s="851"/>
      <c r="WYO45" s="851"/>
      <c r="WYP45" s="851"/>
      <c r="WYQ45" s="851"/>
      <c r="WYR45" s="851"/>
      <c r="WYS45" s="851"/>
      <c r="WYT45" s="851"/>
      <c r="WYU45" s="851"/>
      <c r="WYV45" s="851"/>
      <c r="WYW45" s="851"/>
      <c r="WYX45" s="851"/>
      <c r="WYY45" s="851"/>
      <c r="WYZ45" s="851"/>
      <c r="WZA45" s="851"/>
      <c r="WZB45" s="851"/>
      <c r="WZC45" s="851"/>
      <c r="WZD45" s="851"/>
      <c r="WZE45" s="851"/>
      <c r="WZF45" s="851"/>
      <c r="WZG45" s="851"/>
      <c r="WZH45" s="851"/>
      <c r="WZI45" s="851"/>
      <c r="WZJ45" s="851"/>
      <c r="WZK45" s="851"/>
      <c r="WZL45" s="851"/>
      <c r="WZM45" s="851"/>
      <c r="WZN45" s="851"/>
      <c r="WZO45" s="851"/>
      <c r="WZP45" s="851"/>
      <c r="WZQ45" s="851"/>
      <c r="WZR45" s="851"/>
      <c r="WZS45" s="851"/>
      <c r="WZT45" s="851"/>
      <c r="WZU45" s="851"/>
      <c r="WZV45" s="851"/>
      <c r="WZW45" s="851"/>
      <c r="WZX45" s="851"/>
      <c r="WZY45" s="851"/>
      <c r="WZZ45" s="851"/>
      <c r="XAA45" s="851"/>
      <c r="XAB45" s="851"/>
      <c r="XAC45" s="851"/>
      <c r="XAD45" s="851"/>
      <c r="XAE45" s="851"/>
      <c r="XAF45" s="851"/>
      <c r="XAG45" s="851"/>
      <c r="XAH45" s="851"/>
      <c r="XAI45" s="851"/>
      <c r="XAJ45" s="851"/>
      <c r="XAK45" s="851"/>
      <c r="XAL45" s="851"/>
      <c r="XAM45" s="851"/>
      <c r="XAN45" s="851"/>
      <c r="XAO45" s="851"/>
      <c r="XAP45" s="851"/>
      <c r="XAQ45" s="851"/>
      <c r="XAR45" s="851"/>
      <c r="XAS45" s="851"/>
      <c r="XAT45" s="851"/>
      <c r="XAU45" s="851"/>
      <c r="XAV45" s="851"/>
      <c r="XAW45" s="851"/>
      <c r="XAX45" s="851"/>
      <c r="XAY45" s="851"/>
      <c r="XAZ45" s="851"/>
      <c r="XBA45" s="851"/>
      <c r="XBB45" s="851"/>
      <c r="XBC45" s="851"/>
      <c r="XBD45" s="851"/>
      <c r="XBE45" s="851"/>
      <c r="XBF45" s="851"/>
      <c r="XBG45" s="851"/>
      <c r="XBH45" s="851"/>
      <c r="XBI45" s="851"/>
      <c r="XBJ45" s="851"/>
      <c r="XBK45" s="851"/>
      <c r="XBL45" s="851"/>
      <c r="XBM45" s="851"/>
      <c r="XBN45" s="851"/>
      <c r="XBO45" s="851"/>
      <c r="XBP45" s="851"/>
      <c r="XBQ45" s="851"/>
      <c r="XBR45" s="851"/>
      <c r="XBS45" s="851"/>
      <c r="XBT45" s="851"/>
      <c r="XBU45" s="851"/>
      <c r="XBV45" s="851"/>
      <c r="XBW45" s="851"/>
      <c r="XBX45" s="851"/>
      <c r="XBY45" s="851"/>
      <c r="XBZ45" s="851"/>
      <c r="XCA45" s="851"/>
      <c r="XCB45" s="851"/>
      <c r="XCC45" s="851"/>
      <c r="XCD45" s="851"/>
      <c r="XCE45" s="851"/>
      <c r="XCF45" s="851"/>
      <c r="XCG45" s="851"/>
      <c r="XCH45" s="851"/>
      <c r="XCI45" s="851"/>
      <c r="XCJ45" s="851"/>
      <c r="XCK45" s="851"/>
      <c r="XCL45" s="851"/>
      <c r="XCM45" s="851"/>
      <c r="XCN45" s="851"/>
      <c r="XCO45" s="851"/>
      <c r="XCP45" s="851"/>
      <c r="XCQ45" s="851"/>
      <c r="XCR45" s="851"/>
      <c r="XCS45" s="851"/>
      <c r="XCT45" s="851"/>
      <c r="XCU45" s="851"/>
      <c r="XCV45" s="851"/>
      <c r="XCW45" s="851"/>
      <c r="XCX45" s="851"/>
      <c r="XCY45" s="851"/>
      <c r="XCZ45" s="851"/>
      <c r="XDA45" s="851"/>
      <c r="XDB45" s="851"/>
      <c r="XDC45" s="851"/>
      <c r="XDD45" s="851"/>
      <c r="XDE45" s="851"/>
      <c r="XDF45" s="851"/>
      <c r="XDG45" s="851"/>
      <c r="XDH45" s="851"/>
      <c r="XDI45" s="851"/>
      <c r="XDJ45" s="851"/>
      <c r="XDK45" s="851"/>
      <c r="XDL45" s="851"/>
      <c r="XDM45" s="851"/>
      <c r="XDN45" s="851"/>
      <c r="XDO45" s="851"/>
      <c r="XDP45" s="851"/>
      <c r="XDQ45" s="851"/>
      <c r="XDR45" s="851"/>
      <c r="XDS45" s="851"/>
      <c r="XDT45" s="851"/>
      <c r="XDU45" s="851"/>
      <c r="XDV45" s="851"/>
      <c r="XDW45" s="851"/>
      <c r="XDX45" s="851"/>
      <c r="XDY45" s="851"/>
      <c r="XDZ45" s="851"/>
      <c r="XEA45" s="851"/>
      <c r="XEB45" s="851"/>
      <c r="XEC45" s="851"/>
      <c r="XED45" s="851"/>
      <c r="XEE45" s="851"/>
      <c r="XEF45" s="851"/>
      <c r="XEG45" s="851"/>
      <c r="XEH45" s="851"/>
      <c r="XEI45" s="851"/>
      <c r="XEJ45" s="851"/>
      <c r="XEK45" s="851"/>
      <c r="XEL45" s="851"/>
      <c r="XEM45" s="851"/>
      <c r="XEN45" s="851"/>
      <c r="XEO45" s="851"/>
      <c r="XEP45" s="851"/>
      <c r="XEQ45" s="851"/>
      <c r="XER45" s="851"/>
      <c r="XES45" s="851"/>
      <c r="XET45" s="851"/>
      <c r="XEU45" s="851"/>
      <c r="XEV45" s="851"/>
      <c r="XEW45" s="851"/>
      <c r="XEX45" s="851"/>
      <c r="XEY45" s="851"/>
      <c r="XEZ45" s="851"/>
      <c r="XFA45" s="851"/>
      <c r="XFB45" s="851"/>
      <c r="XFC45" s="851"/>
      <c r="XFD45" s="851"/>
    </row>
    <row r="46" s="4" customFormat="1" customHeight="1" spans="1:16384">
      <c r="A46" s="789" t="str">
        <f t="shared" si="30"/>
        <v>西U5</v>
      </c>
      <c r="B46" s="790">
        <f t="shared" si="6"/>
        <v>211.8091</v>
      </c>
      <c r="C46" s="790">
        <f t="shared" si="7"/>
        <v>231.8091</v>
      </c>
      <c r="D46" s="791">
        <f t="shared" si="8"/>
        <v>20</v>
      </c>
      <c r="E46" s="792">
        <f t="shared" si="9"/>
        <v>3.348</v>
      </c>
      <c r="F46" s="792">
        <f t="shared" si="10"/>
        <v>3.348</v>
      </c>
      <c r="G46" s="792">
        <f t="shared" si="11"/>
        <v>-1.19999</v>
      </c>
      <c r="H46" s="792">
        <f t="shared" si="12"/>
        <v>-1.98997</v>
      </c>
      <c r="I46" s="792">
        <f t="shared" si="13"/>
        <v>4.54799</v>
      </c>
      <c r="J46" s="812">
        <f t="shared" si="14"/>
        <v>5.33797</v>
      </c>
      <c r="K46" s="813">
        <f t="shared" si="15"/>
        <v>0.7</v>
      </c>
      <c r="L46" s="813">
        <f>LOOKUP(MAX(J46,I46),{0,3,4,5,6.5,7.5,9,10},{0.3,0.4,0.5,0.6,0.7,0.8,0.9})</f>
        <v>0.6</v>
      </c>
      <c r="M46" s="813">
        <f t="shared" si="16"/>
        <v>23.45</v>
      </c>
      <c r="N46" s="813">
        <f t="shared" si="17"/>
        <v>23.45</v>
      </c>
      <c r="O46" s="814">
        <f t="shared" si="18"/>
        <v>2.34935</v>
      </c>
      <c r="P46" s="815">
        <f t="shared" si="19"/>
        <v>2.63933</v>
      </c>
      <c r="Q46" s="815">
        <f t="shared" si="20"/>
        <v>1.75</v>
      </c>
      <c r="R46" s="791">
        <f t="shared" si="21"/>
        <v>1.75</v>
      </c>
      <c r="S46" s="838">
        <f t="shared" si="22"/>
        <v>1</v>
      </c>
      <c r="T46" s="839">
        <f t="shared" si="23"/>
        <v>2.10002</v>
      </c>
      <c r="U46" s="840">
        <f t="shared" si="24"/>
        <v>1.1</v>
      </c>
      <c r="V46" s="840">
        <f t="shared" si="25"/>
        <v>0.45</v>
      </c>
      <c r="W46" s="839">
        <f t="shared" si="26"/>
        <v>0.45</v>
      </c>
      <c r="X46" s="841">
        <f t="shared" si="27"/>
        <v>0</v>
      </c>
      <c r="Y46" s="828">
        <f t="shared" si="28"/>
        <v>4.365095</v>
      </c>
      <c r="Z46" s="828">
        <f t="shared" si="29"/>
        <v>0</v>
      </c>
      <c r="AA46" s="851"/>
      <c r="AB46" s="852"/>
      <c r="AC46" s="852"/>
      <c r="AD46" s="851"/>
      <c r="AE46" s="851"/>
      <c r="AF46" s="851"/>
      <c r="AG46" s="851"/>
      <c r="AH46" s="851"/>
      <c r="AI46" s="851"/>
      <c r="AJ46" s="851"/>
      <c r="AK46" s="851"/>
      <c r="AL46" s="851"/>
      <c r="AM46" s="851"/>
      <c r="AN46" s="851"/>
      <c r="AO46" s="851"/>
      <c r="AP46" s="851"/>
      <c r="AQ46" s="851"/>
      <c r="AR46" s="851"/>
      <c r="AS46" s="851"/>
      <c r="AT46" s="851"/>
      <c r="AU46" s="851"/>
      <c r="AV46" s="851"/>
      <c r="AW46" s="851"/>
      <c r="AX46" s="851"/>
      <c r="AY46" s="851"/>
      <c r="AZ46" s="851"/>
      <c r="BA46" s="851"/>
      <c r="BB46" s="851"/>
      <c r="BC46" s="851"/>
      <c r="BD46" s="851"/>
      <c r="BE46" s="851"/>
      <c r="BF46" s="851"/>
      <c r="BG46" s="851"/>
      <c r="BH46" s="851"/>
      <c r="BI46" s="851"/>
      <c r="BJ46" s="851"/>
      <c r="BK46" s="851"/>
      <c r="BL46" s="851"/>
      <c r="BM46" s="851"/>
      <c r="BN46" s="851"/>
      <c r="BO46" s="851"/>
      <c r="BP46" s="851"/>
      <c r="BQ46" s="851"/>
      <c r="BR46" s="851"/>
      <c r="BS46" s="851"/>
      <c r="BT46" s="851"/>
      <c r="BU46" s="851"/>
      <c r="BV46" s="851"/>
      <c r="BW46" s="851"/>
      <c r="BX46" s="851"/>
      <c r="BY46" s="851"/>
      <c r="BZ46" s="851"/>
      <c r="CA46" s="851"/>
      <c r="CB46" s="851"/>
      <c r="CC46" s="851"/>
      <c r="CD46" s="851"/>
      <c r="CE46" s="851"/>
      <c r="CF46" s="851"/>
      <c r="CG46" s="851"/>
      <c r="CH46" s="851"/>
      <c r="CI46" s="851"/>
      <c r="CJ46" s="851"/>
      <c r="CK46" s="851"/>
      <c r="CL46" s="851"/>
      <c r="CM46" s="851"/>
      <c r="CN46" s="851"/>
      <c r="CO46" s="851"/>
      <c r="CP46" s="851"/>
      <c r="CQ46" s="851"/>
      <c r="CR46" s="851"/>
      <c r="CS46" s="851"/>
      <c r="CT46" s="851"/>
      <c r="CU46" s="851"/>
      <c r="CV46" s="851"/>
      <c r="CW46" s="851"/>
      <c r="CX46" s="851"/>
      <c r="CY46" s="851"/>
      <c r="CZ46" s="851"/>
      <c r="DA46" s="851"/>
      <c r="DB46" s="851"/>
      <c r="DC46" s="851"/>
      <c r="DD46" s="851"/>
      <c r="DE46" s="851"/>
      <c r="DF46" s="851"/>
      <c r="DG46" s="851"/>
      <c r="DH46" s="851"/>
      <c r="DI46" s="851"/>
      <c r="DJ46" s="851"/>
      <c r="DK46" s="851"/>
      <c r="DL46" s="851"/>
      <c r="DM46" s="851"/>
      <c r="DN46" s="851"/>
      <c r="DO46" s="851"/>
      <c r="DP46" s="851"/>
      <c r="DQ46" s="851"/>
      <c r="DR46" s="851"/>
      <c r="DS46" s="851"/>
      <c r="DT46" s="851"/>
      <c r="DU46" s="851"/>
      <c r="DV46" s="851"/>
      <c r="DW46" s="851"/>
      <c r="DX46" s="851"/>
      <c r="DY46" s="851"/>
      <c r="DZ46" s="851"/>
      <c r="EA46" s="851"/>
      <c r="EB46" s="851"/>
      <c r="EC46" s="851"/>
      <c r="ED46" s="851"/>
      <c r="EE46" s="851"/>
      <c r="EF46" s="851"/>
      <c r="EG46" s="851"/>
      <c r="EH46" s="851"/>
      <c r="EI46" s="851"/>
      <c r="EJ46" s="851"/>
      <c r="EK46" s="851"/>
      <c r="EL46" s="851"/>
      <c r="EM46" s="851"/>
      <c r="EN46" s="851"/>
      <c r="EO46" s="851"/>
      <c r="EP46" s="851"/>
      <c r="EQ46" s="851"/>
      <c r="ER46" s="851"/>
      <c r="ES46" s="851"/>
      <c r="ET46" s="851"/>
      <c r="EU46" s="851"/>
      <c r="EV46" s="851"/>
      <c r="EW46" s="851"/>
      <c r="EX46" s="851"/>
      <c r="EY46" s="851"/>
      <c r="EZ46" s="851"/>
      <c r="FA46" s="851"/>
      <c r="FB46" s="851"/>
      <c r="FC46" s="851"/>
      <c r="FD46" s="851"/>
      <c r="FE46" s="851"/>
      <c r="FF46" s="851"/>
      <c r="FG46" s="851"/>
      <c r="FH46" s="851"/>
      <c r="FI46" s="851"/>
      <c r="FJ46" s="851"/>
      <c r="FK46" s="851"/>
      <c r="FL46" s="851"/>
      <c r="FM46" s="851"/>
      <c r="FN46" s="851"/>
      <c r="FO46" s="851"/>
      <c r="FP46" s="851"/>
      <c r="FQ46" s="851"/>
      <c r="FR46" s="851"/>
      <c r="FS46" s="851"/>
      <c r="FT46" s="851"/>
      <c r="FU46" s="851"/>
      <c r="FV46" s="851"/>
      <c r="FW46" s="851"/>
      <c r="FX46" s="851"/>
      <c r="FY46" s="851"/>
      <c r="FZ46" s="851"/>
      <c r="GA46" s="851"/>
      <c r="GB46" s="851"/>
      <c r="GC46" s="851"/>
      <c r="GD46" s="851"/>
      <c r="GE46" s="851"/>
      <c r="GF46" s="851"/>
      <c r="GG46" s="851"/>
      <c r="GH46" s="851"/>
      <c r="GI46" s="851"/>
      <c r="GJ46" s="851"/>
      <c r="GK46" s="851"/>
      <c r="GL46" s="851"/>
      <c r="GM46" s="851"/>
      <c r="GN46" s="851"/>
      <c r="GO46" s="851"/>
      <c r="GP46" s="851"/>
      <c r="GQ46" s="851"/>
      <c r="GR46" s="851"/>
      <c r="GS46" s="851"/>
      <c r="GT46" s="851"/>
      <c r="GU46" s="851"/>
      <c r="GV46" s="851"/>
      <c r="GW46" s="851"/>
      <c r="GX46" s="851"/>
      <c r="GY46" s="851"/>
      <c r="GZ46" s="851"/>
      <c r="HA46" s="851"/>
      <c r="HB46" s="851"/>
      <c r="HC46" s="851"/>
      <c r="HD46" s="851"/>
      <c r="HE46" s="851"/>
      <c r="HF46" s="851"/>
      <c r="HG46" s="851"/>
      <c r="HH46" s="851"/>
      <c r="HI46" s="851"/>
      <c r="HJ46" s="851"/>
      <c r="HK46" s="851"/>
      <c r="HL46" s="851"/>
      <c r="HM46" s="851"/>
      <c r="HN46" s="851"/>
      <c r="HO46" s="851"/>
      <c r="HP46" s="851"/>
      <c r="HQ46" s="851"/>
      <c r="HR46" s="851"/>
      <c r="HS46" s="851"/>
      <c r="HT46" s="851"/>
      <c r="HU46" s="851"/>
      <c r="HV46" s="851"/>
      <c r="HW46" s="851"/>
      <c r="HX46" s="851"/>
      <c r="HY46" s="851"/>
      <c r="HZ46" s="851"/>
      <c r="IA46" s="851"/>
      <c r="IB46" s="851"/>
      <c r="IC46" s="851"/>
      <c r="ID46" s="851"/>
      <c r="IE46" s="851"/>
      <c r="IF46" s="851"/>
      <c r="IG46" s="851"/>
      <c r="IH46" s="851"/>
      <c r="II46" s="851"/>
      <c r="IJ46" s="851"/>
      <c r="IK46" s="851"/>
      <c r="IL46" s="851"/>
      <c r="IM46" s="851"/>
      <c r="IN46" s="851"/>
      <c r="IO46" s="851"/>
      <c r="IP46" s="851"/>
      <c r="IQ46" s="851"/>
      <c r="IR46" s="851"/>
      <c r="IS46" s="851"/>
      <c r="IT46" s="851"/>
      <c r="IU46" s="851"/>
      <c r="IV46" s="851"/>
      <c r="IW46" s="851"/>
      <c r="IX46" s="851"/>
      <c r="IY46" s="851"/>
      <c r="IZ46" s="851"/>
      <c r="JA46" s="851"/>
      <c r="JB46" s="851"/>
      <c r="JC46" s="851"/>
      <c r="JD46" s="851"/>
      <c r="JE46" s="851"/>
      <c r="JF46" s="851"/>
      <c r="JG46" s="851"/>
      <c r="JH46" s="851"/>
      <c r="JI46" s="851"/>
      <c r="JJ46" s="851"/>
      <c r="JK46" s="851"/>
      <c r="JL46" s="851"/>
      <c r="JM46" s="851"/>
      <c r="JN46" s="851"/>
      <c r="JO46" s="851"/>
      <c r="JP46" s="851"/>
      <c r="JQ46" s="851"/>
      <c r="JR46" s="851"/>
      <c r="JS46" s="851"/>
      <c r="JT46" s="851"/>
      <c r="JU46" s="851"/>
      <c r="JV46" s="851"/>
      <c r="JW46" s="851"/>
      <c r="JX46" s="851"/>
      <c r="JY46" s="851"/>
      <c r="JZ46" s="851"/>
      <c r="KA46" s="851"/>
      <c r="KB46" s="851"/>
      <c r="KC46" s="851"/>
      <c r="KD46" s="851"/>
      <c r="KE46" s="851"/>
      <c r="KF46" s="851"/>
      <c r="KG46" s="851"/>
      <c r="KH46" s="851"/>
      <c r="KI46" s="851"/>
      <c r="KJ46" s="851"/>
      <c r="KK46" s="851"/>
      <c r="KL46" s="851"/>
      <c r="KM46" s="851"/>
      <c r="KN46" s="851"/>
      <c r="KO46" s="851"/>
      <c r="KP46" s="851"/>
      <c r="KQ46" s="851"/>
      <c r="KR46" s="851"/>
      <c r="KS46" s="851"/>
      <c r="KT46" s="851"/>
      <c r="KU46" s="851"/>
      <c r="KV46" s="851"/>
      <c r="KW46" s="851"/>
      <c r="KX46" s="851"/>
      <c r="KY46" s="851"/>
      <c r="KZ46" s="851"/>
      <c r="LA46" s="851"/>
      <c r="LB46" s="851"/>
      <c r="LC46" s="851"/>
      <c r="LD46" s="851"/>
      <c r="LE46" s="851"/>
      <c r="LF46" s="851"/>
      <c r="LG46" s="851"/>
      <c r="LH46" s="851"/>
      <c r="LI46" s="851"/>
      <c r="LJ46" s="851"/>
      <c r="LK46" s="851"/>
      <c r="LL46" s="851"/>
      <c r="LM46" s="851"/>
      <c r="LN46" s="851"/>
      <c r="LO46" s="851"/>
      <c r="LP46" s="851"/>
      <c r="LQ46" s="851"/>
      <c r="LR46" s="851"/>
      <c r="LS46" s="851"/>
      <c r="LT46" s="851"/>
      <c r="LU46" s="851"/>
      <c r="LV46" s="851"/>
      <c r="LW46" s="851"/>
      <c r="LX46" s="851"/>
      <c r="LY46" s="851"/>
      <c r="LZ46" s="851"/>
      <c r="MA46" s="851"/>
      <c r="MB46" s="851"/>
      <c r="MC46" s="851"/>
      <c r="MD46" s="851"/>
      <c r="ME46" s="851"/>
      <c r="MF46" s="851"/>
      <c r="MG46" s="851"/>
      <c r="MH46" s="851"/>
      <c r="MI46" s="851"/>
      <c r="MJ46" s="851"/>
      <c r="MK46" s="851"/>
      <c r="ML46" s="851"/>
      <c r="MM46" s="851"/>
      <c r="MN46" s="851"/>
      <c r="MO46" s="851"/>
      <c r="MP46" s="851"/>
      <c r="MQ46" s="851"/>
      <c r="MR46" s="851"/>
      <c r="MS46" s="851"/>
      <c r="MT46" s="851"/>
      <c r="MU46" s="851"/>
      <c r="MV46" s="851"/>
      <c r="MW46" s="851"/>
      <c r="MX46" s="851"/>
      <c r="MY46" s="851"/>
      <c r="MZ46" s="851"/>
      <c r="NA46" s="851"/>
      <c r="NB46" s="851"/>
      <c r="NC46" s="851"/>
      <c r="ND46" s="851"/>
      <c r="NE46" s="851"/>
      <c r="NF46" s="851"/>
      <c r="NG46" s="851"/>
      <c r="NH46" s="851"/>
      <c r="NI46" s="851"/>
      <c r="NJ46" s="851"/>
      <c r="NK46" s="851"/>
      <c r="NL46" s="851"/>
      <c r="NM46" s="851"/>
      <c r="NN46" s="851"/>
      <c r="NO46" s="851"/>
      <c r="NP46" s="851"/>
      <c r="NQ46" s="851"/>
      <c r="NR46" s="851"/>
      <c r="NS46" s="851"/>
      <c r="NT46" s="851"/>
      <c r="NU46" s="851"/>
      <c r="NV46" s="851"/>
      <c r="NW46" s="851"/>
      <c r="NX46" s="851"/>
      <c r="NY46" s="851"/>
      <c r="NZ46" s="851"/>
      <c r="OA46" s="851"/>
      <c r="OB46" s="851"/>
      <c r="OC46" s="851"/>
      <c r="OD46" s="851"/>
      <c r="OE46" s="851"/>
      <c r="OF46" s="851"/>
      <c r="OG46" s="851"/>
      <c r="OH46" s="851"/>
      <c r="OI46" s="851"/>
      <c r="OJ46" s="851"/>
      <c r="OK46" s="851"/>
      <c r="OL46" s="851"/>
      <c r="OM46" s="851"/>
      <c r="ON46" s="851"/>
      <c r="OO46" s="851"/>
      <c r="OP46" s="851"/>
      <c r="OQ46" s="851"/>
      <c r="OR46" s="851"/>
      <c r="OS46" s="851"/>
      <c r="OT46" s="851"/>
      <c r="OU46" s="851"/>
      <c r="OV46" s="851"/>
      <c r="OW46" s="851"/>
      <c r="OX46" s="851"/>
      <c r="OY46" s="851"/>
      <c r="OZ46" s="851"/>
      <c r="PA46" s="851"/>
      <c r="PB46" s="851"/>
      <c r="PC46" s="851"/>
      <c r="PD46" s="851"/>
      <c r="PE46" s="851"/>
      <c r="PF46" s="851"/>
      <c r="PG46" s="851"/>
      <c r="PH46" s="851"/>
      <c r="PI46" s="851"/>
      <c r="PJ46" s="851"/>
      <c r="PK46" s="851"/>
      <c r="PL46" s="851"/>
      <c r="PM46" s="851"/>
      <c r="PN46" s="851"/>
      <c r="PO46" s="851"/>
      <c r="PP46" s="851"/>
      <c r="PQ46" s="851"/>
      <c r="PR46" s="851"/>
      <c r="PS46" s="851"/>
      <c r="PT46" s="851"/>
      <c r="PU46" s="851"/>
      <c r="PV46" s="851"/>
      <c r="PW46" s="851"/>
      <c r="PX46" s="851"/>
      <c r="PY46" s="851"/>
      <c r="PZ46" s="851"/>
      <c r="QA46" s="851"/>
      <c r="QB46" s="851"/>
      <c r="QC46" s="851"/>
      <c r="QD46" s="851"/>
      <c r="QE46" s="851"/>
      <c r="QF46" s="851"/>
      <c r="QG46" s="851"/>
      <c r="QH46" s="851"/>
      <c r="QI46" s="851"/>
      <c r="QJ46" s="851"/>
      <c r="QK46" s="851"/>
      <c r="QL46" s="851"/>
      <c r="QM46" s="851"/>
      <c r="QN46" s="851"/>
      <c r="QO46" s="851"/>
      <c r="QP46" s="851"/>
      <c r="QQ46" s="851"/>
      <c r="QR46" s="851"/>
      <c r="QS46" s="851"/>
      <c r="QT46" s="851"/>
      <c r="QU46" s="851"/>
      <c r="QV46" s="851"/>
      <c r="QW46" s="851"/>
      <c r="QX46" s="851"/>
      <c r="QY46" s="851"/>
      <c r="QZ46" s="851"/>
      <c r="RA46" s="851"/>
      <c r="RB46" s="851"/>
      <c r="RC46" s="851"/>
      <c r="RD46" s="851"/>
      <c r="RE46" s="851"/>
      <c r="RF46" s="851"/>
      <c r="RG46" s="851"/>
      <c r="RH46" s="851"/>
      <c r="RI46" s="851"/>
      <c r="RJ46" s="851"/>
      <c r="RK46" s="851"/>
      <c r="RL46" s="851"/>
      <c r="RM46" s="851"/>
      <c r="RN46" s="851"/>
      <c r="RO46" s="851"/>
      <c r="RP46" s="851"/>
      <c r="RQ46" s="851"/>
      <c r="RR46" s="851"/>
      <c r="RS46" s="851"/>
      <c r="RT46" s="851"/>
      <c r="RU46" s="851"/>
      <c r="RV46" s="851"/>
      <c r="RW46" s="851"/>
      <c r="RX46" s="851"/>
      <c r="RY46" s="851"/>
      <c r="RZ46" s="851"/>
      <c r="SA46" s="851"/>
      <c r="SB46" s="851"/>
      <c r="SC46" s="851"/>
      <c r="SD46" s="851"/>
      <c r="SE46" s="851"/>
      <c r="SF46" s="851"/>
      <c r="SG46" s="851"/>
      <c r="SH46" s="851"/>
      <c r="SI46" s="851"/>
      <c r="SJ46" s="851"/>
      <c r="SK46" s="851"/>
      <c r="SL46" s="851"/>
      <c r="SM46" s="851"/>
      <c r="SN46" s="851"/>
      <c r="SO46" s="851"/>
      <c r="SP46" s="851"/>
      <c r="SQ46" s="851"/>
      <c r="SR46" s="851"/>
      <c r="SS46" s="851"/>
      <c r="ST46" s="851"/>
      <c r="SU46" s="851"/>
      <c r="SV46" s="851"/>
      <c r="SW46" s="851"/>
      <c r="SX46" s="851"/>
      <c r="SY46" s="851"/>
      <c r="SZ46" s="851"/>
      <c r="TA46" s="851"/>
      <c r="TB46" s="851"/>
      <c r="TC46" s="851"/>
      <c r="TD46" s="851"/>
      <c r="TE46" s="851"/>
      <c r="TF46" s="851"/>
      <c r="TG46" s="851"/>
      <c r="TH46" s="851"/>
      <c r="TI46" s="851"/>
      <c r="TJ46" s="851"/>
      <c r="TK46" s="851"/>
      <c r="TL46" s="851"/>
      <c r="TM46" s="851"/>
      <c r="TN46" s="851"/>
      <c r="TO46" s="851"/>
      <c r="TP46" s="851"/>
      <c r="TQ46" s="851"/>
      <c r="TR46" s="851"/>
      <c r="TS46" s="851"/>
      <c r="TT46" s="851"/>
      <c r="TU46" s="851"/>
      <c r="TV46" s="851"/>
      <c r="TW46" s="851"/>
      <c r="TX46" s="851"/>
      <c r="TY46" s="851"/>
      <c r="TZ46" s="851"/>
      <c r="UA46" s="851"/>
      <c r="UB46" s="851"/>
      <c r="UC46" s="851"/>
      <c r="UD46" s="851"/>
      <c r="UE46" s="851"/>
      <c r="UF46" s="851"/>
      <c r="UG46" s="851"/>
      <c r="UH46" s="851"/>
      <c r="UI46" s="851"/>
      <c r="UJ46" s="851"/>
      <c r="UK46" s="851"/>
      <c r="UL46" s="851"/>
      <c r="UM46" s="851"/>
      <c r="UN46" s="851"/>
      <c r="UO46" s="851"/>
      <c r="UP46" s="851"/>
      <c r="UQ46" s="851"/>
      <c r="UR46" s="851"/>
      <c r="US46" s="851"/>
      <c r="UT46" s="851"/>
      <c r="UU46" s="851"/>
      <c r="UV46" s="851"/>
      <c r="UW46" s="851"/>
      <c r="UX46" s="851"/>
      <c r="UY46" s="851"/>
      <c r="UZ46" s="851"/>
      <c r="VA46" s="851"/>
      <c r="VB46" s="851"/>
      <c r="VC46" s="851"/>
      <c r="VD46" s="851"/>
      <c r="VE46" s="851"/>
      <c r="VF46" s="851"/>
      <c r="VG46" s="851"/>
      <c r="VH46" s="851"/>
      <c r="VI46" s="851"/>
      <c r="VJ46" s="851"/>
      <c r="VK46" s="851"/>
      <c r="VL46" s="851"/>
      <c r="VM46" s="851"/>
      <c r="VN46" s="851"/>
      <c r="VO46" s="851"/>
      <c r="VP46" s="851"/>
      <c r="VQ46" s="851"/>
      <c r="VR46" s="851"/>
      <c r="VS46" s="851"/>
      <c r="VT46" s="851"/>
      <c r="VU46" s="851"/>
      <c r="VV46" s="851"/>
      <c r="VW46" s="851"/>
      <c r="VX46" s="851"/>
      <c r="VY46" s="851"/>
      <c r="VZ46" s="851"/>
      <c r="WA46" s="851"/>
      <c r="WB46" s="851"/>
      <c r="WC46" s="851"/>
      <c r="WD46" s="851"/>
      <c r="WE46" s="851"/>
      <c r="WF46" s="851"/>
      <c r="WG46" s="851"/>
      <c r="WH46" s="851"/>
      <c r="WI46" s="851"/>
      <c r="WJ46" s="851"/>
      <c r="WK46" s="851"/>
      <c r="WL46" s="851"/>
      <c r="WM46" s="851"/>
      <c r="WN46" s="851"/>
      <c r="WO46" s="851"/>
      <c r="WP46" s="851"/>
      <c r="WQ46" s="851"/>
      <c r="WR46" s="851"/>
      <c r="WS46" s="851"/>
      <c r="WT46" s="851"/>
      <c r="WU46" s="851"/>
      <c r="WV46" s="851"/>
      <c r="WW46" s="851"/>
      <c r="WX46" s="851"/>
      <c r="WY46" s="851"/>
      <c r="WZ46" s="851"/>
      <c r="XA46" s="851"/>
      <c r="XB46" s="851"/>
      <c r="XC46" s="851"/>
      <c r="XD46" s="851"/>
      <c r="XE46" s="851"/>
      <c r="XF46" s="851"/>
      <c r="XG46" s="851"/>
      <c r="XH46" s="851"/>
      <c r="XI46" s="851"/>
      <c r="XJ46" s="851"/>
      <c r="XK46" s="851"/>
      <c r="XL46" s="851"/>
      <c r="XM46" s="851"/>
      <c r="XN46" s="851"/>
      <c r="XO46" s="851"/>
      <c r="XP46" s="851"/>
      <c r="XQ46" s="851"/>
      <c r="XR46" s="851"/>
      <c r="XS46" s="851"/>
      <c r="XT46" s="851"/>
      <c r="XU46" s="851"/>
      <c r="XV46" s="851"/>
      <c r="XW46" s="851"/>
      <c r="XX46" s="851"/>
      <c r="XY46" s="851"/>
      <c r="XZ46" s="851"/>
      <c r="YA46" s="851"/>
      <c r="YB46" s="851"/>
      <c r="YC46" s="851"/>
      <c r="YD46" s="851"/>
      <c r="YE46" s="851"/>
      <c r="YF46" s="851"/>
      <c r="YG46" s="851"/>
      <c r="YH46" s="851"/>
      <c r="YI46" s="851"/>
      <c r="YJ46" s="851"/>
      <c r="YK46" s="851"/>
      <c r="YL46" s="851"/>
      <c r="YM46" s="851"/>
      <c r="YN46" s="851"/>
      <c r="YO46" s="851"/>
      <c r="YP46" s="851"/>
      <c r="YQ46" s="851"/>
      <c r="YR46" s="851"/>
      <c r="YS46" s="851"/>
      <c r="YT46" s="851"/>
      <c r="YU46" s="851"/>
      <c r="YV46" s="851"/>
      <c r="YW46" s="851"/>
      <c r="YX46" s="851"/>
      <c r="YY46" s="851"/>
      <c r="YZ46" s="851"/>
      <c r="ZA46" s="851"/>
      <c r="ZB46" s="851"/>
      <c r="ZC46" s="851"/>
      <c r="ZD46" s="851"/>
      <c r="ZE46" s="851"/>
      <c r="ZF46" s="851"/>
      <c r="ZG46" s="851"/>
      <c r="ZH46" s="851"/>
      <c r="ZI46" s="851"/>
      <c r="ZJ46" s="851"/>
      <c r="ZK46" s="851"/>
      <c r="ZL46" s="851"/>
      <c r="ZM46" s="851"/>
      <c r="ZN46" s="851"/>
      <c r="ZO46" s="851"/>
      <c r="ZP46" s="851"/>
      <c r="ZQ46" s="851"/>
      <c r="ZR46" s="851"/>
      <c r="ZS46" s="851"/>
      <c r="ZT46" s="851"/>
      <c r="ZU46" s="851"/>
      <c r="ZV46" s="851"/>
      <c r="ZW46" s="851"/>
      <c r="ZX46" s="851"/>
      <c r="ZY46" s="851"/>
      <c r="ZZ46" s="851"/>
      <c r="AAA46" s="851"/>
      <c r="AAB46" s="851"/>
      <c r="AAC46" s="851"/>
      <c r="AAD46" s="851"/>
      <c r="AAE46" s="851"/>
      <c r="AAF46" s="851"/>
      <c r="AAG46" s="851"/>
      <c r="AAH46" s="851"/>
      <c r="AAI46" s="851"/>
      <c r="AAJ46" s="851"/>
      <c r="AAK46" s="851"/>
      <c r="AAL46" s="851"/>
      <c r="AAM46" s="851"/>
      <c r="AAN46" s="851"/>
      <c r="AAO46" s="851"/>
      <c r="AAP46" s="851"/>
      <c r="AAQ46" s="851"/>
      <c r="AAR46" s="851"/>
      <c r="AAS46" s="851"/>
      <c r="AAT46" s="851"/>
      <c r="AAU46" s="851"/>
      <c r="AAV46" s="851"/>
      <c r="AAW46" s="851"/>
      <c r="AAX46" s="851"/>
      <c r="AAY46" s="851"/>
      <c r="AAZ46" s="851"/>
      <c r="ABA46" s="851"/>
      <c r="ABB46" s="851"/>
      <c r="ABC46" s="851"/>
      <c r="ABD46" s="851"/>
      <c r="ABE46" s="851"/>
      <c r="ABF46" s="851"/>
      <c r="ABG46" s="851"/>
      <c r="ABH46" s="851"/>
      <c r="ABI46" s="851"/>
      <c r="ABJ46" s="851"/>
      <c r="ABK46" s="851"/>
      <c r="ABL46" s="851"/>
      <c r="ABM46" s="851"/>
      <c r="ABN46" s="851"/>
      <c r="ABO46" s="851"/>
      <c r="ABP46" s="851"/>
      <c r="ABQ46" s="851"/>
      <c r="ABR46" s="851"/>
      <c r="ABS46" s="851"/>
      <c r="ABT46" s="851"/>
      <c r="ABU46" s="851"/>
      <c r="ABV46" s="851"/>
      <c r="ABW46" s="851"/>
      <c r="ABX46" s="851"/>
      <c r="ABY46" s="851"/>
      <c r="ABZ46" s="851"/>
      <c r="ACA46" s="851"/>
      <c r="ACB46" s="851"/>
      <c r="ACC46" s="851"/>
      <c r="ACD46" s="851"/>
      <c r="ACE46" s="851"/>
      <c r="ACF46" s="851"/>
      <c r="ACG46" s="851"/>
      <c r="ACH46" s="851"/>
      <c r="ACI46" s="851"/>
      <c r="ACJ46" s="851"/>
      <c r="ACK46" s="851"/>
      <c r="ACL46" s="851"/>
      <c r="ACM46" s="851"/>
      <c r="ACN46" s="851"/>
      <c r="ACO46" s="851"/>
      <c r="ACP46" s="851"/>
      <c r="ACQ46" s="851"/>
      <c r="ACR46" s="851"/>
      <c r="ACS46" s="851"/>
      <c r="ACT46" s="851"/>
      <c r="ACU46" s="851"/>
      <c r="ACV46" s="851"/>
      <c r="ACW46" s="851"/>
      <c r="ACX46" s="851"/>
      <c r="ACY46" s="851"/>
      <c r="ACZ46" s="851"/>
      <c r="ADA46" s="851"/>
      <c r="ADB46" s="851"/>
      <c r="ADC46" s="851"/>
      <c r="ADD46" s="851"/>
      <c r="ADE46" s="851"/>
      <c r="ADF46" s="851"/>
      <c r="ADG46" s="851"/>
      <c r="ADH46" s="851"/>
      <c r="ADI46" s="851"/>
      <c r="ADJ46" s="851"/>
      <c r="ADK46" s="851"/>
      <c r="ADL46" s="851"/>
      <c r="ADM46" s="851"/>
      <c r="ADN46" s="851"/>
      <c r="ADO46" s="851"/>
      <c r="ADP46" s="851"/>
      <c r="ADQ46" s="851"/>
      <c r="ADR46" s="851"/>
      <c r="ADS46" s="851"/>
      <c r="ADT46" s="851"/>
      <c r="ADU46" s="851"/>
      <c r="ADV46" s="851"/>
      <c r="ADW46" s="851"/>
      <c r="ADX46" s="851"/>
      <c r="ADY46" s="851"/>
      <c r="ADZ46" s="851"/>
      <c r="AEA46" s="851"/>
      <c r="AEB46" s="851"/>
      <c r="AEC46" s="851"/>
      <c r="AED46" s="851"/>
      <c r="AEE46" s="851"/>
      <c r="AEF46" s="851"/>
      <c r="AEG46" s="851"/>
      <c r="AEH46" s="851"/>
      <c r="AEI46" s="851"/>
      <c r="AEJ46" s="851"/>
      <c r="AEK46" s="851"/>
      <c r="AEL46" s="851"/>
      <c r="AEM46" s="851"/>
      <c r="AEN46" s="851"/>
      <c r="AEO46" s="851"/>
      <c r="AEP46" s="851"/>
      <c r="AEQ46" s="851"/>
      <c r="AER46" s="851"/>
      <c r="AES46" s="851"/>
      <c r="AET46" s="851"/>
      <c r="AEU46" s="851"/>
      <c r="AEV46" s="851"/>
      <c r="AEW46" s="851"/>
      <c r="AEX46" s="851"/>
      <c r="AEY46" s="851"/>
      <c r="AEZ46" s="851"/>
      <c r="AFA46" s="851"/>
      <c r="AFB46" s="851"/>
      <c r="AFC46" s="851"/>
      <c r="AFD46" s="851"/>
      <c r="AFE46" s="851"/>
      <c r="AFF46" s="851"/>
      <c r="AFG46" s="851"/>
      <c r="AFH46" s="851"/>
      <c r="AFI46" s="851"/>
      <c r="AFJ46" s="851"/>
      <c r="AFK46" s="851"/>
      <c r="AFL46" s="851"/>
      <c r="AFM46" s="851"/>
      <c r="AFN46" s="851"/>
      <c r="AFO46" s="851"/>
      <c r="AFP46" s="851"/>
      <c r="AFQ46" s="851"/>
      <c r="AFR46" s="851"/>
      <c r="AFS46" s="851"/>
      <c r="AFT46" s="851"/>
      <c r="AFU46" s="851"/>
      <c r="AFV46" s="851"/>
      <c r="AFW46" s="851"/>
      <c r="AFX46" s="851"/>
      <c r="AFY46" s="851"/>
      <c r="AFZ46" s="851"/>
      <c r="AGA46" s="851"/>
      <c r="AGB46" s="851"/>
      <c r="AGC46" s="851"/>
      <c r="AGD46" s="851"/>
      <c r="AGE46" s="851"/>
      <c r="AGF46" s="851"/>
      <c r="AGG46" s="851"/>
      <c r="AGH46" s="851"/>
      <c r="AGI46" s="851"/>
      <c r="AGJ46" s="851"/>
      <c r="AGK46" s="851"/>
      <c r="AGL46" s="851"/>
      <c r="AGM46" s="851"/>
      <c r="AGN46" s="851"/>
      <c r="AGO46" s="851"/>
      <c r="AGP46" s="851"/>
      <c r="AGQ46" s="851"/>
      <c r="AGR46" s="851"/>
      <c r="AGS46" s="851"/>
      <c r="AGT46" s="851"/>
      <c r="AGU46" s="851"/>
      <c r="AGV46" s="851"/>
      <c r="AGW46" s="851"/>
      <c r="AGX46" s="851"/>
      <c r="AGY46" s="851"/>
      <c r="AGZ46" s="851"/>
      <c r="AHA46" s="851"/>
      <c r="AHB46" s="851"/>
      <c r="AHC46" s="851"/>
      <c r="AHD46" s="851"/>
      <c r="AHE46" s="851"/>
      <c r="AHF46" s="851"/>
      <c r="AHG46" s="851"/>
      <c r="AHH46" s="851"/>
      <c r="AHI46" s="851"/>
      <c r="AHJ46" s="851"/>
      <c r="AHK46" s="851"/>
      <c r="AHL46" s="851"/>
      <c r="AHM46" s="851"/>
      <c r="AHN46" s="851"/>
      <c r="AHO46" s="851"/>
      <c r="AHP46" s="851"/>
      <c r="AHQ46" s="851"/>
      <c r="AHR46" s="851"/>
      <c r="AHS46" s="851"/>
      <c r="AHT46" s="851"/>
      <c r="AHU46" s="851"/>
      <c r="AHV46" s="851"/>
      <c r="AHW46" s="851"/>
      <c r="AHX46" s="851"/>
      <c r="AHY46" s="851"/>
      <c r="AHZ46" s="851"/>
      <c r="AIA46" s="851"/>
      <c r="AIB46" s="851"/>
      <c r="AIC46" s="851"/>
      <c r="AID46" s="851"/>
      <c r="AIE46" s="851"/>
      <c r="AIF46" s="851"/>
      <c r="AIG46" s="851"/>
      <c r="AIH46" s="851"/>
      <c r="AII46" s="851"/>
      <c r="AIJ46" s="851"/>
      <c r="AIK46" s="851"/>
      <c r="AIL46" s="851"/>
      <c r="AIM46" s="851"/>
      <c r="AIN46" s="851"/>
      <c r="AIO46" s="851"/>
      <c r="AIP46" s="851"/>
      <c r="AIQ46" s="851"/>
      <c r="AIR46" s="851"/>
      <c r="AIS46" s="851"/>
      <c r="AIT46" s="851"/>
      <c r="AIU46" s="851"/>
      <c r="AIV46" s="851"/>
      <c r="AIW46" s="851"/>
      <c r="AIX46" s="851"/>
      <c r="AIY46" s="851"/>
      <c r="AIZ46" s="851"/>
      <c r="AJA46" s="851"/>
      <c r="AJB46" s="851"/>
      <c r="AJC46" s="851"/>
      <c r="AJD46" s="851"/>
      <c r="AJE46" s="851"/>
      <c r="AJF46" s="851"/>
      <c r="AJG46" s="851"/>
      <c r="AJH46" s="851"/>
      <c r="AJI46" s="851"/>
      <c r="AJJ46" s="851"/>
      <c r="AJK46" s="851"/>
      <c r="AJL46" s="851"/>
      <c r="AJM46" s="851"/>
      <c r="AJN46" s="851"/>
      <c r="AJO46" s="851"/>
      <c r="AJP46" s="851"/>
      <c r="AJQ46" s="851"/>
      <c r="AJR46" s="851"/>
      <c r="AJS46" s="851"/>
      <c r="AJT46" s="851"/>
      <c r="AJU46" s="851"/>
      <c r="AJV46" s="851"/>
      <c r="AJW46" s="851"/>
      <c r="AJX46" s="851"/>
      <c r="AJY46" s="851"/>
      <c r="AJZ46" s="851"/>
      <c r="AKA46" s="851"/>
      <c r="AKB46" s="851"/>
      <c r="AKC46" s="851"/>
      <c r="AKD46" s="851"/>
      <c r="AKE46" s="851"/>
      <c r="AKF46" s="851"/>
      <c r="AKG46" s="851"/>
      <c r="AKH46" s="851"/>
      <c r="AKI46" s="851"/>
      <c r="AKJ46" s="851"/>
      <c r="AKK46" s="851"/>
      <c r="AKL46" s="851"/>
      <c r="AKM46" s="851"/>
      <c r="AKN46" s="851"/>
      <c r="AKO46" s="851"/>
      <c r="AKP46" s="851"/>
      <c r="AKQ46" s="851"/>
      <c r="AKR46" s="851"/>
      <c r="AKS46" s="851"/>
      <c r="AKT46" s="851"/>
      <c r="AKU46" s="851"/>
      <c r="AKV46" s="851"/>
      <c r="AKW46" s="851"/>
      <c r="AKX46" s="851"/>
      <c r="AKY46" s="851"/>
      <c r="AKZ46" s="851"/>
      <c r="ALA46" s="851"/>
      <c r="ALB46" s="851"/>
      <c r="ALC46" s="851"/>
      <c r="ALD46" s="851"/>
      <c r="ALE46" s="851"/>
      <c r="ALF46" s="851"/>
      <c r="ALG46" s="851"/>
      <c r="ALH46" s="851"/>
      <c r="ALI46" s="851"/>
      <c r="ALJ46" s="851"/>
      <c r="ALK46" s="851"/>
      <c r="ALL46" s="851"/>
      <c r="ALM46" s="851"/>
      <c r="ALN46" s="851"/>
      <c r="ALO46" s="851"/>
      <c r="ALP46" s="851"/>
      <c r="ALQ46" s="851"/>
      <c r="ALR46" s="851"/>
      <c r="ALS46" s="851"/>
      <c r="ALT46" s="851"/>
      <c r="ALU46" s="851"/>
      <c r="ALV46" s="851"/>
      <c r="ALW46" s="851"/>
      <c r="ALX46" s="851"/>
      <c r="ALY46" s="851"/>
      <c r="ALZ46" s="851"/>
      <c r="AMA46" s="851"/>
      <c r="AMB46" s="851"/>
      <c r="AMC46" s="851"/>
      <c r="AMD46" s="851"/>
      <c r="AME46" s="851"/>
      <c r="AMF46" s="851"/>
      <c r="AMG46" s="851"/>
      <c r="AMH46" s="851"/>
      <c r="AMI46" s="851"/>
      <c r="AMJ46" s="851"/>
      <c r="AMK46" s="851"/>
      <c r="AML46" s="851"/>
      <c r="AMM46" s="851"/>
      <c r="AMN46" s="851"/>
      <c r="AMO46" s="851"/>
      <c r="AMP46" s="851"/>
      <c r="AMQ46" s="851"/>
      <c r="AMR46" s="851"/>
      <c r="AMS46" s="851"/>
      <c r="AMT46" s="851"/>
      <c r="AMU46" s="851"/>
      <c r="AMV46" s="851"/>
      <c r="AMW46" s="851"/>
      <c r="AMX46" s="851"/>
      <c r="AMY46" s="851"/>
      <c r="AMZ46" s="851"/>
      <c r="ANA46" s="851"/>
      <c r="ANB46" s="851"/>
      <c r="ANC46" s="851"/>
      <c r="AND46" s="851"/>
      <c r="ANE46" s="851"/>
      <c r="ANF46" s="851"/>
      <c r="ANG46" s="851"/>
      <c r="ANH46" s="851"/>
      <c r="ANI46" s="851"/>
      <c r="ANJ46" s="851"/>
      <c r="ANK46" s="851"/>
      <c r="ANL46" s="851"/>
      <c r="ANM46" s="851"/>
      <c r="ANN46" s="851"/>
      <c r="ANO46" s="851"/>
      <c r="ANP46" s="851"/>
      <c r="ANQ46" s="851"/>
      <c r="ANR46" s="851"/>
      <c r="ANS46" s="851"/>
      <c r="ANT46" s="851"/>
      <c r="ANU46" s="851"/>
      <c r="ANV46" s="851"/>
      <c r="ANW46" s="851"/>
      <c r="ANX46" s="851"/>
      <c r="ANY46" s="851"/>
      <c r="ANZ46" s="851"/>
      <c r="AOA46" s="851"/>
      <c r="AOB46" s="851"/>
      <c r="AOC46" s="851"/>
      <c r="AOD46" s="851"/>
      <c r="AOE46" s="851"/>
      <c r="AOF46" s="851"/>
      <c r="AOG46" s="851"/>
      <c r="AOH46" s="851"/>
      <c r="AOI46" s="851"/>
      <c r="AOJ46" s="851"/>
      <c r="AOK46" s="851"/>
      <c r="AOL46" s="851"/>
      <c r="AOM46" s="851"/>
      <c r="AON46" s="851"/>
      <c r="AOO46" s="851"/>
      <c r="AOP46" s="851"/>
      <c r="AOQ46" s="851"/>
      <c r="AOR46" s="851"/>
      <c r="AOS46" s="851"/>
      <c r="AOT46" s="851"/>
      <c r="AOU46" s="851"/>
      <c r="AOV46" s="851"/>
      <c r="AOW46" s="851"/>
      <c r="AOX46" s="851"/>
      <c r="AOY46" s="851"/>
      <c r="AOZ46" s="851"/>
      <c r="APA46" s="851"/>
      <c r="APB46" s="851"/>
      <c r="APC46" s="851"/>
      <c r="APD46" s="851"/>
      <c r="APE46" s="851"/>
      <c r="APF46" s="851"/>
      <c r="APG46" s="851"/>
      <c r="APH46" s="851"/>
      <c r="API46" s="851"/>
      <c r="APJ46" s="851"/>
      <c r="APK46" s="851"/>
      <c r="APL46" s="851"/>
      <c r="APM46" s="851"/>
      <c r="APN46" s="851"/>
      <c r="APO46" s="851"/>
      <c r="APP46" s="851"/>
      <c r="APQ46" s="851"/>
      <c r="APR46" s="851"/>
      <c r="APS46" s="851"/>
      <c r="APT46" s="851"/>
      <c r="APU46" s="851"/>
      <c r="APV46" s="851"/>
      <c r="APW46" s="851"/>
      <c r="APX46" s="851"/>
      <c r="APY46" s="851"/>
      <c r="APZ46" s="851"/>
      <c r="AQA46" s="851"/>
      <c r="AQB46" s="851"/>
      <c r="AQC46" s="851"/>
      <c r="AQD46" s="851"/>
      <c r="AQE46" s="851"/>
      <c r="AQF46" s="851"/>
      <c r="AQG46" s="851"/>
      <c r="AQH46" s="851"/>
      <c r="AQI46" s="851"/>
      <c r="AQJ46" s="851"/>
      <c r="AQK46" s="851"/>
      <c r="AQL46" s="851"/>
      <c r="AQM46" s="851"/>
      <c r="AQN46" s="851"/>
      <c r="AQO46" s="851"/>
      <c r="AQP46" s="851"/>
      <c r="AQQ46" s="851"/>
      <c r="AQR46" s="851"/>
      <c r="AQS46" s="851"/>
      <c r="AQT46" s="851"/>
      <c r="AQU46" s="851"/>
      <c r="AQV46" s="851"/>
      <c r="AQW46" s="851"/>
      <c r="AQX46" s="851"/>
      <c r="AQY46" s="851"/>
      <c r="AQZ46" s="851"/>
      <c r="ARA46" s="851"/>
      <c r="ARB46" s="851"/>
      <c r="ARC46" s="851"/>
      <c r="ARD46" s="851"/>
      <c r="ARE46" s="851"/>
      <c r="ARF46" s="851"/>
      <c r="ARG46" s="851"/>
      <c r="ARH46" s="851"/>
      <c r="ARI46" s="851"/>
      <c r="ARJ46" s="851"/>
      <c r="ARK46" s="851"/>
      <c r="ARL46" s="851"/>
      <c r="ARM46" s="851"/>
      <c r="ARN46" s="851"/>
      <c r="ARO46" s="851"/>
      <c r="ARP46" s="851"/>
      <c r="ARQ46" s="851"/>
      <c r="ARR46" s="851"/>
      <c r="ARS46" s="851"/>
      <c r="ART46" s="851"/>
      <c r="ARU46" s="851"/>
      <c r="ARV46" s="851"/>
      <c r="ARW46" s="851"/>
      <c r="ARX46" s="851"/>
      <c r="ARY46" s="851"/>
      <c r="ARZ46" s="851"/>
      <c r="ASA46" s="851"/>
      <c r="ASB46" s="851"/>
      <c r="ASC46" s="851"/>
      <c r="ASD46" s="851"/>
      <c r="ASE46" s="851"/>
      <c r="ASF46" s="851"/>
      <c r="ASG46" s="851"/>
      <c r="ASH46" s="851"/>
      <c r="ASI46" s="851"/>
      <c r="ASJ46" s="851"/>
      <c r="ASK46" s="851"/>
      <c r="ASL46" s="851"/>
      <c r="ASM46" s="851"/>
      <c r="ASN46" s="851"/>
      <c r="ASO46" s="851"/>
      <c r="ASP46" s="851"/>
      <c r="ASQ46" s="851"/>
      <c r="ASR46" s="851"/>
      <c r="ASS46" s="851"/>
      <c r="AST46" s="851"/>
      <c r="ASU46" s="851"/>
      <c r="ASV46" s="851"/>
      <c r="ASW46" s="851"/>
      <c r="ASX46" s="851"/>
      <c r="ASY46" s="851"/>
      <c r="ASZ46" s="851"/>
      <c r="ATA46" s="851"/>
      <c r="ATB46" s="851"/>
      <c r="ATC46" s="851"/>
      <c r="ATD46" s="851"/>
      <c r="ATE46" s="851"/>
      <c r="ATF46" s="851"/>
      <c r="ATG46" s="851"/>
      <c r="ATH46" s="851"/>
      <c r="ATI46" s="851"/>
      <c r="ATJ46" s="851"/>
      <c r="ATK46" s="851"/>
      <c r="ATL46" s="851"/>
      <c r="ATM46" s="851"/>
      <c r="ATN46" s="851"/>
      <c r="ATO46" s="851"/>
      <c r="ATP46" s="851"/>
      <c r="ATQ46" s="851"/>
      <c r="ATR46" s="851"/>
      <c r="ATS46" s="851"/>
      <c r="ATT46" s="851"/>
      <c r="ATU46" s="851"/>
      <c r="ATV46" s="851"/>
      <c r="ATW46" s="851"/>
      <c r="ATX46" s="851"/>
      <c r="ATY46" s="851"/>
      <c r="ATZ46" s="851"/>
      <c r="AUA46" s="851"/>
      <c r="AUB46" s="851"/>
      <c r="AUC46" s="851"/>
      <c r="AUD46" s="851"/>
      <c r="AUE46" s="851"/>
      <c r="AUF46" s="851"/>
      <c r="AUG46" s="851"/>
      <c r="AUH46" s="851"/>
      <c r="AUI46" s="851"/>
      <c r="AUJ46" s="851"/>
      <c r="AUK46" s="851"/>
      <c r="AUL46" s="851"/>
      <c r="AUM46" s="851"/>
      <c r="AUN46" s="851"/>
      <c r="AUO46" s="851"/>
      <c r="AUP46" s="851"/>
      <c r="AUQ46" s="851"/>
      <c r="AUR46" s="851"/>
      <c r="AUS46" s="851"/>
      <c r="AUT46" s="851"/>
      <c r="AUU46" s="851"/>
      <c r="AUV46" s="851"/>
      <c r="AUW46" s="851"/>
      <c r="AUX46" s="851"/>
      <c r="AUY46" s="851"/>
      <c r="AUZ46" s="851"/>
      <c r="AVA46" s="851"/>
      <c r="AVB46" s="851"/>
      <c r="AVC46" s="851"/>
      <c r="AVD46" s="851"/>
      <c r="AVE46" s="851"/>
      <c r="AVF46" s="851"/>
      <c r="AVG46" s="851"/>
      <c r="AVH46" s="851"/>
      <c r="AVI46" s="851"/>
      <c r="AVJ46" s="851"/>
      <c r="AVK46" s="851"/>
      <c r="AVL46" s="851"/>
      <c r="AVM46" s="851"/>
      <c r="AVN46" s="851"/>
      <c r="AVO46" s="851"/>
      <c r="AVP46" s="851"/>
      <c r="AVQ46" s="851"/>
      <c r="AVR46" s="851"/>
      <c r="AVS46" s="851"/>
      <c r="AVT46" s="851"/>
      <c r="AVU46" s="851"/>
      <c r="AVV46" s="851"/>
      <c r="AVW46" s="851"/>
      <c r="AVX46" s="851"/>
      <c r="AVY46" s="851"/>
      <c r="AVZ46" s="851"/>
      <c r="AWA46" s="851"/>
      <c r="AWB46" s="851"/>
      <c r="AWC46" s="851"/>
      <c r="AWD46" s="851"/>
      <c r="AWE46" s="851"/>
      <c r="AWF46" s="851"/>
      <c r="AWG46" s="851"/>
      <c r="AWH46" s="851"/>
      <c r="AWI46" s="851"/>
      <c r="AWJ46" s="851"/>
      <c r="AWK46" s="851"/>
      <c r="AWL46" s="851"/>
      <c r="AWM46" s="851"/>
      <c r="AWN46" s="851"/>
      <c r="AWO46" s="851"/>
      <c r="AWP46" s="851"/>
      <c r="AWQ46" s="851"/>
      <c r="AWR46" s="851"/>
      <c r="AWS46" s="851"/>
      <c r="AWT46" s="851"/>
      <c r="AWU46" s="851"/>
      <c r="AWV46" s="851"/>
      <c r="AWW46" s="851"/>
      <c r="AWX46" s="851"/>
      <c r="AWY46" s="851"/>
      <c r="AWZ46" s="851"/>
      <c r="AXA46" s="851"/>
      <c r="AXB46" s="851"/>
      <c r="AXC46" s="851"/>
      <c r="AXD46" s="851"/>
      <c r="AXE46" s="851"/>
      <c r="AXF46" s="851"/>
      <c r="AXG46" s="851"/>
      <c r="AXH46" s="851"/>
      <c r="AXI46" s="851"/>
      <c r="AXJ46" s="851"/>
      <c r="AXK46" s="851"/>
      <c r="AXL46" s="851"/>
      <c r="AXM46" s="851"/>
      <c r="AXN46" s="851"/>
      <c r="AXO46" s="851"/>
      <c r="AXP46" s="851"/>
      <c r="AXQ46" s="851"/>
      <c r="AXR46" s="851"/>
      <c r="AXS46" s="851"/>
      <c r="AXT46" s="851"/>
      <c r="AXU46" s="851"/>
      <c r="AXV46" s="851"/>
      <c r="AXW46" s="851"/>
      <c r="AXX46" s="851"/>
      <c r="AXY46" s="851"/>
      <c r="AXZ46" s="851"/>
      <c r="AYA46" s="851"/>
      <c r="AYB46" s="851"/>
      <c r="AYC46" s="851"/>
      <c r="AYD46" s="851"/>
      <c r="AYE46" s="851"/>
      <c r="AYF46" s="851"/>
      <c r="AYG46" s="851"/>
      <c r="AYH46" s="851"/>
      <c r="AYI46" s="851"/>
      <c r="AYJ46" s="851"/>
      <c r="AYK46" s="851"/>
      <c r="AYL46" s="851"/>
      <c r="AYM46" s="851"/>
      <c r="AYN46" s="851"/>
      <c r="AYO46" s="851"/>
      <c r="AYP46" s="851"/>
      <c r="AYQ46" s="851"/>
      <c r="AYR46" s="851"/>
      <c r="AYS46" s="851"/>
      <c r="AYT46" s="851"/>
      <c r="AYU46" s="851"/>
      <c r="AYV46" s="851"/>
      <c r="AYW46" s="851"/>
      <c r="AYX46" s="851"/>
      <c r="AYY46" s="851"/>
      <c r="AYZ46" s="851"/>
      <c r="AZA46" s="851"/>
      <c r="AZB46" s="851"/>
      <c r="AZC46" s="851"/>
      <c r="AZD46" s="851"/>
      <c r="AZE46" s="851"/>
      <c r="AZF46" s="851"/>
      <c r="AZG46" s="851"/>
      <c r="AZH46" s="851"/>
      <c r="AZI46" s="851"/>
      <c r="AZJ46" s="851"/>
      <c r="AZK46" s="851"/>
      <c r="AZL46" s="851"/>
      <c r="AZM46" s="851"/>
      <c r="AZN46" s="851"/>
      <c r="AZO46" s="851"/>
      <c r="AZP46" s="851"/>
      <c r="AZQ46" s="851"/>
      <c r="AZR46" s="851"/>
      <c r="AZS46" s="851"/>
      <c r="AZT46" s="851"/>
      <c r="AZU46" s="851"/>
      <c r="AZV46" s="851"/>
      <c r="AZW46" s="851"/>
      <c r="AZX46" s="851"/>
      <c r="AZY46" s="851"/>
      <c r="AZZ46" s="851"/>
      <c r="BAA46" s="851"/>
      <c r="BAB46" s="851"/>
      <c r="BAC46" s="851"/>
      <c r="BAD46" s="851"/>
      <c r="BAE46" s="851"/>
      <c r="BAF46" s="851"/>
      <c r="BAG46" s="851"/>
      <c r="BAH46" s="851"/>
      <c r="BAI46" s="851"/>
      <c r="BAJ46" s="851"/>
      <c r="BAK46" s="851"/>
      <c r="BAL46" s="851"/>
      <c r="BAM46" s="851"/>
      <c r="BAN46" s="851"/>
      <c r="BAO46" s="851"/>
      <c r="BAP46" s="851"/>
      <c r="BAQ46" s="851"/>
      <c r="BAR46" s="851"/>
      <c r="BAS46" s="851"/>
      <c r="BAT46" s="851"/>
      <c r="BAU46" s="851"/>
      <c r="BAV46" s="851"/>
      <c r="BAW46" s="851"/>
      <c r="BAX46" s="851"/>
      <c r="BAY46" s="851"/>
      <c r="BAZ46" s="851"/>
      <c r="BBA46" s="851"/>
      <c r="BBB46" s="851"/>
      <c r="BBC46" s="851"/>
      <c r="BBD46" s="851"/>
      <c r="BBE46" s="851"/>
      <c r="BBF46" s="851"/>
      <c r="BBG46" s="851"/>
      <c r="BBH46" s="851"/>
      <c r="BBI46" s="851"/>
      <c r="BBJ46" s="851"/>
      <c r="BBK46" s="851"/>
      <c r="BBL46" s="851"/>
      <c r="BBM46" s="851"/>
      <c r="BBN46" s="851"/>
      <c r="BBO46" s="851"/>
      <c r="BBP46" s="851"/>
      <c r="BBQ46" s="851"/>
      <c r="BBR46" s="851"/>
      <c r="BBS46" s="851"/>
      <c r="BBT46" s="851"/>
      <c r="BBU46" s="851"/>
      <c r="BBV46" s="851"/>
      <c r="BBW46" s="851"/>
      <c r="BBX46" s="851"/>
      <c r="BBY46" s="851"/>
      <c r="BBZ46" s="851"/>
      <c r="BCA46" s="851"/>
      <c r="BCB46" s="851"/>
      <c r="BCC46" s="851"/>
      <c r="BCD46" s="851"/>
      <c r="BCE46" s="851"/>
      <c r="BCF46" s="851"/>
      <c r="BCG46" s="851"/>
      <c r="BCH46" s="851"/>
      <c r="BCI46" s="851"/>
      <c r="BCJ46" s="851"/>
      <c r="BCK46" s="851"/>
      <c r="BCL46" s="851"/>
      <c r="BCM46" s="851"/>
      <c r="BCN46" s="851"/>
      <c r="BCO46" s="851"/>
      <c r="BCP46" s="851"/>
      <c r="BCQ46" s="851"/>
      <c r="BCR46" s="851"/>
      <c r="BCS46" s="851"/>
      <c r="BCT46" s="851"/>
      <c r="BCU46" s="851"/>
      <c r="BCV46" s="851"/>
      <c r="BCW46" s="851"/>
      <c r="BCX46" s="851"/>
      <c r="BCY46" s="851"/>
      <c r="BCZ46" s="851"/>
      <c r="BDA46" s="851"/>
      <c r="BDB46" s="851"/>
      <c r="BDC46" s="851"/>
      <c r="BDD46" s="851"/>
      <c r="BDE46" s="851"/>
      <c r="BDF46" s="851"/>
      <c r="BDG46" s="851"/>
      <c r="BDH46" s="851"/>
      <c r="BDI46" s="851"/>
      <c r="BDJ46" s="851"/>
      <c r="BDK46" s="851"/>
      <c r="BDL46" s="851"/>
      <c r="BDM46" s="851"/>
      <c r="BDN46" s="851"/>
      <c r="BDO46" s="851"/>
      <c r="BDP46" s="851"/>
      <c r="BDQ46" s="851"/>
      <c r="BDR46" s="851"/>
      <c r="BDS46" s="851"/>
      <c r="BDT46" s="851"/>
      <c r="BDU46" s="851"/>
      <c r="BDV46" s="851"/>
      <c r="BDW46" s="851"/>
      <c r="BDX46" s="851"/>
      <c r="BDY46" s="851"/>
      <c r="BDZ46" s="851"/>
      <c r="BEA46" s="851"/>
      <c r="BEB46" s="851"/>
      <c r="BEC46" s="851"/>
      <c r="BED46" s="851"/>
      <c r="BEE46" s="851"/>
      <c r="BEF46" s="851"/>
      <c r="BEG46" s="851"/>
      <c r="BEH46" s="851"/>
      <c r="BEI46" s="851"/>
      <c r="BEJ46" s="851"/>
      <c r="BEK46" s="851"/>
      <c r="BEL46" s="851"/>
      <c r="BEM46" s="851"/>
      <c r="BEN46" s="851"/>
      <c r="BEO46" s="851"/>
      <c r="BEP46" s="851"/>
      <c r="BEQ46" s="851"/>
      <c r="BER46" s="851"/>
      <c r="BES46" s="851"/>
      <c r="BET46" s="851"/>
      <c r="BEU46" s="851"/>
      <c r="BEV46" s="851"/>
      <c r="BEW46" s="851"/>
      <c r="BEX46" s="851"/>
      <c r="BEY46" s="851"/>
      <c r="BEZ46" s="851"/>
      <c r="BFA46" s="851"/>
      <c r="BFB46" s="851"/>
      <c r="BFC46" s="851"/>
      <c r="BFD46" s="851"/>
      <c r="BFE46" s="851"/>
      <c r="BFF46" s="851"/>
      <c r="BFG46" s="851"/>
      <c r="BFH46" s="851"/>
      <c r="BFI46" s="851"/>
      <c r="BFJ46" s="851"/>
      <c r="BFK46" s="851"/>
      <c r="BFL46" s="851"/>
      <c r="BFM46" s="851"/>
      <c r="BFN46" s="851"/>
      <c r="BFO46" s="851"/>
      <c r="BFP46" s="851"/>
      <c r="BFQ46" s="851"/>
      <c r="BFR46" s="851"/>
      <c r="BFS46" s="851"/>
      <c r="BFT46" s="851"/>
      <c r="BFU46" s="851"/>
      <c r="BFV46" s="851"/>
      <c r="BFW46" s="851"/>
      <c r="BFX46" s="851"/>
      <c r="BFY46" s="851"/>
      <c r="BFZ46" s="851"/>
      <c r="BGA46" s="851"/>
      <c r="BGB46" s="851"/>
      <c r="BGC46" s="851"/>
      <c r="BGD46" s="851"/>
      <c r="BGE46" s="851"/>
      <c r="BGF46" s="851"/>
      <c r="BGG46" s="851"/>
      <c r="BGH46" s="851"/>
      <c r="BGI46" s="851"/>
      <c r="BGJ46" s="851"/>
      <c r="BGK46" s="851"/>
      <c r="BGL46" s="851"/>
      <c r="BGM46" s="851"/>
      <c r="BGN46" s="851"/>
      <c r="BGO46" s="851"/>
      <c r="BGP46" s="851"/>
      <c r="BGQ46" s="851"/>
      <c r="BGR46" s="851"/>
      <c r="BGS46" s="851"/>
      <c r="BGT46" s="851"/>
      <c r="BGU46" s="851"/>
      <c r="BGV46" s="851"/>
      <c r="BGW46" s="851"/>
      <c r="BGX46" s="851"/>
      <c r="BGY46" s="851"/>
      <c r="BGZ46" s="851"/>
      <c r="BHA46" s="851"/>
      <c r="BHB46" s="851"/>
      <c r="BHC46" s="851"/>
      <c r="BHD46" s="851"/>
      <c r="BHE46" s="851"/>
      <c r="BHF46" s="851"/>
      <c r="BHG46" s="851"/>
      <c r="BHH46" s="851"/>
      <c r="BHI46" s="851"/>
      <c r="BHJ46" s="851"/>
      <c r="BHK46" s="851"/>
      <c r="BHL46" s="851"/>
      <c r="BHM46" s="851"/>
      <c r="BHN46" s="851"/>
      <c r="BHO46" s="851"/>
      <c r="BHP46" s="851"/>
      <c r="BHQ46" s="851"/>
      <c r="BHR46" s="851"/>
      <c r="BHS46" s="851"/>
      <c r="BHT46" s="851"/>
      <c r="BHU46" s="851"/>
      <c r="BHV46" s="851"/>
      <c r="BHW46" s="851"/>
      <c r="BHX46" s="851"/>
      <c r="BHY46" s="851"/>
      <c r="BHZ46" s="851"/>
      <c r="BIA46" s="851"/>
      <c r="BIB46" s="851"/>
      <c r="BIC46" s="851"/>
      <c r="BID46" s="851"/>
      <c r="BIE46" s="851"/>
      <c r="BIF46" s="851"/>
      <c r="BIG46" s="851"/>
      <c r="BIH46" s="851"/>
      <c r="BII46" s="851"/>
      <c r="BIJ46" s="851"/>
      <c r="BIK46" s="851"/>
      <c r="BIL46" s="851"/>
      <c r="BIM46" s="851"/>
      <c r="BIN46" s="851"/>
      <c r="BIO46" s="851"/>
      <c r="BIP46" s="851"/>
      <c r="BIQ46" s="851"/>
      <c r="BIR46" s="851"/>
      <c r="BIS46" s="851"/>
      <c r="BIT46" s="851"/>
      <c r="BIU46" s="851"/>
      <c r="BIV46" s="851"/>
      <c r="BIW46" s="851"/>
      <c r="BIX46" s="851"/>
      <c r="BIY46" s="851"/>
      <c r="BIZ46" s="851"/>
      <c r="BJA46" s="851"/>
      <c r="BJB46" s="851"/>
      <c r="BJC46" s="851"/>
      <c r="BJD46" s="851"/>
      <c r="BJE46" s="851"/>
      <c r="BJF46" s="851"/>
      <c r="BJG46" s="851"/>
      <c r="BJH46" s="851"/>
      <c r="BJI46" s="851"/>
      <c r="BJJ46" s="851"/>
      <c r="BJK46" s="851"/>
      <c r="BJL46" s="851"/>
      <c r="BJM46" s="851"/>
      <c r="BJN46" s="851"/>
      <c r="BJO46" s="851"/>
      <c r="BJP46" s="851"/>
      <c r="BJQ46" s="851"/>
      <c r="BJR46" s="851"/>
      <c r="BJS46" s="851"/>
      <c r="BJT46" s="851"/>
      <c r="BJU46" s="851"/>
      <c r="BJV46" s="851"/>
      <c r="BJW46" s="851"/>
      <c r="BJX46" s="851"/>
      <c r="BJY46" s="851"/>
      <c r="BJZ46" s="851"/>
      <c r="BKA46" s="851"/>
      <c r="BKB46" s="851"/>
      <c r="BKC46" s="851"/>
      <c r="BKD46" s="851"/>
      <c r="BKE46" s="851"/>
      <c r="BKF46" s="851"/>
      <c r="BKG46" s="851"/>
      <c r="BKH46" s="851"/>
      <c r="BKI46" s="851"/>
      <c r="BKJ46" s="851"/>
      <c r="BKK46" s="851"/>
      <c r="BKL46" s="851"/>
      <c r="BKM46" s="851"/>
      <c r="BKN46" s="851"/>
      <c r="BKO46" s="851"/>
      <c r="BKP46" s="851"/>
      <c r="BKQ46" s="851"/>
      <c r="BKR46" s="851"/>
      <c r="BKS46" s="851"/>
      <c r="BKT46" s="851"/>
      <c r="BKU46" s="851"/>
      <c r="BKV46" s="851"/>
      <c r="BKW46" s="851"/>
      <c r="BKX46" s="851"/>
      <c r="BKY46" s="851"/>
      <c r="BKZ46" s="851"/>
      <c r="BLA46" s="851"/>
      <c r="BLB46" s="851"/>
      <c r="BLC46" s="851"/>
      <c r="BLD46" s="851"/>
      <c r="BLE46" s="851"/>
      <c r="BLF46" s="851"/>
      <c r="BLG46" s="851"/>
      <c r="BLH46" s="851"/>
      <c r="BLI46" s="851"/>
      <c r="BLJ46" s="851"/>
      <c r="BLK46" s="851"/>
      <c r="BLL46" s="851"/>
      <c r="BLM46" s="851"/>
      <c r="BLN46" s="851"/>
      <c r="BLO46" s="851"/>
      <c r="BLP46" s="851"/>
      <c r="BLQ46" s="851"/>
      <c r="BLR46" s="851"/>
      <c r="BLS46" s="851"/>
      <c r="BLT46" s="851"/>
      <c r="BLU46" s="851"/>
      <c r="BLV46" s="851"/>
      <c r="BLW46" s="851"/>
      <c r="BLX46" s="851"/>
      <c r="BLY46" s="851"/>
      <c r="BLZ46" s="851"/>
      <c r="BMA46" s="851"/>
      <c r="BMB46" s="851"/>
      <c r="BMC46" s="851"/>
      <c r="BMD46" s="851"/>
      <c r="BME46" s="851"/>
      <c r="BMF46" s="851"/>
      <c r="BMG46" s="851"/>
      <c r="BMH46" s="851"/>
      <c r="BMI46" s="851"/>
      <c r="BMJ46" s="851"/>
      <c r="BMK46" s="851"/>
      <c r="BML46" s="851"/>
      <c r="BMM46" s="851"/>
      <c r="BMN46" s="851"/>
      <c r="BMO46" s="851"/>
      <c r="BMP46" s="851"/>
      <c r="BMQ46" s="851"/>
      <c r="BMR46" s="851"/>
      <c r="BMS46" s="851"/>
      <c r="BMT46" s="851"/>
      <c r="BMU46" s="851"/>
      <c r="BMV46" s="851"/>
      <c r="BMW46" s="851"/>
      <c r="BMX46" s="851"/>
      <c r="BMY46" s="851"/>
      <c r="BMZ46" s="851"/>
      <c r="BNA46" s="851"/>
      <c r="BNB46" s="851"/>
      <c r="BNC46" s="851"/>
      <c r="BND46" s="851"/>
      <c r="BNE46" s="851"/>
      <c r="BNF46" s="851"/>
      <c r="BNG46" s="851"/>
      <c r="BNH46" s="851"/>
      <c r="BNI46" s="851"/>
      <c r="BNJ46" s="851"/>
      <c r="BNK46" s="851"/>
      <c r="BNL46" s="851"/>
      <c r="BNM46" s="851"/>
      <c r="BNN46" s="851"/>
      <c r="BNO46" s="851"/>
      <c r="BNP46" s="851"/>
      <c r="BNQ46" s="851"/>
      <c r="BNR46" s="851"/>
      <c r="BNS46" s="851"/>
      <c r="BNT46" s="851"/>
      <c r="BNU46" s="851"/>
      <c r="BNV46" s="851"/>
      <c r="BNW46" s="851"/>
      <c r="BNX46" s="851"/>
      <c r="BNY46" s="851"/>
      <c r="BNZ46" s="851"/>
      <c r="BOA46" s="851"/>
      <c r="BOB46" s="851"/>
      <c r="BOC46" s="851"/>
      <c r="BOD46" s="851"/>
      <c r="BOE46" s="851"/>
      <c r="BOF46" s="851"/>
      <c r="BOG46" s="851"/>
      <c r="BOH46" s="851"/>
      <c r="BOI46" s="851"/>
      <c r="BOJ46" s="851"/>
      <c r="BOK46" s="851"/>
      <c r="BOL46" s="851"/>
      <c r="BOM46" s="851"/>
      <c r="BON46" s="851"/>
      <c r="BOO46" s="851"/>
      <c r="BOP46" s="851"/>
      <c r="BOQ46" s="851"/>
      <c r="BOR46" s="851"/>
      <c r="BOS46" s="851"/>
      <c r="BOT46" s="851"/>
      <c r="BOU46" s="851"/>
      <c r="BOV46" s="851"/>
      <c r="BOW46" s="851"/>
      <c r="BOX46" s="851"/>
      <c r="BOY46" s="851"/>
      <c r="BOZ46" s="851"/>
      <c r="BPA46" s="851"/>
      <c r="BPB46" s="851"/>
      <c r="BPC46" s="851"/>
      <c r="BPD46" s="851"/>
      <c r="BPE46" s="851"/>
      <c r="BPF46" s="851"/>
      <c r="BPG46" s="851"/>
      <c r="BPH46" s="851"/>
      <c r="BPI46" s="851"/>
      <c r="BPJ46" s="851"/>
      <c r="BPK46" s="851"/>
      <c r="BPL46" s="851"/>
      <c r="BPM46" s="851"/>
      <c r="BPN46" s="851"/>
      <c r="BPO46" s="851"/>
      <c r="BPP46" s="851"/>
      <c r="BPQ46" s="851"/>
      <c r="BPR46" s="851"/>
      <c r="BPS46" s="851"/>
      <c r="BPT46" s="851"/>
      <c r="BPU46" s="851"/>
      <c r="BPV46" s="851"/>
      <c r="BPW46" s="851"/>
      <c r="BPX46" s="851"/>
      <c r="BPY46" s="851"/>
      <c r="BPZ46" s="851"/>
      <c r="BQA46" s="851"/>
      <c r="BQB46" s="851"/>
      <c r="BQC46" s="851"/>
      <c r="BQD46" s="851"/>
      <c r="BQE46" s="851"/>
      <c r="BQF46" s="851"/>
      <c r="BQG46" s="851"/>
      <c r="BQH46" s="851"/>
      <c r="BQI46" s="851"/>
      <c r="BQJ46" s="851"/>
      <c r="BQK46" s="851"/>
      <c r="BQL46" s="851"/>
      <c r="BQM46" s="851"/>
      <c r="BQN46" s="851"/>
      <c r="BQO46" s="851"/>
      <c r="BQP46" s="851"/>
      <c r="BQQ46" s="851"/>
      <c r="BQR46" s="851"/>
      <c r="BQS46" s="851"/>
      <c r="BQT46" s="851"/>
      <c r="BQU46" s="851"/>
      <c r="BQV46" s="851"/>
      <c r="BQW46" s="851"/>
      <c r="BQX46" s="851"/>
      <c r="BQY46" s="851"/>
      <c r="BQZ46" s="851"/>
      <c r="BRA46" s="851"/>
      <c r="BRB46" s="851"/>
      <c r="BRC46" s="851"/>
      <c r="BRD46" s="851"/>
      <c r="BRE46" s="851"/>
      <c r="BRF46" s="851"/>
      <c r="BRG46" s="851"/>
      <c r="BRH46" s="851"/>
      <c r="BRI46" s="851"/>
      <c r="BRJ46" s="851"/>
      <c r="BRK46" s="851"/>
      <c r="BRL46" s="851"/>
      <c r="BRM46" s="851"/>
      <c r="BRN46" s="851"/>
      <c r="BRO46" s="851"/>
      <c r="BRP46" s="851"/>
      <c r="BRQ46" s="851"/>
      <c r="BRR46" s="851"/>
      <c r="BRS46" s="851"/>
      <c r="BRT46" s="851"/>
      <c r="BRU46" s="851"/>
      <c r="BRV46" s="851"/>
      <c r="BRW46" s="851"/>
      <c r="BRX46" s="851"/>
      <c r="BRY46" s="851"/>
      <c r="BRZ46" s="851"/>
      <c r="BSA46" s="851"/>
      <c r="BSB46" s="851"/>
      <c r="BSC46" s="851"/>
      <c r="BSD46" s="851"/>
      <c r="BSE46" s="851"/>
      <c r="BSF46" s="851"/>
      <c r="BSG46" s="851"/>
      <c r="BSH46" s="851"/>
      <c r="BSI46" s="851"/>
      <c r="BSJ46" s="851"/>
      <c r="BSK46" s="851"/>
      <c r="BSL46" s="851"/>
      <c r="BSM46" s="851"/>
      <c r="BSN46" s="851"/>
      <c r="BSO46" s="851"/>
      <c r="BSP46" s="851"/>
      <c r="BSQ46" s="851"/>
      <c r="BSR46" s="851"/>
      <c r="BSS46" s="851"/>
      <c r="BST46" s="851"/>
      <c r="BSU46" s="851"/>
      <c r="BSV46" s="851"/>
      <c r="BSW46" s="851"/>
      <c r="BSX46" s="851"/>
      <c r="BSY46" s="851"/>
      <c r="BSZ46" s="851"/>
      <c r="BTA46" s="851"/>
      <c r="BTB46" s="851"/>
      <c r="BTC46" s="851"/>
      <c r="BTD46" s="851"/>
      <c r="BTE46" s="851"/>
      <c r="BTF46" s="851"/>
      <c r="BTG46" s="851"/>
      <c r="BTH46" s="851"/>
      <c r="BTI46" s="851"/>
      <c r="BTJ46" s="851"/>
      <c r="BTK46" s="851"/>
      <c r="BTL46" s="851"/>
      <c r="BTM46" s="851"/>
      <c r="BTN46" s="851"/>
      <c r="BTO46" s="851"/>
      <c r="BTP46" s="851"/>
      <c r="BTQ46" s="851"/>
      <c r="BTR46" s="851"/>
      <c r="BTS46" s="851"/>
      <c r="BTT46" s="851"/>
      <c r="BTU46" s="851"/>
      <c r="BTV46" s="851"/>
      <c r="BTW46" s="851"/>
      <c r="BTX46" s="851"/>
      <c r="BTY46" s="851"/>
      <c r="BTZ46" s="851"/>
      <c r="BUA46" s="851"/>
      <c r="BUB46" s="851"/>
      <c r="BUC46" s="851"/>
      <c r="BUD46" s="851"/>
      <c r="BUE46" s="851"/>
      <c r="BUF46" s="851"/>
      <c r="BUG46" s="851"/>
      <c r="BUH46" s="851"/>
      <c r="BUI46" s="851"/>
      <c r="BUJ46" s="851"/>
      <c r="BUK46" s="851"/>
      <c r="BUL46" s="851"/>
      <c r="BUM46" s="851"/>
      <c r="BUN46" s="851"/>
      <c r="BUO46" s="851"/>
      <c r="BUP46" s="851"/>
      <c r="BUQ46" s="851"/>
      <c r="BUR46" s="851"/>
      <c r="BUS46" s="851"/>
      <c r="BUT46" s="851"/>
      <c r="BUU46" s="851"/>
      <c r="BUV46" s="851"/>
      <c r="BUW46" s="851"/>
      <c r="BUX46" s="851"/>
      <c r="BUY46" s="851"/>
      <c r="BUZ46" s="851"/>
      <c r="BVA46" s="851"/>
      <c r="BVB46" s="851"/>
      <c r="BVC46" s="851"/>
      <c r="BVD46" s="851"/>
      <c r="BVE46" s="851"/>
      <c r="BVF46" s="851"/>
      <c r="BVG46" s="851"/>
      <c r="BVH46" s="851"/>
      <c r="BVI46" s="851"/>
      <c r="BVJ46" s="851"/>
      <c r="BVK46" s="851"/>
      <c r="BVL46" s="851"/>
      <c r="BVM46" s="851"/>
      <c r="BVN46" s="851"/>
      <c r="BVO46" s="851"/>
      <c r="BVP46" s="851"/>
      <c r="BVQ46" s="851"/>
      <c r="BVR46" s="851"/>
      <c r="BVS46" s="851"/>
      <c r="BVT46" s="851"/>
      <c r="BVU46" s="851"/>
      <c r="BVV46" s="851"/>
      <c r="BVW46" s="851"/>
      <c r="BVX46" s="851"/>
      <c r="BVY46" s="851"/>
      <c r="BVZ46" s="851"/>
      <c r="BWA46" s="851"/>
      <c r="BWB46" s="851"/>
      <c r="BWC46" s="851"/>
      <c r="BWD46" s="851"/>
      <c r="BWE46" s="851"/>
      <c r="BWF46" s="851"/>
      <c r="BWG46" s="851"/>
      <c r="BWH46" s="851"/>
      <c r="BWI46" s="851"/>
      <c r="BWJ46" s="851"/>
      <c r="BWK46" s="851"/>
      <c r="BWL46" s="851"/>
      <c r="BWM46" s="851"/>
      <c r="BWN46" s="851"/>
      <c r="BWO46" s="851"/>
      <c r="BWP46" s="851"/>
      <c r="BWQ46" s="851"/>
      <c r="BWR46" s="851"/>
      <c r="BWS46" s="851"/>
      <c r="BWT46" s="851"/>
      <c r="BWU46" s="851"/>
      <c r="BWV46" s="851"/>
      <c r="BWW46" s="851"/>
      <c r="BWX46" s="851"/>
      <c r="BWY46" s="851"/>
      <c r="BWZ46" s="851"/>
      <c r="BXA46" s="851"/>
      <c r="BXB46" s="851"/>
      <c r="BXC46" s="851"/>
      <c r="BXD46" s="851"/>
      <c r="BXE46" s="851"/>
      <c r="BXF46" s="851"/>
      <c r="BXG46" s="851"/>
      <c r="BXH46" s="851"/>
      <c r="BXI46" s="851"/>
      <c r="BXJ46" s="851"/>
      <c r="BXK46" s="851"/>
      <c r="BXL46" s="851"/>
      <c r="BXM46" s="851"/>
      <c r="BXN46" s="851"/>
      <c r="BXO46" s="851"/>
      <c r="BXP46" s="851"/>
      <c r="BXQ46" s="851"/>
      <c r="BXR46" s="851"/>
      <c r="BXS46" s="851"/>
      <c r="BXT46" s="851"/>
      <c r="BXU46" s="851"/>
      <c r="BXV46" s="851"/>
      <c r="BXW46" s="851"/>
      <c r="BXX46" s="851"/>
      <c r="BXY46" s="851"/>
      <c r="BXZ46" s="851"/>
      <c r="BYA46" s="851"/>
      <c r="BYB46" s="851"/>
      <c r="BYC46" s="851"/>
      <c r="BYD46" s="851"/>
      <c r="BYE46" s="851"/>
      <c r="BYF46" s="851"/>
      <c r="BYG46" s="851"/>
      <c r="BYH46" s="851"/>
      <c r="BYI46" s="851"/>
      <c r="BYJ46" s="851"/>
      <c r="BYK46" s="851"/>
      <c r="BYL46" s="851"/>
      <c r="BYM46" s="851"/>
      <c r="BYN46" s="851"/>
      <c r="BYO46" s="851"/>
      <c r="BYP46" s="851"/>
      <c r="BYQ46" s="851"/>
      <c r="BYR46" s="851"/>
      <c r="BYS46" s="851"/>
      <c r="BYT46" s="851"/>
      <c r="BYU46" s="851"/>
      <c r="BYV46" s="851"/>
      <c r="BYW46" s="851"/>
      <c r="BYX46" s="851"/>
      <c r="BYY46" s="851"/>
      <c r="BYZ46" s="851"/>
      <c r="BZA46" s="851"/>
      <c r="BZB46" s="851"/>
      <c r="BZC46" s="851"/>
      <c r="BZD46" s="851"/>
      <c r="BZE46" s="851"/>
      <c r="BZF46" s="851"/>
      <c r="BZG46" s="851"/>
      <c r="BZH46" s="851"/>
      <c r="BZI46" s="851"/>
      <c r="BZJ46" s="851"/>
      <c r="BZK46" s="851"/>
      <c r="BZL46" s="851"/>
      <c r="BZM46" s="851"/>
      <c r="BZN46" s="851"/>
      <c r="BZO46" s="851"/>
      <c r="BZP46" s="851"/>
      <c r="BZQ46" s="851"/>
      <c r="BZR46" s="851"/>
      <c r="BZS46" s="851"/>
      <c r="BZT46" s="851"/>
      <c r="BZU46" s="851"/>
      <c r="BZV46" s="851"/>
      <c r="BZW46" s="851"/>
      <c r="BZX46" s="851"/>
      <c r="BZY46" s="851"/>
      <c r="BZZ46" s="851"/>
      <c r="CAA46" s="851"/>
      <c r="CAB46" s="851"/>
      <c r="CAC46" s="851"/>
      <c r="CAD46" s="851"/>
      <c r="CAE46" s="851"/>
      <c r="CAF46" s="851"/>
      <c r="CAG46" s="851"/>
      <c r="CAH46" s="851"/>
      <c r="CAI46" s="851"/>
      <c r="CAJ46" s="851"/>
      <c r="CAK46" s="851"/>
      <c r="CAL46" s="851"/>
      <c r="CAM46" s="851"/>
      <c r="CAN46" s="851"/>
      <c r="CAO46" s="851"/>
      <c r="CAP46" s="851"/>
      <c r="CAQ46" s="851"/>
      <c r="CAR46" s="851"/>
      <c r="CAS46" s="851"/>
      <c r="CAT46" s="851"/>
      <c r="CAU46" s="851"/>
      <c r="CAV46" s="851"/>
      <c r="CAW46" s="851"/>
      <c r="CAX46" s="851"/>
      <c r="CAY46" s="851"/>
      <c r="CAZ46" s="851"/>
      <c r="CBA46" s="851"/>
      <c r="CBB46" s="851"/>
      <c r="CBC46" s="851"/>
      <c r="CBD46" s="851"/>
      <c r="CBE46" s="851"/>
      <c r="CBF46" s="851"/>
      <c r="CBG46" s="851"/>
      <c r="CBH46" s="851"/>
      <c r="CBI46" s="851"/>
      <c r="CBJ46" s="851"/>
      <c r="CBK46" s="851"/>
      <c r="CBL46" s="851"/>
      <c r="CBM46" s="851"/>
      <c r="CBN46" s="851"/>
      <c r="CBO46" s="851"/>
      <c r="CBP46" s="851"/>
      <c r="CBQ46" s="851"/>
      <c r="CBR46" s="851"/>
      <c r="CBS46" s="851"/>
      <c r="CBT46" s="851"/>
      <c r="CBU46" s="851"/>
      <c r="CBV46" s="851"/>
      <c r="CBW46" s="851"/>
      <c r="CBX46" s="851"/>
      <c r="CBY46" s="851"/>
      <c r="CBZ46" s="851"/>
      <c r="CCA46" s="851"/>
      <c r="CCB46" s="851"/>
      <c r="CCC46" s="851"/>
      <c r="CCD46" s="851"/>
      <c r="CCE46" s="851"/>
      <c r="CCF46" s="851"/>
      <c r="CCG46" s="851"/>
      <c r="CCH46" s="851"/>
      <c r="CCI46" s="851"/>
      <c r="CCJ46" s="851"/>
      <c r="CCK46" s="851"/>
      <c r="CCL46" s="851"/>
      <c r="CCM46" s="851"/>
      <c r="CCN46" s="851"/>
      <c r="CCO46" s="851"/>
      <c r="CCP46" s="851"/>
      <c r="CCQ46" s="851"/>
      <c r="CCR46" s="851"/>
      <c r="CCS46" s="851"/>
      <c r="CCT46" s="851"/>
      <c r="CCU46" s="851"/>
      <c r="CCV46" s="851"/>
      <c r="CCW46" s="851"/>
      <c r="CCX46" s="851"/>
      <c r="CCY46" s="851"/>
      <c r="CCZ46" s="851"/>
      <c r="CDA46" s="851"/>
      <c r="CDB46" s="851"/>
      <c r="CDC46" s="851"/>
      <c r="CDD46" s="851"/>
      <c r="CDE46" s="851"/>
      <c r="CDF46" s="851"/>
      <c r="CDG46" s="851"/>
      <c r="CDH46" s="851"/>
      <c r="CDI46" s="851"/>
      <c r="CDJ46" s="851"/>
      <c r="CDK46" s="851"/>
      <c r="CDL46" s="851"/>
      <c r="CDM46" s="851"/>
      <c r="CDN46" s="851"/>
      <c r="CDO46" s="851"/>
      <c r="CDP46" s="851"/>
      <c r="CDQ46" s="851"/>
      <c r="CDR46" s="851"/>
      <c r="CDS46" s="851"/>
      <c r="CDT46" s="851"/>
      <c r="CDU46" s="851"/>
      <c r="CDV46" s="851"/>
      <c r="CDW46" s="851"/>
      <c r="CDX46" s="851"/>
      <c r="CDY46" s="851"/>
      <c r="CDZ46" s="851"/>
      <c r="CEA46" s="851"/>
      <c r="CEB46" s="851"/>
      <c r="CEC46" s="851"/>
      <c r="CED46" s="851"/>
      <c r="CEE46" s="851"/>
      <c r="CEF46" s="851"/>
      <c r="CEG46" s="851"/>
      <c r="CEH46" s="851"/>
      <c r="CEI46" s="851"/>
      <c r="CEJ46" s="851"/>
      <c r="CEK46" s="851"/>
      <c r="CEL46" s="851"/>
      <c r="CEM46" s="851"/>
      <c r="CEN46" s="851"/>
      <c r="CEO46" s="851"/>
      <c r="CEP46" s="851"/>
      <c r="CEQ46" s="851"/>
      <c r="CER46" s="851"/>
      <c r="CES46" s="851"/>
      <c r="CET46" s="851"/>
      <c r="CEU46" s="851"/>
      <c r="CEV46" s="851"/>
      <c r="CEW46" s="851"/>
      <c r="CEX46" s="851"/>
      <c r="CEY46" s="851"/>
      <c r="CEZ46" s="851"/>
      <c r="CFA46" s="851"/>
      <c r="CFB46" s="851"/>
      <c r="CFC46" s="851"/>
      <c r="CFD46" s="851"/>
      <c r="CFE46" s="851"/>
      <c r="CFF46" s="851"/>
      <c r="CFG46" s="851"/>
      <c r="CFH46" s="851"/>
      <c r="CFI46" s="851"/>
      <c r="CFJ46" s="851"/>
      <c r="CFK46" s="851"/>
      <c r="CFL46" s="851"/>
      <c r="CFM46" s="851"/>
      <c r="CFN46" s="851"/>
      <c r="CFO46" s="851"/>
      <c r="CFP46" s="851"/>
      <c r="CFQ46" s="851"/>
      <c r="CFR46" s="851"/>
      <c r="CFS46" s="851"/>
      <c r="CFT46" s="851"/>
      <c r="CFU46" s="851"/>
      <c r="CFV46" s="851"/>
      <c r="CFW46" s="851"/>
      <c r="CFX46" s="851"/>
      <c r="CFY46" s="851"/>
      <c r="CFZ46" s="851"/>
      <c r="CGA46" s="851"/>
      <c r="CGB46" s="851"/>
      <c r="CGC46" s="851"/>
      <c r="CGD46" s="851"/>
      <c r="CGE46" s="851"/>
      <c r="CGF46" s="851"/>
      <c r="CGG46" s="851"/>
      <c r="CGH46" s="851"/>
      <c r="CGI46" s="851"/>
      <c r="CGJ46" s="851"/>
      <c r="CGK46" s="851"/>
      <c r="CGL46" s="851"/>
      <c r="CGM46" s="851"/>
      <c r="CGN46" s="851"/>
      <c r="CGO46" s="851"/>
      <c r="CGP46" s="851"/>
      <c r="CGQ46" s="851"/>
      <c r="CGR46" s="851"/>
      <c r="CGS46" s="851"/>
      <c r="CGT46" s="851"/>
      <c r="CGU46" s="851"/>
      <c r="CGV46" s="851"/>
      <c r="CGW46" s="851"/>
      <c r="CGX46" s="851"/>
      <c r="CGY46" s="851"/>
      <c r="CGZ46" s="851"/>
      <c r="CHA46" s="851"/>
      <c r="CHB46" s="851"/>
      <c r="CHC46" s="851"/>
      <c r="CHD46" s="851"/>
      <c r="CHE46" s="851"/>
      <c r="CHF46" s="851"/>
      <c r="CHG46" s="851"/>
      <c r="CHH46" s="851"/>
      <c r="CHI46" s="851"/>
      <c r="CHJ46" s="851"/>
      <c r="CHK46" s="851"/>
      <c r="CHL46" s="851"/>
      <c r="CHM46" s="851"/>
      <c r="CHN46" s="851"/>
      <c r="CHO46" s="851"/>
      <c r="CHP46" s="851"/>
      <c r="CHQ46" s="851"/>
      <c r="CHR46" s="851"/>
      <c r="CHS46" s="851"/>
      <c r="CHT46" s="851"/>
      <c r="CHU46" s="851"/>
      <c r="CHV46" s="851"/>
      <c r="CHW46" s="851"/>
      <c r="CHX46" s="851"/>
      <c r="CHY46" s="851"/>
      <c r="CHZ46" s="851"/>
      <c r="CIA46" s="851"/>
      <c r="CIB46" s="851"/>
      <c r="CIC46" s="851"/>
      <c r="CID46" s="851"/>
      <c r="CIE46" s="851"/>
      <c r="CIF46" s="851"/>
      <c r="CIG46" s="851"/>
      <c r="CIH46" s="851"/>
      <c r="CII46" s="851"/>
      <c r="CIJ46" s="851"/>
      <c r="CIK46" s="851"/>
      <c r="CIL46" s="851"/>
      <c r="CIM46" s="851"/>
      <c r="CIN46" s="851"/>
      <c r="CIO46" s="851"/>
      <c r="CIP46" s="851"/>
      <c r="CIQ46" s="851"/>
      <c r="CIR46" s="851"/>
      <c r="CIS46" s="851"/>
      <c r="CIT46" s="851"/>
      <c r="CIU46" s="851"/>
      <c r="CIV46" s="851"/>
      <c r="CIW46" s="851"/>
      <c r="CIX46" s="851"/>
      <c r="CIY46" s="851"/>
      <c r="CIZ46" s="851"/>
      <c r="CJA46" s="851"/>
      <c r="CJB46" s="851"/>
      <c r="CJC46" s="851"/>
      <c r="CJD46" s="851"/>
      <c r="CJE46" s="851"/>
      <c r="CJF46" s="851"/>
      <c r="CJG46" s="851"/>
      <c r="CJH46" s="851"/>
      <c r="CJI46" s="851"/>
      <c r="CJJ46" s="851"/>
      <c r="CJK46" s="851"/>
      <c r="CJL46" s="851"/>
      <c r="CJM46" s="851"/>
      <c r="CJN46" s="851"/>
      <c r="CJO46" s="851"/>
      <c r="CJP46" s="851"/>
      <c r="CJQ46" s="851"/>
      <c r="CJR46" s="851"/>
      <c r="CJS46" s="851"/>
      <c r="CJT46" s="851"/>
      <c r="CJU46" s="851"/>
      <c r="CJV46" s="851"/>
      <c r="CJW46" s="851"/>
      <c r="CJX46" s="851"/>
      <c r="CJY46" s="851"/>
      <c r="CJZ46" s="851"/>
      <c r="CKA46" s="851"/>
      <c r="CKB46" s="851"/>
      <c r="CKC46" s="851"/>
      <c r="CKD46" s="851"/>
      <c r="CKE46" s="851"/>
      <c r="CKF46" s="851"/>
      <c r="CKG46" s="851"/>
      <c r="CKH46" s="851"/>
      <c r="CKI46" s="851"/>
      <c r="CKJ46" s="851"/>
      <c r="CKK46" s="851"/>
      <c r="CKL46" s="851"/>
      <c r="CKM46" s="851"/>
      <c r="CKN46" s="851"/>
      <c r="CKO46" s="851"/>
      <c r="CKP46" s="851"/>
      <c r="CKQ46" s="851"/>
      <c r="CKR46" s="851"/>
      <c r="CKS46" s="851"/>
      <c r="CKT46" s="851"/>
      <c r="CKU46" s="851"/>
      <c r="CKV46" s="851"/>
      <c r="CKW46" s="851"/>
      <c r="CKX46" s="851"/>
      <c r="CKY46" s="851"/>
      <c r="CKZ46" s="851"/>
      <c r="CLA46" s="851"/>
      <c r="CLB46" s="851"/>
      <c r="CLC46" s="851"/>
      <c r="CLD46" s="851"/>
      <c r="CLE46" s="851"/>
      <c r="CLF46" s="851"/>
      <c r="CLG46" s="851"/>
      <c r="CLH46" s="851"/>
      <c r="CLI46" s="851"/>
      <c r="CLJ46" s="851"/>
      <c r="CLK46" s="851"/>
      <c r="CLL46" s="851"/>
      <c r="CLM46" s="851"/>
      <c r="CLN46" s="851"/>
      <c r="CLO46" s="851"/>
      <c r="CLP46" s="851"/>
      <c r="CLQ46" s="851"/>
      <c r="CLR46" s="851"/>
      <c r="CLS46" s="851"/>
      <c r="CLT46" s="851"/>
      <c r="CLU46" s="851"/>
      <c r="CLV46" s="851"/>
      <c r="CLW46" s="851"/>
      <c r="CLX46" s="851"/>
      <c r="CLY46" s="851"/>
      <c r="CLZ46" s="851"/>
      <c r="CMA46" s="851"/>
      <c r="CMB46" s="851"/>
      <c r="CMC46" s="851"/>
      <c r="CMD46" s="851"/>
      <c r="CME46" s="851"/>
      <c r="CMF46" s="851"/>
      <c r="CMG46" s="851"/>
      <c r="CMH46" s="851"/>
      <c r="CMI46" s="851"/>
      <c r="CMJ46" s="851"/>
      <c r="CMK46" s="851"/>
      <c r="CML46" s="851"/>
      <c r="CMM46" s="851"/>
      <c r="CMN46" s="851"/>
      <c r="CMO46" s="851"/>
      <c r="CMP46" s="851"/>
      <c r="CMQ46" s="851"/>
      <c r="CMR46" s="851"/>
      <c r="CMS46" s="851"/>
      <c r="CMT46" s="851"/>
      <c r="CMU46" s="851"/>
      <c r="CMV46" s="851"/>
      <c r="CMW46" s="851"/>
      <c r="CMX46" s="851"/>
      <c r="CMY46" s="851"/>
      <c r="CMZ46" s="851"/>
      <c r="CNA46" s="851"/>
      <c r="CNB46" s="851"/>
      <c r="CNC46" s="851"/>
      <c r="CND46" s="851"/>
      <c r="CNE46" s="851"/>
      <c r="CNF46" s="851"/>
      <c r="CNG46" s="851"/>
      <c r="CNH46" s="851"/>
      <c r="CNI46" s="851"/>
      <c r="CNJ46" s="851"/>
      <c r="CNK46" s="851"/>
      <c r="CNL46" s="851"/>
      <c r="CNM46" s="851"/>
      <c r="CNN46" s="851"/>
      <c r="CNO46" s="851"/>
      <c r="CNP46" s="851"/>
      <c r="CNQ46" s="851"/>
      <c r="CNR46" s="851"/>
      <c r="CNS46" s="851"/>
      <c r="CNT46" s="851"/>
      <c r="CNU46" s="851"/>
      <c r="CNV46" s="851"/>
      <c r="CNW46" s="851"/>
      <c r="CNX46" s="851"/>
      <c r="CNY46" s="851"/>
      <c r="CNZ46" s="851"/>
      <c r="COA46" s="851"/>
      <c r="COB46" s="851"/>
      <c r="COC46" s="851"/>
      <c r="COD46" s="851"/>
      <c r="COE46" s="851"/>
      <c r="COF46" s="851"/>
      <c r="COG46" s="851"/>
      <c r="COH46" s="851"/>
      <c r="COI46" s="851"/>
      <c r="COJ46" s="851"/>
      <c r="COK46" s="851"/>
      <c r="COL46" s="851"/>
      <c r="COM46" s="851"/>
      <c r="CON46" s="851"/>
      <c r="COO46" s="851"/>
      <c r="COP46" s="851"/>
      <c r="COQ46" s="851"/>
      <c r="COR46" s="851"/>
      <c r="COS46" s="851"/>
      <c r="COT46" s="851"/>
      <c r="COU46" s="851"/>
      <c r="COV46" s="851"/>
      <c r="COW46" s="851"/>
      <c r="COX46" s="851"/>
      <c r="COY46" s="851"/>
      <c r="COZ46" s="851"/>
      <c r="CPA46" s="851"/>
      <c r="CPB46" s="851"/>
      <c r="CPC46" s="851"/>
      <c r="CPD46" s="851"/>
      <c r="CPE46" s="851"/>
      <c r="CPF46" s="851"/>
      <c r="CPG46" s="851"/>
      <c r="CPH46" s="851"/>
      <c r="CPI46" s="851"/>
      <c r="CPJ46" s="851"/>
      <c r="CPK46" s="851"/>
      <c r="CPL46" s="851"/>
      <c r="CPM46" s="851"/>
      <c r="CPN46" s="851"/>
      <c r="CPO46" s="851"/>
      <c r="CPP46" s="851"/>
      <c r="CPQ46" s="851"/>
      <c r="CPR46" s="851"/>
      <c r="CPS46" s="851"/>
      <c r="CPT46" s="851"/>
      <c r="CPU46" s="851"/>
      <c r="CPV46" s="851"/>
      <c r="CPW46" s="851"/>
      <c r="CPX46" s="851"/>
      <c r="CPY46" s="851"/>
      <c r="CPZ46" s="851"/>
      <c r="CQA46" s="851"/>
      <c r="CQB46" s="851"/>
      <c r="CQC46" s="851"/>
      <c r="CQD46" s="851"/>
      <c r="CQE46" s="851"/>
      <c r="CQF46" s="851"/>
      <c r="CQG46" s="851"/>
      <c r="CQH46" s="851"/>
      <c r="CQI46" s="851"/>
      <c r="CQJ46" s="851"/>
      <c r="CQK46" s="851"/>
      <c r="CQL46" s="851"/>
      <c r="CQM46" s="851"/>
      <c r="CQN46" s="851"/>
      <c r="CQO46" s="851"/>
      <c r="CQP46" s="851"/>
      <c r="CQQ46" s="851"/>
      <c r="CQR46" s="851"/>
      <c r="CQS46" s="851"/>
      <c r="CQT46" s="851"/>
      <c r="CQU46" s="851"/>
      <c r="CQV46" s="851"/>
      <c r="CQW46" s="851"/>
      <c r="CQX46" s="851"/>
      <c r="CQY46" s="851"/>
      <c r="CQZ46" s="851"/>
      <c r="CRA46" s="851"/>
      <c r="CRB46" s="851"/>
      <c r="CRC46" s="851"/>
      <c r="CRD46" s="851"/>
      <c r="CRE46" s="851"/>
      <c r="CRF46" s="851"/>
      <c r="CRG46" s="851"/>
      <c r="CRH46" s="851"/>
      <c r="CRI46" s="851"/>
      <c r="CRJ46" s="851"/>
      <c r="CRK46" s="851"/>
      <c r="CRL46" s="851"/>
      <c r="CRM46" s="851"/>
      <c r="CRN46" s="851"/>
      <c r="CRO46" s="851"/>
      <c r="CRP46" s="851"/>
      <c r="CRQ46" s="851"/>
      <c r="CRR46" s="851"/>
      <c r="CRS46" s="851"/>
      <c r="CRT46" s="851"/>
      <c r="CRU46" s="851"/>
      <c r="CRV46" s="851"/>
      <c r="CRW46" s="851"/>
      <c r="CRX46" s="851"/>
      <c r="CRY46" s="851"/>
      <c r="CRZ46" s="851"/>
      <c r="CSA46" s="851"/>
      <c r="CSB46" s="851"/>
      <c r="CSC46" s="851"/>
      <c r="CSD46" s="851"/>
      <c r="CSE46" s="851"/>
      <c r="CSF46" s="851"/>
      <c r="CSG46" s="851"/>
      <c r="CSH46" s="851"/>
      <c r="CSI46" s="851"/>
      <c r="CSJ46" s="851"/>
      <c r="CSK46" s="851"/>
      <c r="CSL46" s="851"/>
      <c r="CSM46" s="851"/>
      <c r="CSN46" s="851"/>
      <c r="CSO46" s="851"/>
      <c r="CSP46" s="851"/>
      <c r="CSQ46" s="851"/>
      <c r="CSR46" s="851"/>
      <c r="CSS46" s="851"/>
      <c r="CST46" s="851"/>
      <c r="CSU46" s="851"/>
      <c r="CSV46" s="851"/>
      <c r="CSW46" s="851"/>
      <c r="CSX46" s="851"/>
      <c r="CSY46" s="851"/>
      <c r="CSZ46" s="851"/>
      <c r="CTA46" s="851"/>
      <c r="CTB46" s="851"/>
      <c r="CTC46" s="851"/>
      <c r="CTD46" s="851"/>
      <c r="CTE46" s="851"/>
      <c r="CTF46" s="851"/>
      <c r="CTG46" s="851"/>
      <c r="CTH46" s="851"/>
      <c r="CTI46" s="851"/>
      <c r="CTJ46" s="851"/>
      <c r="CTK46" s="851"/>
      <c r="CTL46" s="851"/>
      <c r="CTM46" s="851"/>
      <c r="CTN46" s="851"/>
      <c r="CTO46" s="851"/>
      <c r="CTP46" s="851"/>
      <c r="CTQ46" s="851"/>
      <c r="CTR46" s="851"/>
      <c r="CTS46" s="851"/>
      <c r="CTT46" s="851"/>
      <c r="CTU46" s="851"/>
      <c r="CTV46" s="851"/>
      <c r="CTW46" s="851"/>
      <c r="CTX46" s="851"/>
      <c r="CTY46" s="851"/>
      <c r="CTZ46" s="851"/>
      <c r="CUA46" s="851"/>
      <c r="CUB46" s="851"/>
      <c r="CUC46" s="851"/>
      <c r="CUD46" s="851"/>
      <c r="CUE46" s="851"/>
      <c r="CUF46" s="851"/>
      <c r="CUG46" s="851"/>
      <c r="CUH46" s="851"/>
      <c r="CUI46" s="851"/>
      <c r="CUJ46" s="851"/>
      <c r="CUK46" s="851"/>
      <c r="CUL46" s="851"/>
      <c r="CUM46" s="851"/>
      <c r="CUN46" s="851"/>
      <c r="CUO46" s="851"/>
      <c r="CUP46" s="851"/>
      <c r="CUQ46" s="851"/>
      <c r="CUR46" s="851"/>
      <c r="CUS46" s="851"/>
      <c r="CUT46" s="851"/>
      <c r="CUU46" s="851"/>
      <c r="CUV46" s="851"/>
      <c r="CUW46" s="851"/>
      <c r="CUX46" s="851"/>
      <c r="CUY46" s="851"/>
      <c r="CUZ46" s="851"/>
      <c r="CVA46" s="851"/>
      <c r="CVB46" s="851"/>
      <c r="CVC46" s="851"/>
      <c r="CVD46" s="851"/>
      <c r="CVE46" s="851"/>
      <c r="CVF46" s="851"/>
      <c r="CVG46" s="851"/>
      <c r="CVH46" s="851"/>
      <c r="CVI46" s="851"/>
      <c r="CVJ46" s="851"/>
      <c r="CVK46" s="851"/>
      <c r="CVL46" s="851"/>
      <c r="CVM46" s="851"/>
      <c r="CVN46" s="851"/>
      <c r="CVO46" s="851"/>
      <c r="CVP46" s="851"/>
      <c r="CVQ46" s="851"/>
      <c r="CVR46" s="851"/>
      <c r="CVS46" s="851"/>
      <c r="CVT46" s="851"/>
      <c r="CVU46" s="851"/>
      <c r="CVV46" s="851"/>
      <c r="CVW46" s="851"/>
      <c r="CVX46" s="851"/>
      <c r="CVY46" s="851"/>
      <c r="CVZ46" s="851"/>
      <c r="CWA46" s="851"/>
      <c r="CWB46" s="851"/>
      <c r="CWC46" s="851"/>
      <c r="CWD46" s="851"/>
      <c r="CWE46" s="851"/>
      <c r="CWF46" s="851"/>
      <c r="CWG46" s="851"/>
      <c r="CWH46" s="851"/>
      <c r="CWI46" s="851"/>
      <c r="CWJ46" s="851"/>
      <c r="CWK46" s="851"/>
      <c r="CWL46" s="851"/>
      <c r="CWM46" s="851"/>
      <c r="CWN46" s="851"/>
      <c r="CWO46" s="851"/>
      <c r="CWP46" s="851"/>
      <c r="CWQ46" s="851"/>
      <c r="CWR46" s="851"/>
      <c r="CWS46" s="851"/>
      <c r="CWT46" s="851"/>
      <c r="CWU46" s="851"/>
      <c r="CWV46" s="851"/>
      <c r="CWW46" s="851"/>
      <c r="CWX46" s="851"/>
      <c r="CWY46" s="851"/>
      <c r="CWZ46" s="851"/>
      <c r="CXA46" s="851"/>
      <c r="CXB46" s="851"/>
      <c r="CXC46" s="851"/>
      <c r="CXD46" s="851"/>
      <c r="CXE46" s="851"/>
      <c r="CXF46" s="851"/>
      <c r="CXG46" s="851"/>
      <c r="CXH46" s="851"/>
      <c r="CXI46" s="851"/>
      <c r="CXJ46" s="851"/>
      <c r="CXK46" s="851"/>
      <c r="CXL46" s="851"/>
      <c r="CXM46" s="851"/>
      <c r="CXN46" s="851"/>
      <c r="CXO46" s="851"/>
      <c r="CXP46" s="851"/>
      <c r="CXQ46" s="851"/>
      <c r="CXR46" s="851"/>
      <c r="CXS46" s="851"/>
      <c r="CXT46" s="851"/>
      <c r="CXU46" s="851"/>
      <c r="CXV46" s="851"/>
      <c r="CXW46" s="851"/>
      <c r="CXX46" s="851"/>
      <c r="CXY46" s="851"/>
      <c r="CXZ46" s="851"/>
      <c r="CYA46" s="851"/>
      <c r="CYB46" s="851"/>
      <c r="CYC46" s="851"/>
      <c r="CYD46" s="851"/>
      <c r="CYE46" s="851"/>
      <c r="CYF46" s="851"/>
      <c r="CYG46" s="851"/>
      <c r="CYH46" s="851"/>
      <c r="CYI46" s="851"/>
      <c r="CYJ46" s="851"/>
      <c r="CYK46" s="851"/>
      <c r="CYL46" s="851"/>
      <c r="CYM46" s="851"/>
      <c r="CYN46" s="851"/>
      <c r="CYO46" s="851"/>
      <c r="CYP46" s="851"/>
      <c r="CYQ46" s="851"/>
      <c r="CYR46" s="851"/>
      <c r="CYS46" s="851"/>
      <c r="CYT46" s="851"/>
      <c r="CYU46" s="851"/>
      <c r="CYV46" s="851"/>
      <c r="CYW46" s="851"/>
      <c r="CYX46" s="851"/>
      <c r="CYY46" s="851"/>
      <c r="CYZ46" s="851"/>
      <c r="CZA46" s="851"/>
      <c r="CZB46" s="851"/>
      <c r="CZC46" s="851"/>
      <c r="CZD46" s="851"/>
      <c r="CZE46" s="851"/>
      <c r="CZF46" s="851"/>
      <c r="CZG46" s="851"/>
      <c r="CZH46" s="851"/>
      <c r="CZI46" s="851"/>
      <c r="CZJ46" s="851"/>
      <c r="CZK46" s="851"/>
      <c r="CZL46" s="851"/>
      <c r="CZM46" s="851"/>
      <c r="CZN46" s="851"/>
      <c r="CZO46" s="851"/>
      <c r="CZP46" s="851"/>
      <c r="CZQ46" s="851"/>
      <c r="CZR46" s="851"/>
      <c r="CZS46" s="851"/>
      <c r="CZT46" s="851"/>
      <c r="CZU46" s="851"/>
      <c r="CZV46" s="851"/>
      <c r="CZW46" s="851"/>
      <c r="CZX46" s="851"/>
      <c r="CZY46" s="851"/>
      <c r="CZZ46" s="851"/>
      <c r="DAA46" s="851"/>
      <c r="DAB46" s="851"/>
      <c r="DAC46" s="851"/>
      <c r="DAD46" s="851"/>
      <c r="DAE46" s="851"/>
      <c r="DAF46" s="851"/>
      <c r="DAG46" s="851"/>
      <c r="DAH46" s="851"/>
      <c r="DAI46" s="851"/>
      <c r="DAJ46" s="851"/>
      <c r="DAK46" s="851"/>
      <c r="DAL46" s="851"/>
      <c r="DAM46" s="851"/>
      <c r="DAN46" s="851"/>
      <c r="DAO46" s="851"/>
      <c r="DAP46" s="851"/>
      <c r="DAQ46" s="851"/>
      <c r="DAR46" s="851"/>
      <c r="DAS46" s="851"/>
      <c r="DAT46" s="851"/>
      <c r="DAU46" s="851"/>
      <c r="DAV46" s="851"/>
      <c r="DAW46" s="851"/>
      <c r="DAX46" s="851"/>
      <c r="DAY46" s="851"/>
      <c r="DAZ46" s="851"/>
      <c r="DBA46" s="851"/>
      <c r="DBB46" s="851"/>
      <c r="DBC46" s="851"/>
      <c r="DBD46" s="851"/>
      <c r="DBE46" s="851"/>
      <c r="DBF46" s="851"/>
      <c r="DBG46" s="851"/>
      <c r="DBH46" s="851"/>
      <c r="DBI46" s="851"/>
      <c r="DBJ46" s="851"/>
      <c r="DBK46" s="851"/>
      <c r="DBL46" s="851"/>
      <c r="DBM46" s="851"/>
      <c r="DBN46" s="851"/>
      <c r="DBO46" s="851"/>
      <c r="DBP46" s="851"/>
      <c r="DBQ46" s="851"/>
      <c r="DBR46" s="851"/>
      <c r="DBS46" s="851"/>
      <c r="DBT46" s="851"/>
      <c r="DBU46" s="851"/>
      <c r="DBV46" s="851"/>
      <c r="DBW46" s="851"/>
      <c r="DBX46" s="851"/>
      <c r="DBY46" s="851"/>
      <c r="DBZ46" s="851"/>
      <c r="DCA46" s="851"/>
      <c r="DCB46" s="851"/>
      <c r="DCC46" s="851"/>
      <c r="DCD46" s="851"/>
      <c r="DCE46" s="851"/>
      <c r="DCF46" s="851"/>
      <c r="DCG46" s="851"/>
      <c r="DCH46" s="851"/>
      <c r="DCI46" s="851"/>
      <c r="DCJ46" s="851"/>
      <c r="DCK46" s="851"/>
      <c r="DCL46" s="851"/>
      <c r="DCM46" s="851"/>
      <c r="DCN46" s="851"/>
      <c r="DCO46" s="851"/>
      <c r="DCP46" s="851"/>
      <c r="DCQ46" s="851"/>
      <c r="DCR46" s="851"/>
      <c r="DCS46" s="851"/>
      <c r="DCT46" s="851"/>
      <c r="DCU46" s="851"/>
      <c r="DCV46" s="851"/>
      <c r="DCW46" s="851"/>
      <c r="DCX46" s="851"/>
      <c r="DCY46" s="851"/>
      <c r="DCZ46" s="851"/>
      <c r="DDA46" s="851"/>
      <c r="DDB46" s="851"/>
      <c r="DDC46" s="851"/>
      <c r="DDD46" s="851"/>
      <c r="DDE46" s="851"/>
      <c r="DDF46" s="851"/>
      <c r="DDG46" s="851"/>
      <c r="DDH46" s="851"/>
      <c r="DDI46" s="851"/>
      <c r="DDJ46" s="851"/>
      <c r="DDK46" s="851"/>
      <c r="DDL46" s="851"/>
      <c r="DDM46" s="851"/>
      <c r="DDN46" s="851"/>
      <c r="DDO46" s="851"/>
      <c r="DDP46" s="851"/>
      <c r="DDQ46" s="851"/>
      <c r="DDR46" s="851"/>
      <c r="DDS46" s="851"/>
      <c r="DDT46" s="851"/>
      <c r="DDU46" s="851"/>
      <c r="DDV46" s="851"/>
      <c r="DDW46" s="851"/>
      <c r="DDX46" s="851"/>
      <c r="DDY46" s="851"/>
      <c r="DDZ46" s="851"/>
      <c r="DEA46" s="851"/>
      <c r="DEB46" s="851"/>
      <c r="DEC46" s="851"/>
      <c r="DED46" s="851"/>
      <c r="DEE46" s="851"/>
      <c r="DEF46" s="851"/>
      <c r="DEG46" s="851"/>
      <c r="DEH46" s="851"/>
      <c r="DEI46" s="851"/>
      <c r="DEJ46" s="851"/>
      <c r="DEK46" s="851"/>
      <c r="DEL46" s="851"/>
      <c r="DEM46" s="851"/>
      <c r="DEN46" s="851"/>
      <c r="DEO46" s="851"/>
      <c r="DEP46" s="851"/>
      <c r="DEQ46" s="851"/>
      <c r="DER46" s="851"/>
      <c r="DES46" s="851"/>
      <c r="DET46" s="851"/>
      <c r="DEU46" s="851"/>
      <c r="DEV46" s="851"/>
      <c r="DEW46" s="851"/>
      <c r="DEX46" s="851"/>
      <c r="DEY46" s="851"/>
      <c r="DEZ46" s="851"/>
      <c r="DFA46" s="851"/>
      <c r="DFB46" s="851"/>
      <c r="DFC46" s="851"/>
      <c r="DFD46" s="851"/>
      <c r="DFE46" s="851"/>
      <c r="DFF46" s="851"/>
      <c r="DFG46" s="851"/>
      <c r="DFH46" s="851"/>
      <c r="DFI46" s="851"/>
      <c r="DFJ46" s="851"/>
      <c r="DFK46" s="851"/>
      <c r="DFL46" s="851"/>
      <c r="DFM46" s="851"/>
      <c r="DFN46" s="851"/>
      <c r="DFO46" s="851"/>
      <c r="DFP46" s="851"/>
      <c r="DFQ46" s="851"/>
      <c r="DFR46" s="851"/>
      <c r="DFS46" s="851"/>
      <c r="DFT46" s="851"/>
      <c r="DFU46" s="851"/>
      <c r="DFV46" s="851"/>
      <c r="DFW46" s="851"/>
      <c r="DFX46" s="851"/>
      <c r="DFY46" s="851"/>
      <c r="DFZ46" s="851"/>
      <c r="DGA46" s="851"/>
      <c r="DGB46" s="851"/>
      <c r="DGC46" s="851"/>
      <c r="DGD46" s="851"/>
      <c r="DGE46" s="851"/>
      <c r="DGF46" s="851"/>
      <c r="DGG46" s="851"/>
      <c r="DGH46" s="851"/>
      <c r="DGI46" s="851"/>
      <c r="DGJ46" s="851"/>
      <c r="DGK46" s="851"/>
      <c r="DGL46" s="851"/>
      <c r="DGM46" s="851"/>
      <c r="DGN46" s="851"/>
      <c r="DGO46" s="851"/>
      <c r="DGP46" s="851"/>
      <c r="DGQ46" s="851"/>
      <c r="DGR46" s="851"/>
      <c r="DGS46" s="851"/>
      <c r="DGT46" s="851"/>
      <c r="DGU46" s="851"/>
      <c r="DGV46" s="851"/>
      <c r="DGW46" s="851"/>
      <c r="DGX46" s="851"/>
      <c r="DGY46" s="851"/>
      <c r="DGZ46" s="851"/>
      <c r="DHA46" s="851"/>
      <c r="DHB46" s="851"/>
      <c r="DHC46" s="851"/>
      <c r="DHD46" s="851"/>
      <c r="DHE46" s="851"/>
      <c r="DHF46" s="851"/>
      <c r="DHG46" s="851"/>
      <c r="DHH46" s="851"/>
      <c r="DHI46" s="851"/>
      <c r="DHJ46" s="851"/>
      <c r="DHK46" s="851"/>
      <c r="DHL46" s="851"/>
      <c r="DHM46" s="851"/>
      <c r="DHN46" s="851"/>
      <c r="DHO46" s="851"/>
      <c r="DHP46" s="851"/>
      <c r="DHQ46" s="851"/>
      <c r="DHR46" s="851"/>
      <c r="DHS46" s="851"/>
      <c r="DHT46" s="851"/>
      <c r="DHU46" s="851"/>
      <c r="DHV46" s="851"/>
      <c r="DHW46" s="851"/>
      <c r="DHX46" s="851"/>
      <c r="DHY46" s="851"/>
      <c r="DHZ46" s="851"/>
      <c r="DIA46" s="851"/>
      <c r="DIB46" s="851"/>
      <c r="DIC46" s="851"/>
      <c r="DID46" s="851"/>
      <c r="DIE46" s="851"/>
      <c r="DIF46" s="851"/>
      <c r="DIG46" s="851"/>
      <c r="DIH46" s="851"/>
      <c r="DII46" s="851"/>
      <c r="DIJ46" s="851"/>
      <c r="DIK46" s="851"/>
      <c r="DIL46" s="851"/>
      <c r="DIM46" s="851"/>
      <c r="DIN46" s="851"/>
      <c r="DIO46" s="851"/>
      <c r="DIP46" s="851"/>
      <c r="DIQ46" s="851"/>
      <c r="DIR46" s="851"/>
      <c r="DIS46" s="851"/>
      <c r="DIT46" s="851"/>
      <c r="DIU46" s="851"/>
      <c r="DIV46" s="851"/>
      <c r="DIW46" s="851"/>
      <c r="DIX46" s="851"/>
      <c r="DIY46" s="851"/>
      <c r="DIZ46" s="851"/>
      <c r="DJA46" s="851"/>
      <c r="DJB46" s="851"/>
      <c r="DJC46" s="851"/>
      <c r="DJD46" s="851"/>
      <c r="DJE46" s="851"/>
      <c r="DJF46" s="851"/>
      <c r="DJG46" s="851"/>
      <c r="DJH46" s="851"/>
      <c r="DJI46" s="851"/>
      <c r="DJJ46" s="851"/>
      <c r="DJK46" s="851"/>
      <c r="DJL46" s="851"/>
      <c r="DJM46" s="851"/>
      <c r="DJN46" s="851"/>
      <c r="DJO46" s="851"/>
      <c r="DJP46" s="851"/>
      <c r="DJQ46" s="851"/>
      <c r="DJR46" s="851"/>
      <c r="DJS46" s="851"/>
      <c r="DJT46" s="851"/>
      <c r="DJU46" s="851"/>
      <c r="DJV46" s="851"/>
      <c r="DJW46" s="851"/>
      <c r="DJX46" s="851"/>
      <c r="DJY46" s="851"/>
      <c r="DJZ46" s="851"/>
      <c r="DKA46" s="851"/>
      <c r="DKB46" s="851"/>
      <c r="DKC46" s="851"/>
      <c r="DKD46" s="851"/>
      <c r="DKE46" s="851"/>
      <c r="DKF46" s="851"/>
      <c r="DKG46" s="851"/>
      <c r="DKH46" s="851"/>
      <c r="DKI46" s="851"/>
      <c r="DKJ46" s="851"/>
      <c r="DKK46" s="851"/>
      <c r="DKL46" s="851"/>
      <c r="DKM46" s="851"/>
      <c r="DKN46" s="851"/>
      <c r="DKO46" s="851"/>
      <c r="DKP46" s="851"/>
      <c r="DKQ46" s="851"/>
      <c r="DKR46" s="851"/>
      <c r="DKS46" s="851"/>
      <c r="DKT46" s="851"/>
      <c r="DKU46" s="851"/>
      <c r="DKV46" s="851"/>
      <c r="DKW46" s="851"/>
      <c r="DKX46" s="851"/>
      <c r="DKY46" s="851"/>
      <c r="DKZ46" s="851"/>
      <c r="DLA46" s="851"/>
      <c r="DLB46" s="851"/>
      <c r="DLC46" s="851"/>
      <c r="DLD46" s="851"/>
      <c r="DLE46" s="851"/>
      <c r="DLF46" s="851"/>
      <c r="DLG46" s="851"/>
      <c r="DLH46" s="851"/>
      <c r="DLI46" s="851"/>
      <c r="DLJ46" s="851"/>
      <c r="DLK46" s="851"/>
      <c r="DLL46" s="851"/>
      <c r="DLM46" s="851"/>
      <c r="DLN46" s="851"/>
      <c r="DLO46" s="851"/>
      <c r="DLP46" s="851"/>
      <c r="DLQ46" s="851"/>
      <c r="DLR46" s="851"/>
      <c r="DLS46" s="851"/>
      <c r="DLT46" s="851"/>
      <c r="DLU46" s="851"/>
      <c r="DLV46" s="851"/>
      <c r="DLW46" s="851"/>
      <c r="DLX46" s="851"/>
      <c r="DLY46" s="851"/>
      <c r="DLZ46" s="851"/>
      <c r="DMA46" s="851"/>
      <c r="DMB46" s="851"/>
      <c r="DMC46" s="851"/>
      <c r="DMD46" s="851"/>
      <c r="DME46" s="851"/>
      <c r="DMF46" s="851"/>
      <c r="DMG46" s="851"/>
      <c r="DMH46" s="851"/>
      <c r="DMI46" s="851"/>
      <c r="DMJ46" s="851"/>
      <c r="DMK46" s="851"/>
      <c r="DML46" s="851"/>
      <c r="DMM46" s="851"/>
      <c r="DMN46" s="851"/>
      <c r="DMO46" s="851"/>
      <c r="DMP46" s="851"/>
      <c r="DMQ46" s="851"/>
      <c r="DMR46" s="851"/>
      <c r="DMS46" s="851"/>
      <c r="DMT46" s="851"/>
      <c r="DMU46" s="851"/>
      <c r="DMV46" s="851"/>
      <c r="DMW46" s="851"/>
      <c r="DMX46" s="851"/>
      <c r="DMY46" s="851"/>
      <c r="DMZ46" s="851"/>
      <c r="DNA46" s="851"/>
      <c r="DNB46" s="851"/>
      <c r="DNC46" s="851"/>
      <c r="DND46" s="851"/>
      <c r="DNE46" s="851"/>
      <c r="DNF46" s="851"/>
      <c r="DNG46" s="851"/>
      <c r="DNH46" s="851"/>
      <c r="DNI46" s="851"/>
      <c r="DNJ46" s="851"/>
      <c r="DNK46" s="851"/>
      <c r="DNL46" s="851"/>
      <c r="DNM46" s="851"/>
      <c r="DNN46" s="851"/>
      <c r="DNO46" s="851"/>
      <c r="DNP46" s="851"/>
      <c r="DNQ46" s="851"/>
      <c r="DNR46" s="851"/>
      <c r="DNS46" s="851"/>
      <c r="DNT46" s="851"/>
      <c r="DNU46" s="851"/>
      <c r="DNV46" s="851"/>
      <c r="DNW46" s="851"/>
      <c r="DNX46" s="851"/>
      <c r="DNY46" s="851"/>
      <c r="DNZ46" s="851"/>
      <c r="DOA46" s="851"/>
      <c r="DOB46" s="851"/>
      <c r="DOC46" s="851"/>
      <c r="DOD46" s="851"/>
      <c r="DOE46" s="851"/>
      <c r="DOF46" s="851"/>
      <c r="DOG46" s="851"/>
      <c r="DOH46" s="851"/>
      <c r="DOI46" s="851"/>
      <c r="DOJ46" s="851"/>
      <c r="DOK46" s="851"/>
      <c r="DOL46" s="851"/>
      <c r="DOM46" s="851"/>
      <c r="DON46" s="851"/>
      <c r="DOO46" s="851"/>
      <c r="DOP46" s="851"/>
      <c r="DOQ46" s="851"/>
      <c r="DOR46" s="851"/>
      <c r="DOS46" s="851"/>
      <c r="DOT46" s="851"/>
      <c r="DOU46" s="851"/>
      <c r="DOV46" s="851"/>
      <c r="DOW46" s="851"/>
      <c r="DOX46" s="851"/>
      <c r="DOY46" s="851"/>
      <c r="DOZ46" s="851"/>
      <c r="DPA46" s="851"/>
      <c r="DPB46" s="851"/>
      <c r="DPC46" s="851"/>
      <c r="DPD46" s="851"/>
      <c r="DPE46" s="851"/>
      <c r="DPF46" s="851"/>
      <c r="DPG46" s="851"/>
      <c r="DPH46" s="851"/>
      <c r="DPI46" s="851"/>
      <c r="DPJ46" s="851"/>
      <c r="DPK46" s="851"/>
      <c r="DPL46" s="851"/>
      <c r="DPM46" s="851"/>
      <c r="DPN46" s="851"/>
      <c r="DPO46" s="851"/>
      <c r="DPP46" s="851"/>
      <c r="DPQ46" s="851"/>
      <c r="DPR46" s="851"/>
      <c r="DPS46" s="851"/>
      <c r="DPT46" s="851"/>
      <c r="DPU46" s="851"/>
      <c r="DPV46" s="851"/>
      <c r="DPW46" s="851"/>
      <c r="DPX46" s="851"/>
      <c r="DPY46" s="851"/>
      <c r="DPZ46" s="851"/>
      <c r="DQA46" s="851"/>
      <c r="DQB46" s="851"/>
      <c r="DQC46" s="851"/>
      <c r="DQD46" s="851"/>
      <c r="DQE46" s="851"/>
      <c r="DQF46" s="851"/>
      <c r="DQG46" s="851"/>
      <c r="DQH46" s="851"/>
      <c r="DQI46" s="851"/>
      <c r="DQJ46" s="851"/>
      <c r="DQK46" s="851"/>
      <c r="DQL46" s="851"/>
      <c r="DQM46" s="851"/>
      <c r="DQN46" s="851"/>
      <c r="DQO46" s="851"/>
      <c r="DQP46" s="851"/>
      <c r="DQQ46" s="851"/>
      <c r="DQR46" s="851"/>
      <c r="DQS46" s="851"/>
      <c r="DQT46" s="851"/>
      <c r="DQU46" s="851"/>
      <c r="DQV46" s="851"/>
      <c r="DQW46" s="851"/>
      <c r="DQX46" s="851"/>
      <c r="DQY46" s="851"/>
      <c r="DQZ46" s="851"/>
      <c r="DRA46" s="851"/>
      <c r="DRB46" s="851"/>
      <c r="DRC46" s="851"/>
      <c r="DRD46" s="851"/>
      <c r="DRE46" s="851"/>
      <c r="DRF46" s="851"/>
      <c r="DRG46" s="851"/>
      <c r="DRH46" s="851"/>
      <c r="DRI46" s="851"/>
      <c r="DRJ46" s="851"/>
      <c r="DRK46" s="851"/>
      <c r="DRL46" s="851"/>
      <c r="DRM46" s="851"/>
      <c r="DRN46" s="851"/>
      <c r="DRO46" s="851"/>
      <c r="DRP46" s="851"/>
      <c r="DRQ46" s="851"/>
      <c r="DRR46" s="851"/>
      <c r="DRS46" s="851"/>
      <c r="DRT46" s="851"/>
      <c r="DRU46" s="851"/>
      <c r="DRV46" s="851"/>
      <c r="DRW46" s="851"/>
      <c r="DRX46" s="851"/>
      <c r="DRY46" s="851"/>
      <c r="DRZ46" s="851"/>
      <c r="DSA46" s="851"/>
      <c r="DSB46" s="851"/>
      <c r="DSC46" s="851"/>
      <c r="DSD46" s="851"/>
      <c r="DSE46" s="851"/>
      <c r="DSF46" s="851"/>
      <c r="DSG46" s="851"/>
      <c r="DSH46" s="851"/>
      <c r="DSI46" s="851"/>
      <c r="DSJ46" s="851"/>
      <c r="DSK46" s="851"/>
      <c r="DSL46" s="851"/>
      <c r="DSM46" s="851"/>
      <c r="DSN46" s="851"/>
      <c r="DSO46" s="851"/>
      <c r="DSP46" s="851"/>
      <c r="DSQ46" s="851"/>
      <c r="DSR46" s="851"/>
      <c r="DSS46" s="851"/>
      <c r="DST46" s="851"/>
      <c r="DSU46" s="851"/>
      <c r="DSV46" s="851"/>
      <c r="DSW46" s="851"/>
      <c r="DSX46" s="851"/>
      <c r="DSY46" s="851"/>
      <c r="DSZ46" s="851"/>
      <c r="DTA46" s="851"/>
      <c r="DTB46" s="851"/>
      <c r="DTC46" s="851"/>
      <c r="DTD46" s="851"/>
      <c r="DTE46" s="851"/>
      <c r="DTF46" s="851"/>
      <c r="DTG46" s="851"/>
      <c r="DTH46" s="851"/>
      <c r="DTI46" s="851"/>
      <c r="DTJ46" s="851"/>
      <c r="DTK46" s="851"/>
      <c r="DTL46" s="851"/>
      <c r="DTM46" s="851"/>
      <c r="DTN46" s="851"/>
      <c r="DTO46" s="851"/>
      <c r="DTP46" s="851"/>
      <c r="DTQ46" s="851"/>
      <c r="DTR46" s="851"/>
      <c r="DTS46" s="851"/>
      <c r="DTT46" s="851"/>
      <c r="DTU46" s="851"/>
      <c r="DTV46" s="851"/>
      <c r="DTW46" s="851"/>
      <c r="DTX46" s="851"/>
      <c r="DTY46" s="851"/>
      <c r="DTZ46" s="851"/>
      <c r="DUA46" s="851"/>
      <c r="DUB46" s="851"/>
      <c r="DUC46" s="851"/>
      <c r="DUD46" s="851"/>
      <c r="DUE46" s="851"/>
      <c r="DUF46" s="851"/>
      <c r="DUG46" s="851"/>
      <c r="DUH46" s="851"/>
      <c r="DUI46" s="851"/>
      <c r="DUJ46" s="851"/>
      <c r="DUK46" s="851"/>
      <c r="DUL46" s="851"/>
      <c r="DUM46" s="851"/>
      <c r="DUN46" s="851"/>
      <c r="DUO46" s="851"/>
      <c r="DUP46" s="851"/>
      <c r="DUQ46" s="851"/>
      <c r="DUR46" s="851"/>
      <c r="DUS46" s="851"/>
      <c r="DUT46" s="851"/>
      <c r="DUU46" s="851"/>
      <c r="DUV46" s="851"/>
      <c r="DUW46" s="851"/>
      <c r="DUX46" s="851"/>
      <c r="DUY46" s="851"/>
      <c r="DUZ46" s="851"/>
      <c r="DVA46" s="851"/>
      <c r="DVB46" s="851"/>
      <c r="DVC46" s="851"/>
      <c r="DVD46" s="851"/>
      <c r="DVE46" s="851"/>
      <c r="DVF46" s="851"/>
      <c r="DVG46" s="851"/>
      <c r="DVH46" s="851"/>
      <c r="DVI46" s="851"/>
      <c r="DVJ46" s="851"/>
      <c r="DVK46" s="851"/>
      <c r="DVL46" s="851"/>
      <c r="DVM46" s="851"/>
      <c r="DVN46" s="851"/>
      <c r="DVO46" s="851"/>
      <c r="DVP46" s="851"/>
      <c r="DVQ46" s="851"/>
      <c r="DVR46" s="851"/>
      <c r="DVS46" s="851"/>
      <c r="DVT46" s="851"/>
      <c r="DVU46" s="851"/>
      <c r="DVV46" s="851"/>
      <c r="DVW46" s="851"/>
      <c r="DVX46" s="851"/>
      <c r="DVY46" s="851"/>
      <c r="DVZ46" s="851"/>
      <c r="DWA46" s="851"/>
      <c r="DWB46" s="851"/>
      <c r="DWC46" s="851"/>
      <c r="DWD46" s="851"/>
      <c r="DWE46" s="851"/>
      <c r="DWF46" s="851"/>
      <c r="DWG46" s="851"/>
      <c r="DWH46" s="851"/>
      <c r="DWI46" s="851"/>
      <c r="DWJ46" s="851"/>
      <c r="DWK46" s="851"/>
      <c r="DWL46" s="851"/>
      <c r="DWM46" s="851"/>
      <c r="DWN46" s="851"/>
      <c r="DWO46" s="851"/>
      <c r="DWP46" s="851"/>
      <c r="DWQ46" s="851"/>
      <c r="DWR46" s="851"/>
      <c r="DWS46" s="851"/>
      <c r="DWT46" s="851"/>
      <c r="DWU46" s="851"/>
      <c r="DWV46" s="851"/>
      <c r="DWW46" s="851"/>
      <c r="DWX46" s="851"/>
      <c r="DWY46" s="851"/>
      <c r="DWZ46" s="851"/>
      <c r="DXA46" s="851"/>
      <c r="DXB46" s="851"/>
      <c r="DXC46" s="851"/>
      <c r="DXD46" s="851"/>
      <c r="DXE46" s="851"/>
      <c r="DXF46" s="851"/>
      <c r="DXG46" s="851"/>
      <c r="DXH46" s="851"/>
      <c r="DXI46" s="851"/>
      <c r="DXJ46" s="851"/>
      <c r="DXK46" s="851"/>
      <c r="DXL46" s="851"/>
      <c r="DXM46" s="851"/>
      <c r="DXN46" s="851"/>
      <c r="DXO46" s="851"/>
      <c r="DXP46" s="851"/>
      <c r="DXQ46" s="851"/>
      <c r="DXR46" s="851"/>
      <c r="DXS46" s="851"/>
      <c r="DXT46" s="851"/>
      <c r="DXU46" s="851"/>
      <c r="DXV46" s="851"/>
      <c r="DXW46" s="851"/>
      <c r="DXX46" s="851"/>
      <c r="DXY46" s="851"/>
      <c r="DXZ46" s="851"/>
      <c r="DYA46" s="851"/>
      <c r="DYB46" s="851"/>
      <c r="DYC46" s="851"/>
      <c r="DYD46" s="851"/>
      <c r="DYE46" s="851"/>
      <c r="DYF46" s="851"/>
      <c r="DYG46" s="851"/>
      <c r="DYH46" s="851"/>
      <c r="DYI46" s="851"/>
      <c r="DYJ46" s="851"/>
      <c r="DYK46" s="851"/>
      <c r="DYL46" s="851"/>
      <c r="DYM46" s="851"/>
      <c r="DYN46" s="851"/>
      <c r="DYO46" s="851"/>
      <c r="DYP46" s="851"/>
      <c r="DYQ46" s="851"/>
      <c r="DYR46" s="851"/>
      <c r="DYS46" s="851"/>
      <c r="DYT46" s="851"/>
      <c r="DYU46" s="851"/>
      <c r="DYV46" s="851"/>
      <c r="DYW46" s="851"/>
      <c r="DYX46" s="851"/>
      <c r="DYY46" s="851"/>
      <c r="DYZ46" s="851"/>
      <c r="DZA46" s="851"/>
      <c r="DZB46" s="851"/>
      <c r="DZC46" s="851"/>
      <c r="DZD46" s="851"/>
      <c r="DZE46" s="851"/>
      <c r="DZF46" s="851"/>
      <c r="DZG46" s="851"/>
      <c r="DZH46" s="851"/>
      <c r="DZI46" s="851"/>
      <c r="DZJ46" s="851"/>
      <c r="DZK46" s="851"/>
      <c r="DZL46" s="851"/>
      <c r="DZM46" s="851"/>
      <c r="DZN46" s="851"/>
      <c r="DZO46" s="851"/>
      <c r="DZP46" s="851"/>
      <c r="DZQ46" s="851"/>
      <c r="DZR46" s="851"/>
      <c r="DZS46" s="851"/>
      <c r="DZT46" s="851"/>
      <c r="DZU46" s="851"/>
      <c r="DZV46" s="851"/>
      <c r="DZW46" s="851"/>
      <c r="DZX46" s="851"/>
      <c r="DZY46" s="851"/>
      <c r="DZZ46" s="851"/>
      <c r="EAA46" s="851"/>
      <c r="EAB46" s="851"/>
      <c r="EAC46" s="851"/>
      <c r="EAD46" s="851"/>
      <c r="EAE46" s="851"/>
      <c r="EAF46" s="851"/>
      <c r="EAG46" s="851"/>
      <c r="EAH46" s="851"/>
      <c r="EAI46" s="851"/>
      <c r="EAJ46" s="851"/>
      <c r="EAK46" s="851"/>
      <c r="EAL46" s="851"/>
      <c r="EAM46" s="851"/>
      <c r="EAN46" s="851"/>
      <c r="EAO46" s="851"/>
      <c r="EAP46" s="851"/>
      <c r="EAQ46" s="851"/>
      <c r="EAR46" s="851"/>
      <c r="EAS46" s="851"/>
      <c r="EAT46" s="851"/>
      <c r="EAU46" s="851"/>
      <c r="EAV46" s="851"/>
      <c r="EAW46" s="851"/>
      <c r="EAX46" s="851"/>
      <c r="EAY46" s="851"/>
      <c r="EAZ46" s="851"/>
      <c r="EBA46" s="851"/>
      <c r="EBB46" s="851"/>
      <c r="EBC46" s="851"/>
      <c r="EBD46" s="851"/>
      <c r="EBE46" s="851"/>
      <c r="EBF46" s="851"/>
      <c r="EBG46" s="851"/>
      <c r="EBH46" s="851"/>
      <c r="EBI46" s="851"/>
      <c r="EBJ46" s="851"/>
      <c r="EBK46" s="851"/>
      <c r="EBL46" s="851"/>
      <c r="EBM46" s="851"/>
      <c r="EBN46" s="851"/>
      <c r="EBO46" s="851"/>
      <c r="EBP46" s="851"/>
      <c r="EBQ46" s="851"/>
      <c r="EBR46" s="851"/>
      <c r="EBS46" s="851"/>
      <c r="EBT46" s="851"/>
      <c r="EBU46" s="851"/>
      <c r="EBV46" s="851"/>
      <c r="EBW46" s="851"/>
      <c r="EBX46" s="851"/>
      <c r="EBY46" s="851"/>
      <c r="EBZ46" s="851"/>
      <c r="ECA46" s="851"/>
      <c r="ECB46" s="851"/>
      <c r="ECC46" s="851"/>
      <c r="ECD46" s="851"/>
      <c r="ECE46" s="851"/>
      <c r="ECF46" s="851"/>
      <c r="ECG46" s="851"/>
      <c r="ECH46" s="851"/>
      <c r="ECI46" s="851"/>
      <c r="ECJ46" s="851"/>
      <c r="ECK46" s="851"/>
      <c r="ECL46" s="851"/>
      <c r="ECM46" s="851"/>
      <c r="ECN46" s="851"/>
      <c r="ECO46" s="851"/>
      <c r="ECP46" s="851"/>
      <c r="ECQ46" s="851"/>
      <c r="ECR46" s="851"/>
      <c r="ECS46" s="851"/>
      <c r="ECT46" s="851"/>
      <c r="ECU46" s="851"/>
      <c r="ECV46" s="851"/>
      <c r="ECW46" s="851"/>
      <c r="ECX46" s="851"/>
      <c r="ECY46" s="851"/>
      <c r="ECZ46" s="851"/>
      <c r="EDA46" s="851"/>
      <c r="EDB46" s="851"/>
      <c r="EDC46" s="851"/>
      <c r="EDD46" s="851"/>
      <c r="EDE46" s="851"/>
      <c r="EDF46" s="851"/>
      <c r="EDG46" s="851"/>
      <c r="EDH46" s="851"/>
      <c r="EDI46" s="851"/>
      <c r="EDJ46" s="851"/>
      <c r="EDK46" s="851"/>
      <c r="EDL46" s="851"/>
      <c r="EDM46" s="851"/>
      <c r="EDN46" s="851"/>
      <c r="EDO46" s="851"/>
      <c r="EDP46" s="851"/>
      <c r="EDQ46" s="851"/>
      <c r="EDR46" s="851"/>
      <c r="EDS46" s="851"/>
      <c r="EDT46" s="851"/>
      <c r="EDU46" s="851"/>
      <c r="EDV46" s="851"/>
      <c r="EDW46" s="851"/>
      <c r="EDX46" s="851"/>
      <c r="EDY46" s="851"/>
      <c r="EDZ46" s="851"/>
      <c r="EEA46" s="851"/>
      <c r="EEB46" s="851"/>
      <c r="EEC46" s="851"/>
      <c r="EED46" s="851"/>
      <c r="EEE46" s="851"/>
      <c r="EEF46" s="851"/>
      <c r="EEG46" s="851"/>
      <c r="EEH46" s="851"/>
      <c r="EEI46" s="851"/>
      <c r="EEJ46" s="851"/>
      <c r="EEK46" s="851"/>
      <c r="EEL46" s="851"/>
      <c r="EEM46" s="851"/>
      <c r="EEN46" s="851"/>
      <c r="EEO46" s="851"/>
      <c r="EEP46" s="851"/>
      <c r="EEQ46" s="851"/>
      <c r="EER46" s="851"/>
      <c r="EES46" s="851"/>
      <c r="EET46" s="851"/>
      <c r="EEU46" s="851"/>
      <c r="EEV46" s="851"/>
      <c r="EEW46" s="851"/>
      <c r="EEX46" s="851"/>
      <c r="EEY46" s="851"/>
      <c r="EEZ46" s="851"/>
      <c r="EFA46" s="851"/>
      <c r="EFB46" s="851"/>
      <c r="EFC46" s="851"/>
      <c r="EFD46" s="851"/>
      <c r="EFE46" s="851"/>
      <c r="EFF46" s="851"/>
      <c r="EFG46" s="851"/>
      <c r="EFH46" s="851"/>
      <c r="EFI46" s="851"/>
      <c r="EFJ46" s="851"/>
      <c r="EFK46" s="851"/>
      <c r="EFL46" s="851"/>
      <c r="EFM46" s="851"/>
      <c r="EFN46" s="851"/>
      <c r="EFO46" s="851"/>
      <c r="EFP46" s="851"/>
      <c r="EFQ46" s="851"/>
      <c r="EFR46" s="851"/>
      <c r="EFS46" s="851"/>
      <c r="EFT46" s="851"/>
      <c r="EFU46" s="851"/>
      <c r="EFV46" s="851"/>
      <c r="EFW46" s="851"/>
      <c r="EFX46" s="851"/>
      <c r="EFY46" s="851"/>
      <c r="EFZ46" s="851"/>
      <c r="EGA46" s="851"/>
      <c r="EGB46" s="851"/>
      <c r="EGC46" s="851"/>
      <c r="EGD46" s="851"/>
      <c r="EGE46" s="851"/>
      <c r="EGF46" s="851"/>
      <c r="EGG46" s="851"/>
      <c r="EGH46" s="851"/>
      <c r="EGI46" s="851"/>
      <c r="EGJ46" s="851"/>
      <c r="EGK46" s="851"/>
      <c r="EGL46" s="851"/>
      <c r="EGM46" s="851"/>
      <c r="EGN46" s="851"/>
      <c r="EGO46" s="851"/>
      <c r="EGP46" s="851"/>
      <c r="EGQ46" s="851"/>
      <c r="EGR46" s="851"/>
      <c r="EGS46" s="851"/>
      <c r="EGT46" s="851"/>
      <c r="EGU46" s="851"/>
      <c r="EGV46" s="851"/>
      <c r="EGW46" s="851"/>
      <c r="EGX46" s="851"/>
      <c r="EGY46" s="851"/>
      <c r="EGZ46" s="851"/>
      <c r="EHA46" s="851"/>
      <c r="EHB46" s="851"/>
      <c r="EHC46" s="851"/>
      <c r="EHD46" s="851"/>
      <c r="EHE46" s="851"/>
      <c r="EHF46" s="851"/>
      <c r="EHG46" s="851"/>
      <c r="EHH46" s="851"/>
      <c r="EHI46" s="851"/>
      <c r="EHJ46" s="851"/>
      <c r="EHK46" s="851"/>
      <c r="EHL46" s="851"/>
      <c r="EHM46" s="851"/>
      <c r="EHN46" s="851"/>
      <c r="EHO46" s="851"/>
      <c r="EHP46" s="851"/>
      <c r="EHQ46" s="851"/>
      <c r="EHR46" s="851"/>
      <c r="EHS46" s="851"/>
      <c r="EHT46" s="851"/>
      <c r="EHU46" s="851"/>
      <c r="EHV46" s="851"/>
      <c r="EHW46" s="851"/>
      <c r="EHX46" s="851"/>
      <c r="EHY46" s="851"/>
      <c r="EHZ46" s="851"/>
      <c r="EIA46" s="851"/>
      <c r="EIB46" s="851"/>
      <c r="EIC46" s="851"/>
      <c r="EID46" s="851"/>
      <c r="EIE46" s="851"/>
      <c r="EIF46" s="851"/>
      <c r="EIG46" s="851"/>
      <c r="EIH46" s="851"/>
      <c r="EII46" s="851"/>
      <c r="EIJ46" s="851"/>
      <c r="EIK46" s="851"/>
      <c r="EIL46" s="851"/>
      <c r="EIM46" s="851"/>
      <c r="EIN46" s="851"/>
      <c r="EIO46" s="851"/>
      <c r="EIP46" s="851"/>
      <c r="EIQ46" s="851"/>
      <c r="EIR46" s="851"/>
      <c r="EIS46" s="851"/>
      <c r="EIT46" s="851"/>
      <c r="EIU46" s="851"/>
      <c r="EIV46" s="851"/>
      <c r="EIW46" s="851"/>
      <c r="EIX46" s="851"/>
      <c r="EIY46" s="851"/>
      <c r="EIZ46" s="851"/>
      <c r="EJA46" s="851"/>
      <c r="EJB46" s="851"/>
      <c r="EJC46" s="851"/>
      <c r="EJD46" s="851"/>
      <c r="EJE46" s="851"/>
      <c r="EJF46" s="851"/>
      <c r="EJG46" s="851"/>
      <c r="EJH46" s="851"/>
      <c r="EJI46" s="851"/>
      <c r="EJJ46" s="851"/>
      <c r="EJK46" s="851"/>
      <c r="EJL46" s="851"/>
      <c r="EJM46" s="851"/>
      <c r="EJN46" s="851"/>
      <c r="EJO46" s="851"/>
      <c r="EJP46" s="851"/>
      <c r="EJQ46" s="851"/>
      <c r="EJR46" s="851"/>
      <c r="EJS46" s="851"/>
      <c r="EJT46" s="851"/>
      <c r="EJU46" s="851"/>
      <c r="EJV46" s="851"/>
      <c r="EJW46" s="851"/>
      <c r="EJX46" s="851"/>
      <c r="EJY46" s="851"/>
      <c r="EJZ46" s="851"/>
      <c r="EKA46" s="851"/>
      <c r="EKB46" s="851"/>
      <c r="EKC46" s="851"/>
      <c r="EKD46" s="851"/>
      <c r="EKE46" s="851"/>
      <c r="EKF46" s="851"/>
      <c r="EKG46" s="851"/>
      <c r="EKH46" s="851"/>
      <c r="EKI46" s="851"/>
      <c r="EKJ46" s="851"/>
      <c r="EKK46" s="851"/>
      <c r="EKL46" s="851"/>
      <c r="EKM46" s="851"/>
      <c r="EKN46" s="851"/>
      <c r="EKO46" s="851"/>
      <c r="EKP46" s="851"/>
      <c r="EKQ46" s="851"/>
      <c r="EKR46" s="851"/>
      <c r="EKS46" s="851"/>
      <c r="EKT46" s="851"/>
      <c r="EKU46" s="851"/>
      <c r="EKV46" s="851"/>
      <c r="EKW46" s="851"/>
      <c r="EKX46" s="851"/>
      <c r="EKY46" s="851"/>
      <c r="EKZ46" s="851"/>
      <c r="ELA46" s="851"/>
      <c r="ELB46" s="851"/>
      <c r="ELC46" s="851"/>
      <c r="ELD46" s="851"/>
      <c r="ELE46" s="851"/>
      <c r="ELF46" s="851"/>
      <c r="ELG46" s="851"/>
      <c r="ELH46" s="851"/>
      <c r="ELI46" s="851"/>
      <c r="ELJ46" s="851"/>
      <c r="ELK46" s="851"/>
      <c r="ELL46" s="851"/>
      <c r="ELM46" s="851"/>
      <c r="ELN46" s="851"/>
      <c r="ELO46" s="851"/>
      <c r="ELP46" s="851"/>
      <c r="ELQ46" s="851"/>
      <c r="ELR46" s="851"/>
      <c r="ELS46" s="851"/>
      <c r="ELT46" s="851"/>
      <c r="ELU46" s="851"/>
      <c r="ELV46" s="851"/>
      <c r="ELW46" s="851"/>
      <c r="ELX46" s="851"/>
      <c r="ELY46" s="851"/>
      <c r="ELZ46" s="851"/>
      <c r="EMA46" s="851"/>
      <c r="EMB46" s="851"/>
      <c r="EMC46" s="851"/>
      <c r="EMD46" s="851"/>
      <c r="EME46" s="851"/>
      <c r="EMF46" s="851"/>
      <c r="EMG46" s="851"/>
      <c r="EMH46" s="851"/>
      <c r="EMI46" s="851"/>
      <c r="EMJ46" s="851"/>
      <c r="EMK46" s="851"/>
      <c r="EML46" s="851"/>
      <c r="EMM46" s="851"/>
      <c r="EMN46" s="851"/>
      <c r="EMO46" s="851"/>
      <c r="EMP46" s="851"/>
      <c r="EMQ46" s="851"/>
      <c r="EMR46" s="851"/>
      <c r="EMS46" s="851"/>
      <c r="EMT46" s="851"/>
      <c r="EMU46" s="851"/>
      <c r="EMV46" s="851"/>
      <c r="EMW46" s="851"/>
      <c r="EMX46" s="851"/>
      <c r="EMY46" s="851"/>
      <c r="EMZ46" s="851"/>
      <c r="ENA46" s="851"/>
      <c r="ENB46" s="851"/>
      <c r="ENC46" s="851"/>
      <c r="END46" s="851"/>
      <c r="ENE46" s="851"/>
      <c r="ENF46" s="851"/>
      <c r="ENG46" s="851"/>
      <c r="ENH46" s="851"/>
      <c r="ENI46" s="851"/>
      <c r="ENJ46" s="851"/>
      <c r="ENK46" s="851"/>
      <c r="ENL46" s="851"/>
      <c r="ENM46" s="851"/>
      <c r="ENN46" s="851"/>
      <c r="ENO46" s="851"/>
      <c r="ENP46" s="851"/>
      <c r="ENQ46" s="851"/>
      <c r="ENR46" s="851"/>
      <c r="ENS46" s="851"/>
      <c r="ENT46" s="851"/>
      <c r="ENU46" s="851"/>
      <c r="ENV46" s="851"/>
      <c r="ENW46" s="851"/>
      <c r="ENX46" s="851"/>
      <c r="ENY46" s="851"/>
      <c r="ENZ46" s="851"/>
      <c r="EOA46" s="851"/>
      <c r="EOB46" s="851"/>
      <c r="EOC46" s="851"/>
      <c r="EOD46" s="851"/>
      <c r="EOE46" s="851"/>
      <c r="EOF46" s="851"/>
      <c r="EOG46" s="851"/>
      <c r="EOH46" s="851"/>
      <c r="EOI46" s="851"/>
      <c r="EOJ46" s="851"/>
      <c r="EOK46" s="851"/>
      <c r="EOL46" s="851"/>
      <c r="EOM46" s="851"/>
      <c r="EON46" s="851"/>
      <c r="EOO46" s="851"/>
      <c r="EOP46" s="851"/>
      <c r="EOQ46" s="851"/>
      <c r="EOR46" s="851"/>
      <c r="EOS46" s="851"/>
      <c r="EOT46" s="851"/>
      <c r="EOU46" s="851"/>
      <c r="EOV46" s="851"/>
      <c r="EOW46" s="851"/>
      <c r="EOX46" s="851"/>
      <c r="EOY46" s="851"/>
      <c r="EOZ46" s="851"/>
      <c r="EPA46" s="851"/>
      <c r="EPB46" s="851"/>
      <c r="EPC46" s="851"/>
      <c r="EPD46" s="851"/>
      <c r="EPE46" s="851"/>
      <c r="EPF46" s="851"/>
      <c r="EPG46" s="851"/>
      <c r="EPH46" s="851"/>
      <c r="EPI46" s="851"/>
      <c r="EPJ46" s="851"/>
      <c r="EPK46" s="851"/>
      <c r="EPL46" s="851"/>
      <c r="EPM46" s="851"/>
      <c r="EPN46" s="851"/>
      <c r="EPO46" s="851"/>
      <c r="EPP46" s="851"/>
      <c r="EPQ46" s="851"/>
      <c r="EPR46" s="851"/>
      <c r="EPS46" s="851"/>
      <c r="EPT46" s="851"/>
      <c r="EPU46" s="851"/>
      <c r="EPV46" s="851"/>
      <c r="EPW46" s="851"/>
      <c r="EPX46" s="851"/>
      <c r="EPY46" s="851"/>
      <c r="EPZ46" s="851"/>
      <c r="EQA46" s="851"/>
      <c r="EQB46" s="851"/>
      <c r="EQC46" s="851"/>
      <c r="EQD46" s="851"/>
      <c r="EQE46" s="851"/>
      <c r="EQF46" s="851"/>
      <c r="EQG46" s="851"/>
      <c r="EQH46" s="851"/>
      <c r="EQI46" s="851"/>
      <c r="EQJ46" s="851"/>
      <c r="EQK46" s="851"/>
      <c r="EQL46" s="851"/>
      <c r="EQM46" s="851"/>
      <c r="EQN46" s="851"/>
      <c r="EQO46" s="851"/>
      <c r="EQP46" s="851"/>
      <c r="EQQ46" s="851"/>
      <c r="EQR46" s="851"/>
      <c r="EQS46" s="851"/>
      <c r="EQT46" s="851"/>
      <c r="EQU46" s="851"/>
      <c r="EQV46" s="851"/>
      <c r="EQW46" s="851"/>
      <c r="EQX46" s="851"/>
      <c r="EQY46" s="851"/>
      <c r="EQZ46" s="851"/>
      <c r="ERA46" s="851"/>
      <c r="ERB46" s="851"/>
      <c r="ERC46" s="851"/>
      <c r="ERD46" s="851"/>
      <c r="ERE46" s="851"/>
      <c r="ERF46" s="851"/>
      <c r="ERG46" s="851"/>
      <c r="ERH46" s="851"/>
      <c r="ERI46" s="851"/>
      <c r="ERJ46" s="851"/>
      <c r="ERK46" s="851"/>
      <c r="ERL46" s="851"/>
      <c r="ERM46" s="851"/>
      <c r="ERN46" s="851"/>
      <c r="ERO46" s="851"/>
      <c r="ERP46" s="851"/>
      <c r="ERQ46" s="851"/>
      <c r="ERR46" s="851"/>
      <c r="ERS46" s="851"/>
      <c r="ERT46" s="851"/>
      <c r="ERU46" s="851"/>
      <c r="ERV46" s="851"/>
      <c r="ERW46" s="851"/>
      <c r="ERX46" s="851"/>
      <c r="ERY46" s="851"/>
      <c r="ERZ46" s="851"/>
      <c r="ESA46" s="851"/>
      <c r="ESB46" s="851"/>
      <c r="ESC46" s="851"/>
      <c r="ESD46" s="851"/>
      <c r="ESE46" s="851"/>
      <c r="ESF46" s="851"/>
      <c r="ESG46" s="851"/>
      <c r="ESH46" s="851"/>
      <c r="ESI46" s="851"/>
      <c r="ESJ46" s="851"/>
      <c r="ESK46" s="851"/>
      <c r="ESL46" s="851"/>
      <c r="ESM46" s="851"/>
      <c r="ESN46" s="851"/>
      <c r="ESO46" s="851"/>
      <c r="ESP46" s="851"/>
      <c r="ESQ46" s="851"/>
      <c r="ESR46" s="851"/>
      <c r="ESS46" s="851"/>
      <c r="EST46" s="851"/>
      <c r="ESU46" s="851"/>
      <c r="ESV46" s="851"/>
      <c r="ESW46" s="851"/>
      <c r="ESX46" s="851"/>
      <c r="ESY46" s="851"/>
      <c r="ESZ46" s="851"/>
      <c r="ETA46" s="851"/>
      <c r="ETB46" s="851"/>
      <c r="ETC46" s="851"/>
      <c r="ETD46" s="851"/>
      <c r="ETE46" s="851"/>
      <c r="ETF46" s="851"/>
      <c r="ETG46" s="851"/>
      <c r="ETH46" s="851"/>
      <c r="ETI46" s="851"/>
      <c r="ETJ46" s="851"/>
      <c r="ETK46" s="851"/>
      <c r="ETL46" s="851"/>
      <c r="ETM46" s="851"/>
      <c r="ETN46" s="851"/>
      <c r="ETO46" s="851"/>
      <c r="ETP46" s="851"/>
      <c r="ETQ46" s="851"/>
      <c r="ETR46" s="851"/>
      <c r="ETS46" s="851"/>
      <c r="ETT46" s="851"/>
      <c r="ETU46" s="851"/>
      <c r="ETV46" s="851"/>
      <c r="ETW46" s="851"/>
      <c r="ETX46" s="851"/>
      <c r="ETY46" s="851"/>
      <c r="ETZ46" s="851"/>
      <c r="EUA46" s="851"/>
      <c r="EUB46" s="851"/>
      <c r="EUC46" s="851"/>
      <c r="EUD46" s="851"/>
      <c r="EUE46" s="851"/>
      <c r="EUF46" s="851"/>
      <c r="EUG46" s="851"/>
      <c r="EUH46" s="851"/>
      <c r="EUI46" s="851"/>
      <c r="EUJ46" s="851"/>
      <c r="EUK46" s="851"/>
      <c r="EUL46" s="851"/>
      <c r="EUM46" s="851"/>
      <c r="EUN46" s="851"/>
      <c r="EUO46" s="851"/>
      <c r="EUP46" s="851"/>
      <c r="EUQ46" s="851"/>
      <c r="EUR46" s="851"/>
      <c r="EUS46" s="851"/>
      <c r="EUT46" s="851"/>
      <c r="EUU46" s="851"/>
      <c r="EUV46" s="851"/>
      <c r="EUW46" s="851"/>
      <c r="EUX46" s="851"/>
      <c r="EUY46" s="851"/>
      <c r="EUZ46" s="851"/>
      <c r="EVA46" s="851"/>
      <c r="EVB46" s="851"/>
      <c r="EVC46" s="851"/>
      <c r="EVD46" s="851"/>
      <c r="EVE46" s="851"/>
      <c r="EVF46" s="851"/>
      <c r="EVG46" s="851"/>
      <c r="EVH46" s="851"/>
      <c r="EVI46" s="851"/>
      <c r="EVJ46" s="851"/>
      <c r="EVK46" s="851"/>
      <c r="EVL46" s="851"/>
      <c r="EVM46" s="851"/>
      <c r="EVN46" s="851"/>
      <c r="EVO46" s="851"/>
      <c r="EVP46" s="851"/>
      <c r="EVQ46" s="851"/>
      <c r="EVR46" s="851"/>
      <c r="EVS46" s="851"/>
      <c r="EVT46" s="851"/>
      <c r="EVU46" s="851"/>
      <c r="EVV46" s="851"/>
      <c r="EVW46" s="851"/>
      <c r="EVX46" s="851"/>
      <c r="EVY46" s="851"/>
      <c r="EVZ46" s="851"/>
      <c r="EWA46" s="851"/>
      <c r="EWB46" s="851"/>
      <c r="EWC46" s="851"/>
      <c r="EWD46" s="851"/>
      <c r="EWE46" s="851"/>
      <c r="EWF46" s="851"/>
      <c r="EWG46" s="851"/>
      <c r="EWH46" s="851"/>
      <c r="EWI46" s="851"/>
      <c r="EWJ46" s="851"/>
      <c r="EWK46" s="851"/>
      <c r="EWL46" s="851"/>
      <c r="EWM46" s="851"/>
      <c r="EWN46" s="851"/>
      <c r="EWO46" s="851"/>
      <c r="EWP46" s="851"/>
      <c r="EWQ46" s="851"/>
      <c r="EWR46" s="851"/>
      <c r="EWS46" s="851"/>
      <c r="EWT46" s="851"/>
      <c r="EWU46" s="851"/>
      <c r="EWV46" s="851"/>
      <c r="EWW46" s="851"/>
      <c r="EWX46" s="851"/>
      <c r="EWY46" s="851"/>
      <c r="EWZ46" s="851"/>
      <c r="EXA46" s="851"/>
      <c r="EXB46" s="851"/>
      <c r="EXC46" s="851"/>
      <c r="EXD46" s="851"/>
      <c r="EXE46" s="851"/>
      <c r="EXF46" s="851"/>
      <c r="EXG46" s="851"/>
      <c r="EXH46" s="851"/>
      <c r="EXI46" s="851"/>
      <c r="EXJ46" s="851"/>
      <c r="EXK46" s="851"/>
      <c r="EXL46" s="851"/>
      <c r="EXM46" s="851"/>
      <c r="EXN46" s="851"/>
      <c r="EXO46" s="851"/>
      <c r="EXP46" s="851"/>
      <c r="EXQ46" s="851"/>
      <c r="EXR46" s="851"/>
      <c r="EXS46" s="851"/>
      <c r="EXT46" s="851"/>
      <c r="EXU46" s="851"/>
      <c r="EXV46" s="851"/>
      <c r="EXW46" s="851"/>
      <c r="EXX46" s="851"/>
      <c r="EXY46" s="851"/>
      <c r="EXZ46" s="851"/>
      <c r="EYA46" s="851"/>
      <c r="EYB46" s="851"/>
      <c r="EYC46" s="851"/>
      <c r="EYD46" s="851"/>
      <c r="EYE46" s="851"/>
      <c r="EYF46" s="851"/>
      <c r="EYG46" s="851"/>
      <c r="EYH46" s="851"/>
      <c r="EYI46" s="851"/>
      <c r="EYJ46" s="851"/>
      <c r="EYK46" s="851"/>
      <c r="EYL46" s="851"/>
      <c r="EYM46" s="851"/>
      <c r="EYN46" s="851"/>
      <c r="EYO46" s="851"/>
      <c r="EYP46" s="851"/>
      <c r="EYQ46" s="851"/>
      <c r="EYR46" s="851"/>
      <c r="EYS46" s="851"/>
      <c r="EYT46" s="851"/>
      <c r="EYU46" s="851"/>
      <c r="EYV46" s="851"/>
      <c r="EYW46" s="851"/>
      <c r="EYX46" s="851"/>
      <c r="EYY46" s="851"/>
      <c r="EYZ46" s="851"/>
      <c r="EZA46" s="851"/>
      <c r="EZB46" s="851"/>
      <c r="EZC46" s="851"/>
      <c r="EZD46" s="851"/>
      <c r="EZE46" s="851"/>
      <c r="EZF46" s="851"/>
      <c r="EZG46" s="851"/>
      <c r="EZH46" s="851"/>
      <c r="EZI46" s="851"/>
      <c r="EZJ46" s="851"/>
      <c r="EZK46" s="851"/>
      <c r="EZL46" s="851"/>
      <c r="EZM46" s="851"/>
      <c r="EZN46" s="851"/>
      <c r="EZO46" s="851"/>
      <c r="EZP46" s="851"/>
      <c r="EZQ46" s="851"/>
      <c r="EZR46" s="851"/>
      <c r="EZS46" s="851"/>
      <c r="EZT46" s="851"/>
      <c r="EZU46" s="851"/>
      <c r="EZV46" s="851"/>
      <c r="EZW46" s="851"/>
      <c r="EZX46" s="851"/>
      <c r="EZY46" s="851"/>
      <c r="EZZ46" s="851"/>
      <c r="FAA46" s="851"/>
      <c r="FAB46" s="851"/>
      <c r="FAC46" s="851"/>
      <c r="FAD46" s="851"/>
      <c r="FAE46" s="851"/>
      <c r="FAF46" s="851"/>
      <c r="FAG46" s="851"/>
      <c r="FAH46" s="851"/>
      <c r="FAI46" s="851"/>
      <c r="FAJ46" s="851"/>
      <c r="FAK46" s="851"/>
      <c r="FAL46" s="851"/>
      <c r="FAM46" s="851"/>
      <c r="FAN46" s="851"/>
      <c r="FAO46" s="851"/>
      <c r="FAP46" s="851"/>
      <c r="FAQ46" s="851"/>
      <c r="FAR46" s="851"/>
      <c r="FAS46" s="851"/>
      <c r="FAT46" s="851"/>
      <c r="FAU46" s="851"/>
      <c r="FAV46" s="851"/>
      <c r="FAW46" s="851"/>
      <c r="FAX46" s="851"/>
      <c r="FAY46" s="851"/>
      <c r="FAZ46" s="851"/>
      <c r="FBA46" s="851"/>
      <c r="FBB46" s="851"/>
      <c r="FBC46" s="851"/>
      <c r="FBD46" s="851"/>
      <c r="FBE46" s="851"/>
      <c r="FBF46" s="851"/>
      <c r="FBG46" s="851"/>
      <c r="FBH46" s="851"/>
      <c r="FBI46" s="851"/>
      <c r="FBJ46" s="851"/>
      <c r="FBK46" s="851"/>
      <c r="FBL46" s="851"/>
      <c r="FBM46" s="851"/>
      <c r="FBN46" s="851"/>
      <c r="FBO46" s="851"/>
      <c r="FBP46" s="851"/>
      <c r="FBQ46" s="851"/>
      <c r="FBR46" s="851"/>
      <c r="FBS46" s="851"/>
      <c r="FBT46" s="851"/>
      <c r="FBU46" s="851"/>
      <c r="FBV46" s="851"/>
      <c r="FBW46" s="851"/>
      <c r="FBX46" s="851"/>
      <c r="FBY46" s="851"/>
      <c r="FBZ46" s="851"/>
      <c r="FCA46" s="851"/>
      <c r="FCB46" s="851"/>
      <c r="FCC46" s="851"/>
      <c r="FCD46" s="851"/>
      <c r="FCE46" s="851"/>
      <c r="FCF46" s="851"/>
      <c r="FCG46" s="851"/>
      <c r="FCH46" s="851"/>
      <c r="FCI46" s="851"/>
      <c r="FCJ46" s="851"/>
      <c r="FCK46" s="851"/>
      <c r="FCL46" s="851"/>
      <c r="FCM46" s="851"/>
      <c r="FCN46" s="851"/>
      <c r="FCO46" s="851"/>
      <c r="FCP46" s="851"/>
      <c r="FCQ46" s="851"/>
      <c r="FCR46" s="851"/>
      <c r="FCS46" s="851"/>
      <c r="FCT46" s="851"/>
      <c r="FCU46" s="851"/>
      <c r="FCV46" s="851"/>
      <c r="FCW46" s="851"/>
      <c r="FCX46" s="851"/>
      <c r="FCY46" s="851"/>
      <c r="FCZ46" s="851"/>
      <c r="FDA46" s="851"/>
      <c r="FDB46" s="851"/>
      <c r="FDC46" s="851"/>
      <c r="FDD46" s="851"/>
      <c r="FDE46" s="851"/>
      <c r="FDF46" s="851"/>
      <c r="FDG46" s="851"/>
      <c r="FDH46" s="851"/>
      <c r="FDI46" s="851"/>
      <c r="FDJ46" s="851"/>
      <c r="FDK46" s="851"/>
      <c r="FDL46" s="851"/>
      <c r="FDM46" s="851"/>
      <c r="FDN46" s="851"/>
      <c r="FDO46" s="851"/>
      <c r="FDP46" s="851"/>
      <c r="FDQ46" s="851"/>
      <c r="FDR46" s="851"/>
      <c r="FDS46" s="851"/>
      <c r="FDT46" s="851"/>
      <c r="FDU46" s="851"/>
      <c r="FDV46" s="851"/>
      <c r="FDW46" s="851"/>
      <c r="FDX46" s="851"/>
      <c r="FDY46" s="851"/>
      <c r="FDZ46" s="851"/>
      <c r="FEA46" s="851"/>
      <c r="FEB46" s="851"/>
      <c r="FEC46" s="851"/>
      <c r="FED46" s="851"/>
      <c r="FEE46" s="851"/>
      <c r="FEF46" s="851"/>
      <c r="FEG46" s="851"/>
      <c r="FEH46" s="851"/>
      <c r="FEI46" s="851"/>
      <c r="FEJ46" s="851"/>
      <c r="FEK46" s="851"/>
      <c r="FEL46" s="851"/>
      <c r="FEM46" s="851"/>
      <c r="FEN46" s="851"/>
      <c r="FEO46" s="851"/>
      <c r="FEP46" s="851"/>
      <c r="FEQ46" s="851"/>
      <c r="FER46" s="851"/>
      <c r="FES46" s="851"/>
      <c r="FET46" s="851"/>
      <c r="FEU46" s="851"/>
      <c r="FEV46" s="851"/>
      <c r="FEW46" s="851"/>
      <c r="FEX46" s="851"/>
      <c r="FEY46" s="851"/>
      <c r="FEZ46" s="851"/>
      <c r="FFA46" s="851"/>
      <c r="FFB46" s="851"/>
      <c r="FFC46" s="851"/>
      <c r="FFD46" s="851"/>
      <c r="FFE46" s="851"/>
      <c r="FFF46" s="851"/>
      <c r="FFG46" s="851"/>
      <c r="FFH46" s="851"/>
      <c r="FFI46" s="851"/>
      <c r="FFJ46" s="851"/>
      <c r="FFK46" s="851"/>
      <c r="FFL46" s="851"/>
      <c r="FFM46" s="851"/>
      <c r="FFN46" s="851"/>
      <c r="FFO46" s="851"/>
      <c r="FFP46" s="851"/>
      <c r="FFQ46" s="851"/>
      <c r="FFR46" s="851"/>
      <c r="FFS46" s="851"/>
      <c r="FFT46" s="851"/>
      <c r="FFU46" s="851"/>
      <c r="FFV46" s="851"/>
      <c r="FFW46" s="851"/>
      <c r="FFX46" s="851"/>
      <c r="FFY46" s="851"/>
      <c r="FFZ46" s="851"/>
      <c r="FGA46" s="851"/>
      <c r="FGB46" s="851"/>
      <c r="FGC46" s="851"/>
      <c r="FGD46" s="851"/>
      <c r="FGE46" s="851"/>
      <c r="FGF46" s="851"/>
      <c r="FGG46" s="851"/>
      <c r="FGH46" s="851"/>
      <c r="FGI46" s="851"/>
      <c r="FGJ46" s="851"/>
      <c r="FGK46" s="851"/>
      <c r="FGL46" s="851"/>
      <c r="FGM46" s="851"/>
      <c r="FGN46" s="851"/>
      <c r="FGO46" s="851"/>
      <c r="FGP46" s="851"/>
      <c r="FGQ46" s="851"/>
      <c r="FGR46" s="851"/>
      <c r="FGS46" s="851"/>
      <c r="FGT46" s="851"/>
      <c r="FGU46" s="851"/>
      <c r="FGV46" s="851"/>
      <c r="FGW46" s="851"/>
      <c r="FGX46" s="851"/>
      <c r="FGY46" s="851"/>
      <c r="FGZ46" s="851"/>
      <c r="FHA46" s="851"/>
      <c r="FHB46" s="851"/>
      <c r="FHC46" s="851"/>
      <c r="FHD46" s="851"/>
      <c r="FHE46" s="851"/>
      <c r="FHF46" s="851"/>
      <c r="FHG46" s="851"/>
      <c r="FHH46" s="851"/>
      <c r="FHI46" s="851"/>
      <c r="FHJ46" s="851"/>
      <c r="FHK46" s="851"/>
      <c r="FHL46" s="851"/>
      <c r="FHM46" s="851"/>
      <c r="FHN46" s="851"/>
      <c r="FHO46" s="851"/>
      <c r="FHP46" s="851"/>
      <c r="FHQ46" s="851"/>
      <c r="FHR46" s="851"/>
      <c r="FHS46" s="851"/>
      <c r="FHT46" s="851"/>
      <c r="FHU46" s="851"/>
      <c r="FHV46" s="851"/>
      <c r="FHW46" s="851"/>
      <c r="FHX46" s="851"/>
      <c r="FHY46" s="851"/>
      <c r="FHZ46" s="851"/>
      <c r="FIA46" s="851"/>
      <c r="FIB46" s="851"/>
      <c r="FIC46" s="851"/>
      <c r="FID46" s="851"/>
      <c r="FIE46" s="851"/>
      <c r="FIF46" s="851"/>
      <c r="FIG46" s="851"/>
      <c r="FIH46" s="851"/>
      <c r="FII46" s="851"/>
      <c r="FIJ46" s="851"/>
      <c r="FIK46" s="851"/>
      <c r="FIL46" s="851"/>
      <c r="FIM46" s="851"/>
      <c r="FIN46" s="851"/>
      <c r="FIO46" s="851"/>
      <c r="FIP46" s="851"/>
      <c r="FIQ46" s="851"/>
      <c r="FIR46" s="851"/>
      <c r="FIS46" s="851"/>
      <c r="FIT46" s="851"/>
      <c r="FIU46" s="851"/>
      <c r="FIV46" s="851"/>
      <c r="FIW46" s="851"/>
      <c r="FIX46" s="851"/>
      <c r="FIY46" s="851"/>
      <c r="FIZ46" s="851"/>
      <c r="FJA46" s="851"/>
      <c r="FJB46" s="851"/>
      <c r="FJC46" s="851"/>
      <c r="FJD46" s="851"/>
      <c r="FJE46" s="851"/>
      <c r="FJF46" s="851"/>
      <c r="FJG46" s="851"/>
      <c r="FJH46" s="851"/>
      <c r="FJI46" s="851"/>
      <c r="FJJ46" s="851"/>
      <c r="FJK46" s="851"/>
      <c r="FJL46" s="851"/>
      <c r="FJM46" s="851"/>
      <c r="FJN46" s="851"/>
      <c r="FJO46" s="851"/>
      <c r="FJP46" s="851"/>
      <c r="FJQ46" s="851"/>
      <c r="FJR46" s="851"/>
      <c r="FJS46" s="851"/>
      <c r="FJT46" s="851"/>
      <c r="FJU46" s="851"/>
      <c r="FJV46" s="851"/>
      <c r="FJW46" s="851"/>
      <c r="FJX46" s="851"/>
      <c r="FJY46" s="851"/>
      <c r="FJZ46" s="851"/>
      <c r="FKA46" s="851"/>
      <c r="FKB46" s="851"/>
      <c r="FKC46" s="851"/>
      <c r="FKD46" s="851"/>
      <c r="FKE46" s="851"/>
      <c r="FKF46" s="851"/>
      <c r="FKG46" s="851"/>
      <c r="FKH46" s="851"/>
      <c r="FKI46" s="851"/>
      <c r="FKJ46" s="851"/>
      <c r="FKK46" s="851"/>
      <c r="FKL46" s="851"/>
      <c r="FKM46" s="851"/>
      <c r="FKN46" s="851"/>
      <c r="FKO46" s="851"/>
      <c r="FKP46" s="851"/>
      <c r="FKQ46" s="851"/>
      <c r="FKR46" s="851"/>
      <c r="FKS46" s="851"/>
      <c r="FKT46" s="851"/>
      <c r="FKU46" s="851"/>
      <c r="FKV46" s="851"/>
      <c r="FKW46" s="851"/>
      <c r="FKX46" s="851"/>
      <c r="FKY46" s="851"/>
      <c r="FKZ46" s="851"/>
      <c r="FLA46" s="851"/>
      <c r="FLB46" s="851"/>
      <c r="FLC46" s="851"/>
      <c r="FLD46" s="851"/>
      <c r="FLE46" s="851"/>
      <c r="FLF46" s="851"/>
      <c r="FLG46" s="851"/>
      <c r="FLH46" s="851"/>
      <c r="FLI46" s="851"/>
      <c r="FLJ46" s="851"/>
      <c r="FLK46" s="851"/>
      <c r="FLL46" s="851"/>
      <c r="FLM46" s="851"/>
      <c r="FLN46" s="851"/>
      <c r="FLO46" s="851"/>
      <c r="FLP46" s="851"/>
      <c r="FLQ46" s="851"/>
      <c r="FLR46" s="851"/>
      <c r="FLS46" s="851"/>
      <c r="FLT46" s="851"/>
      <c r="FLU46" s="851"/>
      <c r="FLV46" s="851"/>
      <c r="FLW46" s="851"/>
      <c r="FLX46" s="851"/>
      <c r="FLY46" s="851"/>
      <c r="FLZ46" s="851"/>
      <c r="FMA46" s="851"/>
      <c r="FMB46" s="851"/>
      <c r="FMC46" s="851"/>
      <c r="FMD46" s="851"/>
      <c r="FME46" s="851"/>
      <c r="FMF46" s="851"/>
      <c r="FMG46" s="851"/>
      <c r="FMH46" s="851"/>
      <c r="FMI46" s="851"/>
      <c r="FMJ46" s="851"/>
      <c r="FMK46" s="851"/>
      <c r="FML46" s="851"/>
      <c r="FMM46" s="851"/>
      <c r="FMN46" s="851"/>
      <c r="FMO46" s="851"/>
      <c r="FMP46" s="851"/>
      <c r="FMQ46" s="851"/>
      <c r="FMR46" s="851"/>
      <c r="FMS46" s="851"/>
      <c r="FMT46" s="851"/>
      <c r="FMU46" s="851"/>
      <c r="FMV46" s="851"/>
      <c r="FMW46" s="851"/>
      <c r="FMX46" s="851"/>
      <c r="FMY46" s="851"/>
      <c r="FMZ46" s="851"/>
      <c r="FNA46" s="851"/>
      <c r="FNB46" s="851"/>
      <c r="FNC46" s="851"/>
      <c r="FND46" s="851"/>
      <c r="FNE46" s="851"/>
      <c r="FNF46" s="851"/>
      <c r="FNG46" s="851"/>
      <c r="FNH46" s="851"/>
      <c r="FNI46" s="851"/>
      <c r="FNJ46" s="851"/>
      <c r="FNK46" s="851"/>
      <c r="FNL46" s="851"/>
      <c r="FNM46" s="851"/>
      <c r="FNN46" s="851"/>
      <c r="FNO46" s="851"/>
      <c r="FNP46" s="851"/>
      <c r="FNQ46" s="851"/>
      <c r="FNR46" s="851"/>
      <c r="FNS46" s="851"/>
      <c r="FNT46" s="851"/>
      <c r="FNU46" s="851"/>
      <c r="FNV46" s="851"/>
      <c r="FNW46" s="851"/>
      <c r="FNX46" s="851"/>
      <c r="FNY46" s="851"/>
      <c r="FNZ46" s="851"/>
      <c r="FOA46" s="851"/>
      <c r="FOB46" s="851"/>
      <c r="FOC46" s="851"/>
      <c r="FOD46" s="851"/>
      <c r="FOE46" s="851"/>
      <c r="FOF46" s="851"/>
      <c r="FOG46" s="851"/>
      <c r="FOH46" s="851"/>
      <c r="FOI46" s="851"/>
      <c r="FOJ46" s="851"/>
      <c r="FOK46" s="851"/>
      <c r="FOL46" s="851"/>
      <c r="FOM46" s="851"/>
      <c r="FON46" s="851"/>
      <c r="FOO46" s="851"/>
      <c r="FOP46" s="851"/>
      <c r="FOQ46" s="851"/>
      <c r="FOR46" s="851"/>
      <c r="FOS46" s="851"/>
      <c r="FOT46" s="851"/>
      <c r="FOU46" s="851"/>
      <c r="FOV46" s="851"/>
      <c r="FOW46" s="851"/>
      <c r="FOX46" s="851"/>
      <c r="FOY46" s="851"/>
      <c r="FOZ46" s="851"/>
      <c r="FPA46" s="851"/>
      <c r="FPB46" s="851"/>
      <c r="FPC46" s="851"/>
      <c r="FPD46" s="851"/>
      <c r="FPE46" s="851"/>
      <c r="FPF46" s="851"/>
      <c r="FPG46" s="851"/>
      <c r="FPH46" s="851"/>
      <c r="FPI46" s="851"/>
      <c r="FPJ46" s="851"/>
      <c r="FPK46" s="851"/>
      <c r="FPL46" s="851"/>
      <c r="FPM46" s="851"/>
      <c r="FPN46" s="851"/>
      <c r="FPO46" s="851"/>
      <c r="FPP46" s="851"/>
      <c r="FPQ46" s="851"/>
      <c r="FPR46" s="851"/>
      <c r="FPS46" s="851"/>
      <c r="FPT46" s="851"/>
      <c r="FPU46" s="851"/>
      <c r="FPV46" s="851"/>
      <c r="FPW46" s="851"/>
      <c r="FPX46" s="851"/>
      <c r="FPY46" s="851"/>
      <c r="FPZ46" s="851"/>
      <c r="FQA46" s="851"/>
      <c r="FQB46" s="851"/>
      <c r="FQC46" s="851"/>
      <c r="FQD46" s="851"/>
      <c r="FQE46" s="851"/>
      <c r="FQF46" s="851"/>
      <c r="FQG46" s="851"/>
      <c r="FQH46" s="851"/>
      <c r="FQI46" s="851"/>
      <c r="FQJ46" s="851"/>
      <c r="FQK46" s="851"/>
      <c r="FQL46" s="851"/>
      <c r="FQM46" s="851"/>
      <c r="FQN46" s="851"/>
      <c r="FQO46" s="851"/>
      <c r="FQP46" s="851"/>
      <c r="FQQ46" s="851"/>
      <c r="FQR46" s="851"/>
      <c r="FQS46" s="851"/>
      <c r="FQT46" s="851"/>
      <c r="FQU46" s="851"/>
      <c r="FQV46" s="851"/>
      <c r="FQW46" s="851"/>
      <c r="FQX46" s="851"/>
      <c r="FQY46" s="851"/>
      <c r="FQZ46" s="851"/>
      <c r="FRA46" s="851"/>
      <c r="FRB46" s="851"/>
      <c r="FRC46" s="851"/>
      <c r="FRD46" s="851"/>
      <c r="FRE46" s="851"/>
      <c r="FRF46" s="851"/>
      <c r="FRG46" s="851"/>
      <c r="FRH46" s="851"/>
      <c r="FRI46" s="851"/>
      <c r="FRJ46" s="851"/>
      <c r="FRK46" s="851"/>
      <c r="FRL46" s="851"/>
      <c r="FRM46" s="851"/>
      <c r="FRN46" s="851"/>
      <c r="FRO46" s="851"/>
      <c r="FRP46" s="851"/>
      <c r="FRQ46" s="851"/>
      <c r="FRR46" s="851"/>
      <c r="FRS46" s="851"/>
      <c r="FRT46" s="851"/>
      <c r="FRU46" s="851"/>
      <c r="FRV46" s="851"/>
      <c r="FRW46" s="851"/>
      <c r="FRX46" s="851"/>
      <c r="FRY46" s="851"/>
      <c r="FRZ46" s="851"/>
      <c r="FSA46" s="851"/>
      <c r="FSB46" s="851"/>
      <c r="FSC46" s="851"/>
      <c r="FSD46" s="851"/>
      <c r="FSE46" s="851"/>
      <c r="FSF46" s="851"/>
      <c r="FSG46" s="851"/>
      <c r="FSH46" s="851"/>
      <c r="FSI46" s="851"/>
      <c r="FSJ46" s="851"/>
      <c r="FSK46" s="851"/>
      <c r="FSL46" s="851"/>
      <c r="FSM46" s="851"/>
      <c r="FSN46" s="851"/>
      <c r="FSO46" s="851"/>
      <c r="FSP46" s="851"/>
      <c r="FSQ46" s="851"/>
      <c r="FSR46" s="851"/>
      <c r="FSS46" s="851"/>
      <c r="FST46" s="851"/>
      <c r="FSU46" s="851"/>
      <c r="FSV46" s="851"/>
      <c r="FSW46" s="851"/>
      <c r="FSX46" s="851"/>
      <c r="FSY46" s="851"/>
      <c r="FSZ46" s="851"/>
      <c r="FTA46" s="851"/>
      <c r="FTB46" s="851"/>
      <c r="FTC46" s="851"/>
      <c r="FTD46" s="851"/>
      <c r="FTE46" s="851"/>
      <c r="FTF46" s="851"/>
      <c r="FTG46" s="851"/>
      <c r="FTH46" s="851"/>
      <c r="FTI46" s="851"/>
      <c r="FTJ46" s="851"/>
      <c r="FTK46" s="851"/>
      <c r="FTL46" s="851"/>
      <c r="FTM46" s="851"/>
      <c r="FTN46" s="851"/>
      <c r="FTO46" s="851"/>
      <c r="FTP46" s="851"/>
      <c r="FTQ46" s="851"/>
      <c r="FTR46" s="851"/>
      <c r="FTS46" s="851"/>
      <c r="FTT46" s="851"/>
      <c r="FTU46" s="851"/>
      <c r="FTV46" s="851"/>
      <c r="FTW46" s="851"/>
      <c r="FTX46" s="851"/>
      <c r="FTY46" s="851"/>
      <c r="FTZ46" s="851"/>
      <c r="FUA46" s="851"/>
      <c r="FUB46" s="851"/>
      <c r="FUC46" s="851"/>
      <c r="FUD46" s="851"/>
      <c r="FUE46" s="851"/>
      <c r="FUF46" s="851"/>
      <c r="FUG46" s="851"/>
      <c r="FUH46" s="851"/>
      <c r="FUI46" s="851"/>
      <c r="FUJ46" s="851"/>
      <c r="FUK46" s="851"/>
      <c r="FUL46" s="851"/>
      <c r="FUM46" s="851"/>
      <c r="FUN46" s="851"/>
      <c r="FUO46" s="851"/>
      <c r="FUP46" s="851"/>
      <c r="FUQ46" s="851"/>
      <c r="FUR46" s="851"/>
      <c r="FUS46" s="851"/>
      <c r="FUT46" s="851"/>
      <c r="FUU46" s="851"/>
      <c r="FUV46" s="851"/>
      <c r="FUW46" s="851"/>
      <c r="FUX46" s="851"/>
      <c r="FUY46" s="851"/>
      <c r="FUZ46" s="851"/>
      <c r="FVA46" s="851"/>
      <c r="FVB46" s="851"/>
      <c r="FVC46" s="851"/>
      <c r="FVD46" s="851"/>
      <c r="FVE46" s="851"/>
      <c r="FVF46" s="851"/>
      <c r="FVG46" s="851"/>
      <c r="FVH46" s="851"/>
      <c r="FVI46" s="851"/>
      <c r="FVJ46" s="851"/>
      <c r="FVK46" s="851"/>
      <c r="FVL46" s="851"/>
      <c r="FVM46" s="851"/>
      <c r="FVN46" s="851"/>
      <c r="FVO46" s="851"/>
      <c r="FVP46" s="851"/>
      <c r="FVQ46" s="851"/>
      <c r="FVR46" s="851"/>
      <c r="FVS46" s="851"/>
      <c r="FVT46" s="851"/>
      <c r="FVU46" s="851"/>
      <c r="FVV46" s="851"/>
      <c r="FVW46" s="851"/>
      <c r="FVX46" s="851"/>
      <c r="FVY46" s="851"/>
      <c r="FVZ46" s="851"/>
      <c r="FWA46" s="851"/>
      <c r="FWB46" s="851"/>
      <c r="FWC46" s="851"/>
      <c r="FWD46" s="851"/>
      <c r="FWE46" s="851"/>
      <c r="FWF46" s="851"/>
      <c r="FWG46" s="851"/>
      <c r="FWH46" s="851"/>
      <c r="FWI46" s="851"/>
      <c r="FWJ46" s="851"/>
      <c r="FWK46" s="851"/>
      <c r="FWL46" s="851"/>
      <c r="FWM46" s="851"/>
      <c r="FWN46" s="851"/>
      <c r="FWO46" s="851"/>
      <c r="FWP46" s="851"/>
      <c r="FWQ46" s="851"/>
      <c r="FWR46" s="851"/>
      <c r="FWS46" s="851"/>
      <c r="FWT46" s="851"/>
      <c r="FWU46" s="851"/>
      <c r="FWV46" s="851"/>
      <c r="FWW46" s="851"/>
      <c r="FWX46" s="851"/>
      <c r="FWY46" s="851"/>
      <c r="FWZ46" s="851"/>
      <c r="FXA46" s="851"/>
      <c r="FXB46" s="851"/>
      <c r="FXC46" s="851"/>
      <c r="FXD46" s="851"/>
      <c r="FXE46" s="851"/>
      <c r="FXF46" s="851"/>
      <c r="FXG46" s="851"/>
      <c r="FXH46" s="851"/>
      <c r="FXI46" s="851"/>
      <c r="FXJ46" s="851"/>
      <c r="FXK46" s="851"/>
      <c r="FXL46" s="851"/>
      <c r="FXM46" s="851"/>
      <c r="FXN46" s="851"/>
      <c r="FXO46" s="851"/>
      <c r="FXP46" s="851"/>
      <c r="FXQ46" s="851"/>
      <c r="FXR46" s="851"/>
      <c r="FXS46" s="851"/>
      <c r="FXT46" s="851"/>
      <c r="FXU46" s="851"/>
      <c r="FXV46" s="851"/>
      <c r="FXW46" s="851"/>
      <c r="FXX46" s="851"/>
      <c r="FXY46" s="851"/>
      <c r="FXZ46" s="851"/>
      <c r="FYA46" s="851"/>
      <c r="FYB46" s="851"/>
      <c r="FYC46" s="851"/>
      <c r="FYD46" s="851"/>
      <c r="FYE46" s="851"/>
      <c r="FYF46" s="851"/>
      <c r="FYG46" s="851"/>
      <c r="FYH46" s="851"/>
      <c r="FYI46" s="851"/>
      <c r="FYJ46" s="851"/>
      <c r="FYK46" s="851"/>
      <c r="FYL46" s="851"/>
      <c r="FYM46" s="851"/>
      <c r="FYN46" s="851"/>
      <c r="FYO46" s="851"/>
      <c r="FYP46" s="851"/>
      <c r="FYQ46" s="851"/>
      <c r="FYR46" s="851"/>
      <c r="FYS46" s="851"/>
      <c r="FYT46" s="851"/>
      <c r="FYU46" s="851"/>
      <c r="FYV46" s="851"/>
      <c r="FYW46" s="851"/>
      <c r="FYX46" s="851"/>
      <c r="FYY46" s="851"/>
      <c r="FYZ46" s="851"/>
      <c r="FZA46" s="851"/>
      <c r="FZB46" s="851"/>
      <c r="FZC46" s="851"/>
      <c r="FZD46" s="851"/>
      <c r="FZE46" s="851"/>
      <c r="FZF46" s="851"/>
      <c r="FZG46" s="851"/>
      <c r="FZH46" s="851"/>
      <c r="FZI46" s="851"/>
      <c r="FZJ46" s="851"/>
      <c r="FZK46" s="851"/>
      <c r="FZL46" s="851"/>
      <c r="FZM46" s="851"/>
      <c r="FZN46" s="851"/>
      <c r="FZO46" s="851"/>
      <c r="FZP46" s="851"/>
      <c r="FZQ46" s="851"/>
      <c r="FZR46" s="851"/>
      <c r="FZS46" s="851"/>
      <c r="FZT46" s="851"/>
      <c r="FZU46" s="851"/>
      <c r="FZV46" s="851"/>
      <c r="FZW46" s="851"/>
      <c r="FZX46" s="851"/>
      <c r="FZY46" s="851"/>
      <c r="FZZ46" s="851"/>
      <c r="GAA46" s="851"/>
      <c r="GAB46" s="851"/>
      <c r="GAC46" s="851"/>
      <c r="GAD46" s="851"/>
      <c r="GAE46" s="851"/>
      <c r="GAF46" s="851"/>
      <c r="GAG46" s="851"/>
      <c r="GAH46" s="851"/>
      <c r="GAI46" s="851"/>
      <c r="GAJ46" s="851"/>
      <c r="GAK46" s="851"/>
      <c r="GAL46" s="851"/>
      <c r="GAM46" s="851"/>
      <c r="GAN46" s="851"/>
      <c r="GAO46" s="851"/>
      <c r="GAP46" s="851"/>
      <c r="GAQ46" s="851"/>
      <c r="GAR46" s="851"/>
      <c r="GAS46" s="851"/>
      <c r="GAT46" s="851"/>
      <c r="GAU46" s="851"/>
      <c r="GAV46" s="851"/>
      <c r="GAW46" s="851"/>
      <c r="GAX46" s="851"/>
      <c r="GAY46" s="851"/>
      <c r="GAZ46" s="851"/>
      <c r="GBA46" s="851"/>
      <c r="GBB46" s="851"/>
      <c r="GBC46" s="851"/>
      <c r="GBD46" s="851"/>
      <c r="GBE46" s="851"/>
      <c r="GBF46" s="851"/>
      <c r="GBG46" s="851"/>
      <c r="GBH46" s="851"/>
      <c r="GBI46" s="851"/>
      <c r="GBJ46" s="851"/>
      <c r="GBK46" s="851"/>
      <c r="GBL46" s="851"/>
      <c r="GBM46" s="851"/>
      <c r="GBN46" s="851"/>
      <c r="GBO46" s="851"/>
      <c r="GBP46" s="851"/>
      <c r="GBQ46" s="851"/>
      <c r="GBR46" s="851"/>
      <c r="GBS46" s="851"/>
      <c r="GBT46" s="851"/>
      <c r="GBU46" s="851"/>
      <c r="GBV46" s="851"/>
      <c r="GBW46" s="851"/>
      <c r="GBX46" s="851"/>
      <c r="GBY46" s="851"/>
      <c r="GBZ46" s="851"/>
      <c r="GCA46" s="851"/>
      <c r="GCB46" s="851"/>
      <c r="GCC46" s="851"/>
      <c r="GCD46" s="851"/>
      <c r="GCE46" s="851"/>
      <c r="GCF46" s="851"/>
      <c r="GCG46" s="851"/>
      <c r="GCH46" s="851"/>
      <c r="GCI46" s="851"/>
      <c r="GCJ46" s="851"/>
      <c r="GCK46" s="851"/>
      <c r="GCL46" s="851"/>
      <c r="GCM46" s="851"/>
      <c r="GCN46" s="851"/>
      <c r="GCO46" s="851"/>
      <c r="GCP46" s="851"/>
      <c r="GCQ46" s="851"/>
      <c r="GCR46" s="851"/>
      <c r="GCS46" s="851"/>
      <c r="GCT46" s="851"/>
      <c r="GCU46" s="851"/>
      <c r="GCV46" s="851"/>
      <c r="GCW46" s="851"/>
      <c r="GCX46" s="851"/>
      <c r="GCY46" s="851"/>
      <c r="GCZ46" s="851"/>
      <c r="GDA46" s="851"/>
      <c r="GDB46" s="851"/>
      <c r="GDC46" s="851"/>
      <c r="GDD46" s="851"/>
      <c r="GDE46" s="851"/>
      <c r="GDF46" s="851"/>
      <c r="GDG46" s="851"/>
      <c r="GDH46" s="851"/>
      <c r="GDI46" s="851"/>
      <c r="GDJ46" s="851"/>
      <c r="GDK46" s="851"/>
      <c r="GDL46" s="851"/>
      <c r="GDM46" s="851"/>
      <c r="GDN46" s="851"/>
      <c r="GDO46" s="851"/>
      <c r="GDP46" s="851"/>
      <c r="GDQ46" s="851"/>
      <c r="GDR46" s="851"/>
      <c r="GDS46" s="851"/>
      <c r="GDT46" s="851"/>
      <c r="GDU46" s="851"/>
      <c r="GDV46" s="851"/>
      <c r="GDW46" s="851"/>
      <c r="GDX46" s="851"/>
      <c r="GDY46" s="851"/>
      <c r="GDZ46" s="851"/>
      <c r="GEA46" s="851"/>
      <c r="GEB46" s="851"/>
      <c r="GEC46" s="851"/>
      <c r="GED46" s="851"/>
      <c r="GEE46" s="851"/>
      <c r="GEF46" s="851"/>
      <c r="GEG46" s="851"/>
      <c r="GEH46" s="851"/>
      <c r="GEI46" s="851"/>
      <c r="GEJ46" s="851"/>
      <c r="GEK46" s="851"/>
      <c r="GEL46" s="851"/>
      <c r="GEM46" s="851"/>
      <c r="GEN46" s="851"/>
      <c r="GEO46" s="851"/>
      <c r="GEP46" s="851"/>
      <c r="GEQ46" s="851"/>
      <c r="GER46" s="851"/>
      <c r="GES46" s="851"/>
      <c r="GET46" s="851"/>
      <c r="GEU46" s="851"/>
      <c r="GEV46" s="851"/>
      <c r="GEW46" s="851"/>
      <c r="GEX46" s="851"/>
      <c r="GEY46" s="851"/>
      <c r="GEZ46" s="851"/>
      <c r="GFA46" s="851"/>
      <c r="GFB46" s="851"/>
      <c r="GFC46" s="851"/>
      <c r="GFD46" s="851"/>
      <c r="GFE46" s="851"/>
      <c r="GFF46" s="851"/>
      <c r="GFG46" s="851"/>
      <c r="GFH46" s="851"/>
      <c r="GFI46" s="851"/>
      <c r="GFJ46" s="851"/>
      <c r="GFK46" s="851"/>
      <c r="GFL46" s="851"/>
      <c r="GFM46" s="851"/>
      <c r="GFN46" s="851"/>
      <c r="GFO46" s="851"/>
      <c r="GFP46" s="851"/>
      <c r="GFQ46" s="851"/>
      <c r="GFR46" s="851"/>
      <c r="GFS46" s="851"/>
      <c r="GFT46" s="851"/>
      <c r="GFU46" s="851"/>
      <c r="GFV46" s="851"/>
      <c r="GFW46" s="851"/>
      <c r="GFX46" s="851"/>
      <c r="GFY46" s="851"/>
      <c r="GFZ46" s="851"/>
      <c r="GGA46" s="851"/>
      <c r="GGB46" s="851"/>
      <c r="GGC46" s="851"/>
      <c r="GGD46" s="851"/>
      <c r="GGE46" s="851"/>
      <c r="GGF46" s="851"/>
      <c r="GGG46" s="851"/>
      <c r="GGH46" s="851"/>
      <c r="GGI46" s="851"/>
      <c r="GGJ46" s="851"/>
      <c r="GGK46" s="851"/>
      <c r="GGL46" s="851"/>
      <c r="GGM46" s="851"/>
      <c r="GGN46" s="851"/>
      <c r="GGO46" s="851"/>
      <c r="GGP46" s="851"/>
      <c r="GGQ46" s="851"/>
      <c r="GGR46" s="851"/>
      <c r="GGS46" s="851"/>
      <c r="GGT46" s="851"/>
      <c r="GGU46" s="851"/>
      <c r="GGV46" s="851"/>
      <c r="GGW46" s="851"/>
      <c r="GGX46" s="851"/>
      <c r="GGY46" s="851"/>
      <c r="GGZ46" s="851"/>
      <c r="GHA46" s="851"/>
      <c r="GHB46" s="851"/>
      <c r="GHC46" s="851"/>
      <c r="GHD46" s="851"/>
      <c r="GHE46" s="851"/>
      <c r="GHF46" s="851"/>
      <c r="GHG46" s="851"/>
      <c r="GHH46" s="851"/>
      <c r="GHI46" s="851"/>
      <c r="GHJ46" s="851"/>
      <c r="GHK46" s="851"/>
      <c r="GHL46" s="851"/>
      <c r="GHM46" s="851"/>
      <c r="GHN46" s="851"/>
      <c r="GHO46" s="851"/>
      <c r="GHP46" s="851"/>
      <c r="GHQ46" s="851"/>
      <c r="GHR46" s="851"/>
      <c r="GHS46" s="851"/>
      <c r="GHT46" s="851"/>
      <c r="GHU46" s="851"/>
      <c r="GHV46" s="851"/>
      <c r="GHW46" s="851"/>
      <c r="GHX46" s="851"/>
      <c r="GHY46" s="851"/>
      <c r="GHZ46" s="851"/>
      <c r="GIA46" s="851"/>
      <c r="GIB46" s="851"/>
      <c r="GIC46" s="851"/>
      <c r="GID46" s="851"/>
      <c r="GIE46" s="851"/>
      <c r="GIF46" s="851"/>
      <c r="GIG46" s="851"/>
      <c r="GIH46" s="851"/>
      <c r="GII46" s="851"/>
      <c r="GIJ46" s="851"/>
      <c r="GIK46" s="851"/>
      <c r="GIL46" s="851"/>
      <c r="GIM46" s="851"/>
      <c r="GIN46" s="851"/>
      <c r="GIO46" s="851"/>
      <c r="GIP46" s="851"/>
      <c r="GIQ46" s="851"/>
      <c r="GIR46" s="851"/>
      <c r="GIS46" s="851"/>
      <c r="GIT46" s="851"/>
      <c r="GIU46" s="851"/>
      <c r="GIV46" s="851"/>
      <c r="GIW46" s="851"/>
      <c r="GIX46" s="851"/>
      <c r="GIY46" s="851"/>
      <c r="GIZ46" s="851"/>
      <c r="GJA46" s="851"/>
      <c r="GJB46" s="851"/>
      <c r="GJC46" s="851"/>
      <c r="GJD46" s="851"/>
      <c r="GJE46" s="851"/>
      <c r="GJF46" s="851"/>
      <c r="GJG46" s="851"/>
      <c r="GJH46" s="851"/>
      <c r="GJI46" s="851"/>
      <c r="GJJ46" s="851"/>
      <c r="GJK46" s="851"/>
      <c r="GJL46" s="851"/>
      <c r="GJM46" s="851"/>
      <c r="GJN46" s="851"/>
      <c r="GJO46" s="851"/>
      <c r="GJP46" s="851"/>
      <c r="GJQ46" s="851"/>
      <c r="GJR46" s="851"/>
      <c r="GJS46" s="851"/>
      <c r="GJT46" s="851"/>
      <c r="GJU46" s="851"/>
      <c r="GJV46" s="851"/>
      <c r="GJW46" s="851"/>
      <c r="GJX46" s="851"/>
      <c r="GJY46" s="851"/>
      <c r="GJZ46" s="851"/>
      <c r="GKA46" s="851"/>
      <c r="GKB46" s="851"/>
      <c r="GKC46" s="851"/>
      <c r="GKD46" s="851"/>
      <c r="GKE46" s="851"/>
      <c r="GKF46" s="851"/>
      <c r="GKG46" s="851"/>
      <c r="GKH46" s="851"/>
      <c r="GKI46" s="851"/>
      <c r="GKJ46" s="851"/>
      <c r="GKK46" s="851"/>
      <c r="GKL46" s="851"/>
      <c r="GKM46" s="851"/>
      <c r="GKN46" s="851"/>
      <c r="GKO46" s="851"/>
      <c r="GKP46" s="851"/>
      <c r="GKQ46" s="851"/>
      <c r="GKR46" s="851"/>
      <c r="GKS46" s="851"/>
      <c r="GKT46" s="851"/>
      <c r="GKU46" s="851"/>
      <c r="GKV46" s="851"/>
      <c r="GKW46" s="851"/>
      <c r="GKX46" s="851"/>
      <c r="GKY46" s="851"/>
      <c r="GKZ46" s="851"/>
      <c r="GLA46" s="851"/>
      <c r="GLB46" s="851"/>
      <c r="GLC46" s="851"/>
      <c r="GLD46" s="851"/>
      <c r="GLE46" s="851"/>
      <c r="GLF46" s="851"/>
      <c r="GLG46" s="851"/>
      <c r="GLH46" s="851"/>
      <c r="GLI46" s="851"/>
      <c r="GLJ46" s="851"/>
      <c r="GLK46" s="851"/>
      <c r="GLL46" s="851"/>
      <c r="GLM46" s="851"/>
      <c r="GLN46" s="851"/>
      <c r="GLO46" s="851"/>
      <c r="GLP46" s="851"/>
      <c r="GLQ46" s="851"/>
      <c r="GLR46" s="851"/>
      <c r="GLS46" s="851"/>
      <c r="GLT46" s="851"/>
      <c r="GLU46" s="851"/>
      <c r="GLV46" s="851"/>
      <c r="GLW46" s="851"/>
      <c r="GLX46" s="851"/>
      <c r="GLY46" s="851"/>
      <c r="GLZ46" s="851"/>
      <c r="GMA46" s="851"/>
      <c r="GMB46" s="851"/>
      <c r="GMC46" s="851"/>
      <c r="GMD46" s="851"/>
      <c r="GME46" s="851"/>
      <c r="GMF46" s="851"/>
      <c r="GMG46" s="851"/>
      <c r="GMH46" s="851"/>
      <c r="GMI46" s="851"/>
      <c r="GMJ46" s="851"/>
      <c r="GMK46" s="851"/>
      <c r="GML46" s="851"/>
      <c r="GMM46" s="851"/>
      <c r="GMN46" s="851"/>
      <c r="GMO46" s="851"/>
      <c r="GMP46" s="851"/>
      <c r="GMQ46" s="851"/>
      <c r="GMR46" s="851"/>
      <c r="GMS46" s="851"/>
      <c r="GMT46" s="851"/>
      <c r="GMU46" s="851"/>
      <c r="GMV46" s="851"/>
      <c r="GMW46" s="851"/>
      <c r="GMX46" s="851"/>
      <c r="GMY46" s="851"/>
      <c r="GMZ46" s="851"/>
      <c r="GNA46" s="851"/>
      <c r="GNB46" s="851"/>
      <c r="GNC46" s="851"/>
      <c r="GND46" s="851"/>
      <c r="GNE46" s="851"/>
      <c r="GNF46" s="851"/>
      <c r="GNG46" s="851"/>
      <c r="GNH46" s="851"/>
      <c r="GNI46" s="851"/>
      <c r="GNJ46" s="851"/>
      <c r="GNK46" s="851"/>
      <c r="GNL46" s="851"/>
      <c r="GNM46" s="851"/>
      <c r="GNN46" s="851"/>
      <c r="GNO46" s="851"/>
      <c r="GNP46" s="851"/>
      <c r="GNQ46" s="851"/>
      <c r="GNR46" s="851"/>
      <c r="GNS46" s="851"/>
      <c r="GNT46" s="851"/>
      <c r="GNU46" s="851"/>
      <c r="GNV46" s="851"/>
      <c r="GNW46" s="851"/>
      <c r="GNX46" s="851"/>
      <c r="GNY46" s="851"/>
      <c r="GNZ46" s="851"/>
      <c r="GOA46" s="851"/>
      <c r="GOB46" s="851"/>
      <c r="GOC46" s="851"/>
      <c r="GOD46" s="851"/>
      <c r="GOE46" s="851"/>
      <c r="GOF46" s="851"/>
      <c r="GOG46" s="851"/>
      <c r="GOH46" s="851"/>
      <c r="GOI46" s="851"/>
      <c r="GOJ46" s="851"/>
      <c r="GOK46" s="851"/>
      <c r="GOL46" s="851"/>
      <c r="GOM46" s="851"/>
      <c r="GON46" s="851"/>
      <c r="GOO46" s="851"/>
      <c r="GOP46" s="851"/>
      <c r="GOQ46" s="851"/>
      <c r="GOR46" s="851"/>
      <c r="GOS46" s="851"/>
      <c r="GOT46" s="851"/>
      <c r="GOU46" s="851"/>
      <c r="GOV46" s="851"/>
      <c r="GOW46" s="851"/>
      <c r="GOX46" s="851"/>
      <c r="GOY46" s="851"/>
      <c r="GOZ46" s="851"/>
      <c r="GPA46" s="851"/>
      <c r="GPB46" s="851"/>
      <c r="GPC46" s="851"/>
      <c r="GPD46" s="851"/>
      <c r="GPE46" s="851"/>
      <c r="GPF46" s="851"/>
      <c r="GPG46" s="851"/>
      <c r="GPH46" s="851"/>
      <c r="GPI46" s="851"/>
      <c r="GPJ46" s="851"/>
      <c r="GPK46" s="851"/>
      <c r="GPL46" s="851"/>
      <c r="GPM46" s="851"/>
      <c r="GPN46" s="851"/>
      <c r="GPO46" s="851"/>
      <c r="GPP46" s="851"/>
      <c r="GPQ46" s="851"/>
      <c r="GPR46" s="851"/>
      <c r="GPS46" s="851"/>
      <c r="GPT46" s="851"/>
      <c r="GPU46" s="851"/>
      <c r="GPV46" s="851"/>
      <c r="GPW46" s="851"/>
      <c r="GPX46" s="851"/>
      <c r="GPY46" s="851"/>
      <c r="GPZ46" s="851"/>
      <c r="GQA46" s="851"/>
      <c r="GQB46" s="851"/>
      <c r="GQC46" s="851"/>
      <c r="GQD46" s="851"/>
      <c r="GQE46" s="851"/>
      <c r="GQF46" s="851"/>
      <c r="GQG46" s="851"/>
      <c r="GQH46" s="851"/>
      <c r="GQI46" s="851"/>
      <c r="GQJ46" s="851"/>
      <c r="GQK46" s="851"/>
      <c r="GQL46" s="851"/>
      <c r="GQM46" s="851"/>
      <c r="GQN46" s="851"/>
      <c r="GQO46" s="851"/>
      <c r="GQP46" s="851"/>
      <c r="GQQ46" s="851"/>
      <c r="GQR46" s="851"/>
      <c r="GQS46" s="851"/>
      <c r="GQT46" s="851"/>
      <c r="GQU46" s="851"/>
      <c r="GQV46" s="851"/>
      <c r="GQW46" s="851"/>
      <c r="GQX46" s="851"/>
      <c r="GQY46" s="851"/>
      <c r="GQZ46" s="851"/>
      <c r="GRA46" s="851"/>
      <c r="GRB46" s="851"/>
      <c r="GRC46" s="851"/>
      <c r="GRD46" s="851"/>
      <c r="GRE46" s="851"/>
      <c r="GRF46" s="851"/>
      <c r="GRG46" s="851"/>
      <c r="GRH46" s="851"/>
      <c r="GRI46" s="851"/>
      <c r="GRJ46" s="851"/>
      <c r="GRK46" s="851"/>
      <c r="GRL46" s="851"/>
      <c r="GRM46" s="851"/>
      <c r="GRN46" s="851"/>
      <c r="GRO46" s="851"/>
      <c r="GRP46" s="851"/>
      <c r="GRQ46" s="851"/>
      <c r="GRR46" s="851"/>
      <c r="GRS46" s="851"/>
      <c r="GRT46" s="851"/>
      <c r="GRU46" s="851"/>
      <c r="GRV46" s="851"/>
      <c r="GRW46" s="851"/>
      <c r="GRX46" s="851"/>
      <c r="GRY46" s="851"/>
      <c r="GRZ46" s="851"/>
      <c r="GSA46" s="851"/>
      <c r="GSB46" s="851"/>
      <c r="GSC46" s="851"/>
      <c r="GSD46" s="851"/>
      <c r="GSE46" s="851"/>
      <c r="GSF46" s="851"/>
      <c r="GSG46" s="851"/>
      <c r="GSH46" s="851"/>
      <c r="GSI46" s="851"/>
      <c r="GSJ46" s="851"/>
      <c r="GSK46" s="851"/>
      <c r="GSL46" s="851"/>
      <c r="GSM46" s="851"/>
      <c r="GSN46" s="851"/>
      <c r="GSO46" s="851"/>
      <c r="GSP46" s="851"/>
      <c r="GSQ46" s="851"/>
      <c r="GSR46" s="851"/>
      <c r="GSS46" s="851"/>
      <c r="GST46" s="851"/>
      <c r="GSU46" s="851"/>
      <c r="GSV46" s="851"/>
      <c r="GSW46" s="851"/>
      <c r="GSX46" s="851"/>
      <c r="GSY46" s="851"/>
      <c r="GSZ46" s="851"/>
      <c r="GTA46" s="851"/>
      <c r="GTB46" s="851"/>
      <c r="GTC46" s="851"/>
      <c r="GTD46" s="851"/>
      <c r="GTE46" s="851"/>
      <c r="GTF46" s="851"/>
      <c r="GTG46" s="851"/>
      <c r="GTH46" s="851"/>
      <c r="GTI46" s="851"/>
      <c r="GTJ46" s="851"/>
      <c r="GTK46" s="851"/>
      <c r="GTL46" s="851"/>
      <c r="GTM46" s="851"/>
      <c r="GTN46" s="851"/>
      <c r="GTO46" s="851"/>
      <c r="GTP46" s="851"/>
      <c r="GTQ46" s="851"/>
      <c r="GTR46" s="851"/>
      <c r="GTS46" s="851"/>
      <c r="GTT46" s="851"/>
      <c r="GTU46" s="851"/>
      <c r="GTV46" s="851"/>
      <c r="GTW46" s="851"/>
      <c r="GTX46" s="851"/>
      <c r="GTY46" s="851"/>
      <c r="GTZ46" s="851"/>
      <c r="GUA46" s="851"/>
      <c r="GUB46" s="851"/>
      <c r="GUC46" s="851"/>
      <c r="GUD46" s="851"/>
      <c r="GUE46" s="851"/>
      <c r="GUF46" s="851"/>
      <c r="GUG46" s="851"/>
      <c r="GUH46" s="851"/>
      <c r="GUI46" s="851"/>
      <c r="GUJ46" s="851"/>
      <c r="GUK46" s="851"/>
      <c r="GUL46" s="851"/>
      <c r="GUM46" s="851"/>
      <c r="GUN46" s="851"/>
      <c r="GUO46" s="851"/>
      <c r="GUP46" s="851"/>
      <c r="GUQ46" s="851"/>
      <c r="GUR46" s="851"/>
      <c r="GUS46" s="851"/>
      <c r="GUT46" s="851"/>
      <c r="GUU46" s="851"/>
      <c r="GUV46" s="851"/>
      <c r="GUW46" s="851"/>
      <c r="GUX46" s="851"/>
      <c r="GUY46" s="851"/>
      <c r="GUZ46" s="851"/>
      <c r="GVA46" s="851"/>
      <c r="GVB46" s="851"/>
      <c r="GVC46" s="851"/>
      <c r="GVD46" s="851"/>
      <c r="GVE46" s="851"/>
      <c r="GVF46" s="851"/>
      <c r="GVG46" s="851"/>
      <c r="GVH46" s="851"/>
      <c r="GVI46" s="851"/>
      <c r="GVJ46" s="851"/>
      <c r="GVK46" s="851"/>
      <c r="GVL46" s="851"/>
      <c r="GVM46" s="851"/>
      <c r="GVN46" s="851"/>
      <c r="GVO46" s="851"/>
      <c r="GVP46" s="851"/>
      <c r="GVQ46" s="851"/>
      <c r="GVR46" s="851"/>
      <c r="GVS46" s="851"/>
      <c r="GVT46" s="851"/>
      <c r="GVU46" s="851"/>
      <c r="GVV46" s="851"/>
      <c r="GVW46" s="851"/>
      <c r="GVX46" s="851"/>
      <c r="GVY46" s="851"/>
      <c r="GVZ46" s="851"/>
      <c r="GWA46" s="851"/>
      <c r="GWB46" s="851"/>
      <c r="GWC46" s="851"/>
      <c r="GWD46" s="851"/>
      <c r="GWE46" s="851"/>
      <c r="GWF46" s="851"/>
      <c r="GWG46" s="851"/>
      <c r="GWH46" s="851"/>
      <c r="GWI46" s="851"/>
      <c r="GWJ46" s="851"/>
      <c r="GWK46" s="851"/>
      <c r="GWL46" s="851"/>
      <c r="GWM46" s="851"/>
      <c r="GWN46" s="851"/>
      <c r="GWO46" s="851"/>
      <c r="GWP46" s="851"/>
      <c r="GWQ46" s="851"/>
      <c r="GWR46" s="851"/>
      <c r="GWS46" s="851"/>
      <c r="GWT46" s="851"/>
      <c r="GWU46" s="851"/>
      <c r="GWV46" s="851"/>
      <c r="GWW46" s="851"/>
      <c r="GWX46" s="851"/>
      <c r="GWY46" s="851"/>
      <c r="GWZ46" s="851"/>
      <c r="GXA46" s="851"/>
      <c r="GXB46" s="851"/>
      <c r="GXC46" s="851"/>
      <c r="GXD46" s="851"/>
      <c r="GXE46" s="851"/>
      <c r="GXF46" s="851"/>
      <c r="GXG46" s="851"/>
      <c r="GXH46" s="851"/>
      <c r="GXI46" s="851"/>
      <c r="GXJ46" s="851"/>
      <c r="GXK46" s="851"/>
      <c r="GXL46" s="851"/>
      <c r="GXM46" s="851"/>
      <c r="GXN46" s="851"/>
      <c r="GXO46" s="851"/>
      <c r="GXP46" s="851"/>
      <c r="GXQ46" s="851"/>
      <c r="GXR46" s="851"/>
      <c r="GXS46" s="851"/>
      <c r="GXT46" s="851"/>
      <c r="GXU46" s="851"/>
      <c r="GXV46" s="851"/>
      <c r="GXW46" s="851"/>
      <c r="GXX46" s="851"/>
      <c r="GXY46" s="851"/>
      <c r="GXZ46" s="851"/>
      <c r="GYA46" s="851"/>
      <c r="GYB46" s="851"/>
      <c r="GYC46" s="851"/>
      <c r="GYD46" s="851"/>
      <c r="GYE46" s="851"/>
      <c r="GYF46" s="851"/>
      <c r="GYG46" s="851"/>
      <c r="GYH46" s="851"/>
      <c r="GYI46" s="851"/>
      <c r="GYJ46" s="851"/>
      <c r="GYK46" s="851"/>
      <c r="GYL46" s="851"/>
      <c r="GYM46" s="851"/>
      <c r="GYN46" s="851"/>
      <c r="GYO46" s="851"/>
      <c r="GYP46" s="851"/>
      <c r="GYQ46" s="851"/>
      <c r="GYR46" s="851"/>
      <c r="GYS46" s="851"/>
      <c r="GYT46" s="851"/>
      <c r="GYU46" s="851"/>
      <c r="GYV46" s="851"/>
      <c r="GYW46" s="851"/>
      <c r="GYX46" s="851"/>
      <c r="GYY46" s="851"/>
      <c r="GYZ46" s="851"/>
      <c r="GZA46" s="851"/>
      <c r="GZB46" s="851"/>
      <c r="GZC46" s="851"/>
      <c r="GZD46" s="851"/>
      <c r="GZE46" s="851"/>
      <c r="GZF46" s="851"/>
      <c r="GZG46" s="851"/>
      <c r="GZH46" s="851"/>
      <c r="GZI46" s="851"/>
      <c r="GZJ46" s="851"/>
      <c r="GZK46" s="851"/>
      <c r="GZL46" s="851"/>
      <c r="GZM46" s="851"/>
      <c r="GZN46" s="851"/>
      <c r="GZO46" s="851"/>
      <c r="GZP46" s="851"/>
      <c r="GZQ46" s="851"/>
      <c r="GZR46" s="851"/>
      <c r="GZS46" s="851"/>
      <c r="GZT46" s="851"/>
      <c r="GZU46" s="851"/>
      <c r="GZV46" s="851"/>
      <c r="GZW46" s="851"/>
      <c r="GZX46" s="851"/>
      <c r="GZY46" s="851"/>
      <c r="GZZ46" s="851"/>
      <c r="HAA46" s="851"/>
      <c r="HAB46" s="851"/>
      <c r="HAC46" s="851"/>
      <c r="HAD46" s="851"/>
      <c r="HAE46" s="851"/>
      <c r="HAF46" s="851"/>
      <c r="HAG46" s="851"/>
      <c r="HAH46" s="851"/>
      <c r="HAI46" s="851"/>
      <c r="HAJ46" s="851"/>
      <c r="HAK46" s="851"/>
      <c r="HAL46" s="851"/>
      <c r="HAM46" s="851"/>
      <c r="HAN46" s="851"/>
      <c r="HAO46" s="851"/>
      <c r="HAP46" s="851"/>
      <c r="HAQ46" s="851"/>
      <c r="HAR46" s="851"/>
      <c r="HAS46" s="851"/>
      <c r="HAT46" s="851"/>
      <c r="HAU46" s="851"/>
      <c r="HAV46" s="851"/>
      <c r="HAW46" s="851"/>
      <c r="HAX46" s="851"/>
      <c r="HAY46" s="851"/>
      <c r="HAZ46" s="851"/>
      <c r="HBA46" s="851"/>
      <c r="HBB46" s="851"/>
      <c r="HBC46" s="851"/>
      <c r="HBD46" s="851"/>
      <c r="HBE46" s="851"/>
      <c r="HBF46" s="851"/>
      <c r="HBG46" s="851"/>
      <c r="HBH46" s="851"/>
      <c r="HBI46" s="851"/>
      <c r="HBJ46" s="851"/>
      <c r="HBK46" s="851"/>
      <c r="HBL46" s="851"/>
      <c r="HBM46" s="851"/>
      <c r="HBN46" s="851"/>
      <c r="HBO46" s="851"/>
      <c r="HBP46" s="851"/>
      <c r="HBQ46" s="851"/>
      <c r="HBR46" s="851"/>
      <c r="HBS46" s="851"/>
      <c r="HBT46" s="851"/>
      <c r="HBU46" s="851"/>
      <c r="HBV46" s="851"/>
      <c r="HBW46" s="851"/>
      <c r="HBX46" s="851"/>
      <c r="HBY46" s="851"/>
      <c r="HBZ46" s="851"/>
      <c r="HCA46" s="851"/>
      <c r="HCB46" s="851"/>
      <c r="HCC46" s="851"/>
      <c r="HCD46" s="851"/>
      <c r="HCE46" s="851"/>
      <c r="HCF46" s="851"/>
      <c r="HCG46" s="851"/>
      <c r="HCH46" s="851"/>
      <c r="HCI46" s="851"/>
      <c r="HCJ46" s="851"/>
      <c r="HCK46" s="851"/>
      <c r="HCL46" s="851"/>
      <c r="HCM46" s="851"/>
      <c r="HCN46" s="851"/>
      <c r="HCO46" s="851"/>
      <c r="HCP46" s="851"/>
      <c r="HCQ46" s="851"/>
      <c r="HCR46" s="851"/>
      <c r="HCS46" s="851"/>
      <c r="HCT46" s="851"/>
      <c r="HCU46" s="851"/>
      <c r="HCV46" s="851"/>
      <c r="HCW46" s="851"/>
      <c r="HCX46" s="851"/>
      <c r="HCY46" s="851"/>
      <c r="HCZ46" s="851"/>
      <c r="HDA46" s="851"/>
      <c r="HDB46" s="851"/>
      <c r="HDC46" s="851"/>
      <c r="HDD46" s="851"/>
      <c r="HDE46" s="851"/>
      <c r="HDF46" s="851"/>
      <c r="HDG46" s="851"/>
      <c r="HDH46" s="851"/>
      <c r="HDI46" s="851"/>
      <c r="HDJ46" s="851"/>
      <c r="HDK46" s="851"/>
      <c r="HDL46" s="851"/>
      <c r="HDM46" s="851"/>
      <c r="HDN46" s="851"/>
      <c r="HDO46" s="851"/>
      <c r="HDP46" s="851"/>
      <c r="HDQ46" s="851"/>
      <c r="HDR46" s="851"/>
      <c r="HDS46" s="851"/>
      <c r="HDT46" s="851"/>
      <c r="HDU46" s="851"/>
      <c r="HDV46" s="851"/>
      <c r="HDW46" s="851"/>
      <c r="HDX46" s="851"/>
      <c r="HDY46" s="851"/>
      <c r="HDZ46" s="851"/>
      <c r="HEA46" s="851"/>
      <c r="HEB46" s="851"/>
      <c r="HEC46" s="851"/>
      <c r="HED46" s="851"/>
      <c r="HEE46" s="851"/>
      <c r="HEF46" s="851"/>
      <c r="HEG46" s="851"/>
      <c r="HEH46" s="851"/>
      <c r="HEI46" s="851"/>
      <c r="HEJ46" s="851"/>
      <c r="HEK46" s="851"/>
      <c r="HEL46" s="851"/>
      <c r="HEM46" s="851"/>
      <c r="HEN46" s="851"/>
      <c r="HEO46" s="851"/>
      <c r="HEP46" s="851"/>
      <c r="HEQ46" s="851"/>
      <c r="HER46" s="851"/>
      <c r="HES46" s="851"/>
      <c r="HET46" s="851"/>
      <c r="HEU46" s="851"/>
      <c r="HEV46" s="851"/>
      <c r="HEW46" s="851"/>
      <c r="HEX46" s="851"/>
      <c r="HEY46" s="851"/>
      <c r="HEZ46" s="851"/>
      <c r="HFA46" s="851"/>
      <c r="HFB46" s="851"/>
      <c r="HFC46" s="851"/>
      <c r="HFD46" s="851"/>
      <c r="HFE46" s="851"/>
      <c r="HFF46" s="851"/>
      <c r="HFG46" s="851"/>
      <c r="HFH46" s="851"/>
      <c r="HFI46" s="851"/>
      <c r="HFJ46" s="851"/>
      <c r="HFK46" s="851"/>
      <c r="HFL46" s="851"/>
      <c r="HFM46" s="851"/>
      <c r="HFN46" s="851"/>
      <c r="HFO46" s="851"/>
      <c r="HFP46" s="851"/>
      <c r="HFQ46" s="851"/>
      <c r="HFR46" s="851"/>
      <c r="HFS46" s="851"/>
      <c r="HFT46" s="851"/>
      <c r="HFU46" s="851"/>
      <c r="HFV46" s="851"/>
      <c r="HFW46" s="851"/>
      <c r="HFX46" s="851"/>
      <c r="HFY46" s="851"/>
      <c r="HFZ46" s="851"/>
      <c r="HGA46" s="851"/>
      <c r="HGB46" s="851"/>
      <c r="HGC46" s="851"/>
      <c r="HGD46" s="851"/>
      <c r="HGE46" s="851"/>
      <c r="HGF46" s="851"/>
      <c r="HGG46" s="851"/>
      <c r="HGH46" s="851"/>
      <c r="HGI46" s="851"/>
      <c r="HGJ46" s="851"/>
      <c r="HGK46" s="851"/>
      <c r="HGL46" s="851"/>
      <c r="HGM46" s="851"/>
      <c r="HGN46" s="851"/>
      <c r="HGO46" s="851"/>
      <c r="HGP46" s="851"/>
      <c r="HGQ46" s="851"/>
      <c r="HGR46" s="851"/>
      <c r="HGS46" s="851"/>
      <c r="HGT46" s="851"/>
      <c r="HGU46" s="851"/>
      <c r="HGV46" s="851"/>
      <c r="HGW46" s="851"/>
      <c r="HGX46" s="851"/>
      <c r="HGY46" s="851"/>
      <c r="HGZ46" s="851"/>
      <c r="HHA46" s="851"/>
      <c r="HHB46" s="851"/>
      <c r="HHC46" s="851"/>
      <c r="HHD46" s="851"/>
      <c r="HHE46" s="851"/>
      <c r="HHF46" s="851"/>
      <c r="HHG46" s="851"/>
      <c r="HHH46" s="851"/>
      <c r="HHI46" s="851"/>
      <c r="HHJ46" s="851"/>
      <c r="HHK46" s="851"/>
      <c r="HHL46" s="851"/>
      <c r="HHM46" s="851"/>
      <c r="HHN46" s="851"/>
      <c r="HHO46" s="851"/>
      <c r="HHP46" s="851"/>
      <c r="HHQ46" s="851"/>
      <c r="HHR46" s="851"/>
      <c r="HHS46" s="851"/>
      <c r="HHT46" s="851"/>
      <c r="HHU46" s="851"/>
      <c r="HHV46" s="851"/>
      <c r="HHW46" s="851"/>
      <c r="HHX46" s="851"/>
      <c r="HHY46" s="851"/>
      <c r="HHZ46" s="851"/>
      <c r="HIA46" s="851"/>
      <c r="HIB46" s="851"/>
      <c r="HIC46" s="851"/>
      <c r="HID46" s="851"/>
      <c r="HIE46" s="851"/>
      <c r="HIF46" s="851"/>
      <c r="HIG46" s="851"/>
      <c r="HIH46" s="851"/>
      <c r="HII46" s="851"/>
      <c r="HIJ46" s="851"/>
      <c r="HIK46" s="851"/>
      <c r="HIL46" s="851"/>
      <c r="HIM46" s="851"/>
      <c r="HIN46" s="851"/>
      <c r="HIO46" s="851"/>
      <c r="HIP46" s="851"/>
      <c r="HIQ46" s="851"/>
      <c r="HIR46" s="851"/>
      <c r="HIS46" s="851"/>
      <c r="HIT46" s="851"/>
      <c r="HIU46" s="851"/>
      <c r="HIV46" s="851"/>
      <c r="HIW46" s="851"/>
      <c r="HIX46" s="851"/>
      <c r="HIY46" s="851"/>
      <c r="HIZ46" s="851"/>
      <c r="HJA46" s="851"/>
      <c r="HJB46" s="851"/>
      <c r="HJC46" s="851"/>
      <c r="HJD46" s="851"/>
      <c r="HJE46" s="851"/>
      <c r="HJF46" s="851"/>
      <c r="HJG46" s="851"/>
      <c r="HJH46" s="851"/>
      <c r="HJI46" s="851"/>
      <c r="HJJ46" s="851"/>
      <c r="HJK46" s="851"/>
      <c r="HJL46" s="851"/>
      <c r="HJM46" s="851"/>
      <c r="HJN46" s="851"/>
      <c r="HJO46" s="851"/>
      <c r="HJP46" s="851"/>
      <c r="HJQ46" s="851"/>
      <c r="HJR46" s="851"/>
      <c r="HJS46" s="851"/>
      <c r="HJT46" s="851"/>
      <c r="HJU46" s="851"/>
      <c r="HJV46" s="851"/>
      <c r="HJW46" s="851"/>
      <c r="HJX46" s="851"/>
      <c r="HJY46" s="851"/>
      <c r="HJZ46" s="851"/>
      <c r="HKA46" s="851"/>
      <c r="HKB46" s="851"/>
      <c r="HKC46" s="851"/>
      <c r="HKD46" s="851"/>
      <c r="HKE46" s="851"/>
      <c r="HKF46" s="851"/>
      <c r="HKG46" s="851"/>
      <c r="HKH46" s="851"/>
      <c r="HKI46" s="851"/>
      <c r="HKJ46" s="851"/>
      <c r="HKK46" s="851"/>
      <c r="HKL46" s="851"/>
      <c r="HKM46" s="851"/>
      <c r="HKN46" s="851"/>
      <c r="HKO46" s="851"/>
      <c r="HKP46" s="851"/>
      <c r="HKQ46" s="851"/>
      <c r="HKR46" s="851"/>
      <c r="HKS46" s="851"/>
      <c r="HKT46" s="851"/>
      <c r="HKU46" s="851"/>
      <c r="HKV46" s="851"/>
      <c r="HKW46" s="851"/>
      <c r="HKX46" s="851"/>
      <c r="HKY46" s="851"/>
      <c r="HKZ46" s="851"/>
      <c r="HLA46" s="851"/>
      <c r="HLB46" s="851"/>
      <c r="HLC46" s="851"/>
      <c r="HLD46" s="851"/>
      <c r="HLE46" s="851"/>
      <c r="HLF46" s="851"/>
      <c r="HLG46" s="851"/>
      <c r="HLH46" s="851"/>
      <c r="HLI46" s="851"/>
      <c r="HLJ46" s="851"/>
      <c r="HLK46" s="851"/>
      <c r="HLL46" s="851"/>
      <c r="HLM46" s="851"/>
      <c r="HLN46" s="851"/>
      <c r="HLO46" s="851"/>
      <c r="HLP46" s="851"/>
      <c r="HLQ46" s="851"/>
      <c r="HLR46" s="851"/>
      <c r="HLS46" s="851"/>
      <c r="HLT46" s="851"/>
      <c r="HLU46" s="851"/>
      <c r="HLV46" s="851"/>
      <c r="HLW46" s="851"/>
      <c r="HLX46" s="851"/>
      <c r="HLY46" s="851"/>
      <c r="HLZ46" s="851"/>
      <c r="HMA46" s="851"/>
      <c r="HMB46" s="851"/>
      <c r="HMC46" s="851"/>
      <c r="HMD46" s="851"/>
      <c r="HME46" s="851"/>
      <c r="HMF46" s="851"/>
      <c r="HMG46" s="851"/>
      <c r="HMH46" s="851"/>
      <c r="HMI46" s="851"/>
      <c r="HMJ46" s="851"/>
      <c r="HMK46" s="851"/>
      <c r="HML46" s="851"/>
      <c r="HMM46" s="851"/>
      <c r="HMN46" s="851"/>
      <c r="HMO46" s="851"/>
      <c r="HMP46" s="851"/>
      <c r="HMQ46" s="851"/>
      <c r="HMR46" s="851"/>
      <c r="HMS46" s="851"/>
      <c r="HMT46" s="851"/>
      <c r="HMU46" s="851"/>
      <c r="HMV46" s="851"/>
      <c r="HMW46" s="851"/>
      <c r="HMX46" s="851"/>
      <c r="HMY46" s="851"/>
      <c r="HMZ46" s="851"/>
      <c r="HNA46" s="851"/>
      <c r="HNB46" s="851"/>
      <c r="HNC46" s="851"/>
      <c r="HND46" s="851"/>
      <c r="HNE46" s="851"/>
      <c r="HNF46" s="851"/>
      <c r="HNG46" s="851"/>
      <c r="HNH46" s="851"/>
      <c r="HNI46" s="851"/>
      <c r="HNJ46" s="851"/>
      <c r="HNK46" s="851"/>
      <c r="HNL46" s="851"/>
      <c r="HNM46" s="851"/>
      <c r="HNN46" s="851"/>
      <c r="HNO46" s="851"/>
      <c r="HNP46" s="851"/>
      <c r="HNQ46" s="851"/>
      <c r="HNR46" s="851"/>
      <c r="HNS46" s="851"/>
      <c r="HNT46" s="851"/>
      <c r="HNU46" s="851"/>
      <c r="HNV46" s="851"/>
      <c r="HNW46" s="851"/>
      <c r="HNX46" s="851"/>
      <c r="HNY46" s="851"/>
      <c r="HNZ46" s="851"/>
      <c r="HOA46" s="851"/>
      <c r="HOB46" s="851"/>
      <c r="HOC46" s="851"/>
      <c r="HOD46" s="851"/>
      <c r="HOE46" s="851"/>
      <c r="HOF46" s="851"/>
      <c r="HOG46" s="851"/>
      <c r="HOH46" s="851"/>
      <c r="HOI46" s="851"/>
      <c r="HOJ46" s="851"/>
      <c r="HOK46" s="851"/>
      <c r="HOL46" s="851"/>
      <c r="HOM46" s="851"/>
      <c r="HON46" s="851"/>
      <c r="HOO46" s="851"/>
      <c r="HOP46" s="851"/>
      <c r="HOQ46" s="851"/>
      <c r="HOR46" s="851"/>
      <c r="HOS46" s="851"/>
      <c r="HOT46" s="851"/>
      <c r="HOU46" s="851"/>
      <c r="HOV46" s="851"/>
      <c r="HOW46" s="851"/>
      <c r="HOX46" s="851"/>
      <c r="HOY46" s="851"/>
      <c r="HOZ46" s="851"/>
      <c r="HPA46" s="851"/>
      <c r="HPB46" s="851"/>
      <c r="HPC46" s="851"/>
      <c r="HPD46" s="851"/>
      <c r="HPE46" s="851"/>
      <c r="HPF46" s="851"/>
      <c r="HPG46" s="851"/>
      <c r="HPH46" s="851"/>
      <c r="HPI46" s="851"/>
      <c r="HPJ46" s="851"/>
      <c r="HPK46" s="851"/>
      <c r="HPL46" s="851"/>
      <c r="HPM46" s="851"/>
      <c r="HPN46" s="851"/>
      <c r="HPO46" s="851"/>
      <c r="HPP46" s="851"/>
      <c r="HPQ46" s="851"/>
      <c r="HPR46" s="851"/>
      <c r="HPS46" s="851"/>
      <c r="HPT46" s="851"/>
      <c r="HPU46" s="851"/>
      <c r="HPV46" s="851"/>
      <c r="HPW46" s="851"/>
      <c r="HPX46" s="851"/>
      <c r="HPY46" s="851"/>
      <c r="HPZ46" s="851"/>
      <c r="HQA46" s="851"/>
      <c r="HQB46" s="851"/>
      <c r="HQC46" s="851"/>
      <c r="HQD46" s="851"/>
      <c r="HQE46" s="851"/>
      <c r="HQF46" s="851"/>
      <c r="HQG46" s="851"/>
      <c r="HQH46" s="851"/>
      <c r="HQI46" s="851"/>
      <c r="HQJ46" s="851"/>
      <c r="HQK46" s="851"/>
      <c r="HQL46" s="851"/>
      <c r="HQM46" s="851"/>
      <c r="HQN46" s="851"/>
      <c r="HQO46" s="851"/>
      <c r="HQP46" s="851"/>
      <c r="HQQ46" s="851"/>
      <c r="HQR46" s="851"/>
      <c r="HQS46" s="851"/>
      <c r="HQT46" s="851"/>
      <c r="HQU46" s="851"/>
      <c r="HQV46" s="851"/>
      <c r="HQW46" s="851"/>
      <c r="HQX46" s="851"/>
      <c r="HQY46" s="851"/>
      <c r="HQZ46" s="851"/>
      <c r="HRA46" s="851"/>
      <c r="HRB46" s="851"/>
      <c r="HRC46" s="851"/>
      <c r="HRD46" s="851"/>
      <c r="HRE46" s="851"/>
      <c r="HRF46" s="851"/>
      <c r="HRG46" s="851"/>
      <c r="HRH46" s="851"/>
      <c r="HRI46" s="851"/>
      <c r="HRJ46" s="851"/>
      <c r="HRK46" s="851"/>
      <c r="HRL46" s="851"/>
      <c r="HRM46" s="851"/>
      <c r="HRN46" s="851"/>
      <c r="HRO46" s="851"/>
      <c r="HRP46" s="851"/>
      <c r="HRQ46" s="851"/>
      <c r="HRR46" s="851"/>
      <c r="HRS46" s="851"/>
      <c r="HRT46" s="851"/>
      <c r="HRU46" s="851"/>
      <c r="HRV46" s="851"/>
      <c r="HRW46" s="851"/>
      <c r="HRX46" s="851"/>
      <c r="HRY46" s="851"/>
      <c r="HRZ46" s="851"/>
      <c r="HSA46" s="851"/>
      <c r="HSB46" s="851"/>
      <c r="HSC46" s="851"/>
      <c r="HSD46" s="851"/>
      <c r="HSE46" s="851"/>
      <c r="HSF46" s="851"/>
      <c r="HSG46" s="851"/>
      <c r="HSH46" s="851"/>
      <c r="HSI46" s="851"/>
      <c r="HSJ46" s="851"/>
      <c r="HSK46" s="851"/>
      <c r="HSL46" s="851"/>
      <c r="HSM46" s="851"/>
      <c r="HSN46" s="851"/>
      <c r="HSO46" s="851"/>
      <c r="HSP46" s="851"/>
      <c r="HSQ46" s="851"/>
      <c r="HSR46" s="851"/>
      <c r="HSS46" s="851"/>
      <c r="HST46" s="851"/>
      <c r="HSU46" s="851"/>
      <c r="HSV46" s="851"/>
      <c r="HSW46" s="851"/>
      <c r="HSX46" s="851"/>
      <c r="HSY46" s="851"/>
      <c r="HSZ46" s="851"/>
      <c r="HTA46" s="851"/>
      <c r="HTB46" s="851"/>
      <c r="HTC46" s="851"/>
      <c r="HTD46" s="851"/>
      <c r="HTE46" s="851"/>
      <c r="HTF46" s="851"/>
      <c r="HTG46" s="851"/>
      <c r="HTH46" s="851"/>
      <c r="HTI46" s="851"/>
      <c r="HTJ46" s="851"/>
      <c r="HTK46" s="851"/>
      <c r="HTL46" s="851"/>
      <c r="HTM46" s="851"/>
      <c r="HTN46" s="851"/>
      <c r="HTO46" s="851"/>
      <c r="HTP46" s="851"/>
      <c r="HTQ46" s="851"/>
      <c r="HTR46" s="851"/>
      <c r="HTS46" s="851"/>
      <c r="HTT46" s="851"/>
      <c r="HTU46" s="851"/>
      <c r="HTV46" s="851"/>
      <c r="HTW46" s="851"/>
      <c r="HTX46" s="851"/>
      <c r="HTY46" s="851"/>
      <c r="HTZ46" s="851"/>
      <c r="HUA46" s="851"/>
      <c r="HUB46" s="851"/>
      <c r="HUC46" s="851"/>
      <c r="HUD46" s="851"/>
      <c r="HUE46" s="851"/>
      <c r="HUF46" s="851"/>
      <c r="HUG46" s="851"/>
      <c r="HUH46" s="851"/>
      <c r="HUI46" s="851"/>
      <c r="HUJ46" s="851"/>
      <c r="HUK46" s="851"/>
      <c r="HUL46" s="851"/>
      <c r="HUM46" s="851"/>
      <c r="HUN46" s="851"/>
      <c r="HUO46" s="851"/>
      <c r="HUP46" s="851"/>
      <c r="HUQ46" s="851"/>
      <c r="HUR46" s="851"/>
      <c r="HUS46" s="851"/>
      <c r="HUT46" s="851"/>
      <c r="HUU46" s="851"/>
      <c r="HUV46" s="851"/>
      <c r="HUW46" s="851"/>
      <c r="HUX46" s="851"/>
      <c r="HUY46" s="851"/>
      <c r="HUZ46" s="851"/>
      <c r="HVA46" s="851"/>
      <c r="HVB46" s="851"/>
      <c r="HVC46" s="851"/>
      <c r="HVD46" s="851"/>
      <c r="HVE46" s="851"/>
      <c r="HVF46" s="851"/>
      <c r="HVG46" s="851"/>
      <c r="HVH46" s="851"/>
      <c r="HVI46" s="851"/>
      <c r="HVJ46" s="851"/>
      <c r="HVK46" s="851"/>
      <c r="HVL46" s="851"/>
      <c r="HVM46" s="851"/>
      <c r="HVN46" s="851"/>
      <c r="HVO46" s="851"/>
      <c r="HVP46" s="851"/>
      <c r="HVQ46" s="851"/>
      <c r="HVR46" s="851"/>
      <c r="HVS46" s="851"/>
      <c r="HVT46" s="851"/>
      <c r="HVU46" s="851"/>
      <c r="HVV46" s="851"/>
      <c r="HVW46" s="851"/>
      <c r="HVX46" s="851"/>
      <c r="HVY46" s="851"/>
      <c r="HVZ46" s="851"/>
      <c r="HWA46" s="851"/>
      <c r="HWB46" s="851"/>
      <c r="HWC46" s="851"/>
      <c r="HWD46" s="851"/>
      <c r="HWE46" s="851"/>
      <c r="HWF46" s="851"/>
      <c r="HWG46" s="851"/>
      <c r="HWH46" s="851"/>
      <c r="HWI46" s="851"/>
      <c r="HWJ46" s="851"/>
      <c r="HWK46" s="851"/>
      <c r="HWL46" s="851"/>
      <c r="HWM46" s="851"/>
      <c r="HWN46" s="851"/>
      <c r="HWO46" s="851"/>
      <c r="HWP46" s="851"/>
      <c r="HWQ46" s="851"/>
      <c r="HWR46" s="851"/>
      <c r="HWS46" s="851"/>
      <c r="HWT46" s="851"/>
      <c r="HWU46" s="851"/>
      <c r="HWV46" s="851"/>
      <c r="HWW46" s="851"/>
      <c r="HWX46" s="851"/>
      <c r="HWY46" s="851"/>
      <c r="HWZ46" s="851"/>
      <c r="HXA46" s="851"/>
      <c r="HXB46" s="851"/>
      <c r="HXC46" s="851"/>
      <c r="HXD46" s="851"/>
      <c r="HXE46" s="851"/>
      <c r="HXF46" s="851"/>
      <c r="HXG46" s="851"/>
      <c r="HXH46" s="851"/>
      <c r="HXI46" s="851"/>
      <c r="HXJ46" s="851"/>
      <c r="HXK46" s="851"/>
      <c r="HXL46" s="851"/>
      <c r="HXM46" s="851"/>
      <c r="HXN46" s="851"/>
      <c r="HXO46" s="851"/>
      <c r="HXP46" s="851"/>
      <c r="HXQ46" s="851"/>
      <c r="HXR46" s="851"/>
      <c r="HXS46" s="851"/>
      <c r="HXT46" s="851"/>
      <c r="HXU46" s="851"/>
      <c r="HXV46" s="851"/>
      <c r="HXW46" s="851"/>
      <c r="HXX46" s="851"/>
      <c r="HXY46" s="851"/>
      <c r="HXZ46" s="851"/>
      <c r="HYA46" s="851"/>
      <c r="HYB46" s="851"/>
      <c r="HYC46" s="851"/>
      <c r="HYD46" s="851"/>
      <c r="HYE46" s="851"/>
      <c r="HYF46" s="851"/>
      <c r="HYG46" s="851"/>
      <c r="HYH46" s="851"/>
      <c r="HYI46" s="851"/>
      <c r="HYJ46" s="851"/>
      <c r="HYK46" s="851"/>
      <c r="HYL46" s="851"/>
      <c r="HYM46" s="851"/>
      <c r="HYN46" s="851"/>
      <c r="HYO46" s="851"/>
      <c r="HYP46" s="851"/>
      <c r="HYQ46" s="851"/>
      <c r="HYR46" s="851"/>
      <c r="HYS46" s="851"/>
      <c r="HYT46" s="851"/>
      <c r="HYU46" s="851"/>
      <c r="HYV46" s="851"/>
      <c r="HYW46" s="851"/>
      <c r="HYX46" s="851"/>
      <c r="HYY46" s="851"/>
      <c r="HYZ46" s="851"/>
      <c r="HZA46" s="851"/>
      <c r="HZB46" s="851"/>
      <c r="HZC46" s="851"/>
      <c r="HZD46" s="851"/>
      <c r="HZE46" s="851"/>
      <c r="HZF46" s="851"/>
      <c r="HZG46" s="851"/>
      <c r="HZH46" s="851"/>
      <c r="HZI46" s="851"/>
      <c r="HZJ46" s="851"/>
      <c r="HZK46" s="851"/>
      <c r="HZL46" s="851"/>
      <c r="HZM46" s="851"/>
      <c r="HZN46" s="851"/>
      <c r="HZO46" s="851"/>
      <c r="HZP46" s="851"/>
      <c r="HZQ46" s="851"/>
      <c r="HZR46" s="851"/>
      <c r="HZS46" s="851"/>
      <c r="HZT46" s="851"/>
      <c r="HZU46" s="851"/>
      <c r="HZV46" s="851"/>
      <c r="HZW46" s="851"/>
      <c r="HZX46" s="851"/>
      <c r="HZY46" s="851"/>
      <c r="HZZ46" s="851"/>
      <c r="IAA46" s="851"/>
      <c r="IAB46" s="851"/>
      <c r="IAC46" s="851"/>
      <c r="IAD46" s="851"/>
      <c r="IAE46" s="851"/>
      <c r="IAF46" s="851"/>
      <c r="IAG46" s="851"/>
      <c r="IAH46" s="851"/>
      <c r="IAI46" s="851"/>
      <c r="IAJ46" s="851"/>
      <c r="IAK46" s="851"/>
      <c r="IAL46" s="851"/>
      <c r="IAM46" s="851"/>
      <c r="IAN46" s="851"/>
      <c r="IAO46" s="851"/>
      <c r="IAP46" s="851"/>
      <c r="IAQ46" s="851"/>
      <c r="IAR46" s="851"/>
      <c r="IAS46" s="851"/>
      <c r="IAT46" s="851"/>
      <c r="IAU46" s="851"/>
      <c r="IAV46" s="851"/>
      <c r="IAW46" s="851"/>
      <c r="IAX46" s="851"/>
      <c r="IAY46" s="851"/>
      <c r="IAZ46" s="851"/>
      <c r="IBA46" s="851"/>
      <c r="IBB46" s="851"/>
      <c r="IBC46" s="851"/>
      <c r="IBD46" s="851"/>
      <c r="IBE46" s="851"/>
      <c r="IBF46" s="851"/>
      <c r="IBG46" s="851"/>
      <c r="IBH46" s="851"/>
      <c r="IBI46" s="851"/>
      <c r="IBJ46" s="851"/>
      <c r="IBK46" s="851"/>
      <c r="IBL46" s="851"/>
      <c r="IBM46" s="851"/>
      <c r="IBN46" s="851"/>
      <c r="IBO46" s="851"/>
      <c r="IBP46" s="851"/>
      <c r="IBQ46" s="851"/>
      <c r="IBR46" s="851"/>
      <c r="IBS46" s="851"/>
      <c r="IBT46" s="851"/>
      <c r="IBU46" s="851"/>
      <c r="IBV46" s="851"/>
      <c r="IBW46" s="851"/>
      <c r="IBX46" s="851"/>
      <c r="IBY46" s="851"/>
      <c r="IBZ46" s="851"/>
      <c r="ICA46" s="851"/>
      <c r="ICB46" s="851"/>
      <c r="ICC46" s="851"/>
      <c r="ICD46" s="851"/>
      <c r="ICE46" s="851"/>
      <c r="ICF46" s="851"/>
      <c r="ICG46" s="851"/>
      <c r="ICH46" s="851"/>
      <c r="ICI46" s="851"/>
      <c r="ICJ46" s="851"/>
      <c r="ICK46" s="851"/>
      <c r="ICL46" s="851"/>
      <c r="ICM46" s="851"/>
      <c r="ICN46" s="851"/>
      <c r="ICO46" s="851"/>
      <c r="ICP46" s="851"/>
      <c r="ICQ46" s="851"/>
      <c r="ICR46" s="851"/>
      <c r="ICS46" s="851"/>
      <c r="ICT46" s="851"/>
      <c r="ICU46" s="851"/>
      <c r="ICV46" s="851"/>
      <c r="ICW46" s="851"/>
      <c r="ICX46" s="851"/>
      <c r="ICY46" s="851"/>
      <c r="ICZ46" s="851"/>
      <c r="IDA46" s="851"/>
      <c r="IDB46" s="851"/>
      <c r="IDC46" s="851"/>
      <c r="IDD46" s="851"/>
      <c r="IDE46" s="851"/>
      <c r="IDF46" s="851"/>
      <c r="IDG46" s="851"/>
      <c r="IDH46" s="851"/>
      <c r="IDI46" s="851"/>
      <c r="IDJ46" s="851"/>
      <c r="IDK46" s="851"/>
      <c r="IDL46" s="851"/>
      <c r="IDM46" s="851"/>
      <c r="IDN46" s="851"/>
      <c r="IDO46" s="851"/>
      <c r="IDP46" s="851"/>
      <c r="IDQ46" s="851"/>
      <c r="IDR46" s="851"/>
      <c r="IDS46" s="851"/>
      <c r="IDT46" s="851"/>
      <c r="IDU46" s="851"/>
      <c r="IDV46" s="851"/>
      <c r="IDW46" s="851"/>
      <c r="IDX46" s="851"/>
      <c r="IDY46" s="851"/>
      <c r="IDZ46" s="851"/>
      <c r="IEA46" s="851"/>
      <c r="IEB46" s="851"/>
      <c r="IEC46" s="851"/>
      <c r="IED46" s="851"/>
      <c r="IEE46" s="851"/>
      <c r="IEF46" s="851"/>
      <c r="IEG46" s="851"/>
      <c r="IEH46" s="851"/>
      <c r="IEI46" s="851"/>
      <c r="IEJ46" s="851"/>
      <c r="IEK46" s="851"/>
      <c r="IEL46" s="851"/>
      <c r="IEM46" s="851"/>
      <c r="IEN46" s="851"/>
      <c r="IEO46" s="851"/>
      <c r="IEP46" s="851"/>
      <c r="IEQ46" s="851"/>
      <c r="IER46" s="851"/>
      <c r="IES46" s="851"/>
      <c r="IET46" s="851"/>
      <c r="IEU46" s="851"/>
      <c r="IEV46" s="851"/>
      <c r="IEW46" s="851"/>
      <c r="IEX46" s="851"/>
      <c r="IEY46" s="851"/>
      <c r="IEZ46" s="851"/>
      <c r="IFA46" s="851"/>
      <c r="IFB46" s="851"/>
      <c r="IFC46" s="851"/>
      <c r="IFD46" s="851"/>
      <c r="IFE46" s="851"/>
      <c r="IFF46" s="851"/>
      <c r="IFG46" s="851"/>
      <c r="IFH46" s="851"/>
      <c r="IFI46" s="851"/>
      <c r="IFJ46" s="851"/>
      <c r="IFK46" s="851"/>
      <c r="IFL46" s="851"/>
      <c r="IFM46" s="851"/>
      <c r="IFN46" s="851"/>
      <c r="IFO46" s="851"/>
      <c r="IFP46" s="851"/>
      <c r="IFQ46" s="851"/>
      <c r="IFR46" s="851"/>
      <c r="IFS46" s="851"/>
      <c r="IFT46" s="851"/>
      <c r="IFU46" s="851"/>
      <c r="IFV46" s="851"/>
      <c r="IFW46" s="851"/>
      <c r="IFX46" s="851"/>
      <c r="IFY46" s="851"/>
      <c r="IFZ46" s="851"/>
      <c r="IGA46" s="851"/>
      <c r="IGB46" s="851"/>
      <c r="IGC46" s="851"/>
      <c r="IGD46" s="851"/>
      <c r="IGE46" s="851"/>
      <c r="IGF46" s="851"/>
      <c r="IGG46" s="851"/>
      <c r="IGH46" s="851"/>
      <c r="IGI46" s="851"/>
      <c r="IGJ46" s="851"/>
      <c r="IGK46" s="851"/>
      <c r="IGL46" s="851"/>
      <c r="IGM46" s="851"/>
      <c r="IGN46" s="851"/>
      <c r="IGO46" s="851"/>
      <c r="IGP46" s="851"/>
      <c r="IGQ46" s="851"/>
      <c r="IGR46" s="851"/>
      <c r="IGS46" s="851"/>
      <c r="IGT46" s="851"/>
      <c r="IGU46" s="851"/>
      <c r="IGV46" s="851"/>
      <c r="IGW46" s="851"/>
      <c r="IGX46" s="851"/>
      <c r="IGY46" s="851"/>
      <c r="IGZ46" s="851"/>
      <c r="IHA46" s="851"/>
      <c r="IHB46" s="851"/>
      <c r="IHC46" s="851"/>
      <c r="IHD46" s="851"/>
      <c r="IHE46" s="851"/>
      <c r="IHF46" s="851"/>
      <c r="IHG46" s="851"/>
      <c r="IHH46" s="851"/>
      <c r="IHI46" s="851"/>
      <c r="IHJ46" s="851"/>
      <c r="IHK46" s="851"/>
      <c r="IHL46" s="851"/>
      <c r="IHM46" s="851"/>
      <c r="IHN46" s="851"/>
      <c r="IHO46" s="851"/>
      <c r="IHP46" s="851"/>
      <c r="IHQ46" s="851"/>
      <c r="IHR46" s="851"/>
      <c r="IHS46" s="851"/>
      <c r="IHT46" s="851"/>
      <c r="IHU46" s="851"/>
      <c r="IHV46" s="851"/>
      <c r="IHW46" s="851"/>
      <c r="IHX46" s="851"/>
      <c r="IHY46" s="851"/>
      <c r="IHZ46" s="851"/>
      <c r="IIA46" s="851"/>
      <c r="IIB46" s="851"/>
      <c r="IIC46" s="851"/>
      <c r="IID46" s="851"/>
      <c r="IIE46" s="851"/>
      <c r="IIF46" s="851"/>
      <c r="IIG46" s="851"/>
      <c r="IIH46" s="851"/>
      <c r="III46" s="851"/>
      <c r="IIJ46" s="851"/>
      <c r="IIK46" s="851"/>
      <c r="IIL46" s="851"/>
      <c r="IIM46" s="851"/>
      <c r="IIN46" s="851"/>
      <c r="IIO46" s="851"/>
      <c r="IIP46" s="851"/>
      <c r="IIQ46" s="851"/>
      <c r="IIR46" s="851"/>
      <c r="IIS46" s="851"/>
      <c r="IIT46" s="851"/>
      <c r="IIU46" s="851"/>
      <c r="IIV46" s="851"/>
      <c r="IIW46" s="851"/>
      <c r="IIX46" s="851"/>
      <c r="IIY46" s="851"/>
      <c r="IIZ46" s="851"/>
      <c r="IJA46" s="851"/>
      <c r="IJB46" s="851"/>
      <c r="IJC46" s="851"/>
      <c r="IJD46" s="851"/>
      <c r="IJE46" s="851"/>
      <c r="IJF46" s="851"/>
      <c r="IJG46" s="851"/>
      <c r="IJH46" s="851"/>
      <c r="IJI46" s="851"/>
      <c r="IJJ46" s="851"/>
      <c r="IJK46" s="851"/>
      <c r="IJL46" s="851"/>
      <c r="IJM46" s="851"/>
      <c r="IJN46" s="851"/>
      <c r="IJO46" s="851"/>
      <c r="IJP46" s="851"/>
      <c r="IJQ46" s="851"/>
      <c r="IJR46" s="851"/>
      <c r="IJS46" s="851"/>
      <c r="IJT46" s="851"/>
      <c r="IJU46" s="851"/>
      <c r="IJV46" s="851"/>
      <c r="IJW46" s="851"/>
      <c r="IJX46" s="851"/>
      <c r="IJY46" s="851"/>
      <c r="IJZ46" s="851"/>
      <c r="IKA46" s="851"/>
      <c r="IKB46" s="851"/>
      <c r="IKC46" s="851"/>
      <c r="IKD46" s="851"/>
      <c r="IKE46" s="851"/>
      <c r="IKF46" s="851"/>
      <c r="IKG46" s="851"/>
      <c r="IKH46" s="851"/>
      <c r="IKI46" s="851"/>
      <c r="IKJ46" s="851"/>
      <c r="IKK46" s="851"/>
      <c r="IKL46" s="851"/>
      <c r="IKM46" s="851"/>
      <c r="IKN46" s="851"/>
      <c r="IKO46" s="851"/>
      <c r="IKP46" s="851"/>
      <c r="IKQ46" s="851"/>
      <c r="IKR46" s="851"/>
      <c r="IKS46" s="851"/>
      <c r="IKT46" s="851"/>
      <c r="IKU46" s="851"/>
      <c r="IKV46" s="851"/>
      <c r="IKW46" s="851"/>
      <c r="IKX46" s="851"/>
      <c r="IKY46" s="851"/>
      <c r="IKZ46" s="851"/>
      <c r="ILA46" s="851"/>
      <c r="ILB46" s="851"/>
      <c r="ILC46" s="851"/>
      <c r="ILD46" s="851"/>
      <c r="ILE46" s="851"/>
      <c r="ILF46" s="851"/>
      <c r="ILG46" s="851"/>
      <c r="ILH46" s="851"/>
      <c r="ILI46" s="851"/>
      <c r="ILJ46" s="851"/>
      <c r="ILK46" s="851"/>
      <c r="ILL46" s="851"/>
      <c r="ILM46" s="851"/>
      <c r="ILN46" s="851"/>
      <c r="ILO46" s="851"/>
      <c r="ILP46" s="851"/>
      <c r="ILQ46" s="851"/>
      <c r="ILR46" s="851"/>
      <c r="ILS46" s="851"/>
      <c r="ILT46" s="851"/>
      <c r="ILU46" s="851"/>
      <c r="ILV46" s="851"/>
      <c r="ILW46" s="851"/>
      <c r="ILX46" s="851"/>
      <c r="ILY46" s="851"/>
      <c r="ILZ46" s="851"/>
      <c r="IMA46" s="851"/>
      <c r="IMB46" s="851"/>
      <c r="IMC46" s="851"/>
      <c r="IMD46" s="851"/>
      <c r="IME46" s="851"/>
      <c r="IMF46" s="851"/>
      <c r="IMG46" s="851"/>
      <c r="IMH46" s="851"/>
      <c r="IMI46" s="851"/>
      <c r="IMJ46" s="851"/>
      <c r="IMK46" s="851"/>
      <c r="IML46" s="851"/>
      <c r="IMM46" s="851"/>
      <c r="IMN46" s="851"/>
      <c r="IMO46" s="851"/>
      <c r="IMP46" s="851"/>
      <c r="IMQ46" s="851"/>
      <c r="IMR46" s="851"/>
      <c r="IMS46" s="851"/>
      <c r="IMT46" s="851"/>
      <c r="IMU46" s="851"/>
      <c r="IMV46" s="851"/>
      <c r="IMW46" s="851"/>
      <c r="IMX46" s="851"/>
      <c r="IMY46" s="851"/>
      <c r="IMZ46" s="851"/>
      <c r="INA46" s="851"/>
      <c r="INB46" s="851"/>
      <c r="INC46" s="851"/>
      <c r="IND46" s="851"/>
      <c r="INE46" s="851"/>
      <c r="INF46" s="851"/>
      <c r="ING46" s="851"/>
      <c r="INH46" s="851"/>
      <c r="INI46" s="851"/>
      <c r="INJ46" s="851"/>
      <c r="INK46" s="851"/>
      <c r="INL46" s="851"/>
      <c r="INM46" s="851"/>
      <c r="INN46" s="851"/>
      <c r="INO46" s="851"/>
      <c r="INP46" s="851"/>
      <c r="INQ46" s="851"/>
      <c r="INR46" s="851"/>
      <c r="INS46" s="851"/>
      <c r="INT46" s="851"/>
      <c r="INU46" s="851"/>
      <c r="INV46" s="851"/>
      <c r="INW46" s="851"/>
      <c r="INX46" s="851"/>
      <c r="INY46" s="851"/>
      <c r="INZ46" s="851"/>
      <c r="IOA46" s="851"/>
      <c r="IOB46" s="851"/>
      <c r="IOC46" s="851"/>
      <c r="IOD46" s="851"/>
      <c r="IOE46" s="851"/>
      <c r="IOF46" s="851"/>
      <c r="IOG46" s="851"/>
      <c r="IOH46" s="851"/>
      <c r="IOI46" s="851"/>
      <c r="IOJ46" s="851"/>
      <c r="IOK46" s="851"/>
      <c r="IOL46" s="851"/>
      <c r="IOM46" s="851"/>
      <c r="ION46" s="851"/>
      <c r="IOO46" s="851"/>
      <c r="IOP46" s="851"/>
      <c r="IOQ46" s="851"/>
      <c r="IOR46" s="851"/>
      <c r="IOS46" s="851"/>
      <c r="IOT46" s="851"/>
      <c r="IOU46" s="851"/>
      <c r="IOV46" s="851"/>
      <c r="IOW46" s="851"/>
      <c r="IOX46" s="851"/>
      <c r="IOY46" s="851"/>
      <c r="IOZ46" s="851"/>
      <c r="IPA46" s="851"/>
      <c r="IPB46" s="851"/>
      <c r="IPC46" s="851"/>
      <c r="IPD46" s="851"/>
      <c r="IPE46" s="851"/>
      <c r="IPF46" s="851"/>
      <c r="IPG46" s="851"/>
      <c r="IPH46" s="851"/>
      <c r="IPI46" s="851"/>
      <c r="IPJ46" s="851"/>
      <c r="IPK46" s="851"/>
      <c r="IPL46" s="851"/>
      <c r="IPM46" s="851"/>
      <c r="IPN46" s="851"/>
      <c r="IPO46" s="851"/>
      <c r="IPP46" s="851"/>
      <c r="IPQ46" s="851"/>
      <c r="IPR46" s="851"/>
      <c r="IPS46" s="851"/>
      <c r="IPT46" s="851"/>
      <c r="IPU46" s="851"/>
      <c r="IPV46" s="851"/>
      <c r="IPW46" s="851"/>
      <c r="IPX46" s="851"/>
      <c r="IPY46" s="851"/>
      <c r="IPZ46" s="851"/>
      <c r="IQA46" s="851"/>
      <c r="IQB46" s="851"/>
      <c r="IQC46" s="851"/>
      <c r="IQD46" s="851"/>
      <c r="IQE46" s="851"/>
      <c r="IQF46" s="851"/>
      <c r="IQG46" s="851"/>
      <c r="IQH46" s="851"/>
      <c r="IQI46" s="851"/>
      <c r="IQJ46" s="851"/>
      <c r="IQK46" s="851"/>
      <c r="IQL46" s="851"/>
      <c r="IQM46" s="851"/>
      <c r="IQN46" s="851"/>
      <c r="IQO46" s="851"/>
      <c r="IQP46" s="851"/>
      <c r="IQQ46" s="851"/>
      <c r="IQR46" s="851"/>
      <c r="IQS46" s="851"/>
      <c r="IQT46" s="851"/>
      <c r="IQU46" s="851"/>
      <c r="IQV46" s="851"/>
      <c r="IQW46" s="851"/>
      <c r="IQX46" s="851"/>
      <c r="IQY46" s="851"/>
      <c r="IQZ46" s="851"/>
      <c r="IRA46" s="851"/>
      <c r="IRB46" s="851"/>
      <c r="IRC46" s="851"/>
      <c r="IRD46" s="851"/>
      <c r="IRE46" s="851"/>
      <c r="IRF46" s="851"/>
      <c r="IRG46" s="851"/>
      <c r="IRH46" s="851"/>
      <c r="IRI46" s="851"/>
      <c r="IRJ46" s="851"/>
      <c r="IRK46" s="851"/>
      <c r="IRL46" s="851"/>
      <c r="IRM46" s="851"/>
      <c r="IRN46" s="851"/>
      <c r="IRO46" s="851"/>
      <c r="IRP46" s="851"/>
      <c r="IRQ46" s="851"/>
      <c r="IRR46" s="851"/>
      <c r="IRS46" s="851"/>
      <c r="IRT46" s="851"/>
      <c r="IRU46" s="851"/>
      <c r="IRV46" s="851"/>
      <c r="IRW46" s="851"/>
      <c r="IRX46" s="851"/>
      <c r="IRY46" s="851"/>
      <c r="IRZ46" s="851"/>
      <c r="ISA46" s="851"/>
      <c r="ISB46" s="851"/>
      <c r="ISC46" s="851"/>
      <c r="ISD46" s="851"/>
      <c r="ISE46" s="851"/>
      <c r="ISF46" s="851"/>
      <c r="ISG46" s="851"/>
      <c r="ISH46" s="851"/>
      <c r="ISI46" s="851"/>
      <c r="ISJ46" s="851"/>
      <c r="ISK46" s="851"/>
      <c r="ISL46" s="851"/>
      <c r="ISM46" s="851"/>
      <c r="ISN46" s="851"/>
      <c r="ISO46" s="851"/>
      <c r="ISP46" s="851"/>
      <c r="ISQ46" s="851"/>
      <c r="ISR46" s="851"/>
      <c r="ISS46" s="851"/>
      <c r="IST46" s="851"/>
      <c r="ISU46" s="851"/>
      <c r="ISV46" s="851"/>
      <c r="ISW46" s="851"/>
      <c r="ISX46" s="851"/>
      <c r="ISY46" s="851"/>
      <c r="ISZ46" s="851"/>
      <c r="ITA46" s="851"/>
      <c r="ITB46" s="851"/>
      <c r="ITC46" s="851"/>
      <c r="ITD46" s="851"/>
      <c r="ITE46" s="851"/>
      <c r="ITF46" s="851"/>
      <c r="ITG46" s="851"/>
      <c r="ITH46" s="851"/>
      <c r="ITI46" s="851"/>
      <c r="ITJ46" s="851"/>
      <c r="ITK46" s="851"/>
      <c r="ITL46" s="851"/>
      <c r="ITM46" s="851"/>
      <c r="ITN46" s="851"/>
      <c r="ITO46" s="851"/>
      <c r="ITP46" s="851"/>
      <c r="ITQ46" s="851"/>
      <c r="ITR46" s="851"/>
      <c r="ITS46" s="851"/>
      <c r="ITT46" s="851"/>
      <c r="ITU46" s="851"/>
      <c r="ITV46" s="851"/>
      <c r="ITW46" s="851"/>
      <c r="ITX46" s="851"/>
      <c r="ITY46" s="851"/>
      <c r="ITZ46" s="851"/>
      <c r="IUA46" s="851"/>
      <c r="IUB46" s="851"/>
      <c r="IUC46" s="851"/>
      <c r="IUD46" s="851"/>
      <c r="IUE46" s="851"/>
      <c r="IUF46" s="851"/>
      <c r="IUG46" s="851"/>
      <c r="IUH46" s="851"/>
      <c r="IUI46" s="851"/>
      <c r="IUJ46" s="851"/>
      <c r="IUK46" s="851"/>
      <c r="IUL46" s="851"/>
      <c r="IUM46" s="851"/>
      <c r="IUN46" s="851"/>
      <c r="IUO46" s="851"/>
      <c r="IUP46" s="851"/>
      <c r="IUQ46" s="851"/>
      <c r="IUR46" s="851"/>
      <c r="IUS46" s="851"/>
      <c r="IUT46" s="851"/>
      <c r="IUU46" s="851"/>
      <c r="IUV46" s="851"/>
      <c r="IUW46" s="851"/>
      <c r="IUX46" s="851"/>
      <c r="IUY46" s="851"/>
      <c r="IUZ46" s="851"/>
      <c r="IVA46" s="851"/>
      <c r="IVB46" s="851"/>
      <c r="IVC46" s="851"/>
      <c r="IVD46" s="851"/>
      <c r="IVE46" s="851"/>
      <c r="IVF46" s="851"/>
      <c r="IVG46" s="851"/>
      <c r="IVH46" s="851"/>
      <c r="IVI46" s="851"/>
      <c r="IVJ46" s="851"/>
      <c r="IVK46" s="851"/>
      <c r="IVL46" s="851"/>
      <c r="IVM46" s="851"/>
      <c r="IVN46" s="851"/>
      <c r="IVO46" s="851"/>
      <c r="IVP46" s="851"/>
      <c r="IVQ46" s="851"/>
      <c r="IVR46" s="851"/>
      <c r="IVS46" s="851"/>
      <c r="IVT46" s="851"/>
      <c r="IVU46" s="851"/>
      <c r="IVV46" s="851"/>
      <c r="IVW46" s="851"/>
      <c r="IVX46" s="851"/>
      <c r="IVY46" s="851"/>
      <c r="IVZ46" s="851"/>
      <c r="IWA46" s="851"/>
      <c r="IWB46" s="851"/>
      <c r="IWC46" s="851"/>
      <c r="IWD46" s="851"/>
      <c r="IWE46" s="851"/>
      <c r="IWF46" s="851"/>
      <c r="IWG46" s="851"/>
      <c r="IWH46" s="851"/>
      <c r="IWI46" s="851"/>
      <c r="IWJ46" s="851"/>
      <c r="IWK46" s="851"/>
      <c r="IWL46" s="851"/>
      <c r="IWM46" s="851"/>
      <c r="IWN46" s="851"/>
      <c r="IWO46" s="851"/>
      <c r="IWP46" s="851"/>
      <c r="IWQ46" s="851"/>
      <c r="IWR46" s="851"/>
      <c r="IWS46" s="851"/>
      <c r="IWT46" s="851"/>
      <c r="IWU46" s="851"/>
      <c r="IWV46" s="851"/>
      <c r="IWW46" s="851"/>
      <c r="IWX46" s="851"/>
      <c r="IWY46" s="851"/>
      <c r="IWZ46" s="851"/>
      <c r="IXA46" s="851"/>
      <c r="IXB46" s="851"/>
      <c r="IXC46" s="851"/>
      <c r="IXD46" s="851"/>
      <c r="IXE46" s="851"/>
      <c r="IXF46" s="851"/>
      <c r="IXG46" s="851"/>
      <c r="IXH46" s="851"/>
      <c r="IXI46" s="851"/>
      <c r="IXJ46" s="851"/>
      <c r="IXK46" s="851"/>
      <c r="IXL46" s="851"/>
      <c r="IXM46" s="851"/>
      <c r="IXN46" s="851"/>
      <c r="IXO46" s="851"/>
      <c r="IXP46" s="851"/>
      <c r="IXQ46" s="851"/>
      <c r="IXR46" s="851"/>
      <c r="IXS46" s="851"/>
      <c r="IXT46" s="851"/>
      <c r="IXU46" s="851"/>
      <c r="IXV46" s="851"/>
      <c r="IXW46" s="851"/>
      <c r="IXX46" s="851"/>
      <c r="IXY46" s="851"/>
      <c r="IXZ46" s="851"/>
      <c r="IYA46" s="851"/>
      <c r="IYB46" s="851"/>
      <c r="IYC46" s="851"/>
      <c r="IYD46" s="851"/>
      <c r="IYE46" s="851"/>
      <c r="IYF46" s="851"/>
      <c r="IYG46" s="851"/>
      <c r="IYH46" s="851"/>
      <c r="IYI46" s="851"/>
      <c r="IYJ46" s="851"/>
      <c r="IYK46" s="851"/>
      <c r="IYL46" s="851"/>
      <c r="IYM46" s="851"/>
      <c r="IYN46" s="851"/>
      <c r="IYO46" s="851"/>
      <c r="IYP46" s="851"/>
      <c r="IYQ46" s="851"/>
      <c r="IYR46" s="851"/>
      <c r="IYS46" s="851"/>
      <c r="IYT46" s="851"/>
      <c r="IYU46" s="851"/>
      <c r="IYV46" s="851"/>
      <c r="IYW46" s="851"/>
      <c r="IYX46" s="851"/>
      <c r="IYY46" s="851"/>
      <c r="IYZ46" s="851"/>
      <c r="IZA46" s="851"/>
      <c r="IZB46" s="851"/>
      <c r="IZC46" s="851"/>
      <c r="IZD46" s="851"/>
      <c r="IZE46" s="851"/>
      <c r="IZF46" s="851"/>
      <c r="IZG46" s="851"/>
      <c r="IZH46" s="851"/>
      <c r="IZI46" s="851"/>
      <c r="IZJ46" s="851"/>
      <c r="IZK46" s="851"/>
      <c r="IZL46" s="851"/>
      <c r="IZM46" s="851"/>
      <c r="IZN46" s="851"/>
      <c r="IZO46" s="851"/>
      <c r="IZP46" s="851"/>
      <c r="IZQ46" s="851"/>
      <c r="IZR46" s="851"/>
      <c r="IZS46" s="851"/>
      <c r="IZT46" s="851"/>
      <c r="IZU46" s="851"/>
      <c r="IZV46" s="851"/>
      <c r="IZW46" s="851"/>
      <c r="IZX46" s="851"/>
      <c r="IZY46" s="851"/>
      <c r="IZZ46" s="851"/>
      <c r="JAA46" s="851"/>
      <c r="JAB46" s="851"/>
      <c r="JAC46" s="851"/>
      <c r="JAD46" s="851"/>
      <c r="JAE46" s="851"/>
      <c r="JAF46" s="851"/>
      <c r="JAG46" s="851"/>
      <c r="JAH46" s="851"/>
      <c r="JAI46" s="851"/>
      <c r="JAJ46" s="851"/>
      <c r="JAK46" s="851"/>
      <c r="JAL46" s="851"/>
      <c r="JAM46" s="851"/>
      <c r="JAN46" s="851"/>
      <c r="JAO46" s="851"/>
      <c r="JAP46" s="851"/>
      <c r="JAQ46" s="851"/>
      <c r="JAR46" s="851"/>
      <c r="JAS46" s="851"/>
      <c r="JAT46" s="851"/>
      <c r="JAU46" s="851"/>
      <c r="JAV46" s="851"/>
      <c r="JAW46" s="851"/>
      <c r="JAX46" s="851"/>
      <c r="JAY46" s="851"/>
      <c r="JAZ46" s="851"/>
      <c r="JBA46" s="851"/>
      <c r="JBB46" s="851"/>
      <c r="JBC46" s="851"/>
      <c r="JBD46" s="851"/>
      <c r="JBE46" s="851"/>
      <c r="JBF46" s="851"/>
      <c r="JBG46" s="851"/>
      <c r="JBH46" s="851"/>
      <c r="JBI46" s="851"/>
      <c r="JBJ46" s="851"/>
      <c r="JBK46" s="851"/>
      <c r="JBL46" s="851"/>
      <c r="JBM46" s="851"/>
      <c r="JBN46" s="851"/>
      <c r="JBO46" s="851"/>
      <c r="JBP46" s="851"/>
      <c r="JBQ46" s="851"/>
      <c r="JBR46" s="851"/>
      <c r="JBS46" s="851"/>
      <c r="JBT46" s="851"/>
      <c r="JBU46" s="851"/>
      <c r="JBV46" s="851"/>
      <c r="JBW46" s="851"/>
      <c r="JBX46" s="851"/>
      <c r="JBY46" s="851"/>
      <c r="JBZ46" s="851"/>
      <c r="JCA46" s="851"/>
      <c r="JCB46" s="851"/>
      <c r="JCC46" s="851"/>
      <c r="JCD46" s="851"/>
      <c r="JCE46" s="851"/>
      <c r="JCF46" s="851"/>
      <c r="JCG46" s="851"/>
      <c r="JCH46" s="851"/>
      <c r="JCI46" s="851"/>
      <c r="JCJ46" s="851"/>
      <c r="JCK46" s="851"/>
      <c r="JCL46" s="851"/>
      <c r="JCM46" s="851"/>
      <c r="JCN46" s="851"/>
      <c r="JCO46" s="851"/>
      <c r="JCP46" s="851"/>
      <c r="JCQ46" s="851"/>
      <c r="JCR46" s="851"/>
      <c r="JCS46" s="851"/>
      <c r="JCT46" s="851"/>
      <c r="JCU46" s="851"/>
      <c r="JCV46" s="851"/>
      <c r="JCW46" s="851"/>
      <c r="JCX46" s="851"/>
      <c r="JCY46" s="851"/>
      <c r="JCZ46" s="851"/>
      <c r="JDA46" s="851"/>
      <c r="JDB46" s="851"/>
      <c r="JDC46" s="851"/>
      <c r="JDD46" s="851"/>
      <c r="JDE46" s="851"/>
      <c r="JDF46" s="851"/>
      <c r="JDG46" s="851"/>
      <c r="JDH46" s="851"/>
      <c r="JDI46" s="851"/>
      <c r="JDJ46" s="851"/>
      <c r="JDK46" s="851"/>
      <c r="JDL46" s="851"/>
      <c r="JDM46" s="851"/>
      <c r="JDN46" s="851"/>
      <c r="JDO46" s="851"/>
      <c r="JDP46" s="851"/>
      <c r="JDQ46" s="851"/>
      <c r="JDR46" s="851"/>
      <c r="JDS46" s="851"/>
      <c r="JDT46" s="851"/>
      <c r="JDU46" s="851"/>
      <c r="JDV46" s="851"/>
      <c r="JDW46" s="851"/>
      <c r="JDX46" s="851"/>
      <c r="JDY46" s="851"/>
      <c r="JDZ46" s="851"/>
      <c r="JEA46" s="851"/>
      <c r="JEB46" s="851"/>
      <c r="JEC46" s="851"/>
      <c r="JED46" s="851"/>
      <c r="JEE46" s="851"/>
      <c r="JEF46" s="851"/>
      <c r="JEG46" s="851"/>
      <c r="JEH46" s="851"/>
      <c r="JEI46" s="851"/>
      <c r="JEJ46" s="851"/>
      <c r="JEK46" s="851"/>
      <c r="JEL46" s="851"/>
      <c r="JEM46" s="851"/>
      <c r="JEN46" s="851"/>
      <c r="JEO46" s="851"/>
      <c r="JEP46" s="851"/>
      <c r="JEQ46" s="851"/>
      <c r="JER46" s="851"/>
      <c r="JES46" s="851"/>
      <c r="JET46" s="851"/>
      <c r="JEU46" s="851"/>
      <c r="JEV46" s="851"/>
      <c r="JEW46" s="851"/>
      <c r="JEX46" s="851"/>
      <c r="JEY46" s="851"/>
      <c r="JEZ46" s="851"/>
      <c r="JFA46" s="851"/>
      <c r="JFB46" s="851"/>
      <c r="JFC46" s="851"/>
      <c r="JFD46" s="851"/>
      <c r="JFE46" s="851"/>
      <c r="JFF46" s="851"/>
      <c r="JFG46" s="851"/>
      <c r="JFH46" s="851"/>
      <c r="JFI46" s="851"/>
      <c r="JFJ46" s="851"/>
      <c r="JFK46" s="851"/>
      <c r="JFL46" s="851"/>
      <c r="JFM46" s="851"/>
      <c r="JFN46" s="851"/>
      <c r="JFO46" s="851"/>
      <c r="JFP46" s="851"/>
      <c r="JFQ46" s="851"/>
      <c r="JFR46" s="851"/>
      <c r="JFS46" s="851"/>
      <c r="JFT46" s="851"/>
      <c r="JFU46" s="851"/>
      <c r="JFV46" s="851"/>
      <c r="JFW46" s="851"/>
      <c r="JFX46" s="851"/>
      <c r="JFY46" s="851"/>
      <c r="JFZ46" s="851"/>
      <c r="JGA46" s="851"/>
      <c r="JGB46" s="851"/>
      <c r="JGC46" s="851"/>
      <c r="JGD46" s="851"/>
      <c r="JGE46" s="851"/>
      <c r="JGF46" s="851"/>
      <c r="JGG46" s="851"/>
      <c r="JGH46" s="851"/>
      <c r="JGI46" s="851"/>
      <c r="JGJ46" s="851"/>
      <c r="JGK46" s="851"/>
      <c r="JGL46" s="851"/>
      <c r="JGM46" s="851"/>
      <c r="JGN46" s="851"/>
      <c r="JGO46" s="851"/>
      <c r="JGP46" s="851"/>
      <c r="JGQ46" s="851"/>
      <c r="JGR46" s="851"/>
      <c r="JGS46" s="851"/>
      <c r="JGT46" s="851"/>
      <c r="JGU46" s="851"/>
      <c r="JGV46" s="851"/>
      <c r="JGW46" s="851"/>
      <c r="JGX46" s="851"/>
      <c r="JGY46" s="851"/>
      <c r="JGZ46" s="851"/>
      <c r="JHA46" s="851"/>
      <c r="JHB46" s="851"/>
      <c r="JHC46" s="851"/>
      <c r="JHD46" s="851"/>
      <c r="JHE46" s="851"/>
      <c r="JHF46" s="851"/>
      <c r="JHG46" s="851"/>
      <c r="JHH46" s="851"/>
      <c r="JHI46" s="851"/>
      <c r="JHJ46" s="851"/>
      <c r="JHK46" s="851"/>
      <c r="JHL46" s="851"/>
      <c r="JHM46" s="851"/>
      <c r="JHN46" s="851"/>
      <c r="JHO46" s="851"/>
      <c r="JHP46" s="851"/>
      <c r="JHQ46" s="851"/>
      <c r="JHR46" s="851"/>
      <c r="JHS46" s="851"/>
      <c r="JHT46" s="851"/>
      <c r="JHU46" s="851"/>
      <c r="JHV46" s="851"/>
      <c r="JHW46" s="851"/>
      <c r="JHX46" s="851"/>
      <c r="JHY46" s="851"/>
      <c r="JHZ46" s="851"/>
      <c r="JIA46" s="851"/>
      <c r="JIB46" s="851"/>
      <c r="JIC46" s="851"/>
      <c r="JID46" s="851"/>
      <c r="JIE46" s="851"/>
      <c r="JIF46" s="851"/>
      <c r="JIG46" s="851"/>
      <c r="JIH46" s="851"/>
      <c r="JII46" s="851"/>
      <c r="JIJ46" s="851"/>
      <c r="JIK46" s="851"/>
      <c r="JIL46" s="851"/>
      <c r="JIM46" s="851"/>
      <c r="JIN46" s="851"/>
      <c r="JIO46" s="851"/>
      <c r="JIP46" s="851"/>
      <c r="JIQ46" s="851"/>
      <c r="JIR46" s="851"/>
      <c r="JIS46" s="851"/>
      <c r="JIT46" s="851"/>
      <c r="JIU46" s="851"/>
      <c r="JIV46" s="851"/>
      <c r="JIW46" s="851"/>
      <c r="JIX46" s="851"/>
      <c r="JIY46" s="851"/>
      <c r="JIZ46" s="851"/>
      <c r="JJA46" s="851"/>
      <c r="JJB46" s="851"/>
      <c r="JJC46" s="851"/>
      <c r="JJD46" s="851"/>
      <c r="JJE46" s="851"/>
      <c r="JJF46" s="851"/>
      <c r="JJG46" s="851"/>
      <c r="JJH46" s="851"/>
      <c r="JJI46" s="851"/>
      <c r="JJJ46" s="851"/>
      <c r="JJK46" s="851"/>
      <c r="JJL46" s="851"/>
      <c r="JJM46" s="851"/>
      <c r="JJN46" s="851"/>
      <c r="JJO46" s="851"/>
      <c r="JJP46" s="851"/>
      <c r="JJQ46" s="851"/>
      <c r="JJR46" s="851"/>
      <c r="JJS46" s="851"/>
      <c r="JJT46" s="851"/>
      <c r="JJU46" s="851"/>
      <c r="JJV46" s="851"/>
      <c r="JJW46" s="851"/>
      <c r="JJX46" s="851"/>
      <c r="JJY46" s="851"/>
      <c r="JJZ46" s="851"/>
      <c r="JKA46" s="851"/>
      <c r="JKB46" s="851"/>
      <c r="JKC46" s="851"/>
      <c r="JKD46" s="851"/>
      <c r="JKE46" s="851"/>
      <c r="JKF46" s="851"/>
      <c r="JKG46" s="851"/>
      <c r="JKH46" s="851"/>
      <c r="JKI46" s="851"/>
      <c r="JKJ46" s="851"/>
      <c r="JKK46" s="851"/>
      <c r="JKL46" s="851"/>
      <c r="JKM46" s="851"/>
      <c r="JKN46" s="851"/>
      <c r="JKO46" s="851"/>
      <c r="JKP46" s="851"/>
      <c r="JKQ46" s="851"/>
      <c r="JKR46" s="851"/>
      <c r="JKS46" s="851"/>
      <c r="JKT46" s="851"/>
      <c r="JKU46" s="851"/>
      <c r="JKV46" s="851"/>
      <c r="JKW46" s="851"/>
      <c r="JKX46" s="851"/>
      <c r="JKY46" s="851"/>
      <c r="JKZ46" s="851"/>
      <c r="JLA46" s="851"/>
      <c r="JLB46" s="851"/>
      <c r="JLC46" s="851"/>
      <c r="JLD46" s="851"/>
      <c r="JLE46" s="851"/>
      <c r="JLF46" s="851"/>
      <c r="JLG46" s="851"/>
      <c r="JLH46" s="851"/>
      <c r="JLI46" s="851"/>
      <c r="JLJ46" s="851"/>
      <c r="JLK46" s="851"/>
      <c r="JLL46" s="851"/>
      <c r="JLM46" s="851"/>
      <c r="JLN46" s="851"/>
      <c r="JLO46" s="851"/>
      <c r="JLP46" s="851"/>
      <c r="JLQ46" s="851"/>
      <c r="JLR46" s="851"/>
      <c r="JLS46" s="851"/>
      <c r="JLT46" s="851"/>
      <c r="JLU46" s="851"/>
      <c r="JLV46" s="851"/>
      <c r="JLW46" s="851"/>
      <c r="JLX46" s="851"/>
      <c r="JLY46" s="851"/>
      <c r="JLZ46" s="851"/>
      <c r="JMA46" s="851"/>
      <c r="JMB46" s="851"/>
      <c r="JMC46" s="851"/>
      <c r="JMD46" s="851"/>
      <c r="JME46" s="851"/>
      <c r="JMF46" s="851"/>
      <c r="JMG46" s="851"/>
      <c r="JMH46" s="851"/>
      <c r="JMI46" s="851"/>
      <c r="JMJ46" s="851"/>
      <c r="JMK46" s="851"/>
      <c r="JML46" s="851"/>
      <c r="JMM46" s="851"/>
      <c r="JMN46" s="851"/>
      <c r="JMO46" s="851"/>
      <c r="JMP46" s="851"/>
      <c r="JMQ46" s="851"/>
      <c r="JMR46" s="851"/>
      <c r="JMS46" s="851"/>
      <c r="JMT46" s="851"/>
      <c r="JMU46" s="851"/>
      <c r="JMV46" s="851"/>
      <c r="JMW46" s="851"/>
      <c r="JMX46" s="851"/>
      <c r="JMY46" s="851"/>
      <c r="JMZ46" s="851"/>
      <c r="JNA46" s="851"/>
      <c r="JNB46" s="851"/>
      <c r="JNC46" s="851"/>
      <c r="JND46" s="851"/>
      <c r="JNE46" s="851"/>
      <c r="JNF46" s="851"/>
      <c r="JNG46" s="851"/>
      <c r="JNH46" s="851"/>
      <c r="JNI46" s="851"/>
      <c r="JNJ46" s="851"/>
      <c r="JNK46" s="851"/>
      <c r="JNL46" s="851"/>
      <c r="JNM46" s="851"/>
      <c r="JNN46" s="851"/>
      <c r="JNO46" s="851"/>
      <c r="JNP46" s="851"/>
      <c r="JNQ46" s="851"/>
      <c r="JNR46" s="851"/>
      <c r="JNS46" s="851"/>
      <c r="JNT46" s="851"/>
      <c r="JNU46" s="851"/>
      <c r="JNV46" s="851"/>
      <c r="JNW46" s="851"/>
      <c r="JNX46" s="851"/>
      <c r="JNY46" s="851"/>
      <c r="JNZ46" s="851"/>
      <c r="JOA46" s="851"/>
      <c r="JOB46" s="851"/>
      <c r="JOC46" s="851"/>
      <c r="JOD46" s="851"/>
      <c r="JOE46" s="851"/>
      <c r="JOF46" s="851"/>
      <c r="JOG46" s="851"/>
      <c r="JOH46" s="851"/>
      <c r="JOI46" s="851"/>
      <c r="JOJ46" s="851"/>
      <c r="JOK46" s="851"/>
      <c r="JOL46" s="851"/>
      <c r="JOM46" s="851"/>
      <c r="JON46" s="851"/>
      <c r="JOO46" s="851"/>
      <c r="JOP46" s="851"/>
      <c r="JOQ46" s="851"/>
      <c r="JOR46" s="851"/>
      <c r="JOS46" s="851"/>
      <c r="JOT46" s="851"/>
      <c r="JOU46" s="851"/>
      <c r="JOV46" s="851"/>
      <c r="JOW46" s="851"/>
      <c r="JOX46" s="851"/>
      <c r="JOY46" s="851"/>
      <c r="JOZ46" s="851"/>
      <c r="JPA46" s="851"/>
      <c r="JPB46" s="851"/>
      <c r="JPC46" s="851"/>
      <c r="JPD46" s="851"/>
      <c r="JPE46" s="851"/>
      <c r="JPF46" s="851"/>
      <c r="JPG46" s="851"/>
      <c r="JPH46" s="851"/>
      <c r="JPI46" s="851"/>
      <c r="JPJ46" s="851"/>
      <c r="JPK46" s="851"/>
      <c r="JPL46" s="851"/>
      <c r="JPM46" s="851"/>
      <c r="JPN46" s="851"/>
      <c r="JPO46" s="851"/>
      <c r="JPP46" s="851"/>
      <c r="JPQ46" s="851"/>
      <c r="JPR46" s="851"/>
      <c r="JPS46" s="851"/>
      <c r="JPT46" s="851"/>
      <c r="JPU46" s="851"/>
      <c r="JPV46" s="851"/>
      <c r="JPW46" s="851"/>
      <c r="JPX46" s="851"/>
      <c r="JPY46" s="851"/>
      <c r="JPZ46" s="851"/>
      <c r="JQA46" s="851"/>
      <c r="JQB46" s="851"/>
      <c r="JQC46" s="851"/>
      <c r="JQD46" s="851"/>
      <c r="JQE46" s="851"/>
      <c r="JQF46" s="851"/>
      <c r="JQG46" s="851"/>
      <c r="JQH46" s="851"/>
      <c r="JQI46" s="851"/>
      <c r="JQJ46" s="851"/>
      <c r="JQK46" s="851"/>
      <c r="JQL46" s="851"/>
      <c r="JQM46" s="851"/>
      <c r="JQN46" s="851"/>
      <c r="JQO46" s="851"/>
      <c r="JQP46" s="851"/>
      <c r="JQQ46" s="851"/>
      <c r="JQR46" s="851"/>
      <c r="JQS46" s="851"/>
      <c r="JQT46" s="851"/>
      <c r="JQU46" s="851"/>
      <c r="JQV46" s="851"/>
      <c r="JQW46" s="851"/>
      <c r="JQX46" s="851"/>
      <c r="JQY46" s="851"/>
      <c r="JQZ46" s="851"/>
      <c r="JRA46" s="851"/>
      <c r="JRB46" s="851"/>
      <c r="JRC46" s="851"/>
      <c r="JRD46" s="851"/>
      <c r="JRE46" s="851"/>
      <c r="JRF46" s="851"/>
      <c r="JRG46" s="851"/>
      <c r="JRH46" s="851"/>
      <c r="JRI46" s="851"/>
      <c r="JRJ46" s="851"/>
      <c r="JRK46" s="851"/>
      <c r="JRL46" s="851"/>
      <c r="JRM46" s="851"/>
      <c r="JRN46" s="851"/>
      <c r="JRO46" s="851"/>
      <c r="JRP46" s="851"/>
      <c r="JRQ46" s="851"/>
      <c r="JRR46" s="851"/>
      <c r="JRS46" s="851"/>
      <c r="JRT46" s="851"/>
      <c r="JRU46" s="851"/>
      <c r="JRV46" s="851"/>
      <c r="JRW46" s="851"/>
      <c r="JRX46" s="851"/>
      <c r="JRY46" s="851"/>
      <c r="JRZ46" s="851"/>
      <c r="JSA46" s="851"/>
      <c r="JSB46" s="851"/>
      <c r="JSC46" s="851"/>
      <c r="JSD46" s="851"/>
      <c r="JSE46" s="851"/>
      <c r="JSF46" s="851"/>
      <c r="JSG46" s="851"/>
      <c r="JSH46" s="851"/>
      <c r="JSI46" s="851"/>
      <c r="JSJ46" s="851"/>
      <c r="JSK46" s="851"/>
      <c r="JSL46" s="851"/>
      <c r="JSM46" s="851"/>
      <c r="JSN46" s="851"/>
      <c r="JSO46" s="851"/>
      <c r="JSP46" s="851"/>
      <c r="JSQ46" s="851"/>
      <c r="JSR46" s="851"/>
      <c r="JSS46" s="851"/>
      <c r="JST46" s="851"/>
      <c r="JSU46" s="851"/>
      <c r="JSV46" s="851"/>
      <c r="JSW46" s="851"/>
      <c r="JSX46" s="851"/>
      <c r="JSY46" s="851"/>
      <c r="JSZ46" s="851"/>
      <c r="JTA46" s="851"/>
      <c r="JTB46" s="851"/>
      <c r="JTC46" s="851"/>
      <c r="JTD46" s="851"/>
      <c r="JTE46" s="851"/>
      <c r="JTF46" s="851"/>
      <c r="JTG46" s="851"/>
      <c r="JTH46" s="851"/>
      <c r="JTI46" s="851"/>
      <c r="JTJ46" s="851"/>
      <c r="JTK46" s="851"/>
      <c r="JTL46" s="851"/>
      <c r="JTM46" s="851"/>
      <c r="JTN46" s="851"/>
      <c r="JTO46" s="851"/>
      <c r="JTP46" s="851"/>
      <c r="JTQ46" s="851"/>
      <c r="JTR46" s="851"/>
      <c r="JTS46" s="851"/>
      <c r="JTT46" s="851"/>
      <c r="JTU46" s="851"/>
      <c r="JTV46" s="851"/>
      <c r="JTW46" s="851"/>
      <c r="JTX46" s="851"/>
      <c r="JTY46" s="851"/>
      <c r="JTZ46" s="851"/>
      <c r="JUA46" s="851"/>
      <c r="JUB46" s="851"/>
      <c r="JUC46" s="851"/>
      <c r="JUD46" s="851"/>
      <c r="JUE46" s="851"/>
      <c r="JUF46" s="851"/>
      <c r="JUG46" s="851"/>
      <c r="JUH46" s="851"/>
      <c r="JUI46" s="851"/>
      <c r="JUJ46" s="851"/>
      <c r="JUK46" s="851"/>
      <c r="JUL46" s="851"/>
      <c r="JUM46" s="851"/>
      <c r="JUN46" s="851"/>
      <c r="JUO46" s="851"/>
      <c r="JUP46" s="851"/>
      <c r="JUQ46" s="851"/>
      <c r="JUR46" s="851"/>
      <c r="JUS46" s="851"/>
      <c r="JUT46" s="851"/>
      <c r="JUU46" s="851"/>
      <c r="JUV46" s="851"/>
      <c r="JUW46" s="851"/>
      <c r="JUX46" s="851"/>
      <c r="JUY46" s="851"/>
      <c r="JUZ46" s="851"/>
      <c r="JVA46" s="851"/>
      <c r="JVB46" s="851"/>
      <c r="JVC46" s="851"/>
      <c r="JVD46" s="851"/>
      <c r="JVE46" s="851"/>
      <c r="JVF46" s="851"/>
      <c r="JVG46" s="851"/>
      <c r="JVH46" s="851"/>
      <c r="JVI46" s="851"/>
      <c r="JVJ46" s="851"/>
      <c r="JVK46" s="851"/>
      <c r="JVL46" s="851"/>
      <c r="JVM46" s="851"/>
      <c r="JVN46" s="851"/>
      <c r="JVO46" s="851"/>
      <c r="JVP46" s="851"/>
      <c r="JVQ46" s="851"/>
      <c r="JVR46" s="851"/>
      <c r="JVS46" s="851"/>
      <c r="JVT46" s="851"/>
      <c r="JVU46" s="851"/>
      <c r="JVV46" s="851"/>
      <c r="JVW46" s="851"/>
      <c r="JVX46" s="851"/>
      <c r="JVY46" s="851"/>
      <c r="JVZ46" s="851"/>
      <c r="JWA46" s="851"/>
      <c r="JWB46" s="851"/>
      <c r="JWC46" s="851"/>
      <c r="JWD46" s="851"/>
      <c r="JWE46" s="851"/>
      <c r="JWF46" s="851"/>
      <c r="JWG46" s="851"/>
      <c r="JWH46" s="851"/>
      <c r="JWI46" s="851"/>
      <c r="JWJ46" s="851"/>
      <c r="JWK46" s="851"/>
      <c r="JWL46" s="851"/>
      <c r="JWM46" s="851"/>
      <c r="JWN46" s="851"/>
      <c r="JWO46" s="851"/>
      <c r="JWP46" s="851"/>
      <c r="JWQ46" s="851"/>
      <c r="JWR46" s="851"/>
      <c r="JWS46" s="851"/>
      <c r="JWT46" s="851"/>
      <c r="JWU46" s="851"/>
      <c r="JWV46" s="851"/>
      <c r="JWW46" s="851"/>
      <c r="JWX46" s="851"/>
      <c r="JWY46" s="851"/>
      <c r="JWZ46" s="851"/>
      <c r="JXA46" s="851"/>
      <c r="JXB46" s="851"/>
      <c r="JXC46" s="851"/>
      <c r="JXD46" s="851"/>
      <c r="JXE46" s="851"/>
      <c r="JXF46" s="851"/>
      <c r="JXG46" s="851"/>
      <c r="JXH46" s="851"/>
      <c r="JXI46" s="851"/>
      <c r="JXJ46" s="851"/>
      <c r="JXK46" s="851"/>
      <c r="JXL46" s="851"/>
      <c r="JXM46" s="851"/>
      <c r="JXN46" s="851"/>
      <c r="JXO46" s="851"/>
      <c r="JXP46" s="851"/>
      <c r="JXQ46" s="851"/>
      <c r="JXR46" s="851"/>
      <c r="JXS46" s="851"/>
      <c r="JXT46" s="851"/>
      <c r="JXU46" s="851"/>
      <c r="JXV46" s="851"/>
      <c r="JXW46" s="851"/>
      <c r="JXX46" s="851"/>
      <c r="JXY46" s="851"/>
      <c r="JXZ46" s="851"/>
      <c r="JYA46" s="851"/>
      <c r="JYB46" s="851"/>
      <c r="JYC46" s="851"/>
      <c r="JYD46" s="851"/>
      <c r="JYE46" s="851"/>
      <c r="JYF46" s="851"/>
      <c r="JYG46" s="851"/>
      <c r="JYH46" s="851"/>
      <c r="JYI46" s="851"/>
      <c r="JYJ46" s="851"/>
      <c r="JYK46" s="851"/>
      <c r="JYL46" s="851"/>
      <c r="JYM46" s="851"/>
      <c r="JYN46" s="851"/>
      <c r="JYO46" s="851"/>
      <c r="JYP46" s="851"/>
      <c r="JYQ46" s="851"/>
      <c r="JYR46" s="851"/>
      <c r="JYS46" s="851"/>
      <c r="JYT46" s="851"/>
      <c r="JYU46" s="851"/>
      <c r="JYV46" s="851"/>
      <c r="JYW46" s="851"/>
      <c r="JYX46" s="851"/>
      <c r="JYY46" s="851"/>
      <c r="JYZ46" s="851"/>
      <c r="JZA46" s="851"/>
      <c r="JZB46" s="851"/>
      <c r="JZC46" s="851"/>
      <c r="JZD46" s="851"/>
      <c r="JZE46" s="851"/>
      <c r="JZF46" s="851"/>
      <c r="JZG46" s="851"/>
      <c r="JZH46" s="851"/>
      <c r="JZI46" s="851"/>
      <c r="JZJ46" s="851"/>
      <c r="JZK46" s="851"/>
      <c r="JZL46" s="851"/>
      <c r="JZM46" s="851"/>
      <c r="JZN46" s="851"/>
      <c r="JZO46" s="851"/>
      <c r="JZP46" s="851"/>
      <c r="JZQ46" s="851"/>
      <c r="JZR46" s="851"/>
      <c r="JZS46" s="851"/>
      <c r="JZT46" s="851"/>
      <c r="JZU46" s="851"/>
      <c r="JZV46" s="851"/>
      <c r="JZW46" s="851"/>
      <c r="JZX46" s="851"/>
      <c r="JZY46" s="851"/>
      <c r="JZZ46" s="851"/>
      <c r="KAA46" s="851"/>
      <c r="KAB46" s="851"/>
      <c r="KAC46" s="851"/>
      <c r="KAD46" s="851"/>
      <c r="KAE46" s="851"/>
      <c r="KAF46" s="851"/>
      <c r="KAG46" s="851"/>
      <c r="KAH46" s="851"/>
      <c r="KAI46" s="851"/>
      <c r="KAJ46" s="851"/>
      <c r="KAK46" s="851"/>
      <c r="KAL46" s="851"/>
      <c r="KAM46" s="851"/>
      <c r="KAN46" s="851"/>
      <c r="KAO46" s="851"/>
      <c r="KAP46" s="851"/>
      <c r="KAQ46" s="851"/>
      <c r="KAR46" s="851"/>
      <c r="KAS46" s="851"/>
      <c r="KAT46" s="851"/>
      <c r="KAU46" s="851"/>
      <c r="KAV46" s="851"/>
      <c r="KAW46" s="851"/>
      <c r="KAX46" s="851"/>
      <c r="KAY46" s="851"/>
      <c r="KAZ46" s="851"/>
      <c r="KBA46" s="851"/>
      <c r="KBB46" s="851"/>
      <c r="KBC46" s="851"/>
      <c r="KBD46" s="851"/>
      <c r="KBE46" s="851"/>
      <c r="KBF46" s="851"/>
      <c r="KBG46" s="851"/>
      <c r="KBH46" s="851"/>
      <c r="KBI46" s="851"/>
      <c r="KBJ46" s="851"/>
      <c r="KBK46" s="851"/>
      <c r="KBL46" s="851"/>
      <c r="KBM46" s="851"/>
      <c r="KBN46" s="851"/>
      <c r="KBO46" s="851"/>
      <c r="KBP46" s="851"/>
      <c r="KBQ46" s="851"/>
      <c r="KBR46" s="851"/>
      <c r="KBS46" s="851"/>
      <c r="KBT46" s="851"/>
      <c r="KBU46" s="851"/>
      <c r="KBV46" s="851"/>
      <c r="KBW46" s="851"/>
      <c r="KBX46" s="851"/>
      <c r="KBY46" s="851"/>
      <c r="KBZ46" s="851"/>
      <c r="KCA46" s="851"/>
      <c r="KCB46" s="851"/>
      <c r="KCC46" s="851"/>
      <c r="KCD46" s="851"/>
      <c r="KCE46" s="851"/>
      <c r="KCF46" s="851"/>
      <c r="KCG46" s="851"/>
      <c r="KCH46" s="851"/>
      <c r="KCI46" s="851"/>
      <c r="KCJ46" s="851"/>
      <c r="KCK46" s="851"/>
      <c r="KCL46" s="851"/>
      <c r="KCM46" s="851"/>
      <c r="KCN46" s="851"/>
      <c r="KCO46" s="851"/>
      <c r="KCP46" s="851"/>
      <c r="KCQ46" s="851"/>
      <c r="KCR46" s="851"/>
      <c r="KCS46" s="851"/>
      <c r="KCT46" s="851"/>
      <c r="KCU46" s="851"/>
      <c r="KCV46" s="851"/>
      <c r="KCW46" s="851"/>
      <c r="KCX46" s="851"/>
      <c r="KCY46" s="851"/>
      <c r="KCZ46" s="851"/>
      <c r="KDA46" s="851"/>
      <c r="KDB46" s="851"/>
      <c r="KDC46" s="851"/>
      <c r="KDD46" s="851"/>
      <c r="KDE46" s="851"/>
      <c r="KDF46" s="851"/>
      <c r="KDG46" s="851"/>
      <c r="KDH46" s="851"/>
      <c r="KDI46" s="851"/>
      <c r="KDJ46" s="851"/>
      <c r="KDK46" s="851"/>
      <c r="KDL46" s="851"/>
      <c r="KDM46" s="851"/>
      <c r="KDN46" s="851"/>
      <c r="KDO46" s="851"/>
      <c r="KDP46" s="851"/>
      <c r="KDQ46" s="851"/>
      <c r="KDR46" s="851"/>
      <c r="KDS46" s="851"/>
      <c r="KDT46" s="851"/>
      <c r="KDU46" s="851"/>
      <c r="KDV46" s="851"/>
      <c r="KDW46" s="851"/>
      <c r="KDX46" s="851"/>
      <c r="KDY46" s="851"/>
      <c r="KDZ46" s="851"/>
      <c r="KEA46" s="851"/>
      <c r="KEB46" s="851"/>
      <c r="KEC46" s="851"/>
      <c r="KED46" s="851"/>
      <c r="KEE46" s="851"/>
      <c r="KEF46" s="851"/>
      <c r="KEG46" s="851"/>
      <c r="KEH46" s="851"/>
      <c r="KEI46" s="851"/>
      <c r="KEJ46" s="851"/>
      <c r="KEK46" s="851"/>
      <c r="KEL46" s="851"/>
      <c r="KEM46" s="851"/>
      <c r="KEN46" s="851"/>
      <c r="KEO46" s="851"/>
      <c r="KEP46" s="851"/>
      <c r="KEQ46" s="851"/>
      <c r="KER46" s="851"/>
      <c r="KES46" s="851"/>
      <c r="KET46" s="851"/>
      <c r="KEU46" s="851"/>
      <c r="KEV46" s="851"/>
      <c r="KEW46" s="851"/>
      <c r="KEX46" s="851"/>
      <c r="KEY46" s="851"/>
      <c r="KEZ46" s="851"/>
      <c r="KFA46" s="851"/>
      <c r="KFB46" s="851"/>
      <c r="KFC46" s="851"/>
      <c r="KFD46" s="851"/>
      <c r="KFE46" s="851"/>
      <c r="KFF46" s="851"/>
      <c r="KFG46" s="851"/>
      <c r="KFH46" s="851"/>
      <c r="KFI46" s="851"/>
      <c r="KFJ46" s="851"/>
      <c r="KFK46" s="851"/>
      <c r="KFL46" s="851"/>
      <c r="KFM46" s="851"/>
      <c r="KFN46" s="851"/>
      <c r="KFO46" s="851"/>
      <c r="KFP46" s="851"/>
      <c r="KFQ46" s="851"/>
      <c r="KFR46" s="851"/>
      <c r="KFS46" s="851"/>
      <c r="KFT46" s="851"/>
      <c r="KFU46" s="851"/>
      <c r="KFV46" s="851"/>
      <c r="KFW46" s="851"/>
      <c r="KFX46" s="851"/>
      <c r="KFY46" s="851"/>
      <c r="KFZ46" s="851"/>
      <c r="KGA46" s="851"/>
      <c r="KGB46" s="851"/>
      <c r="KGC46" s="851"/>
      <c r="KGD46" s="851"/>
      <c r="KGE46" s="851"/>
      <c r="KGF46" s="851"/>
      <c r="KGG46" s="851"/>
      <c r="KGH46" s="851"/>
      <c r="KGI46" s="851"/>
      <c r="KGJ46" s="851"/>
      <c r="KGK46" s="851"/>
      <c r="KGL46" s="851"/>
      <c r="KGM46" s="851"/>
      <c r="KGN46" s="851"/>
      <c r="KGO46" s="851"/>
      <c r="KGP46" s="851"/>
      <c r="KGQ46" s="851"/>
      <c r="KGR46" s="851"/>
      <c r="KGS46" s="851"/>
      <c r="KGT46" s="851"/>
      <c r="KGU46" s="851"/>
      <c r="KGV46" s="851"/>
      <c r="KGW46" s="851"/>
      <c r="KGX46" s="851"/>
      <c r="KGY46" s="851"/>
      <c r="KGZ46" s="851"/>
      <c r="KHA46" s="851"/>
      <c r="KHB46" s="851"/>
      <c r="KHC46" s="851"/>
      <c r="KHD46" s="851"/>
      <c r="KHE46" s="851"/>
      <c r="KHF46" s="851"/>
      <c r="KHG46" s="851"/>
      <c r="KHH46" s="851"/>
      <c r="KHI46" s="851"/>
      <c r="KHJ46" s="851"/>
      <c r="KHK46" s="851"/>
      <c r="KHL46" s="851"/>
      <c r="KHM46" s="851"/>
      <c r="KHN46" s="851"/>
      <c r="KHO46" s="851"/>
      <c r="KHP46" s="851"/>
      <c r="KHQ46" s="851"/>
      <c r="KHR46" s="851"/>
      <c r="KHS46" s="851"/>
      <c r="KHT46" s="851"/>
      <c r="KHU46" s="851"/>
      <c r="KHV46" s="851"/>
      <c r="KHW46" s="851"/>
      <c r="KHX46" s="851"/>
      <c r="KHY46" s="851"/>
      <c r="KHZ46" s="851"/>
      <c r="KIA46" s="851"/>
      <c r="KIB46" s="851"/>
      <c r="KIC46" s="851"/>
      <c r="KID46" s="851"/>
      <c r="KIE46" s="851"/>
      <c r="KIF46" s="851"/>
      <c r="KIG46" s="851"/>
      <c r="KIH46" s="851"/>
      <c r="KII46" s="851"/>
      <c r="KIJ46" s="851"/>
      <c r="KIK46" s="851"/>
      <c r="KIL46" s="851"/>
      <c r="KIM46" s="851"/>
      <c r="KIN46" s="851"/>
      <c r="KIO46" s="851"/>
      <c r="KIP46" s="851"/>
      <c r="KIQ46" s="851"/>
      <c r="KIR46" s="851"/>
      <c r="KIS46" s="851"/>
      <c r="KIT46" s="851"/>
      <c r="KIU46" s="851"/>
      <c r="KIV46" s="851"/>
      <c r="KIW46" s="851"/>
      <c r="KIX46" s="851"/>
      <c r="KIY46" s="851"/>
      <c r="KIZ46" s="851"/>
      <c r="KJA46" s="851"/>
      <c r="KJB46" s="851"/>
      <c r="KJC46" s="851"/>
      <c r="KJD46" s="851"/>
      <c r="KJE46" s="851"/>
      <c r="KJF46" s="851"/>
      <c r="KJG46" s="851"/>
      <c r="KJH46" s="851"/>
      <c r="KJI46" s="851"/>
      <c r="KJJ46" s="851"/>
      <c r="KJK46" s="851"/>
      <c r="KJL46" s="851"/>
      <c r="KJM46" s="851"/>
      <c r="KJN46" s="851"/>
      <c r="KJO46" s="851"/>
      <c r="KJP46" s="851"/>
      <c r="KJQ46" s="851"/>
      <c r="KJR46" s="851"/>
      <c r="KJS46" s="851"/>
      <c r="KJT46" s="851"/>
      <c r="KJU46" s="851"/>
      <c r="KJV46" s="851"/>
      <c r="KJW46" s="851"/>
      <c r="KJX46" s="851"/>
      <c r="KJY46" s="851"/>
      <c r="KJZ46" s="851"/>
      <c r="KKA46" s="851"/>
      <c r="KKB46" s="851"/>
      <c r="KKC46" s="851"/>
      <c r="KKD46" s="851"/>
      <c r="KKE46" s="851"/>
      <c r="KKF46" s="851"/>
      <c r="KKG46" s="851"/>
      <c r="KKH46" s="851"/>
      <c r="KKI46" s="851"/>
      <c r="KKJ46" s="851"/>
      <c r="KKK46" s="851"/>
      <c r="KKL46" s="851"/>
      <c r="KKM46" s="851"/>
      <c r="KKN46" s="851"/>
      <c r="KKO46" s="851"/>
      <c r="KKP46" s="851"/>
      <c r="KKQ46" s="851"/>
      <c r="KKR46" s="851"/>
      <c r="KKS46" s="851"/>
      <c r="KKT46" s="851"/>
      <c r="KKU46" s="851"/>
      <c r="KKV46" s="851"/>
      <c r="KKW46" s="851"/>
      <c r="KKX46" s="851"/>
      <c r="KKY46" s="851"/>
      <c r="KKZ46" s="851"/>
      <c r="KLA46" s="851"/>
      <c r="KLB46" s="851"/>
      <c r="KLC46" s="851"/>
      <c r="KLD46" s="851"/>
      <c r="KLE46" s="851"/>
      <c r="KLF46" s="851"/>
      <c r="KLG46" s="851"/>
      <c r="KLH46" s="851"/>
      <c r="KLI46" s="851"/>
      <c r="KLJ46" s="851"/>
      <c r="KLK46" s="851"/>
      <c r="KLL46" s="851"/>
      <c r="KLM46" s="851"/>
      <c r="KLN46" s="851"/>
      <c r="KLO46" s="851"/>
      <c r="KLP46" s="851"/>
      <c r="KLQ46" s="851"/>
      <c r="KLR46" s="851"/>
      <c r="KLS46" s="851"/>
      <c r="KLT46" s="851"/>
      <c r="KLU46" s="851"/>
      <c r="KLV46" s="851"/>
      <c r="KLW46" s="851"/>
      <c r="KLX46" s="851"/>
      <c r="KLY46" s="851"/>
      <c r="KLZ46" s="851"/>
      <c r="KMA46" s="851"/>
      <c r="KMB46" s="851"/>
      <c r="KMC46" s="851"/>
      <c r="KMD46" s="851"/>
      <c r="KME46" s="851"/>
      <c r="KMF46" s="851"/>
      <c r="KMG46" s="851"/>
      <c r="KMH46" s="851"/>
      <c r="KMI46" s="851"/>
      <c r="KMJ46" s="851"/>
      <c r="KMK46" s="851"/>
      <c r="KML46" s="851"/>
      <c r="KMM46" s="851"/>
      <c r="KMN46" s="851"/>
      <c r="KMO46" s="851"/>
      <c r="KMP46" s="851"/>
      <c r="KMQ46" s="851"/>
      <c r="KMR46" s="851"/>
      <c r="KMS46" s="851"/>
      <c r="KMT46" s="851"/>
      <c r="KMU46" s="851"/>
      <c r="KMV46" s="851"/>
      <c r="KMW46" s="851"/>
      <c r="KMX46" s="851"/>
      <c r="KMY46" s="851"/>
      <c r="KMZ46" s="851"/>
      <c r="KNA46" s="851"/>
      <c r="KNB46" s="851"/>
      <c r="KNC46" s="851"/>
      <c r="KND46" s="851"/>
      <c r="KNE46" s="851"/>
      <c r="KNF46" s="851"/>
      <c r="KNG46" s="851"/>
      <c r="KNH46" s="851"/>
      <c r="KNI46" s="851"/>
      <c r="KNJ46" s="851"/>
      <c r="KNK46" s="851"/>
      <c r="KNL46" s="851"/>
      <c r="KNM46" s="851"/>
      <c r="KNN46" s="851"/>
      <c r="KNO46" s="851"/>
      <c r="KNP46" s="851"/>
      <c r="KNQ46" s="851"/>
      <c r="KNR46" s="851"/>
      <c r="KNS46" s="851"/>
      <c r="KNT46" s="851"/>
      <c r="KNU46" s="851"/>
      <c r="KNV46" s="851"/>
      <c r="KNW46" s="851"/>
      <c r="KNX46" s="851"/>
      <c r="KNY46" s="851"/>
      <c r="KNZ46" s="851"/>
      <c r="KOA46" s="851"/>
      <c r="KOB46" s="851"/>
      <c r="KOC46" s="851"/>
      <c r="KOD46" s="851"/>
      <c r="KOE46" s="851"/>
      <c r="KOF46" s="851"/>
      <c r="KOG46" s="851"/>
      <c r="KOH46" s="851"/>
      <c r="KOI46" s="851"/>
      <c r="KOJ46" s="851"/>
      <c r="KOK46" s="851"/>
      <c r="KOL46" s="851"/>
      <c r="KOM46" s="851"/>
      <c r="KON46" s="851"/>
      <c r="KOO46" s="851"/>
      <c r="KOP46" s="851"/>
      <c r="KOQ46" s="851"/>
      <c r="KOR46" s="851"/>
      <c r="KOS46" s="851"/>
      <c r="KOT46" s="851"/>
      <c r="KOU46" s="851"/>
      <c r="KOV46" s="851"/>
      <c r="KOW46" s="851"/>
      <c r="KOX46" s="851"/>
      <c r="KOY46" s="851"/>
      <c r="KOZ46" s="851"/>
      <c r="KPA46" s="851"/>
      <c r="KPB46" s="851"/>
      <c r="KPC46" s="851"/>
      <c r="KPD46" s="851"/>
      <c r="KPE46" s="851"/>
      <c r="KPF46" s="851"/>
      <c r="KPG46" s="851"/>
      <c r="KPH46" s="851"/>
      <c r="KPI46" s="851"/>
      <c r="KPJ46" s="851"/>
      <c r="KPK46" s="851"/>
      <c r="KPL46" s="851"/>
      <c r="KPM46" s="851"/>
      <c r="KPN46" s="851"/>
      <c r="KPO46" s="851"/>
      <c r="KPP46" s="851"/>
      <c r="KPQ46" s="851"/>
      <c r="KPR46" s="851"/>
      <c r="KPS46" s="851"/>
      <c r="KPT46" s="851"/>
      <c r="KPU46" s="851"/>
      <c r="KPV46" s="851"/>
      <c r="KPW46" s="851"/>
      <c r="KPX46" s="851"/>
      <c r="KPY46" s="851"/>
      <c r="KPZ46" s="851"/>
      <c r="KQA46" s="851"/>
      <c r="KQB46" s="851"/>
      <c r="KQC46" s="851"/>
      <c r="KQD46" s="851"/>
      <c r="KQE46" s="851"/>
      <c r="KQF46" s="851"/>
      <c r="KQG46" s="851"/>
      <c r="KQH46" s="851"/>
      <c r="KQI46" s="851"/>
      <c r="KQJ46" s="851"/>
      <c r="KQK46" s="851"/>
      <c r="KQL46" s="851"/>
      <c r="KQM46" s="851"/>
      <c r="KQN46" s="851"/>
      <c r="KQO46" s="851"/>
      <c r="KQP46" s="851"/>
      <c r="KQQ46" s="851"/>
      <c r="KQR46" s="851"/>
      <c r="KQS46" s="851"/>
      <c r="KQT46" s="851"/>
      <c r="KQU46" s="851"/>
      <c r="KQV46" s="851"/>
      <c r="KQW46" s="851"/>
      <c r="KQX46" s="851"/>
      <c r="KQY46" s="851"/>
      <c r="KQZ46" s="851"/>
      <c r="KRA46" s="851"/>
      <c r="KRB46" s="851"/>
      <c r="KRC46" s="851"/>
      <c r="KRD46" s="851"/>
      <c r="KRE46" s="851"/>
      <c r="KRF46" s="851"/>
      <c r="KRG46" s="851"/>
      <c r="KRH46" s="851"/>
      <c r="KRI46" s="851"/>
      <c r="KRJ46" s="851"/>
      <c r="KRK46" s="851"/>
      <c r="KRL46" s="851"/>
      <c r="KRM46" s="851"/>
      <c r="KRN46" s="851"/>
      <c r="KRO46" s="851"/>
      <c r="KRP46" s="851"/>
      <c r="KRQ46" s="851"/>
      <c r="KRR46" s="851"/>
      <c r="KRS46" s="851"/>
      <c r="KRT46" s="851"/>
      <c r="KRU46" s="851"/>
      <c r="KRV46" s="851"/>
      <c r="KRW46" s="851"/>
      <c r="KRX46" s="851"/>
      <c r="KRY46" s="851"/>
      <c r="KRZ46" s="851"/>
      <c r="KSA46" s="851"/>
      <c r="KSB46" s="851"/>
      <c r="KSC46" s="851"/>
      <c r="KSD46" s="851"/>
      <c r="KSE46" s="851"/>
      <c r="KSF46" s="851"/>
      <c r="KSG46" s="851"/>
      <c r="KSH46" s="851"/>
      <c r="KSI46" s="851"/>
      <c r="KSJ46" s="851"/>
      <c r="KSK46" s="851"/>
      <c r="KSL46" s="851"/>
      <c r="KSM46" s="851"/>
      <c r="KSN46" s="851"/>
      <c r="KSO46" s="851"/>
      <c r="KSP46" s="851"/>
      <c r="KSQ46" s="851"/>
      <c r="KSR46" s="851"/>
      <c r="KSS46" s="851"/>
      <c r="KST46" s="851"/>
      <c r="KSU46" s="851"/>
      <c r="KSV46" s="851"/>
      <c r="KSW46" s="851"/>
      <c r="KSX46" s="851"/>
      <c r="KSY46" s="851"/>
      <c r="KSZ46" s="851"/>
      <c r="KTA46" s="851"/>
      <c r="KTB46" s="851"/>
      <c r="KTC46" s="851"/>
      <c r="KTD46" s="851"/>
      <c r="KTE46" s="851"/>
      <c r="KTF46" s="851"/>
      <c r="KTG46" s="851"/>
      <c r="KTH46" s="851"/>
      <c r="KTI46" s="851"/>
      <c r="KTJ46" s="851"/>
      <c r="KTK46" s="851"/>
      <c r="KTL46" s="851"/>
      <c r="KTM46" s="851"/>
      <c r="KTN46" s="851"/>
      <c r="KTO46" s="851"/>
      <c r="KTP46" s="851"/>
      <c r="KTQ46" s="851"/>
      <c r="KTR46" s="851"/>
      <c r="KTS46" s="851"/>
      <c r="KTT46" s="851"/>
      <c r="KTU46" s="851"/>
      <c r="KTV46" s="851"/>
      <c r="KTW46" s="851"/>
      <c r="KTX46" s="851"/>
      <c r="KTY46" s="851"/>
      <c r="KTZ46" s="851"/>
      <c r="KUA46" s="851"/>
      <c r="KUB46" s="851"/>
      <c r="KUC46" s="851"/>
      <c r="KUD46" s="851"/>
      <c r="KUE46" s="851"/>
      <c r="KUF46" s="851"/>
      <c r="KUG46" s="851"/>
      <c r="KUH46" s="851"/>
      <c r="KUI46" s="851"/>
      <c r="KUJ46" s="851"/>
      <c r="KUK46" s="851"/>
      <c r="KUL46" s="851"/>
      <c r="KUM46" s="851"/>
      <c r="KUN46" s="851"/>
      <c r="KUO46" s="851"/>
      <c r="KUP46" s="851"/>
      <c r="KUQ46" s="851"/>
      <c r="KUR46" s="851"/>
      <c r="KUS46" s="851"/>
      <c r="KUT46" s="851"/>
      <c r="KUU46" s="851"/>
      <c r="KUV46" s="851"/>
      <c r="KUW46" s="851"/>
      <c r="KUX46" s="851"/>
      <c r="KUY46" s="851"/>
      <c r="KUZ46" s="851"/>
      <c r="KVA46" s="851"/>
      <c r="KVB46" s="851"/>
      <c r="KVC46" s="851"/>
      <c r="KVD46" s="851"/>
      <c r="KVE46" s="851"/>
      <c r="KVF46" s="851"/>
      <c r="KVG46" s="851"/>
      <c r="KVH46" s="851"/>
      <c r="KVI46" s="851"/>
      <c r="KVJ46" s="851"/>
      <c r="KVK46" s="851"/>
      <c r="KVL46" s="851"/>
      <c r="KVM46" s="851"/>
      <c r="KVN46" s="851"/>
      <c r="KVO46" s="851"/>
      <c r="KVP46" s="851"/>
      <c r="KVQ46" s="851"/>
      <c r="KVR46" s="851"/>
      <c r="KVS46" s="851"/>
      <c r="KVT46" s="851"/>
      <c r="KVU46" s="851"/>
      <c r="KVV46" s="851"/>
      <c r="KVW46" s="851"/>
      <c r="KVX46" s="851"/>
      <c r="KVY46" s="851"/>
      <c r="KVZ46" s="851"/>
      <c r="KWA46" s="851"/>
      <c r="KWB46" s="851"/>
      <c r="KWC46" s="851"/>
      <c r="KWD46" s="851"/>
      <c r="KWE46" s="851"/>
      <c r="KWF46" s="851"/>
      <c r="KWG46" s="851"/>
      <c r="KWH46" s="851"/>
      <c r="KWI46" s="851"/>
      <c r="KWJ46" s="851"/>
      <c r="KWK46" s="851"/>
      <c r="KWL46" s="851"/>
      <c r="KWM46" s="851"/>
      <c r="KWN46" s="851"/>
      <c r="KWO46" s="851"/>
      <c r="KWP46" s="851"/>
      <c r="KWQ46" s="851"/>
      <c r="KWR46" s="851"/>
      <c r="KWS46" s="851"/>
      <c r="KWT46" s="851"/>
      <c r="KWU46" s="851"/>
      <c r="KWV46" s="851"/>
      <c r="KWW46" s="851"/>
      <c r="KWX46" s="851"/>
      <c r="KWY46" s="851"/>
      <c r="KWZ46" s="851"/>
      <c r="KXA46" s="851"/>
      <c r="KXB46" s="851"/>
      <c r="KXC46" s="851"/>
      <c r="KXD46" s="851"/>
      <c r="KXE46" s="851"/>
      <c r="KXF46" s="851"/>
      <c r="KXG46" s="851"/>
      <c r="KXH46" s="851"/>
      <c r="KXI46" s="851"/>
      <c r="KXJ46" s="851"/>
      <c r="KXK46" s="851"/>
      <c r="KXL46" s="851"/>
      <c r="KXM46" s="851"/>
      <c r="KXN46" s="851"/>
      <c r="KXO46" s="851"/>
      <c r="KXP46" s="851"/>
      <c r="KXQ46" s="851"/>
      <c r="KXR46" s="851"/>
      <c r="KXS46" s="851"/>
      <c r="KXT46" s="851"/>
      <c r="KXU46" s="851"/>
      <c r="KXV46" s="851"/>
      <c r="KXW46" s="851"/>
      <c r="KXX46" s="851"/>
      <c r="KXY46" s="851"/>
      <c r="KXZ46" s="851"/>
      <c r="KYA46" s="851"/>
      <c r="KYB46" s="851"/>
      <c r="KYC46" s="851"/>
      <c r="KYD46" s="851"/>
      <c r="KYE46" s="851"/>
      <c r="KYF46" s="851"/>
      <c r="KYG46" s="851"/>
      <c r="KYH46" s="851"/>
      <c r="KYI46" s="851"/>
      <c r="KYJ46" s="851"/>
      <c r="KYK46" s="851"/>
      <c r="KYL46" s="851"/>
      <c r="KYM46" s="851"/>
      <c r="KYN46" s="851"/>
      <c r="KYO46" s="851"/>
      <c r="KYP46" s="851"/>
      <c r="KYQ46" s="851"/>
      <c r="KYR46" s="851"/>
      <c r="KYS46" s="851"/>
      <c r="KYT46" s="851"/>
      <c r="KYU46" s="851"/>
      <c r="KYV46" s="851"/>
      <c r="KYW46" s="851"/>
      <c r="KYX46" s="851"/>
      <c r="KYY46" s="851"/>
      <c r="KYZ46" s="851"/>
      <c r="KZA46" s="851"/>
      <c r="KZB46" s="851"/>
      <c r="KZC46" s="851"/>
      <c r="KZD46" s="851"/>
      <c r="KZE46" s="851"/>
      <c r="KZF46" s="851"/>
      <c r="KZG46" s="851"/>
      <c r="KZH46" s="851"/>
      <c r="KZI46" s="851"/>
      <c r="KZJ46" s="851"/>
      <c r="KZK46" s="851"/>
      <c r="KZL46" s="851"/>
      <c r="KZM46" s="851"/>
      <c r="KZN46" s="851"/>
      <c r="KZO46" s="851"/>
      <c r="KZP46" s="851"/>
      <c r="KZQ46" s="851"/>
      <c r="KZR46" s="851"/>
      <c r="KZS46" s="851"/>
      <c r="KZT46" s="851"/>
      <c r="KZU46" s="851"/>
      <c r="KZV46" s="851"/>
      <c r="KZW46" s="851"/>
      <c r="KZX46" s="851"/>
      <c r="KZY46" s="851"/>
      <c r="KZZ46" s="851"/>
      <c r="LAA46" s="851"/>
      <c r="LAB46" s="851"/>
      <c r="LAC46" s="851"/>
      <c r="LAD46" s="851"/>
      <c r="LAE46" s="851"/>
      <c r="LAF46" s="851"/>
      <c r="LAG46" s="851"/>
      <c r="LAH46" s="851"/>
      <c r="LAI46" s="851"/>
      <c r="LAJ46" s="851"/>
      <c r="LAK46" s="851"/>
      <c r="LAL46" s="851"/>
      <c r="LAM46" s="851"/>
      <c r="LAN46" s="851"/>
      <c r="LAO46" s="851"/>
      <c r="LAP46" s="851"/>
      <c r="LAQ46" s="851"/>
      <c r="LAR46" s="851"/>
      <c r="LAS46" s="851"/>
      <c r="LAT46" s="851"/>
      <c r="LAU46" s="851"/>
      <c r="LAV46" s="851"/>
      <c r="LAW46" s="851"/>
      <c r="LAX46" s="851"/>
      <c r="LAY46" s="851"/>
      <c r="LAZ46" s="851"/>
      <c r="LBA46" s="851"/>
      <c r="LBB46" s="851"/>
      <c r="LBC46" s="851"/>
      <c r="LBD46" s="851"/>
      <c r="LBE46" s="851"/>
      <c r="LBF46" s="851"/>
      <c r="LBG46" s="851"/>
      <c r="LBH46" s="851"/>
      <c r="LBI46" s="851"/>
      <c r="LBJ46" s="851"/>
      <c r="LBK46" s="851"/>
      <c r="LBL46" s="851"/>
      <c r="LBM46" s="851"/>
      <c r="LBN46" s="851"/>
      <c r="LBO46" s="851"/>
      <c r="LBP46" s="851"/>
      <c r="LBQ46" s="851"/>
      <c r="LBR46" s="851"/>
      <c r="LBS46" s="851"/>
      <c r="LBT46" s="851"/>
      <c r="LBU46" s="851"/>
      <c r="LBV46" s="851"/>
      <c r="LBW46" s="851"/>
      <c r="LBX46" s="851"/>
      <c r="LBY46" s="851"/>
      <c r="LBZ46" s="851"/>
      <c r="LCA46" s="851"/>
      <c r="LCB46" s="851"/>
      <c r="LCC46" s="851"/>
      <c r="LCD46" s="851"/>
      <c r="LCE46" s="851"/>
      <c r="LCF46" s="851"/>
      <c r="LCG46" s="851"/>
      <c r="LCH46" s="851"/>
      <c r="LCI46" s="851"/>
      <c r="LCJ46" s="851"/>
      <c r="LCK46" s="851"/>
      <c r="LCL46" s="851"/>
      <c r="LCM46" s="851"/>
      <c r="LCN46" s="851"/>
      <c r="LCO46" s="851"/>
      <c r="LCP46" s="851"/>
      <c r="LCQ46" s="851"/>
      <c r="LCR46" s="851"/>
      <c r="LCS46" s="851"/>
      <c r="LCT46" s="851"/>
      <c r="LCU46" s="851"/>
      <c r="LCV46" s="851"/>
      <c r="LCW46" s="851"/>
      <c r="LCX46" s="851"/>
      <c r="LCY46" s="851"/>
      <c r="LCZ46" s="851"/>
      <c r="LDA46" s="851"/>
      <c r="LDB46" s="851"/>
      <c r="LDC46" s="851"/>
      <c r="LDD46" s="851"/>
      <c r="LDE46" s="851"/>
      <c r="LDF46" s="851"/>
      <c r="LDG46" s="851"/>
      <c r="LDH46" s="851"/>
      <c r="LDI46" s="851"/>
      <c r="LDJ46" s="851"/>
      <c r="LDK46" s="851"/>
      <c r="LDL46" s="851"/>
      <c r="LDM46" s="851"/>
      <c r="LDN46" s="851"/>
      <c r="LDO46" s="851"/>
      <c r="LDP46" s="851"/>
      <c r="LDQ46" s="851"/>
      <c r="LDR46" s="851"/>
      <c r="LDS46" s="851"/>
      <c r="LDT46" s="851"/>
      <c r="LDU46" s="851"/>
      <c r="LDV46" s="851"/>
      <c r="LDW46" s="851"/>
      <c r="LDX46" s="851"/>
      <c r="LDY46" s="851"/>
      <c r="LDZ46" s="851"/>
      <c r="LEA46" s="851"/>
      <c r="LEB46" s="851"/>
      <c r="LEC46" s="851"/>
      <c r="LED46" s="851"/>
      <c r="LEE46" s="851"/>
      <c r="LEF46" s="851"/>
      <c r="LEG46" s="851"/>
      <c r="LEH46" s="851"/>
      <c r="LEI46" s="851"/>
      <c r="LEJ46" s="851"/>
      <c r="LEK46" s="851"/>
      <c r="LEL46" s="851"/>
      <c r="LEM46" s="851"/>
      <c r="LEN46" s="851"/>
      <c r="LEO46" s="851"/>
      <c r="LEP46" s="851"/>
      <c r="LEQ46" s="851"/>
      <c r="LER46" s="851"/>
      <c r="LES46" s="851"/>
      <c r="LET46" s="851"/>
      <c r="LEU46" s="851"/>
      <c r="LEV46" s="851"/>
      <c r="LEW46" s="851"/>
      <c r="LEX46" s="851"/>
      <c r="LEY46" s="851"/>
      <c r="LEZ46" s="851"/>
      <c r="LFA46" s="851"/>
      <c r="LFB46" s="851"/>
      <c r="LFC46" s="851"/>
      <c r="LFD46" s="851"/>
      <c r="LFE46" s="851"/>
      <c r="LFF46" s="851"/>
      <c r="LFG46" s="851"/>
      <c r="LFH46" s="851"/>
      <c r="LFI46" s="851"/>
      <c r="LFJ46" s="851"/>
      <c r="LFK46" s="851"/>
      <c r="LFL46" s="851"/>
      <c r="LFM46" s="851"/>
      <c r="LFN46" s="851"/>
      <c r="LFO46" s="851"/>
      <c r="LFP46" s="851"/>
      <c r="LFQ46" s="851"/>
      <c r="LFR46" s="851"/>
      <c r="LFS46" s="851"/>
      <c r="LFT46" s="851"/>
      <c r="LFU46" s="851"/>
      <c r="LFV46" s="851"/>
      <c r="LFW46" s="851"/>
      <c r="LFX46" s="851"/>
      <c r="LFY46" s="851"/>
      <c r="LFZ46" s="851"/>
      <c r="LGA46" s="851"/>
      <c r="LGB46" s="851"/>
      <c r="LGC46" s="851"/>
      <c r="LGD46" s="851"/>
      <c r="LGE46" s="851"/>
      <c r="LGF46" s="851"/>
      <c r="LGG46" s="851"/>
      <c r="LGH46" s="851"/>
      <c r="LGI46" s="851"/>
      <c r="LGJ46" s="851"/>
      <c r="LGK46" s="851"/>
      <c r="LGL46" s="851"/>
      <c r="LGM46" s="851"/>
      <c r="LGN46" s="851"/>
      <c r="LGO46" s="851"/>
      <c r="LGP46" s="851"/>
      <c r="LGQ46" s="851"/>
      <c r="LGR46" s="851"/>
      <c r="LGS46" s="851"/>
      <c r="LGT46" s="851"/>
      <c r="LGU46" s="851"/>
      <c r="LGV46" s="851"/>
      <c r="LGW46" s="851"/>
      <c r="LGX46" s="851"/>
      <c r="LGY46" s="851"/>
      <c r="LGZ46" s="851"/>
      <c r="LHA46" s="851"/>
      <c r="LHB46" s="851"/>
      <c r="LHC46" s="851"/>
      <c r="LHD46" s="851"/>
      <c r="LHE46" s="851"/>
      <c r="LHF46" s="851"/>
      <c r="LHG46" s="851"/>
      <c r="LHH46" s="851"/>
      <c r="LHI46" s="851"/>
      <c r="LHJ46" s="851"/>
      <c r="LHK46" s="851"/>
      <c r="LHL46" s="851"/>
      <c r="LHM46" s="851"/>
      <c r="LHN46" s="851"/>
      <c r="LHO46" s="851"/>
      <c r="LHP46" s="851"/>
      <c r="LHQ46" s="851"/>
      <c r="LHR46" s="851"/>
      <c r="LHS46" s="851"/>
      <c r="LHT46" s="851"/>
      <c r="LHU46" s="851"/>
      <c r="LHV46" s="851"/>
      <c r="LHW46" s="851"/>
      <c r="LHX46" s="851"/>
      <c r="LHY46" s="851"/>
      <c r="LHZ46" s="851"/>
      <c r="LIA46" s="851"/>
      <c r="LIB46" s="851"/>
      <c r="LIC46" s="851"/>
      <c r="LID46" s="851"/>
      <c r="LIE46" s="851"/>
      <c r="LIF46" s="851"/>
      <c r="LIG46" s="851"/>
      <c r="LIH46" s="851"/>
      <c r="LII46" s="851"/>
      <c r="LIJ46" s="851"/>
      <c r="LIK46" s="851"/>
      <c r="LIL46" s="851"/>
      <c r="LIM46" s="851"/>
      <c r="LIN46" s="851"/>
      <c r="LIO46" s="851"/>
      <c r="LIP46" s="851"/>
      <c r="LIQ46" s="851"/>
      <c r="LIR46" s="851"/>
      <c r="LIS46" s="851"/>
      <c r="LIT46" s="851"/>
      <c r="LIU46" s="851"/>
      <c r="LIV46" s="851"/>
      <c r="LIW46" s="851"/>
      <c r="LIX46" s="851"/>
      <c r="LIY46" s="851"/>
      <c r="LIZ46" s="851"/>
      <c r="LJA46" s="851"/>
      <c r="LJB46" s="851"/>
      <c r="LJC46" s="851"/>
      <c r="LJD46" s="851"/>
      <c r="LJE46" s="851"/>
      <c r="LJF46" s="851"/>
      <c r="LJG46" s="851"/>
      <c r="LJH46" s="851"/>
      <c r="LJI46" s="851"/>
      <c r="LJJ46" s="851"/>
      <c r="LJK46" s="851"/>
      <c r="LJL46" s="851"/>
      <c r="LJM46" s="851"/>
      <c r="LJN46" s="851"/>
      <c r="LJO46" s="851"/>
      <c r="LJP46" s="851"/>
      <c r="LJQ46" s="851"/>
      <c r="LJR46" s="851"/>
      <c r="LJS46" s="851"/>
      <c r="LJT46" s="851"/>
      <c r="LJU46" s="851"/>
      <c r="LJV46" s="851"/>
      <c r="LJW46" s="851"/>
      <c r="LJX46" s="851"/>
      <c r="LJY46" s="851"/>
      <c r="LJZ46" s="851"/>
      <c r="LKA46" s="851"/>
      <c r="LKB46" s="851"/>
      <c r="LKC46" s="851"/>
      <c r="LKD46" s="851"/>
      <c r="LKE46" s="851"/>
      <c r="LKF46" s="851"/>
      <c r="LKG46" s="851"/>
      <c r="LKH46" s="851"/>
      <c r="LKI46" s="851"/>
      <c r="LKJ46" s="851"/>
      <c r="LKK46" s="851"/>
      <c r="LKL46" s="851"/>
      <c r="LKM46" s="851"/>
      <c r="LKN46" s="851"/>
      <c r="LKO46" s="851"/>
      <c r="LKP46" s="851"/>
      <c r="LKQ46" s="851"/>
      <c r="LKR46" s="851"/>
      <c r="LKS46" s="851"/>
      <c r="LKT46" s="851"/>
      <c r="LKU46" s="851"/>
      <c r="LKV46" s="851"/>
      <c r="LKW46" s="851"/>
      <c r="LKX46" s="851"/>
      <c r="LKY46" s="851"/>
      <c r="LKZ46" s="851"/>
      <c r="LLA46" s="851"/>
      <c r="LLB46" s="851"/>
      <c r="LLC46" s="851"/>
      <c r="LLD46" s="851"/>
      <c r="LLE46" s="851"/>
      <c r="LLF46" s="851"/>
      <c r="LLG46" s="851"/>
      <c r="LLH46" s="851"/>
      <c r="LLI46" s="851"/>
      <c r="LLJ46" s="851"/>
      <c r="LLK46" s="851"/>
      <c r="LLL46" s="851"/>
      <c r="LLM46" s="851"/>
      <c r="LLN46" s="851"/>
      <c r="LLO46" s="851"/>
      <c r="LLP46" s="851"/>
      <c r="LLQ46" s="851"/>
      <c r="LLR46" s="851"/>
      <c r="LLS46" s="851"/>
      <c r="LLT46" s="851"/>
      <c r="LLU46" s="851"/>
      <c r="LLV46" s="851"/>
      <c r="LLW46" s="851"/>
      <c r="LLX46" s="851"/>
      <c r="LLY46" s="851"/>
      <c r="LLZ46" s="851"/>
      <c r="LMA46" s="851"/>
      <c r="LMB46" s="851"/>
      <c r="LMC46" s="851"/>
      <c r="LMD46" s="851"/>
      <c r="LME46" s="851"/>
      <c r="LMF46" s="851"/>
      <c r="LMG46" s="851"/>
      <c r="LMH46" s="851"/>
      <c r="LMI46" s="851"/>
      <c r="LMJ46" s="851"/>
      <c r="LMK46" s="851"/>
      <c r="LML46" s="851"/>
      <c r="LMM46" s="851"/>
      <c r="LMN46" s="851"/>
      <c r="LMO46" s="851"/>
      <c r="LMP46" s="851"/>
      <c r="LMQ46" s="851"/>
      <c r="LMR46" s="851"/>
      <c r="LMS46" s="851"/>
      <c r="LMT46" s="851"/>
      <c r="LMU46" s="851"/>
      <c r="LMV46" s="851"/>
      <c r="LMW46" s="851"/>
      <c r="LMX46" s="851"/>
      <c r="LMY46" s="851"/>
      <c r="LMZ46" s="851"/>
      <c r="LNA46" s="851"/>
      <c r="LNB46" s="851"/>
      <c r="LNC46" s="851"/>
      <c r="LND46" s="851"/>
      <c r="LNE46" s="851"/>
      <c r="LNF46" s="851"/>
      <c r="LNG46" s="851"/>
      <c r="LNH46" s="851"/>
      <c r="LNI46" s="851"/>
      <c r="LNJ46" s="851"/>
      <c r="LNK46" s="851"/>
      <c r="LNL46" s="851"/>
      <c r="LNM46" s="851"/>
      <c r="LNN46" s="851"/>
      <c r="LNO46" s="851"/>
      <c r="LNP46" s="851"/>
      <c r="LNQ46" s="851"/>
      <c r="LNR46" s="851"/>
      <c r="LNS46" s="851"/>
      <c r="LNT46" s="851"/>
      <c r="LNU46" s="851"/>
      <c r="LNV46" s="851"/>
      <c r="LNW46" s="851"/>
      <c r="LNX46" s="851"/>
      <c r="LNY46" s="851"/>
      <c r="LNZ46" s="851"/>
      <c r="LOA46" s="851"/>
      <c r="LOB46" s="851"/>
      <c r="LOC46" s="851"/>
      <c r="LOD46" s="851"/>
      <c r="LOE46" s="851"/>
      <c r="LOF46" s="851"/>
      <c r="LOG46" s="851"/>
      <c r="LOH46" s="851"/>
      <c r="LOI46" s="851"/>
      <c r="LOJ46" s="851"/>
      <c r="LOK46" s="851"/>
      <c r="LOL46" s="851"/>
      <c r="LOM46" s="851"/>
      <c r="LON46" s="851"/>
      <c r="LOO46" s="851"/>
      <c r="LOP46" s="851"/>
      <c r="LOQ46" s="851"/>
      <c r="LOR46" s="851"/>
      <c r="LOS46" s="851"/>
      <c r="LOT46" s="851"/>
      <c r="LOU46" s="851"/>
      <c r="LOV46" s="851"/>
      <c r="LOW46" s="851"/>
      <c r="LOX46" s="851"/>
      <c r="LOY46" s="851"/>
      <c r="LOZ46" s="851"/>
      <c r="LPA46" s="851"/>
      <c r="LPB46" s="851"/>
      <c r="LPC46" s="851"/>
      <c r="LPD46" s="851"/>
      <c r="LPE46" s="851"/>
      <c r="LPF46" s="851"/>
      <c r="LPG46" s="851"/>
      <c r="LPH46" s="851"/>
      <c r="LPI46" s="851"/>
      <c r="LPJ46" s="851"/>
      <c r="LPK46" s="851"/>
      <c r="LPL46" s="851"/>
      <c r="LPM46" s="851"/>
      <c r="LPN46" s="851"/>
      <c r="LPO46" s="851"/>
      <c r="LPP46" s="851"/>
      <c r="LPQ46" s="851"/>
      <c r="LPR46" s="851"/>
      <c r="LPS46" s="851"/>
      <c r="LPT46" s="851"/>
      <c r="LPU46" s="851"/>
      <c r="LPV46" s="851"/>
      <c r="LPW46" s="851"/>
      <c r="LPX46" s="851"/>
      <c r="LPY46" s="851"/>
      <c r="LPZ46" s="851"/>
      <c r="LQA46" s="851"/>
      <c r="LQB46" s="851"/>
      <c r="LQC46" s="851"/>
      <c r="LQD46" s="851"/>
      <c r="LQE46" s="851"/>
      <c r="LQF46" s="851"/>
      <c r="LQG46" s="851"/>
      <c r="LQH46" s="851"/>
      <c r="LQI46" s="851"/>
      <c r="LQJ46" s="851"/>
      <c r="LQK46" s="851"/>
      <c r="LQL46" s="851"/>
      <c r="LQM46" s="851"/>
      <c r="LQN46" s="851"/>
      <c r="LQO46" s="851"/>
      <c r="LQP46" s="851"/>
      <c r="LQQ46" s="851"/>
      <c r="LQR46" s="851"/>
      <c r="LQS46" s="851"/>
      <c r="LQT46" s="851"/>
      <c r="LQU46" s="851"/>
      <c r="LQV46" s="851"/>
      <c r="LQW46" s="851"/>
      <c r="LQX46" s="851"/>
      <c r="LQY46" s="851"/>
      <c r="LQZ46" s="851"/>
      <c r="LRA46" s="851"/>
      <c r="LRB46" s="851"/>
      <c r="LRC46" s="851"/>
      <c r="LRD46" s="851"/>
      <c r="LRE46" s="851"/>
      <c r="LRF46" s="851"/>
      <c r="LRG46" s="851"/>
      <c r="LRH46" s="851"/>
      <c r="LRI46" s="851"/>
      <c r="LRJ46" s="851"/>
      <c r="LRK46" s="851"/>
      <c r="LRL46" s="851"/>
      <c r="LRM46" s="851"/>
      <c r="LRN46" s="851"/>
      <c r="LRO46" s="851"/>
      <c r="LRP46" s="851"/>
      <c r="LRQ46" s="851"/>
      <c r="LRR46" s="851"/>
      <c r="LRS46" s="851"/>
      <c r="LRT46" s="851"/>
      <c r="LRU46" s="851"/>
      <c r="LRV46" s="851"/>
      <c r="LRW46" s="851"/>
      <c r="LRX46" s="851"/>
      <c r="LRY46" s="851"/>
      <c r="LRZ46" s="851"/>
      <c r="LSA46" s="851"/>
      <c r="LSB46" s="851"/>
      <c r="LSC46" s="851"/>
      <c r="LSD46" s="851"/>
      <c r="LSE46" s="851"/>
      <c r="LSF46" s="851"/>
      <c r="LSG46" s="851"/>
      <c r="LSH46" s="851"/>
      <c r="LSI46" s="851"/>
      <c r="LSJ46" s="851"/>
      <c r="LSK46" s="851"/>
      <c r="LSL46" s="851"/>
      <c r="LSM46" s="851"/>
      <c r="LSN46" s="851"/>
      <c r="LSO46" s="851"/>
      <c r="LSP46" s="851"/>
      <c r="LSQ46" s="851"/>
      <c r="LSR46" s="851"/>
      <c r="LSS46" s="851"/>
      <c r="LST46" s="851"/>
      <c r="LSU46" s="851"/>
      <c r="LSV46" s="851"/>
      <c r="LSW46" s="851"/>
      <c r="LSX46" s="851"/>
      <c r="LSY46" s="851"/>
      <c r="LSZ46" s="851"/>
      <c r="LTA46" s="851"/>
      <c r="LTB46" s="851"/>
      <c r="LTC46" s="851"/>
      <c r="LTD46" s="851"/>
      <c r="LTE46" s="851"/>
      <c r="LTF46" s="851"/>
      <c r="LTG46" s="851"/>
      <c r="LTH46" s="851"/>
      <c r="LTI46" s="851"/>
      <c r="LTJ46" s="851"/>
      <c r="LTK46" s="851"/>
      <c r="LTL46" s="851"/>
      <c r="LTM46" s="851"/>
      <c r="LTN46" s="851"/>
      <c r="LTO46" s="851"/>
      <c r="LTP46" s="851"/>
      <c r="LTQ46" s="851"/>
      <c r="LTR46" s="851"/>
      <c r="LTS46" s="851"/>
      <c r="LTT46" s="851"/>
      <c r="LTU46" s="851"/>
      <c r="LTV46" s="851"/>
      <c r="LTW46" s="851"/>
      <c r="LTX46" s="851"/>
      <c r="LTY46" s="851"/>
      <c r="LTZ46" s="851"/>
      <c r="LUA46" s="851"/>
      <c r="LUB46" s="851"/>
      <c r="LUC46" s="851"/>
      <c r="LUD46" s="851"/>
      <c r="LUE46" s="851"/>
      <c r="LUF46" s="851"/>
      <c r="LUG46" s="851"/>
      <c r="LUH46" s="851"/>
      <c r="LUI46" s="851"/>
      <c r="LUJ46" s="851"/>
      <c r="LUK46" s="851"/>
      <c r="LUL46" s="851"/>
      <c r="LUM46" s="851"/>
      <c r="LUN46" s="851"/>
      <c r="LUO46" s="851"/>
      <c r="LUP46" s="851"/>
      <c r="LUQ46" s="851"/>
      <c r="LUR46" s="851"/>
      <c r="LUS46" s="851"/>
      <c r="LUT46" s="851"/>
      <c r="LUU46" s="851"/>
      <c r="LUV46" s="851"/>
      <c r="LUW46" s="851"/>
      <c r="LUX46" s="851"/>
      <c r="LUY46" s="851"/>
      <c r="LUZ46" s="851"/>
      <c r="LVA46" s="851"/>
      <c r="LVB46" s="851"/>
      <c r="LVC46" s="851"/>
      <c r="LVD46" s="851"/>
      <c r="LVE46" s="851"/>
      <c r="LVF46" s="851"/>
      <c r="LVG46" s="851"/>
      <c r="LVH46" s="851"/>
      <c r="LVI46" s="851"/>
      <c r="LVJ46" s="851"/>
      <c r="LVK46" s="851"/>
      <c r="LVL46" s="851"/>
      <c r="LVM46" s="851"/>
      <c r="LVN46" s="851"/>
      <c r="LVO46" s="851"/>
      <c r="LVP46" s="851"/>
      <c r="LVQ46" s="851"/>
      <c r="LVR46" s="851"/>
      <c r="LVS46" s="851"/>
      <c r="LVT46" s="851"/>
      <c r="LVU46" s="851"/>
      <c r="LVV46" s="851"/>
      <c r="LVW46" s="851"/>
      <c r="LVX46" s="851"/>
      <c r="LVY46" s="851"/>
      <c r="LVZ46" s="851"/>
      <c r="LWA46" s="851"/>
      <c r="LWB46" s="851"/>
      <c r="LWC46" s="851"/>
      <c r="LWD46" s="851"/>
      <c r="LWE46" s="851"/>
      <c r="LWF46" s="851"/>
      <c r="LWG46" s="851"/>
      <c r="LWH46" s="851"/>
      <c r="LWI46" s="851"/>
      <c r="LWJ46" s="851"/>
      <c r="LWK46" s="851"/>
      <c r="LWL46" s="851"/>
      <c r="LWM46" s="851"/>
      <c r="LWN46" s="851"/>
      <c r="LWO46" s="851"/>
      <c r="LWP46" s="851"/>
      <c r="LWQ46" s="851"/>
      <c r="LWR46" s="851"/>
      <c r="LWS46" s="851"/>
      <c r="LWT46" s="851"/>
      <c r="LWU46" s="851"/>
      <c r="LWV46" s="851"/>
      <c r="LWW46" s="851"/>
      <c r="LWX46" s="851"/>
      <c r="LWY46" s="851"/>
      <c r="LWZ46" s="851"/>
      <c r="LXA46" s="851"/>
      <c r="LXB46" s="851"/>
      <c r="LXC46" s="851"/>
      <c r="LXD46" s="851"/>
      <c r="LXE46" s="851"/>
      <c r="LXF46" s="851"/>
      <c r="LXG46" s="851"/>
      <c r="LXH46" s="851"/>
      <c r="LXI46" s="851"/>
      <c r="LXJ46" s="851"/>
      <c r="LXK46" s="851"/>
      <c r="LXL46" s="851"/>
      <c r="LXM46" s="851"/>
      <c r="LXN46" s="851"/>
      <c r="LXO46" s="851"/>
      <c r="LXP46" s="851"/>
      <c r="LXQ46" s="851"/>
      <c r="LXR46" s="851"/>
      <c r="LXS46" s="851"/>
      <c r="LXT46" s="851"/>
      <c r="LXU46" s="851"/>
      <c r="LXV46" s="851"/>
      <c r="LXW46" s="851"/>
      <c r="LXX46" s="851"/>
      <c r="LXY46" s="851"/>
      <c r="LXZ46" s="851"/>
      <c r="LYA46" s="851"/>
      <c r="LYB46" s="851"/>
      <c r="LYC46" s="851"/>
      <c r="LYD46" s="851"/>
      <c r="LYE46" s="851"/>
      <c r="LYF46" s="851"/>
      <c r="LYG46" s="851"/>
      <c r="LYH46" s="851"/>
      <c r="LYI46" s="851"/>
      <c r="LYJ46" s="851"/>
      <c r="LYK46" s="851"/>
      <c r="LYL46" s="851"/>
      <c r="LYM46" s="851"/>
      <c r="LYN46" s="851"/>
      <c r="LYO46" s="851"/>
      <c r="LYP46" s="851"/>
      <c r="LYQ46" s="851"/>
      <c r="LYR46" s="851"/>
      <c r="LYS46" s="851"/>
      <c r="LYT46" s="851"/>
      <c r="LYU46" s="851"/>
      <c r="LYV46" s="851"/>
      <c r="LYW46" s="851"/>
      <c r="LYX46" s="851"/>
      <c r="LYY46" s="851"/>
      <c r="LYZ46" s="851"/>
      <c r="LZA46" s="851"/>
      <c r="LZB46" s="851"/>
      <c r="LZC46" s="851"/>
      <c r="LZD46" s="851"/>
      <c r="LZE46" s="851"/>
      <c r="LZF46" s="851"/>
      <c r="LZG46" s="851"/>
      <c r="LZH46" s="851"/>
      <c r="LZI46" s="851"/>
      <c r="LZJ46" s="851"/>
      <c r="LZK46" s="851"/>
      <c r="LZL46" s="851"/>
      <c r="LZM46" s="851"/>
      <c r="LZN46" s="851"/>
      <c r="LZO46" s="851"/>
      <c r="LZP46" s="851"/>
      <c r="LZQ46" s="851"/>
      <c r="LZR46" s="851"/>
      <c r="LZS46" s="851"/>
      <c r="LZT46" s="851"/>
      <c r="LZU46" s="851"/>
      <c r="LZV46" s="851"/>
      <c r="LZW46" s="851"/>
      <c r="LZX46" s="851"/>
      <c r="LZY46" s="851"/>
      <c r="LZZ46" s="851"/>
      <c r="MAA46" s="851"/>
      <c r="MAB46" s="851"/>
      <c r="MAC46" s="851"/>
      <c r="MAD46" s="851"/>
      <c r="MAE46" s="851"/>
      <c r="MAF46" s="851"/>
      <c r="MAG46" s="851"/>
      <c r="MAH46" s="851"/>
      <c r="MAI46" s="851"/>
      <c r="MAJ46" s="851"/>
      <c r="MAK46" s="851"/>
      <c r="MAL46" s="851"/>
      <c r="MAM46" s="851"/>
      <c r="MAN46" s="851"/>
      <c r="MAO46" s="851"/>
      <c r="MAP46" s="851"/>
      <c r="MAQ46" s="851"/>
      <c r="MAR46" s="851"/>
      <c r="MAS46" s="851"/>
      <c r="MAT46" s="851"/>
      <c r="MAU46" s="851"/>
      <c r="MAV46" s="851"/>
      <c r="MAW46" s="851"/>
      <c r="MAX46" s="851"/>
      <c r="MAY46" s="851"/>
      <c r="MAZ46" s="851"/>
      <c r="MBA46" s="851"/>
      <c r="MBB46" s="851"/>
      <c r="MBC46" s="851"/>
      <c r="MBD46" s="851"/>
      <c r="MBE46" s="851"/>
      <c r="MBF46" s="851"/>
      <c r="MBG46" s="851"/>
      <c r="MBH46" s="851"/>
      <c r="MBI46" s="851"/>
      <c r="MBJ46" s="851"/>
      <c r="MBK46" s="851"/>
      <c r="MBL46" s="851"/>
      <c r="MBM46" s="851"/>
      <c r="MBN46" s="851"/>
      <c r="MBO46" s="851"/>
      <c r="MBP46" s="851"/>
      <c r="MBQ46" s="851"/>
      <c r="MBR46" s="851"/>
      <c r="MBS46" s="851"/>
      <c r="MBT46" s="851"/>
      <c r="MBU46" s="851"/>
      <c r="MBV46" s="851"/>
      <c r="MBW46" s="851"/>
      <c r="MBX46" s="851"/>
      <c r="MBY46" s="851"/>
      <c r="MBZ46" s="851"/>
      <c r="MCA46" s="851"/>
      <c r="MCB46" s="851"/>
      <c r="MCC46" s="851"/>
      <c r="MCD46" s="851"/>
      <c r="MCE46" s="851"/>
      <c r="MCF46" s="851"/>
      <c r="MCG46" s="851"/>
      <c r="MCH46" s="851"/>
      <c r="MCI46" s="851"/>
      <c r="MCJ46" s="851"/>
      <c r="MCK46" s="851"/>
      <c r="MCL46" s="851"/>
      <c r="MCM46" s="851"/>
      <c r="MCN46" s="851"/>
      <c r="MCO46" s="851"/>
      <c r="MCP46" s="851"/>
      <c r="MCQ46" s="851"/>
      <c r="MCR46" s="851"/>
      <c r="MCS46" s="851"/>
      <c r="MCT46" s="851"/>
      <c r="MCU46" s="851"/>
      <c r="MCV46" s="851"/>
      <c r="MCW46" s="851"/>
      <c r="MCX46" s="851"/>
      <c r="MCY46" s="851"/>
      <c r="MCZ46" s="851"/>
      <c r="MDA46" s="851"/>
      <c r="MDB46" s="851"/>
      <c r="MDC46" s="851"/>
      <c r="MDD46" s="851"/>
      <c r="MDE46" s="851"/>
      <c r="MDF46" s="851"/>
      <c r="MDG46" s="851"/>
      <c r="MDH46" s="851"/>
      <c r="MDI46" s="851"/>
      <c r="MDJ46" s="851"/>
      <c r="MDK46" s="851"/>
      <c r="MDL46" s="851"/>
      <c r="MDM46" s="851"/>
      <c r="MDN46" s="851"/>
      <c r="MDO46" s="851"/>
      <c r="MDP46" s="851"/>
      <c r="MDQ46" s="851"/>
      <c r="MDR46" s="851"/>
      <c r="MDS46" s="851"/>
      <c r="MDT46" s="851"/>
      <c r="MDU46" s="851"/>
      <c r="MDV46" s="851"/>
      <c r="MDW46" s="851"/>
      <c r="MDX46" s="851"/>
      <c r="MDY46" s="851"/>
      <c r="MDZ46" s="851"/>
      <c r="MEA46" s="851"/>
      <c r="MEB46" s="851"/>
      <c r="MEC46" s="851"/>
      <c r="MED46" s="851"/>
      <c r="MEE46" s="851"/>
      <c r="MEF46" s="851"/>
      <c r="MEG46" s="851"/>
      <c r="MEH46" s="851"/>
      <c r="MEI46" s="851"/>
      <c r="MEJ46" s="851"/>
      <c r="MEK46" s="851"/>
      <c r="MEL46" s="851"/>
      <c r="MEM46" s="851"/>
      <c r="MEN46" s="851"/>
      <c r="MEO46" s="851"/>
      <c r="MEP46" s="851"/>
      <c r="MEQ46" s="851"/>
      <c r="MER46" s="851"/>
      <c r="MES46" s="851"/>
      <c r="MET46" s="851"/>
      <c r="MEU46" s="851"/>
      <c r="MEV46" s="851"/>
      <c r="MEW46" s="851"/>
      <c r="MEX46" s="851"/>
      <c r="MEY46" s="851"/>
      <c r="MEZ46" s="851"/>
      <c r="MFA46" s="851"/>
      <c r="MFB46" s="851"/>
      <c r="MFC46" s="851"/>
      <c r="MFD46" s="851"/>
      <c r="MFE46" s="851"/>
      <c r="MFF46" s="851"/>
      <c r="MFG46" s="851"/>
      <c r="MFH46" s="851"/>
      <c r="MFI46" s="851"/>
      <c r="MFJ46" s="851"/>
      <c r="MFK46" s="851"/>
      <c r="MFL46" s="851"/>
      <c r="MFM46" s="851"/>
      <c r="MFN46" s="851"/>
      <c r="MFO46" s="851"/>
      <c r="MFP46" s="851"/>
      <c r="MFQ46" s="851"/>
      <c r="MFR46" s="851"/>
      <c r="MFS46" s="851"/>
      <c r="MFT46" s="851"/>
      <c r="MFU46" s="851"/>
      <c r="MFV46" s="851"/>
      <c r="MFW46" s="851"/>
      <c r="MFX46" s="851"/>
      <c r="MFY46" s="851"/>
      <c r="MFZ46" s="851"/>
      <c r="MGA46" s="851"/>
      <c r="MGB46" s="851"/>
      <c r="MGC46" s="851"/>
      <c r="MGD46" s="851"/>
      <c r="MGE46" s="851"/>
      <c r="MGF46" s="851"/>
      <c r="MGG46" s="851"/>
      <c r="MGH46" s="851"/>
      <c r="MGI46" s="851"/>
      <c r="MGJ46" s="851"/>
      <c r="MGK46" s="851"/>
      <c r="MGL46" s="851"/>
      <c r="MGM46" s="851"/>
      <c r="MGN46" s="851"/>
      <c r="MGO46" s="851"/>
      <c r="MGP46" s="851"/>
      <c r="MGQ46" s="851"/>
      <c r="MGR46" s="851"/>
      <c r="MGS46" s="851"/>
      <c r="MGT46" s="851"/>
      <c r="MGU46" s="851"/>
      <c r="MGV46" s="851"/>
      <c r="MGW46" s="851"/>
      <c r="MGX46" s="851"/>
      <c r="MGY46" s="851"/>
      <c r="MGZ46" s="851"/>
      <c r="MHA46" s="851"/>
      <c r="MHB46" s="851"/>
      <c r="MHC46" s="851"/>
      <c r="MHD46" s="851"/>
      <c r="MHE46" s="851"/>
      <c r="MHF46" s="851"/>
      <c r="MHG46" s="851"/>
      <c r="MHH46" s="851"/>
      <c r="MHI46" s="851"/>
      <c r="MHJ46" s="851"/>
      <c r="MHK46" s="851"/>
      <c r="MHL46" s="851"/>
      <c r="MHM46" s="851"/>
      <c r="MHN46" s="851"/>
      <c r="MHO46" s="851"/>
      <c r="MHP46" s="851"/>
      <c r="MHQ46" s="851"/>
      <c r="MHR46" s="851"/>
      <c r="MHS46" s="851"/>
      <c r="MHT46" s="851"/>
      <c r="MHU46" s="851"/>
      <c r="MHV46" s="851"/>
      <c r="MHW46" s="851"/>
      <c r="MHX46" s="851"/>
      <c r="MHY46" s="851"/>
      <c r="MHZ46" s="851"/>
      <c r="MIA46" s="851"/>
      <c r="MIB46" s="851"/>
      <c r="MIC46" s="851"/>
      <c r="MID46" s="851"/>
      <c r="MIE46" s="851"/>
      <c r="MIF46" s="851"/>
      <c r="MIG46" s="851"/>
      <c r="MIH46" s="851"/>
      <c r="MII46" s="851"/>
      <c r="MIJ46" s="851"/>
      <c r="MIK46" s="851"/>
      <c r="MIL46" s="851"/>
      <c r="MIM46" s="851"/>
      <c r="MIN46" s="851"/>
      <c r="MIO46" s="851"/>
      <c r="MIP46" s="851"/>
      <c r="MIQ46" s="851"/>
      <c r="MIR46" s="851"/>
      <c r="MIS46" s="851"/>
      <c r="MIT46" s="851"/>
      <c r="MIU46" s="851"/>
      <c r="MIV46" s="851"/>
      <c r="MIW46" s="851"/>
      <c r="MIX46" s="851"/>
      <c r="MIY46" s="851"/>
      <c r="MIZ46" s="851"/>
      <c r="MJA46" s="851"/>
      <c r="MJB46" s="851"/>
      <c r="MJC46" s="851"/>
      <c r="MJD46" s="851"/>
      <c r="MJE46" s="851"/>
      <c r="MJF46" s="851"/>
      <c r="MJG46" s="851"/>
      <c r="MJH46" s="851"/>
      <c r="MJI46" s="851"/>
      <c r="MJJ46" s="851"/>
      <c r="MJK46" s="851"/>
      <c r="MJL46" s="851"/>
      <c r="MJM46" s="851"/>
      <c r="MJN46" s="851"/>
      <c r="MJO46" s="851"/>
      <c r="MJP46" s="851"/>
      <c r="MJQ46" s="851"/>
      <c r="MJR46" s="851"/>
      <c r="MJS46" s="851"/>
      <c r="MJT46" s="851"/>
      <c r="MJU46" s="851"/>
      <c r="MJV46" s="851"/>
      <c r="MJW46" s="851"/>
      <c r="MJX46" s="851"/>
      <c r="MJY46" s="851"/>
      <c r="MJZ46" s="851"/>
      <c r="MKA46" s="851"/>
      <c r="MKB46" s="851"/>
      <c r="MKC46" s="851"/>
      <c r="MKD46" s="851"/>
      <c r="MKE46" s="851"/>
      <c r="MKF46" s="851"/>
      <c r="MKG46" s="851"/>
      <c r="MKH46" s="851"/>
      <c r="MKI46" s="851"/>
      <c r="MKJ46" s="851"/>
      <c r="MKK46" s="851"/>
      <c r="MKL46" s="851"/>
      <c r="MKM46" s="851"/>
      <c r="MKN46" s="851"/>
      <c r="MKO46" s="851"/>
      <c r="MKP46" s="851"/>
      <c r="MKQ46" s="851"/>
      <c r="MKR46" s="851"/>
      <c r="MKS46" s="851"/>
      <c r="MKT46" s="851"/>
      <c r="MKU46" s="851"/>
      <c r="MKV46" s="851"/>
      <c r="MKW46" s="851"/>
      <c r="MKX46" s="851"/>
      <c r="MKY46" s="851"/>
      <c r="MKZ46" s="851"/>
      <c r="MLA46" s="851"/>
      <c r="MLB46" s="851"/>
      <c r="MLC46" s="851"/>
      <c r="MLD46" s="851"/>
      <c r="MLE46" s="851"/>
      <c r="MLF46" s="851"/>
      <c r="MLG46" s="851"/>
      <c r="MLH46" s="851"/>
      <c r="MLI46" s="851"/>
      <c r="MLJ46" s="851"/>
      <c r="MLK46" s="851"/>
      <c r="MLL46" s="851"/>
      <c r="MLM46" s="851"/>
      <c r="MLN46" s="851"/>
      <c r="MLO46" s="851"/>
      <c r="MLP46" s="851"/>
      <c r="MLQ46" s="851"/>
      <c r="MLR46" s="851"/>
      <c r="MLS46" s="851"/>
      <c r="MLT46" s="851"/>
      <c r="MLU46" s="851"/>
      <c r="MLV46" s="851"/>
      <c r="MLW46" s="851"/>
      <c r="MLX46" s="851"/>
      <c r="MLY46" s="851"/>
      <c r="MLZ46" s="851"/>
      <c r="MMA46" s="851"/>
      <c r="MMB46" s="851"/>
      <c r="MMC46" s="851"/>
      <c r="MMD46" s="851"/>
      <c r="MME46" s="851"/>
      <c r="MMF46" s="851"/>
      <c r="MMG46" s="851"/>
      <c r="MMH46" s="851"/>
      <c r="MMI46" s="851"/>
      <c r="MMJ46" s="851"/>
      <c r="MMK46" s="851"/>
      <c r="MML46" s="851"/>
      <c r="MMM46" s="851"/>
      <c r="MMN46" s="851"/>
      <c r="MMO46" s="851"/>
      <c r="MMP46" s="851"/>
      <c r="MMQ46" s="851"/>
      <c r="MMR46" s="851"/>
      <c r="MMS46" s="851"/>
      <c r="MMT46" s="851"/>
      <c r="MMU46" s="851"/>
      <c r="MMV46" s="851"/>
      <c r="MMW46" s="851"/>
      <c r="MMX46" s="851"/>
      <c r="MMY46" s="851"/>
      <c r="MMZ46" s="851"/>
      <c r="MNA46" s="851"/>
      <c r="MNB46" s="851"/>
      <c r="MNC46" s="851"/>
      <c r="MND46" s="851"/>
      <c r="MNE46" s="851"/>
      <c r="MNF46" s="851"/>
      <c r="MNG46" s="851"/>
      <c r="MNH46" s="851"/>
      <c r="MNI46" s="851"/>
      <c r="MNJ46" s="851"/>
      <c r="MNK46" s="851"/>
      <c r="MNL46" s="851"/>
      <c r="MNM46" s="851"/>
      <c r="MNN46" s="851"/>
      <c r="MNO46" s="851"/>
      <c r="MNP46" s="851"/>
      <c r="MNQ46" s="851"/>
      <c r="MNR46" s="851"/>
      <c r="MNS46" s="851"/>
      <c r="MNT46" s="851"/>
      <c r="MNU46" s="851"/>
      <c r="MNV46" s="851"/>
      <c r="MNW46" s="851"/>
      <c r="MNX46" s="851"/>
      <c r="MNY46" s="851"/>
      <c r="MNZ46" s="851"/>
      <c r="MOA46" s="851"/>
      <c r="MOB46" s="851"/>
      <c r="MOC46" s="851"/>
      <c r="MOD46" s="851"/>
      <c r="MOE46" s="851"/>
      <c r="MOF46" s="851"/>
      <c r="MOG46" s="851"/>
      <c r="MOH46" s="851"/>
      <c r="MOI46" s="851"/>
      <c r="MOJ46" s="851"/>
      <c r="MOK46" s="851"/>
      <c r="MOL46" s="851"/>
      <c r="MOM46" s="851"/>
      <c r="MON46" s="851"/>
      <c r="MOO46" s="851"/>
      <c r="MOP46" s="851"/>
      <c r="MOQ46" s="851"/>
      <c r="MOR46" s="851"/>
      <c r="MOS46" s="851"/>
      <c r="MOT46" s="851"/>
      <c r="MOU46" s="851"/>
      <c r="MOV46" s="851"/>
      <c r="MOW46" s="851"/>
      <c r="MOX46" s="851"/>
      <c r="MOY46" s="851"/>
      <c r="MOZ46" s="851"/>
      <c r="MPA46" s="851"/>
      <c r="MPB46" s="851"/>
      <c r="MPC46" s="851"/>
      <c r="MPD46" s="851"/>
      <c r="MPE46" s="851"/>
      <c r="MPF46" s="851"/>
      <c r="MPG46" s="851"/>
      <c r="MPH46" s="851"/>
      <c r="MPI46" s="851"/>
      <c r="MPJ46" s="851"/>
      <c r="MPK46" s="851"/>
      <c r="MPL46" s="851"/>
      <c r="MPM46" s="851"/>
      <c r="MPN46" s="851"/>
      <c r="MPO46" s="851"/>
      <c r="MPP46" s="851"/>
      <c r="MPQ46" s="851"/>
      <c r="MPR46" s="851"/>
      <c r="MPS46" s="851"/>
      <c r="MPT46" s="851"/>
      <c r="MPU46" s="851"/>
      <c r="MPV46" s="851"/>
      <c r="MPW46" s="851"/>
      <c r="MPX46" s="851"/>
      <c r="MPY46" s="851"/>
      <c r="MPZ46" s="851"/>
      <c r="MQA46" s="851"/>
      <c r="MQB46" s="851"/>
      <c r="MQC46" s="851"/>
      <c r="MQD46" s="851"/>
      <c r="MQE46" s="851"/>
      <c r="MQF46" s="851"/>
      <c r="MQG46" s="851"/>
      <c r="MQH46" s="851"/>
      <c r="MQI46" s="851"/>
      <c r="MQJ46" s="851"/>
      <c r="MQK46" s="851"/>
      <c r="MQL46" s="851"/>
      <c r="MQM46" s="851"/>
      <c r="MQN46" s="851"/>
      <c r="MQO46" s="851"/>
      <c r="MQP46" s="851"/>
      <c r="MQQ46" s="851"/>
      <c r="MQR46" s="851"/>
      <c r="MQS46" s="851"/>
      <c r="MQT46" s="851"/>
      <c r="MQU46" s="851"/>
      <c r="MQV46" s="851"/>
      <c r="MQW46" s="851"/>
      <c r="MQX46" s="851"/>
      <c r="MQY46" s="851"/>
      <c r="MQZ46" s="851"/>
      <c r="MRA46" s="851"/>
      <c r="MRB46" s="851"/>
      <c r="MRC46" s="851"/>
      <c r="MRD46" s="851"/>
      <c r="MRE46" s="851"/>
      <c r="MRF46" s="851"/>
      <c r="MRG46" s="851"/>
      <c r="MRH46" s="851"/>
      <c r="MRI46" s="851"/>
      <c r="MRJ46" s="851"/>
      <c r="MRK46" s="851"/>
      <c r="MRL46" s="851"/>
      <c r="MRM46" s="851"/>
      <c r="MRN46" s="851"/>
      <c r="MRO46" s="851"/>
      <c r="MRP46" s="851"/>
      <c r="MRQ46" s="851"/>
      <c r="MRR46" s="851"/>
      <c r="MRS46" s="851"/>
      <c r="MRT46" s="851"/>
      <c r="MRU46" s="851"/>
      <c r="MRV46" s="851"/>
      <c r="MRW46" s="851"/>
      <c r="MRX46" s="851"/>
      <c r="MRY46" s="851"/>
      <c r="MRZ46" s="851"/>
      <c r="MSA46" s="851"/>
      <c r="MSB46" s="851"/>
      <c r="MSC46" s="851"/>
      <c r="MSD46" s="851"/>
      <c r="MSE46" s="851"/>
      <c r="MSF46" s="851"/>
      <c r="MSG46" s="851"/>
      <c r="MSH46" s="851"/>
      <c r="MSI46" s="851"/>
      <c r="MSJ46" s="851"/>
      <c r="MSK46" s="851"/>
      <c r="MSL46" s="851"/>
      <c r="MSM46" s="851"/>
      <c r="MSN46" s="851"/>
      <c r="MSO46" s="851"/>
      <c r="MSP46" s="851"/>
      <c r="MSQ46" s="851"/>
      <c r="MSR46" s="851"/>
      <c r="MSS46" s="851"/>
      <c r="MST46" s="851"/>
      <c r="MSU46" s="851"/>
      <c r="MSV46" s="851"/>
      <c r="MSW46" s="851"/>
      <c r="MSX46" s="851"/>
      <c r="MSY46" s="851"/>
      <c r="MSZ46" s="851"/>
      <c r="MTA46" s="851"/>
      <c r="MTB46" s="851"/>
      <c r="MTC46" s="851"/>
      <c r="MTD46" s="851"/>
      <c r="MTE46" s="851"/>
      <c r="MTF46" s="851"/>
      <c r="MTG46" s="851"/>
      <c r="MTH46" s="851"/>
      <c r="MTI46" s="851"/>
      <c r="MTJ46" s="851"/>
      <c r="MTK46" s="851"/>
      <c r="MTL46" s="851"/>
      <c r="MTM46" s="851"/>
      <c r="MTN46" s="851"/>
      <c r="MTO46" s="851"/>
      <c r="MTP46" s="851"/>
      <c r="MTQ46" s="851"/>
      <c r="MTR46" s="851"/>
      <c r="MTS46" s="851"/>
      <c r="MTT46" s="851"/>
      <c r="MTU46" s="851"/>
      <c r="MTV46" s="851"/>
      <c r="MTW46" s="851"/>
      <c r="MTX46" s="851"/>
      <c r="MTY46" s="851"/>
      <c r="MTZ46" s="851"/>
      <c r="MUA46" s="851"/>
      <c r="MUB46" s="851"/>
      <c r="MUC46" s="851"/>
      <c r="MUD46" s="851"/>
      <c r="MUE46" s="851"/>
      <c r="MUF46" s="851"/>
      <c r="MUG46" s="851"/>
      <c r="MUH46" s="851"/>
      <c r="MUI46" s="851"/>
      <c r="MUJ46" s="851"/>
      <c r="MUK46" s="851"/>
      <c r="MUL46" s="851"/>
      <c r="MUM46" s="851"/>
      <c r="MUN46" s="851"/>
      <c r="MUO46" s="851"/>
      <c r="MUP46" s="851"/>
      <c r="MUQ46" s="851"/>
      <c r="MUR46" s="851"/>
      <c r="MUS46" s="851"/>
      <c r="MUT46" s="851"/>
      <c r="MUU46" s="851"/>
      <c r="MUV46" s="851"/>
      <c r="MUW46" s="851"/>
      <c r="MUX46" s="851"/>
      <c r="MUY46" s="851"/>
      <c r="MUZ46" s="851"/>
      <c r="MVA46" s="851"/>
      <c r="MVB46" s="851"/>
      <c r="MVC46" s="851"/>
      <c r="MVD46" s="851"/>
      <c r="MVE46" s="851"/>
      <c r="MVF46" s="851"/>
      <c r="MVG46" s="851"/>
      <c r="MVH46" s="851"/>
      <c r="MVI46" s="851"/>
      <c r="MVJ46" s="851"/>
      <c r="MVK46" s="851"/>
      <c r="MVL46" s="851"/>
      <c r="MVM46" s="851"/>
      <c r="MVN46" s="851"/>
      <c r="MVO46" s="851"/>
      <c r="MVP46" s="851"/>
      <c r="MVQ46" s="851"/>
      <c r="MVR46" s="851"/>
      <c r="MVS46" s="851"/>
      <c r="MVT46" s="851"/>
      <c r="MVU46" s="851"/>
      <c r="MVV46" s="851"/>
      <c r="MVW46" s="851"/>
      <c r="MVX46" s="851"/>
      <c r="MVY46" s="851"/>
      <c r="MVZ46" s="851"/>
      <c r="MWA46" s="851"/>
      <c r="MWB46" s="851"/>
      <c r="MWC46" s="851"/>
      <c r="MWD46" s="851"/>
      <c r="MWE46" s="851"/>
      <c r="MWF46" s="851"/>
      <c r="MWG46" s="851"/>
      <c r="MWH46" s="851"/>
      <c r="MWI46" s="851"/>
      <c r="MWJ46" s="851"/>
      <c r="MWK46" s="851"/>
      <c r="MWL46" s="851"/>
      <c r="MWM46" s="851"/>
      <c r="MWN46" s="851"/>
      <c r="MWO46" s="851"/>
      <c r="MWP46" s="851"/>
      <c r="MWQ46" s="851"/>
      <c r="MWR46" s="851"/>
      <c r="MWS46" s="851"/>
      <c r="MWT46" s="851"/>
      <c r="MWU46" s="851"/>
      <c r="MWV46" s="851"/>
      <c r="MWW46" s="851"/>
      <c r="MWX46" s="851"/>
      <c r="MWY46" s="851"/>
      <c r="MWZ46" s="851"/>
      <c r="MXA46" s="851"/>
      <c r="MXB46" s="851"/>
      <c r="MXC46" s="851"/>
      <c r="MXD46" s="851"/>
      <c r="MXE46" s="851"/>
      <c r="MXF46" s="851"/>
      <c r="MXG46" s="851"/>
      <c r="MXH46" s="851"/>
      <c r="MXI46" s="851"/>
      <c r="MXJ46" s="851"/>
      <c r="MXK46" s="851"/>
      <c r="MXL46" s="851"/>
      <c r="MXM46" s="851"/>
      <c r="MXN46" s="851"/>
      <c r="MXO46" s="851"/>
      <c r="MXP46" s="851"/>
      <c r="MXQ46" s="851"/>
      <c r="MXR46" s="851"/>
      <c r="MXS46" s="851"/>
      <c r="MXT46" s="851"/>
      <c r="MXU46" s="851"/>
      <c r="MXV46" s="851"/>
      <c r="MXW46" s="851"/>
      <c r="MXX46" s="851"/>
      <c r="MXY46" s="851"/>
      <c r="MXZ46" s="851"/>
      <c r="MYA46" s="851"/>
      <c r="MYB46" s="851"/>
      <c r="MYC46" s="851"/>
      <c r="MYD46" s="851"/>
      <c r="MYE46" s="851"/>
      <c r="MYF46" s="851"/>
      <c r="MYG46" s="851"/>
      <c r="MYH46" s="851"/>
      <c r="MYI46" s="851"/>
      <c r="MYJ46" s="851"/>
      <c r="MYK46" s="851"/>
      <c r="MYL46" s="851"/>
      <c r="MYM46" s="851"/>
      <c r="MYN46" s="851"/>
      <c r="MYO46" s="851"/>
      <c r="MYP46" s="851"/>
      <c r="MYQ46" s="851"/>
      <c r="MYR46" s="851"/>
      <c r="MYS46" s="851"/>
      <c r="MYT46" s="851"/>
      <c r="MYU46" s="851"/>
      <c r="MYV46" s="851"/>
      <c r="MYW46" s="851"/>
      <c r="MYX46" s="851"/>
      <c r="MYY46" s="851"/>
      <c r="MYZ46" s="851"/>
      <c r="MZA46" s="851"/>
      <c r="MZB46" s="851"/>
      <c r="MZC46" s="851"/>
      <c r="MZD46" s="851"/>
      <c r="MZE46" s="851"/>
      <c r="MZF46" s="851"/>
      <c r="MZG46" s="851"/>
      <c r="MZH46" s="851"/>
      <c r="MZI46" s="851"/>
      <c r="MZJ46" s="851"/>
      <c r="MZK46" s="851"/>
      <c r="MZL46" s="851"/>
      <c r="MZM46" s="851"/>
      <c r="MZN46" s="851"/>
      <c r="MZO46" s="851"/>
      <c r="MZP46" s="851"/>
      <c r="MZQ46" s="851"/>
      <c r="MZR46" s="851"/>
      <c r="MZS46" s="851"/>
      <c r="MZT46" s="851"/>
      <c r="MZU46" s="851"/>
      <c r="MZV46" s="851"/>
      <c r="MZW46" s="851"/>
      <c r="MZX46" s="851"/>
      <c r="MZY46" s="851"/>
      <c r="MZZ46" s="851"/>
      <c r="NAA46" s="851"/>
      <c r="NAB46" s="851"/>
      <c r="NAC46" s="851"/>
      <c r="NAD46" s="851"/>
      <c r="NAE46" s="851"/>
      <c r="NAF46" s="851"/>
      <c r="NAG46" s="851"/>
      <c r="NAH46" s="851"/>
      <c r="NAI46" s="851"/>
      <c r="NAJ46" s="851"/>
      <c r="NAK46" s="851"/>
      <c r="NAL46" s="851"/>
      <c r="NAM46" s="851"/>
      <c r="NAN46" s="851"/>
      <c r="NAO46" s="851"/>
      <c r="NAP46" s="851"/>
      <c r="NAQ46" s="851"/>
      <c r="NAR46" s="851"/>
      <c r="NAS46" s="851"/>
      <c r="NAT46" s="851"/>
      <c r="NAU46" s="851"/>
      <c r="NAV46" s="851"/>
      <c r="NAW46" s="851"/>
      <c r="NAX46" s="851"/>
      <c r="NAY46" s="851"/>
      <c r="NAZ46" s="851"/>
      <c r="NBA46" s="851"/>
      <c r="NBB46" s="851"/>
      <c r="NBC46" s="851"/>
      <c r="NBD46" s="851"/>
      <c r="NBE46" s="851"/>
      <c r="NBF46" s="851"/>
      <c r="NBG46" s="851"/>
      <c r="NBH46" s="851"/>
      <c r="NBI46" s="851"/>
      <c r="NBJ46" s="851"/>
      <c r="NBK46" s="851"/>
      <c r="NBL46" s="851"/>
      <c r="NBM46" s="851"/>
      <c r="NBN46" s="851"/>
      <c r="NBO46" s="851"/>
      <c r="NBP46" s="851"/>
      <c r="NBQ46" s="851"/>
      <c r="NBR46" s="851"/>
      <c r="NBS46" s="851"/>
      <c r="NBT46" s="851"/>
      <c r="NBU46" s="851"/>
      <c r="NBV46" s="851"/>
      <c r="NBW46" s="851"/>
      <c r="NBX46" s="851"/>
      <c r="NBY46" s="851"/>
      <c r="NBZ46" s="851"/>
      <c r="NCA46" s="851"/>
      <c r="NCB46" s="851"/>
      <c r="NCC46" s="851"/>
      <c r="NCD46" s="851"/>
      <c r="NCE46" s="851"/>
      <c r="NCF46" s="851"/>
      <c r="NCG46" s="851"/>
      <c r="NCH46" s="851"/>
      <c r="NCI46" s="851"/>
      <c r="NCJ46" s="851"/>
      <c r="NCK46" s="851"/>
      <c r="NCL46" s="851"/>
      <c r="NCM46" s="851"/>
      <c r="NCN46" s="851"/>
      <c r="NCO46" s="851"/>
      <c r="NCP46" s="851"/>
      <c r="NCQ46" s="851"/>
      <c r="NCR46" s="851"/>
      <c r="NCS46" s="851"/>
      <c r="NCT46" s="851"/>
      <c r="NCU46" s="851"/>
      <c r="NCV46" s="851"/>
      <c r="NCW46" s="851"/>
      <c r="NCX46" s="851"/>
      <c r="NCY46" s="851"/>
      <c r="NCZ46" s="851"/>
      <c r="NDA46" s="851"/>
      <c r="NDB46" s="851"/>
      <c r="NDC46" s="851"/>
      <c r="NDD46" s="851"/>
      <c r="NDE46" s="851"/>
      <c r="NDF46" s="851"/>
      <c r="NDG46" s="851"/>
      <c r="NDH46" s="851"/>
      <c r="NDI46" s="851"/>
      <c r="NDJ46" s="851"/>
      <c r="NDK46" s="851"/>
      <c r="NDL46" s="851"/>
      <c r="NDM46" s="851"/>
      <c r="NDN46" s="851"/>
      <c r="NDO46" s="851"/>
      <c r="NDP46" s="851"/>
      <c r="NDQ46" s="851"/>
      <c r="NDR46" s="851"/>
      <c r="NDS46" s="851"/>
      <c r="NDT46" s="851"/>
      <c r="NDU46" s="851"/>
      <c r="NDV46" s="851"/>
      <c r="NDW46" s="851"/>
      <c r="NDX46" s="851"/>
      <c r="NDY46" s="851"/>
      <c r="NDZ46" s="851"/>
      <c r="NEA46" s="851"/>
      <c r="NEB46" s="851"/>
      <c r="NEC46" s="851"/>
      <c r="NED46" s="851"/>
      <c r="NEE46" s="851"/>
      <c r="NEF46" s="851"/>
      <c r="NEG46" s="851"/>
      <c r="NEH46" s="851"/>
      <c r="NEI46" s="851"/>
      <c r="NEJ46" s="851"/>
      <c r="NEK46" s="851"/>
      <c r="NEL46" s="851"/>
      <c r="NEM46" s="851"/>
      <c r="NEN46" s="851"/>
      <c r="NEO46" s="851"/>
      <c r="NEP46" s="851"/>
      <c r="NEQ46" s="851"/>
      <c r="NER46" s="851"/>
      <c r="NES46" s="851"/>
      <c r="NET46" s="851"/>
      <c r="NEU46" s="851"/>
      <c r="NEV46" s="851"/>
      <c r="NEW46" s="851"/>
      <c r="NEX46" s="851"/>
      <c r="NEY46" s="851"/>
      <c r="NEZ46" s="851"/>
      <c r="NFA46" s="851"/>
      <c r="NFB46" s="851"/>
      <c r="NFC46" s="851"/>
      <c r="NFD46" s="851"/>
      <c r="NFE46" s="851"/>
      <c r="NFF46" s="851"/>
      <c r="NFG46" s="851"/>
      <c r="NFH46" s="851"/>
      <c r="NFI46" s="851"/>
      <c r="NFJ46" s="851"/>
      <c r="NFK46" s="851"/>
      <c r="NFL46" s="851"/>
      <c r="NFM46" s="851"/>
      <c r="NFN46" s="851"/>
      <c r="NFO46" s="851"/>
      <c r="NFP46" s="851"/>
      <c r="NFQ46" s="851"/>
      <c r="NFR46" s="851"/>
      <c r="NFS46" s="851"/>
      <c r="NFT46" s="851"/>
      <c r="NFU46" s="851"/>
      <c r="NFV46" s="851"/>
      <c r="NFW46" s="851"/>
      <c r="NFX46" s="851"/>
      <c r="NFY46" s="851"/>
      <c r="NFZ46" s="851"/>
      <c r="NGA46" s="851"/>
      <c r="NGB46" s="851"/>
      <c r="NGC46" s="851"/>
      <c r="NGD46" s="851"/>
      <c r="NGE46" s="851"/>
      <c r="NGF46" s="851"/>
      <c r="NGG46" s="851"/>
      <c r="NGH46" s="851"/>
      <c r="NGI46" s="851"/>
      <c r="NGJ46" s="851"/>
      <c r="NGK46" s="851"/>
      <c r="NGL46" s="851"/>
      <c r="NGM46" s="851"/>
      <c r="NGN46" s="851"/>
      <c r="NGO46" s="851"/>
      <c r="NGP46" s="851"/>
      <c r="NGQ46" s="851"/>
      <c r="NGR46" s="851"/>
      <c r="NGS46" s="851"/>
      <c r="NGT46" s="851"/>
      <c r="NGU46" s="851"/>
      <c r="NGV46" s="851"/>
      <c r="NGW46" s="851"/>
      <c r="NGX46" s="851"/>
      <c r="NGY46" s="851"/>
      <c r="NGZ46" s="851"/>
      <c r="NHA46" s="851"/>
      <c r="NHB46" s="851"/>
      <c r="NHC46" s="851"/>
      <c r="NHD46" s="851"/>
      <c r="NHE46" s="851"/>
      <c r="NHF46" s="851"/>
      <c r="NHG46" s="851"/>
      <c r="NHH46" s="851"/>
      <c r="NHI46" s="851"/>
      <c r="NHJ46" s="851"/>
      <c r="NHK46" s="851"/>
      <c r="NHL46" s="851"/>
      <c r="NHM46" s="851"/>
      <c r="NHN46" s="851"/>
      <c r="NHO46" s="851"/>
      <c r="NHP46" s="851"/>
      <c r="NHQ46" s="851"/>
      <c r="NHR46" s="851"/>
      <c r="NHS46" s="851"/>
      <c r="NHT46" s="851"/>
      <c r="NHU46" s="851"/>
      <c r="NHV46" s="851"/>
      <c r="NHW46" s="851"/>
      <c r="NHX46" s="851"/>
      <c r="NHY46" s="851"/>
      <c r="NHZ46" s="851"/>
      <c r="NIA46" s="851"/>
      <c r="NIB46" s="851"/>
      <c r="NIC46" s="851"/>
      <c r="NID46" s="851"/>
      <c r="NIE46" s="851"/>
      <c r="NIF46" s="851"/>
      <c r="NIG46" s="851"/>
      <c r="NIH46" s="851"/>
      <c r="NII46" s="851"/>
      <c r="NIJ46" s="851"/>
      <c r="NIK46" s="851"/>
      <c r="NIL46" s="851"/>
      <c r="NIM46" s="851"/>
      <c r="NIN46" s="851"/>
      <c r="NIO46" s="851"/>
      <c r="NIP46" s="851"/>
      <c r="NIQ46" s="851"/>
      <c r="NIR46" s="851"/>
      <c r="NIS46" s="851"/>
      <c r="NIT46" s="851"/>
      <c r="NIU46" s="851"/>
      <c r="NIV46" s="851"/>
      <c r="NIW46" s="851"/>
      <c r="NIX46" s="851"/>
      <c r="NIY46" s="851"/>
      <c r="NIZ46" s="851"/>
      <c r="NJA46" s="851"/>
      <c r="NJB46" s="851"/>
      <c r="NJC46" s="851"/>
      <c r="NJD46" s="851"/>
      <c r="NJE46" s="851"/>
      <c r="NJF46" s="851"/>
      <c r="NJG46" s="851"/>
      <c r="NJH46" s="851"/>
      <c r="NJI46" s="851"/>
      <c r="NJJ46" s="851"/>
      <c r="NJK46" s="851"/>
      <c r="NJL46" s="851"/>
      <c r="NJM46" s="851"/>
      <c r="NJN46" s="851"/>
      <c r="NJO46" s="851"/>
      <c r="NJP46" s="851"/>
      <c r="NJQ46" s="851"/>
      <c r="NJR46" s="851"/>
      <c r="NJS46" s="851"/>
      <c r="NJT46" s="851"/>
      <c r="NJU46" s="851"/>
      <c r="NJV46" s="851"/>
      <c r="NJW46" s="851"/>
      <c r="NJX46" s="851"/>
      <c r="NJY46" s="851"/>
      <c r="NJZ46" s="851"/>
      <c r="NKA46" s="851"/>
      <c r="NKB46" s="851"/>
      <c r="NKC46" s="851"/>
      <c r="NKD46" s="851"/>
      <c r="NKE46" s="851"/>
      <c r="NKF46" s="851"/>
      <c r="NKG46" s="851"/>
      <c r="NKH46" s="851"/>
      <c r="NKI46" s="851"/>
      <c r="NKJ46" s="851"/>
      <c r="NKK46" s="851"/>
      <c r="NKL46" s="851"/>
      <c r="NKM46" s="851"/>
      <c r="NKN46" s="851"/>
      <c r="NKO46" s="851"/>
      <c r="NKP46" s="851"/>
      <c r="NKQ46" s="851"/>
      <c r="NKR46" s="851"/>
      <c r="NKS46" s="851"/>
      <c r="NKT46" s="851"/>
      <c r="NKU46" s="851"/>
      <c r="NKV46" s="851"/>
      <c r="NKW46" s="851"/>
      <c r="NKX46" s="851"/>
      <c r="NKY46" s="851"/>
      <c r="NKZ46" s="851"/>
      <c r="NLA46" s="851"/>
      <c r="NLB46" s="851"/>
      <c r="NLC46" s="851"/>
      <c r="NLD46" s="851"/>
      <c r="NLE46" s="851"/>
      <c r="NLF46" s="851"/>
      <c r="NLG46" s="851"/>
      <c r="NLH46" s="851"/>
      <c r="NLI46" s="851"/>
      <c r="NLJ46" s="851"/>
      <c r="NLK46" s="851"/>
      <c r="NLL46" s="851"/>
      <c r="NLM46" s="851"/>
      <c r="NLN46" s="851"/>
      <c r="NLO46" s="851"/>
      <c r="NLP46" s="851"/>
      <c r="NLQ46" s="851"/>
      <c r="NLR46" s="851"/>
      <c r="NLS46" s="851"/>
      <c r="NLT46" s="851"/>
      <c r="NLU46" s="851"/>
      <c r="NLV46" s="851"/>
      <c r="NLW46" s="851"/>
      <c r="NLX46" s="851"/>
      <c r="NLY46" s="851"/>
      <c r="NLZ46" s="851"/>
      <c r="NMA46" s="851"/>
      <c r="NMB46" s="851"/>
      <c r="NMC46" s="851"/>
      <c r="NMD46" s="851"/>
      <c r="NME46" s="851"/>
      <c r="NMF46" s="851"/>
      <c r="NMG46" s="851"/>
      <c r="NMH46" s="851"/>
      <c r="NMI46" s="851"/>
      <c r="NMJ46" s="851"/>
      <c r="NMK46" s="851"/>
      <c r="NML46" s="851"/>
      <c r="NMM46" s="851"/>
      <c r="NMN46" s="851"/>
      <c r="NMO46" s="851"/>
      <c r="NMP46" s="851"/>
      <c r="NMQ46" s="851"/>
      <c r="NMR46" s="851"/>
      <c r="NMS46" s="851"/>
      <c r="NMT46" s="851"/>
      <c r="NMU46" s="851"/>
      <c r="NMV46" s="851"/>
      <c r="NMW46" s="851"/>
      <c r="NMX46" s="851"/>
      <c r="NMY46" s="851"/>
      <c r="NMZ46" s="851"/>
      <c r="NNA46" s="851"/>
      <c r="NNB46" s="851"/>
      <c r="NNC46" s="851"/>
      <c r="NND46" s="851"/>
      <c r="NNE46" s="851"/>
      <c r="NNF46" s="851"/>
      <c r="NNG46" s="851"/>
      <c r="NNH46" s="851"/>
      <c r="NNI46" s="851"/>
      <c r="NNJ46" s="851"/>
      <c r="NNK46" s="851"/>
      <c r="NNL46" s="851"/>
      <c r="NNM46" s="851"/>
      <c r="NNN46" s="851"/>
      <c r="NNO46" s="851"/>
      <c r="NNP46" s="851"/>
      <c r="NNQ46" s="851"/>
      <c r="NNR46" s="851"/>
      <c r="NNS46" s="851"/>
      <c r="NNT46" s="851"/>
      <c r="NNU46" s="851"/>
      <c r="NNV46" s="851"/>
      <c r="NNW46" s="851"/>
      <c r="NNX46" s="851"/>
      <c r="NNY46" s="851"/>
      <c r="NNZ46" s="851"/>
      <c r="NOA46" s="851"/>
      <c r="NOB46" s="851"/>
      <c r="NOC46" s="851"/>
      <c r="NOD46" s="851"/>
      <c r="NOE46" s="851"/>
      <c r="NOF46" s="851"/>
      <c r="NOG46" s="851"/>
      <c r="NOH46" s="851"/>
      <c r="NOI46" s="851"/>
      <c r="NOJ46" s="851"/>
      <c r="NOK46" s="851"/>
      <c r="NOL46" s="851"/>
      <c r="NOM46" s="851"/>
      <c r="NON46" s="851"/>
      <c r="NOO46" s="851"/>
      <c r="NOP46" s="851"/>
      <c r="NOQ46" s="851"/>
      <c r="NOR46" s="851"/>
      <c r="NOS46" s="851"/>
      <c r="NOT46" s="851"/>
      <c r="NOU46" s="851"/>
      <c r="NOV46" s="851"/>
      <c r="NOW46" s="851"/>
      <c r="NOX46" s="851"/>
      <c r="NOY46" s="851"/>
      <c r="NOZ46" s="851"/>
      <c r="NPA46" s="851"/>
      <c r="NPB46" s="851"/>
      <c r="NPC46" s="851"/>
      <c r="NPD46" s="851"/>
      <c r="NPE46" s="851"/>
      <c r="NPF46" s="851"/>
      <c r="NPG46" s="851"/>
      <c r="NPH46" s="851"/>
      <c r="NPI46" s="851"/>
      <c r="NPJ46" s="851"/>
      <c r="NPK46" s="851"/>
      <c r="NPL46" s="851"/>
      <c r="NPM46" s="851"/>
      <c r="NPN46" s="851"/>
      <c r="NPO46" s="851"/>
      <c r="NPP46" s="851"/>
      <c r="NPQ46" s="851"/>
      <c r="NPR46" s="851"/>
      <c r="NPS46" s="851"/>
      <c r="NPT46" s="851"/>
      <c r="NPU46" s="851"/>
      <c r="NPV46" s="851"/>
      <c r="NPW46" s="851"/>
      <c r="NPX46" s="851"/>
      <c r="NPY46" s="851"/>
      <c r="NPZ46" s="851"/>
      <c r="NQA46" s="851"/>
      <c r="NQB46" s="851"/>
      <c r="NQC46" s="851"/>
      <c r="NQD46" s="851"/>
      <c r="NQE46" s="851"/>
      <c r="NQF46" s="851"/>
      <c r="NQG46" s="851"/>
      <c r="NQH46" s="851"/>
      <c r="NQI46" s="851"/>
      <c r="NQJ46" s="851"/>
      <c r="NQK46" s="851"/>
      <c r="NQL46" s="851"/>
      <c r="NQM46" s="851"/>
      <c r="NQN46" s="851"/>
      <c r="NQO46" s="851"/>
      <c r="NQP46" s="851"/>
      <c r="NQQ46" s="851"/>
      <c r="NQR46" s="851"/>
      <c r="NQS46" s="851"/>
      <c r="NQT46" s="851"/>
      <c r="NQU46" s="851"/>
      <c r="NQV46" s="851"/>
      <c r="NQW46" s="851"/>
      <c r="NQX46" s="851"/>
      <c r="NQY46" s="851"/>
      <c r="NQZ46" s="851"/>
      <c r="NRA46" s="851"/>
      <c r="NRB46" s="851"/>
      <c r="NRC46" s="851"/>
      <c r="NRD46" s="851"/>
      <c r="NRE46" s="851"/>
      <c r="NRF46" s="851"/>
      <c r="NRG46" s="851"/>
      <c r="NRH46" s="851"/>
      <c r="NRI46" s="851"/>
      <c r="NRJ46" s="851"/>
      <c r="NRK46" s="851"/>
      <c r="NRL46" s="851"/>
      <c r="NRM46" s="851"/>
      <c r="NRN46" s="851"/>
      <c r="NRO46" s="851"/>
      <c r="NRP46" s="851"/>
      <c r="NRQ46" s="851"/>
      <c r="NRR46" s="851"/>
      <c r="NRS46" s="851"/>
      <c r="NRT46" s="851"/>
      <c r="NRU46" s="851"/>
      <c r="NRV46" s="851"/>
      <c r="NRW46" s="851"/>
      <c r="NRX46" s="851"/>
      <c r="NRY46" s="851"/>
      <c r="NRZ46" s="851"/>
      <c r="NSA46" s="851"/>
      <c r="NSB46" s="851"/>
      <c r="NSC46" s="851"/>
      <c r="NSD46" s="851"/>
      <c r="NSE46" s="851"/>
      <c r="NSF46" s="851"/>
      <c r="NSG46" s="851"/>
      <c r="NSH46" s="851"/>
      <c r="NSI46" s="851"/>
      <c r="NSJ46" s="851"/>
      <c r="NSK46" s="851"/>
      <c r="NSL46" s="851"/>
      <c r="NSM46" s="851"/>
      <c r="NSN46" s="851"/>
      <c r="NSO46" s="851"/>
      <c r="NSP46" s="851"/>
      <c r="NSQ46" s="851"/>
      <c r="NSR46" s="851"/>
      <c r="NSS46" s="851"/>
      <c r="NST46" s="851"/>
      <c r="NSU46" s="851"/>
      <c r="NSV46" s="851"/>
      <c r="NSW46" s="851"/>
      <c r="NSX46" s="851"/>
      <c r="NSY46" s="851"/>
      <c r="NSZ46" s="851"/>
      <c r="NTA46" s="851"/>
      <c r="NTB46" s="851"/>
      <c r="NTC46" s="851"/>
      <c r="NTD46" s="851"/>
      <c r="NTE46" s="851"/>
      <c r="NTF46" s="851"/>
      <c r="NTG46" s="851"/>
      <c r="NTH46" s="851"/>
      <c r="NTI46" s="851"/>
      <c r="NTJ46" s="851"/>
      <c r="NTK46" s="851"/>
      <c r="NTL46" s="851"/>
      <c r="NTM46" s="851"/>
      <c r="NTN46" s="851"/>
      <c r="NTO46" s="851"/>
      <c r="NTP46" s="851"/>
      <c r="NTQ46" s="851"/>
      <c r="NTR46" s="851"/>
      <c r="NTS46" s="851"/>
      <c r="NTT46" s="851"/>
      <c r="NTU46" s="851"/>
      <c r="NTV46" s="851"/>
      <c r="NTW46" s="851"/>
      <c r="NTX46" s="851"/>
      <c r="NTY46" s="851"/>
      <c r="NTZ46" s="851"/>
      <c r="NUA46" s="851"/>
      <c r="NUB46" s="851"/>
      <c r="NUC46" s="851"/>
      <c r="NUD46" s="851"/>
      <c r="NUE46" s="851"/>
      <c r="NUF46" s="851"/>
      <c r="NUG46" s="851"/>
      <c r="NUH46" s="851"/>
      <c r="NUI46" s="851"/>
      <c r="NUJ46" s="851"/>
      <c r="NUK46" s="851"/>
      <c r="NUL46" s="851"/>
      <c r="NUM46" s="851"/>
      <c r="NUN46" s="851"/>
      <c r="NUO46" s="851"/>
      <c r="NUP46" s="851"/>
      <c r="NUQ46" s="851"/>
      <c r="NUR46" s="851"/>
      <c r="NUS46" s="851"/>
      <c r="NUT46" s="851"/>
      <c r="NUU46" s="851"/>
      <c r="NUV46" s="851"/>
      <c r="NUW46" s="851"/>
      <c r="NUX46" s="851"/>
      <c r="NUY46" s="851"/>
      <c r="NUZ46" s="851"/>
      <c r="NVA46" s="851"/>
      <c r="NVB46" s="851"/>
      <c r="NVC46" s="851"/>
      <c r="NVD46" s="851"/>
      <c r="NVE46" s="851"/>
      <c r="NVF46" s="851"/>
      <c r="NVG46" s="851"/>
      <c r="NVH46" s="851"/>
      <c r="NVI46" s="851"/>
      <c r="NVJ46" s="851"/>
      <c r="NVK46" s="851"/>
      <c r="NVL46" s="851"/>
      <c r="NVM46" s="851"/>
      <c r="NVN46" s="851"/>
      <c r="NVO46" s="851"/>
      <c r="NVP46" s="851"/>
      <c r="NVQ46" s="851"/>
      <c r="NVR46" s="851"/>
      <c r="NVS46" s="851"/>
      <c r="NVT46" s="851"/>
      <c r="NVU46" s="851"/>
      <c r="NVV46" s="851"/>
      <c r="NVW46" s="851"/>
      <c r="NVX46" s="851"/>
      <c r="NVY46" s="851"/>
      <c r="NVZ46" s="851"/>
      <c r="NWA46" s="851"/>
      <c r="NWB46" s="851"/>
      <c r="NWC46" s="851"/>
      <c r="NWD46" s="851"/>
      <c r="NWE46" s="851"/>
      <c r="NWF46" s="851"/>
      <c r="NWG46" s="851"/>
      <c r="NWH46" s="851"/>
      <c r="NWI46" s="851"/>
      <c r="NWJ46" s="851"/>
      <c r="NWK46" s="851"/>
      <c r="NWL46" s="851"/>
      <c r="NWM46" s="851"/>
      <c r="NWN46" s="851"/>
      <c r="NWO46" s="851"/>
      <c r="NWP46" s="851"/>
      <c r="NWQ46" s="851"/>
      <c r="NWR46" s="851"/>
      <c r="NWS46" s="851"/>
      <c r="NWT46" s="851"/>
      <c r="NWU46" s="851"/>
      <c r="NWV46" s="851"/>
      <c r="NWW46" s="851"/>
      <c r="NWX46" s="851"/>
      <c r="NWY46" s="851"/>
      <c r="NWZ46" s="851"/>
      <c r="NXA46" s="851"/>
      <c r="NXB46" s="851"/>
      <c r="NXC46" s="851"/>
      <c r="NXD46" s="851"/>
      <c r="NXE46" s="851"/>
      <c r="NXF46" s="851"/>
      <c r="NXG46" s="851"/>
      <c r="NXH46" s="851"/>
      <c r="NXI46" s="851"/>
      <c r="NXJ46" s="851"/>
      <c r="NXK46" s="851"/>
      <c r="NXL46" s="851"/>
      <c r="NXM46" s="851"/>
      <c r="NXN46" s="851"/>
      <c r="NXO46" s="851"/>
      <c r="NXP46" s="851"/>
      <c r="NXQ46" s="851"/>
      <c r="NXR46" s="851"/>
      <c r="NXS46" s="851"/>
      <c r="NXT46" s="851"/>
      <c r="NXU46" s="851"/>
      <c r="NXV46" s="851"/>
      <c r="NXW46" s="851"/>
      <c r="NXX46" s="851"/>
      <c r="NXY46" s="851"/>
      <c r="NXZ46" s="851"/>
      <c r="NYA46" s="851"/>
      <c r="NYB46" s="851"/>
      <c r="NYC46" s="851"/>
      <c r="NYD46" s="851"/>
      <c r="NYE46" s="851"/>
      <c r="NYF46" s="851"/>
      <c r="NYG46" s="851"/>
      <c r="NYH46" s="851"/>
      <c r="NYI46" s="851"/>
      <c r="NYJ46" s="851"/>
      <c r="NYK46" s="851"/>
      <c r="NYL46" s="851"/>
      <c r="NYM46" s="851"/>
      <c r="NYN46" s="851"/>
      <c r="NYO46" s="851"/>
      <c r="NYP46" s="851"/>
      <c r="NYQ46" s="851"/>
      <c r="NYR46" s="851"/>
      <c r="NYS46" s="851"/>
      <c r="NYT46" s="851"/>
      <c r="NYU46" s="851"/>
      <c r="NYV46" s="851"/>
      <c r="NYW46" s="851"/>
      <c r="NYX46" s="851"/>
      <c r="NYY46" s="851"/>
      <c r="NYZ46" s="851"/>
      <c r="NZA46" s="851"/>
      <c r="NZB46" s="851"/>
      <c r="NZC46" s="851"/>
      <c r="NZD46" s="851"/>
      <c r="NZE46" s="851"/>
      <c r="NZF46" s="851"/>
      <c r="NZG46" s="851"/>
      <c r="NZH46" s="851"/>
      <c r="NZI46" s="851"/>
      <c r="NZJ46" s="851"/>
      <c r="NZK46" s="851"/>
      <c r="NZL46" s="851"/>
      <c r="NZM46" s="851"/>
      <c r="NZN46" s="851"/>
      <c r="NZO46" s="851"/>
      <c r="NZP46" s="851"/>
      <c r="NZQ46" s="851"/>
      <c r="NZR46" s="851"/>
      <c r="NZS46" s="851"/>
      <c r="NZT46" s="851"/>
      <c r="NZU46" s="851"/>
      <c r="NZV46" s="851"/>
      <c r="NZW46" s="851"/>
      <c r="NZX46" s="851"/>
      <c r="NZY46" s="851"/>
      <c r="NZZ46" s="851"/>
      <c r="OAA46" s="851"/>
      <c r="OAB46" s="851"/>
      <c r="OAC46" s="851"/>
      <c r="OAD46" s="851"/>
      <c r="OAE46" s="851"/>
      <c r="OAF46" s="851"/>
      <c r="OAG46" s="851"/>
      <c r="OAH46" s="851"/>
      <c r="OAI46" s="851"/>
      <c r="OAJ46" s="851"/>
      <c r="OAK46" s="851"/>
      <c r="OAL46" s="851"/>
      <c r="OAM46" s="851"/>
      <c r="OAN46" s="851"/>
      <c r="OAO46" s="851"/>
      <c r="OAP46" s="851"/>
      <c r="OAQ46" s="851"/>
      <c r="OAR46" s="851"/>
      <c r="OAS46" s="851"/>
      <c r="OAT46" s="851"/>
      <c r="OAU46" s="851"/>
      <c r="OAV46" s="851"/>
      <c r="OAW46" s="851"/>
      <c r="OAX46" s="851"/>
      <c r="OAY46" s="851"/>
      <c r="OAZ46" s="851"/>
      <c r="OBA46" s="851"/>
      <c r="OBB46" s="851"/>
      <c r="OBC46" s="851"/>
      <c r="OBD46" s="851"/>
      <c r="OBE46" s="851"/>
      <c r="OBF46" s="851"/>
      <c r="OBG46" s="851"/>
      <c r="OBH46" s="851"/>
      <c r="OBI46" s="851"/>
      <c r="OBJ46" s="851"/>
      <c r="OBK46" s="851"/>
      <c r="OBL46" s="851"/>
      <c r="OBM46" s="851"/>
      <c r="OBN46" s="851"/>
      <c r="OBO46" s="851"/>
      <c r="OBP46" s="851"/>
      <c r="OBQ46" s="851"/>
      <c r="OBR46" s="851"/>
      <c r="OBS46" s="851"/>
      <c r="OBT46" s="851"/>
      <c r="OBU46" s="851"/>
      <c r="OBV46" s="851"/>
      <c r="OBW46" s="851"/>
      <c r="OBX46" s="851"/>
      <c r="OBY46" s="851"/>
      <c r="OBZ46" s="851"/>
      <c r="OCA46" s="851"/>
      <c r="OCB46" s="851"/>
      <c r="OCC46" s="851"/>
      <c r="OCD46" s="851"/>
      <c r="OCE46" s="851"/>
      <c r="OCF46" s="851"/>
      <c r="OCG46" s="851"/>
      <c r="OCH46" s="851"/>
      <c r="OCI46" s="851"/>
      <c r="OCJ46" s="851"/>
      <c r="OCK46" s="851"/>
      <c r="OCL46" s="851"/>
      <c r="OCM46" s="851"/>
      <c r="OCN46" s="851"/>
      <c r="OCO46" s="851"/>
      <c r="OCP46" s="851"/>
      <c r="OCQ46" s="851"/>
      <c r="OCR46" s="851"/>
      <c r="OCS46" s="851"/>
      <c r="OCT46" s="851"/>
      <c r="OCU46" s="851"/>
      <c r="OCV46" s="851"/>
      <c r="OCW46" s="851"/>
      <c r="OCX46" s="851"/>
      <c r="OCY46" s="851"/>
      <c r="OCZ46" s="851"/>
      <c r="ODA46" s="851"/>
      <c r="ODB46" s="851"/>
      <c r="ODC46" s="851"/>
      <c r="ODD46" s="851"/>
      <c r="ODE46" s="851"/>
      <c r="ODF46" s="851"/>
      <c r="ODG46" s="851"/>
      <c r="ODH46" s="851"/>
      <c r="ODI46" s="851"/>
      <c r="ODJ46" s="851"/>
      <c r="ODK46" s="851"/>
      <c r="ODL46" s="851"/>
      <c r="ODM46" s="851"/>
      <c r="ODN46" s="851"/>
      <c r="ODO46" s="851"/>
      <c r="ODP46" s="851"/>
      <c r="ODQ46" s="851"/>
      <c r="ODR46" s="851"/>
      <c r="ODS46" s="851"/>
      <c r="ODT46" s="851"/>
      <c r="ODU46" s="851"/>
      <c r="ODV46" s="851"/>
      <c r="ODW46" s="851"/>
      <c r="ODX46" s="851"/>
      <c r="ODY46" s="851"/>
      <c r="ODZ46" s="851"/>
      <c r="OEA46" s="851"/>
      <c r="OEB46" s="851"/>
      <c r="OEC46" s="851"/>
      <c r="OED46" s="851"/>
      <c r="OEE46" s="851"/>
      <c r="OEF46" s="851"/>
      <c r="OEG46" s="851"/>
      <c r="OEH46" s="851"/>
      <c r="OEI46" s="851"/>
      <c r="OEJ46" s="851"/>
      <c r="OEK46" s="851"/>
      <c r="OEL46" s="851"/>
      <c r="OEM46" s="851"/>
      <c r="OEN46" s="851"/>
      <c r="OEO46" s="851"/>
      <c r="OEP46" s="851"/>
      <c r="OEQ46" s="851"/>
      <c r="OER46" s="851"/>
      <c r="OES46" s="851"/>
      <c r="OET46" s="851"/>
      <c r="OEU46" s="851"/>
      <c r="OEV46" s="851"/>
      <c r="OEW46" s="851"/>
      <c r="OEX46" s="851"/>
      <c r="OEY46" s="851"/>
      <c r="OEZ46" s="851"/>
      <c r="OFA46" s="851"/>
      <c r="OFB46" s="851"/>
      <c r="OFC46" s="851"/>
      <c r="OFD46" s="851"/>
      <c r="OFE46" s="851"/>
      <c r="OFF46" s="851"/>
      <c r="OFG46" s="851"/>
      <c r="OFH46" s="851"/>
      <c r="OFI46" s="851"/>
      <c r="OFJ46" s="851"/>
      <c r="OFK46" s="851"/>
      <c r="OFL46" s="851"/>
      <c r="OFM46" s="851"/>
      <c r="OFN46" s="851"/>
      <c r="OFO46" s="851"/>
      <c r="OFP46" s="851"/>
      <c r="OFQ46" s="851"/>
      <c r="OFR46" s="851"/>
      <c r="OFS46" s="851"/>
      <c r="OFT46" s="851"/>
      <c r="OFU46" s="851"/>
      <c r="OFV46" s="851"/>
      <c r="OFW46" s="851"/>
      <c r="OFX46" s="851"/>
      <c r="OFY46" s="851"/>
      <c r="OFZ46" s="851"/>
      <c r="OGA46" s="851"/>
      <c r="OGB46" s="851"/>
      <c r="OGC46" s="851"/>
      <c r="OGD46" s="851"/>
      <c r="OGE46" s="851"/>
      <c r="OGF46" s="851"/>
      <c r="OGG46" s="851"/>
      <c r="OGH46" s="851"/>
      <c r="OGI46" s="851"/>
      <c r="OGJ46" s="851"/>
      <c r="OGK46" s="851"/>
      <c r="OGL46" s="851"/>
      <c r="OGM46" s="851"/>
      <c r="OGN46" s="851"/>
      <c r="OGO46" s="851"/>
      <c r="OGP46" s="851"/>
      <c r="OGQ46" s="851"/>
      <c r="OGR46" s="851"/>
      <c r="OGS46" s="851"/>
      <c r="OGT46" s="851"/>
      <c r="OGU46" s="851"/>
      <c r="OGV46" s="851"/>
      <c r="OGW46" s="851"/>
      <c r="OGX46" s="851"/>
      <c r="OGY46" s="851"/>
      <c r="OGZ46" s="851"/>
      <c r="OHA46" s="851"/>
      <c r="OHB46" s="851"/>
      <c r="OHC46" s="851"/>
      <c r="OHD46" s="851"/>
      <c r="OHE46" s="851"/>
      <c r="OHF46" s="851"/>
      <c r="OHG46" s="851"/>
      <c r="OHH46" s="851"/>
      <c r="OHI46" s="851"/>
      <c r="OHJ46" s="851"/>
      <c r="OHK46" s="851"/>
      <c r="OHL46" s="851"/>
      <c r="OHM46" s="851"/>
      <c r="OHN46" s="851"/>
      <c r="OHO46" s="851"/>
      <c r="OHP46" s="851"/>
      <c r="OHQ46" s="851"/>
      <c r="OHR46" s="851"/>
      <c r="OHS46" s="851"/>
      <c r="OHT46" s="851"/>
      <c r="OHU46" s="851"/>
      <c r="OHV46" s="851"/>
      <c r="OHW46" s="851"/>
      <c r="OHX46" s="851"/>
      <c r="OHY46" s="851"/>
      <c r="OHZ46" s="851"/>
      <c r="OIA46" s="851"/>
      <c r="OIB46" s="851"/>
      <c r="OIC46" s="851"/>
      <c r="OID46" s="851"/>
      <c r="OIE46" s="851"/>
      <c r="OIF46" s="851"/>
      <c r="OIG46" s="851"/>
      <c r="OIH46" s="851"/>
      <c r="OII46" s="851"/>
      <c r="OIJ46" s="851"/>
      <c r="OIK46" s="851"/>
      <c r="OIL46" s="851"/>
      <c r="OIM46" s="851"/>
      <c r="OIN46" s="851"/>
      <c r="OIO46" s="851"/>
      <c r="OIP46" s="851"/>
      <c r="OIQ46" s="851"/>
      <c r="OIR46" s="851"/>
      <c r="OIS46" s="851"/>
      <c r="OIT46" s="851"/>
      <c r="OIU46" s="851"/>
      <c r="OIV46" s="851"/>
      <c r="OIW46" s="851"/>
      <c r="OIX46" s="851"/>
      <c r="OIY46" s="851"/>
      <c r="OIZ46" s="851"/>
      <c r="OJA46" s="851"/>
      <c r="OJB46" s="851"/>
      <c r="OJC46" s="851"/>
      <c r="OJD46" s="851"/>
      <c r="OJE46" s="851"/>
      <c r="OJF46" s="851"/>
      <c r="OJG46" s="851"/>
      <c r="OJH46" s="851"/>
      <c r="OJI46" s="851"/>
      <c r="OJJ46" s="851"/>
      <c r="OJK46" s="851"/>
      <c r="OJL46" s="851"/>
      <c r="OJM46" s="851"/>
      <c r="OJN46" s="851"/>
      <c r="OJO46" s="851"/>
      <c r="OJP46" s="851"/>
      <c r="OJQ46" s="851"/>
      <c r="OJR46" s="851"/>
      <c r="OJS46" s="851"/>
      <c r="OJT46" s="851"/>
      <c r="OJU46" s="851"/>
      <c r="OJV46" s="851"/>
      <c r="OJW46" s="851"/>
      <c r="OJX46" s="851"/>
      <c r="OJY46" s="851"/>
      <c r="OJZ46" s="851"/>
      <c r="OKA46" s="851"/>
      <c r="OKB46" s="851"/>
      <c r="OKC46" s="851"/>
      <c r="OKD46" s="851"/>
      <c r="OKE46" s="851"/>
      <c r="OKF46" s="851"/>
      <c r="OKG46" s="851"/>
      <c r="OKH46" s="851"/>
      <c r="OKI46" s="851"/>
      <c r="OKJ46" s="851"/>
      <c r="OKK46" s="851"/>
      <c r="OKL46" s="851"/>
      <c r="OKM46" s="851"/>
      <c r="OKN46" s="851"/>
      <c r="OKO46" s="851"/>
      <c r="OKP46" s="851"/>
      <c r="OKQ46" s="851"/>
      <c r="OKR46" s="851"/>
      <c r="OKS46" s="851"/>
      <c r="OKT46" s="851"/>
      <c r="OKU46" s="851"/>
      <c r="OKV46" s="851"/>
      <c r="OKW46" s="851"/>
      <c r="OKX46" s="851"/>
      <c r="OKY46" s="851"/>
      <c r="OKZ46" s="851"/>
      <c r="OLA46" s="851"/>
      <c r="OLB46" s="851"/>
      <c r="OLC46" s="851"/>
      <c r="OLD46" s="851"/>
      <c r="OLE46" s="851"/>
      <c r="OLF46" s="851"/>
      <c r="OLG46" s="851"/>
      <c r="OLH46" s="851"/>
      <c r="OLI46" s="851"/>
      <c r="OLJ46" s="851"/>
      <c r="OLK46" s="851"/>
      <c r="OLL46" s="851"/>
      <c r="OLM46" s="851"/>
      <c r="OLN46" s="851"/>
      <c r="OLO46" s="851"/>
      <c r="OLP46" s="851"/>
      <c r="OLQ46" s="851"/>
      <c r="OLR46" s="851"/>
      <c r="OLS46" s="851"/>
      <c r="OLT46" s="851"/>
      <c r="OLU46" s="851"/>
      <c r="OLV46" s="851"/>
      <c r="OLW46" s="851"/>
      <c r="OLX46" s="851"/>
      <c r="OLY46" s="851"/>
      <c r="OLZ46" s="851"/>
      <c r="OMA46" s="851"/>
      <c r="OMB46" s="851"/>
      <c r="OMC46" s="851"/>
      <c r="OMD46" s="851"/>
      <c r="OME46" s="851"/>
      <c r="OMF46" s="851"/>
      <c r="OMG46" s="851"/>
      <c r="OMH46" s="851"/>
      <c r="OMI46" s="851"/>
      <c r="OMJ46" s="851"/>
      <c r="OMK46" s="851"/>
      <c r="OML46" s="851"/>
      <c r="OMM46" s="851"/>
      <c r="OMN46" s="851"/>
      <c r="OMO46" s="851"/>
      <c r="OMP46" s="851"/>
      <c r="OMQ46" s="851"/>
      <c r="OMR46" s="851"/>
      <c r="OMS46" s="851"/>
      <c r="OMT46" s="851"/>
      <c r="OMU46" s="851"/>
      <c r="OMV46" s="851"/>
      <c r="OMW46" s="851"/>
      <c r="OMX46" s="851"/>
      <c r="OMY46" s="851"/>
      <c r="OMZ46" s="851"/>
      <c r="ONA46" s="851"/>
      <c r="ONB46" s="851"/>
      <c r="ONC46" s="851"/>
      <c r="OND46" s="851"/>
      <c r="ONE46" s="851"/>
      <c r="ONF46" s="851"/>
      <c r="ONG46" s="851"/>
      <c r="ONH46" s="851"/>
      <c r="ONI46" s="851"/>
      <c r="ONJ46" s="851"/>
      <c r="ONK46" s="851"/>
      <c r="ONL46" s="851"/>
      <c r="ONM46" s="851"/>
      <c r="ONN46" s="851"/>
      <c r="ONO46" s="851"/>
      <c r="ONP46" s="851"/>
      <c r="ONQ46" s="851"/>
      <c r="ONR46" s="851"/>
      <c r="ONS46" s="851"/>
      <c r="ONT46" s="851"/>
      <c r="ONU46" s="851"/>
      <c r="ONV46" s="851"/>
      <c r="ONW46" s="851"/>
      <c r="ONX46" s="851"/>
      <c r="ONY46" s="851"/>
      <c r="ONZ46" s="851"/>
      <c r="OOA46" s="851"/>
      <c r="OOB46" s="851"/>
      <c r="OOC46" s="851"/>
      <c r="OOD46" s="851"/>
      <c r="OOE46" s="851"/>
      <c r="OOF46" s="851"/>
      <c r="OOG46" s="851"/>
      <c r="OOH46" s="851"/>
      <c r="OOI46" s="851"/>
      <c r="OOJ46" s="851"/>
      <c r="OOK46" s="851"/>
      <c r="OOL46" s="851"/>
      <c r="OOM46" s="851"/>
      <c r="OON46" s="851"/>
      <c r="OOO46" s="851"/>
      <c r="OOP46" s="851"/>
      <c r="OOQ46" s="851"/>
      <c r="OOR46" s="851"/>
      <c r="OOS46" s="851"/>
      <c r="OOT46" s="851"/>
      <c r="OOU46" s="851"/>
      <c r="OOV46" s="851"/>
      <c r="OOW46" s="851"/>
      <c r="OOX46" s="851"/>
      <c r="OOY46" s="851"/>
      <c r="OOZ46" s="851"/>
      <c r="OPA46" s="851"/>
      <c r="OPB46" s="851"/>
      <c r="OPC46" s="851"/>
      <c r="OPD46" s="851"/>
      <c r="OPE46" s="851"/>
      <c r="OPF46" s="851"/>
      <c r="OPG46" s="851"/>
      <c r="OPH46" s="851"/>
      <c r="OPI46" s="851"/>
      <c r="OPJ46" s="851"/>
      <c r="OPK46" s="851"/>
      <c r="OPL46" s="851"/>
      <c r="OPM46" s="851"/>
      <c r="OPN46" s="851"/>
      <c r="OPO46" s="851"/>
      <c r="OPP46" s="851"/>
      <c r="OPQ46" s="851"/>
      <c r="OPR46" s="851"/>
      <c r="OPS46" s="851"/>
      <c r="OPT46" s="851"/>
      <c r="OPU46" s="851"/>
      <c r="OPV46" s="851"/>
      <c r="OPW46" s="851"/>
      <c r="OPX46" s="851"/>
      <c r="OPY46" s="851"/>
      <c r="OPZ46" s="851"/>
      <c r="OQA46" s="851"/>
      <c r="OQB46" s="851"/>
      <c r="OQC46" s="851"/>
      <c r="OQD46" s="851"/>
      <c r="OQE46" s="851"/>
      <c r="OQF46" s="851"/>
      <c r="OQG46" s="851"/>
      <c r="OQH46" s="851"/>
      <c r="OQI46" s="851"/>
      <c r="OQJ46" s="851"/>
      <c r="OQK46" s="851"/>
      <c r="OQL46" s="851"/>
      <c r="OQM46" s="851"/>
      <c r="OQN46" s="851"/>
      <c r="OQO46" s="851"/>
      <c r="OQP46" s="851"/>
      <c r="OQQ46" s="851"/>
      <c r="OQR46" s="851"/>
      <c r="OQS46" s="851"/>
      <c r="OQT46" s="851"/>
      <c r="OQU46" s="851"/>
      <c r="OQV46" s="851"/>
      <c r="OQW46" s="851"/>
      <c r="OQX46" s="851"/>
      <c r="OQY46" s="851"/>
      <c r="OQZ46" s="851"/>
      <c r="ORA46" s="851"/>
      <c r="ORB46" s="851"/>
      <c r="ORC46" s="851"/>
      <c r="ORD46" s="851"/>
      <c r="ORE46" s="851"/>
      <c r="ORF46" s="851"/>
      <c r="ORG46" s="851"/>
      <c r="ORH46" s="851"/>
      <c r="ORI46" s="851"/>
      <c r="ORJ46" s="851"/>
      <c r="ORK46" s="851"/>
      <c r="ORL46" s="851"/>
      <c r="ORM46" s="851"/>
      <c r="ORN46" s="851"/>
      <c r="ORO46" s="851"/>
      <c r="ORP46" s="851"/>
      <c r="ORQ46" s="851"/>
      <c r="ORR46" s="851"/>
      <c r="ORS46" s="851"/>
      <c r="ORT46" s="851"/>
      <c r="ORU46" s="851"/>
      <c r="ORV46" s="851"/>
      <c r="ORW46" s="851"/>
      <c r="ORX46" s="851"/>
      <c r="ORY46" s="851"/>
      <c r="ORZ46" s="851"/>
      <c r="OSA46" s="851"/>
      <c r="OSB46" s="851"/>
      <c r="OSC46" s="851"/>
      <c r="OSD46" s="851"/>
      <c r="OSE46" s="851"/>
      <c r="OSF46" s="851"/>
      <c r="OSG46" s="851"/>
      <c r="OSH46" s="851"/>
      <c r="OSI46" s="851"/>
      <c r="OSJ46" s="851"/>
      <c r="OSK46" s="851"/>
      <c r="OSL46" s="851"/>
      <c r="OSM46" s="851"/>
      <c r="OSN46" s="851"/>
      <c r="OSO46" s="851"/>
      <c r="OSP46" s="851"/>
      <c r="OSQ46" s="851"/>
      <c r="OSR46" s="851"/>
      <c r="OSS46" s="851"/>
      <c r="OST46" s="851"/>
      <c r="OSU46" s="851"/>
      <c r="OSV46" s="851"/>
      <c r="OSW46" s="851"/>
      <c r="OSX46" s="851"/>
      <c r="OSY46" s="851"/>
      <c r="OSZ46" s="851"/>
      <c r="OTA46" s="851"/>
      <c r="OTB46" s="851"/>
      <c r="OTC46" s="851"/>
      <c r="OTD46" s="851"/>
      <c r="OTE46" s="851"/>
      <c r="OTF46" s="851"/>
      <c r="OTG46" s="851"/>
      <c r="OTH46" s="851"/>
      <c r="OTI46" s="851"/>
      <c r="OTJ46" s="851"/>
      <c r="OTK46" s="851"/>
      <c r="OTL46" s="851"/>
      <c r="OTM46" s="851"/>
      <c r="OTN46" s="851"/>
      <c r="OTO46" s="851"/>
      <c r="OTP46" s="851"/>
      <c r="OTQ46" s="851"/>
      <c r="OTR46" s="851"/>
      <c r="OTS46" s="851"/>
      <c r="OTT46" s="851"/>
      <c r="OTU46" s="851"/>
      <c r="OTV46" s="851"/>
      <c r="OTW46" s="851"/>
      <c r="OTX46" s="851"/>
      <c r="OTY46" s="851"/>
      <c r="OTZ46" s="851"/>
      <c r="OUA46" s="851"/>
      <c r="OUB46" s="851"/>
      <c r="OUC46" s="851"/>
      <c r="OUD46" s="851"/>
      <c r="OUE46" s="851"/>
      <c r="OUF46" s="851"/>
      <c r="OUG46" s="851"/>
      <c r="OUH46" s="851"/>
      <c r="OUI46" s="851"/>
      <c r="OUJ46" s="851"/>
      <c r="OUK46" s="851"/>
      <c r="OUL46" s="851"/>
      <c r="OUM46" s="851"/>
      <c r="OUN46" s="851"/>
      <c r="OUO46" s="851"/>
      <c r="OUP46" s="851"/>
      <c r="OUQ46" s="851"/>
      <c r="OUR46" s="851"/>
      <c r="OUS46" s="851"/>
      <c r="OUT46" s="851"/>
      <c r="OUU46" s="851"/>
      <c r="OUV46" s="851"/>
      <c r="OUW46" s="851"/>
      <c r="OUX46" s="851"/>
      <c r="OUY46" s="851"/>
      <c r="OUZ46" s="851"/>
      <c r="OVA46" s="851"/>
      <c r="OVB46" s="851"/>
      <c r="OVC46" s="851"/>
      <c r="OVD46" s="851"/>
      <c r="OVE46" s="851"/>
      <c r="OVF46" s="851"/>
      <c r="OVG46" s="851"/>
      <c r="OVH46" s="851"/>
      <c r="OVI46" s="851"/>
      <c r="OVJ46" s="851"/>
      <c r="OVK46" s="851"/>
      <c r="OVL46" s="851"/>
      <c r="OVM46" s="851"/>
      <c r="OVN46" s="851"/>
      <c r="OVO46" s="851"/>
      <c r="OVP46" s="851"/>
      <c r="OVQ46" s="851"/>
      <c r="OVR46" s="851"/>
      <c r="OVS46" s="851"/>
      <c r="OVT46" s="851"/>
      <c r="OVU46" s="851"/>
      <c r="OVV46" s="851"/>
      <c r="OVW46" s="851"/>
      <c r="OVX46" s="851"/>
      <c r="OVY46" s="851"/>
      <c r="OVZ46" s="851"/>
      <c r="OWA46" s="851"/>
      <c r="OWB46" s="851"/>
      <c r="OWC46" s="851"/>
      <c r="OWD46" s="851"/>
      <c r="OWE46" s="851"/>
      <c r="OWF46" s="851"/>
      <c r="OWG46" s="851"/>
      <c r="OWH46" s="851"/>
      <c r="OWI46" s="851"/>
      <c r="OWJ46" s="851"/>
      <c r="OWK46" s="851"/>
      <c r="OWL46" s="851"/>
      <c r="OWM46" s="851"/>
      <c r="OWN46" s="851"/>
      <c r="OWO46" s="851"/>
      <c r="OWP46" s="851"/>
      <c r="OWQ46" s="851"/>
      <c r="OWR46" s="851"/>
      <c r="OWS46" s="851"/>
      <c r="OWT46" s="851"/>
      <c r="OWU46" s="851"/>
      <c r="OWV46" s="851"/>
      <c r="OWW46" s="851"/>
      <c r="OWX46" s="851"/>
      <c r="OWY46" s="851"/>
      <c r="OWZ46" s="851"/>
      <c r="OXA46" s="851"/>
      <c r="OXB46" s="851"/>
      <c r="OXC46" s="851"/>
      <c r="OXD46" s="851"/>
      <c r="OXE46" s="851"/>
      <c r="OXF46" s="851"/>
      <c r="OXG46" s="851"/>
      <c r="OXH46" s="851"/>
      <c r="OXI46" s="851"/>
      <c r="OXJ46" s="851"/>
      <c r="OXK46" s="851"/>
      <c r="OXL46" s="851"/>
      <c r="OXM46" s="851"/>
      <c r="OXN46" s="851"/>
      <c r="OXO46" s="851"/>
      <c r="OXP46" s="851"/>
      <c r="OXQ46" s="851"/>
      <c r="OXR46" s="851"/>
      <c r="OXS46" s="851"/>
      <c r="OXT46" s="851"/>
      <c r="OXU46" s="851"/>
      <c r="OXV46" s="851"/>
      <c r="OXW46" s="851"/>
      <c r="OXX46" s="851"/>
      <c r="OXY46" s="851"/>
      <c r="OXZ46" s="851"/>
      <c r="OYA46" s="851"/>
      <c r="OYB46" s="851"/>
      <c r="OYC46" s="851"/>
      <c r="OYD46" s="851"/>
      <c r="OYE46" s="851"/>
      <c r="OYF46" s="851"/>
      <c r="OYG46" s="851"/>
      <c r="OYH46" s="851"/>
      <c r="OYI46" s="851"/>
      <c r="OYJ46" s="851"/>
      <c r="OYK46" s="851"/>
      <c r="OYL46" s="851"/>
      <c r="OYM46" s="851"/>
      <c r="OYN46" s="851"/>
      <c r="OYO46" s="851"/>
      <c r="OYP46" s="851"/>
      <c r="OYQ46" s="851"/>
      <c r="OYR46" s="851"/>
      <c r="OYS46" s="851"/>
      <c r="OYT46" s="851"/>
      <c r="OYU46" s="851"/>
      <c r="OYV46" s="851"/>
      <c r="OYW46" s="851"/>
      <c r="OYX46" s="851"/>
      <c r="OYY46" s="851"/>
      <c r="OYZ46" s="851"/>
      <c r="OZA46" s="851"/>
      <c r="OZB46" s="851"/>
      <c r="OZC46" s="851"/>
      <c r="OZD46" s="851"/>
      <c r="OZE46" s="851"/>
      <c r="OZF46" s="851"/>
      <c r="OZG46" s="851"/>
      <c r="OZH46" s="851"/>
      <c r="OZI46" s="851"/>
      <c r="OZJ46" s="851"/>
      <c r="OZK46" s="851"/>
      <c r="OZL46" s="851"/>
      <c r="OZM46" s="851"/>
      <c r="OZN46" s="851"/>
      <c r="OZO46" s="851"/>
      <c r="OZP46" s="851"/>
      <c r="OZQ46" s="851"/>
      <c r="OZR46" s="851"/>
      <c r="OZS46" s="851"/>
      <c r="OZT46" s="851"/>
      <c r="OZU46" s="851"/>
      <c r="OZV46" s="851"/>
      <c r="OZW46" s="851"/>
      <c r="OZX46" s="851"/>
      <c r="OZY46" s="851"/>
      <c r="OZZ46" s="851"/>
      <c r="PAA46" s="851"/>
      <c r="PAB46" s="851"/>
      <c r="PAC46" s="851"/>
      <c r="PAD46" s="851"/>
      <c r="PAE46" s="851"/>
      <c r="PAF46" s="851"/>
      <c r="PAG46" s="851"/>
      <c r="PAH46" s="851"/>
      <c r="PAI46" s="851"/>
      <c r="PAJ46" s="851"/>
      <c r="PAK46" s="851"/>
      <c r="PAL46" s="851"/>
      <c r="PAM46" s="851"/>
      <c r="PAN46" s="851"/>
      <c r="PAO46" s="851"/>
      <c r="PAP46" s="851"/>
      <c r="PAQ46" s="851"/>
      <c r="PAR46" s="851"/>
      <c r="PAS46" s="851"/>
      <c r="PAT46" s="851"/>
      <c r="PAU46" s="851"/>
      <c r="PAV46" s="851"/>
      <c r="PAW46" s="851"/>
      <c r="PAX46" s="851"/>
      <c r="PAY46" s="851"/>
      <c r="PAZ46" s="851"/>
      <c r="PBA46" s="851"/>
      <c r="PBB46" s="851"/>
      <c r="PBC46" s="851"/>
      <c r="PBD46" s="851"/>
      <c r="PBE46" s="851"/>
      <c r="PBF46" s="851"/>
      <c r="PBG46" s="851"/>
      <c r="PBH46" s="851"/>
      <c r="PBI46" s="851"/>
      <c r="PBJ46" s="851"/>
      <c r="PBK46" s="851"/>
      <c r="PBL46" s="851"/>
      <c r="PBM46" s="851"/>
      <c r="PBN46" s="851"/>
      <c r="PBO46" s="851"/>
      <c r="PBP46" s="851"/>
      <c r="PBQ46" s="851"/>
      <c r="PBR46" s="851"/>
      <c r="PBS46" s="851"/>
      <c r="PBT46" s="851"/>
      <c r="PBU46" s="851"/>
      <c r="PBV46" s="851"/>
      <c r="PBW46" s="851"/>
      <c r="PBX46" s="851"/>
      <c r="PBY46" s="851"/>
      <c r="PBZ46" s="851"/>
      <c r="PCA46" s="851"/>
      <c r="PCB46" s="851"/>
      <c r="PCC46" s="851"/>
      <c r="PCD46" s="851"/>
      <c r="PCE46" s="851"/>
      <c r="PCF46" s="851"/>
      <c r="PCG46" s="851"/>
      <c r="PCH46" s="851"/>
      <c r="PCI46" s="851"/>
      <c r="PCJ46" s="851"/>
      <c r="PCK46" s="851"/>
      <c r="PCL46" s="851"/>
      <c r="PCM46" s="851"/>
      <c r="PCN46" s="851"/>
      <c r="PCO46" s="851"/>
      <c r="PCP46" s="851"/>
      <c r="PCQ46" s="851"/>
      <c r="PCR46" s="851"/>
      <c r="PCS46" s="851"/>
      <c r="PCT46" s="851"/>
      <c r="PCU46" s="851"/>
      <c r="PCV46" s="851"/>
      <c r="PCW46" s="851"/>
      <c r="PCX46" s="851"/>
      <c r="PCY46" s="851"/>
      <c r="PCZ46" s="851"/>
      <c r="PDA46" s="851"/>
      <c r="PDB46" s="851"/>
      <c r="PDC46" s="851"/>
      <c r="PDD46" s="851"/>
      <c r="PDE46" s="851"/>
      <c r="PDF46" s="851"/>
      <c r="PDG46" s="851"/>
      <c r="PDH46" s="851"/>
      <c r="PDI46" s="851"/>
      <c r="PDJ46" s="851"/>
      <c r="PDK46" s="851"/>
      <c r="PDL46" s="851"/>
      <c r="PDM46" s="851"/>
      <c r="PDN46" s="851"/>
      <c r="PDO46" s="851"/>
      <c r="PDP46" s="851"/>
      <c r="PDQ46" s="851"/>
      <c r="PDR46" s="851"/>
      <c r="PDS46" s="851"/>
      <c r="PDT46" s="851"/>
      <c r="PDU46" s="851"/>
      <c r="PDV46" s="851"/>
      <c r="PDW46" s="851"/>
      <c r="PDX46" s="851"/>
      <c r="PDY46" s="851"/>
      <c r="PDZ46" s="851"/>
      <c r="PEA46" s="851"/>
      <c r="PEB46" s="851"/>
      <c r="PEC46" s="851"/>
      <c r="PED46" s="851"/>
      <c r="PEE46" s="851"/>
      <c r="PEF46" s="851"/>
      <c r="PEG46" s="851"/>
      <c r="PEH46" s="851"/>
      <c r="PEI46" s="851"/>
      <c r="PEJ46" s="851"/>
      <c r="PEK46" s="851"/>
      <c r="PEL46" s="851"/>
      <c r="PEM46" s="851"/>
      <c r="PEN46" s="851"/>
      <c r="PEO46" s="851"/>
      <c r="PEP46" s="851"/>
      <c r="PEQ46" s="851"/>
      <c r="PER46" s="851"/>
      <c r="PES46" s="851"/>
      <c r="PET46" s="851"/>
      <c r="PEU46" s="851"/>
      <c r="PEV46" s="851"/>
      <c r="PEW46" s="851"/>
      <c r="PEX46" s="851"/>
      <c r="PEY46" s="851"/>
      <c r="PEZ46" s="851"/>
      <c r="PFA46" s="851"/>
      <c r="PFB46" s="851"/>
      <c r="PFC46" s="851"/>
      <c r="PFD46" s="851"/>
      <c r="PFE46" s="851"/>
      <c r="PFF46" s="851"/>
      <c r="PFG46" s="851"/>
      <c r="PFH46" s="851"/>
      <c r="PFI46" s="851"/>
      <c r="PFJ46" s="851"/>
      <c r="PFK46" s="851"/>
      <c r="PFL46" s="851"/>
      <c r="PFM46" s="851"/>
      <c r="PFN46" s="851"/>
      <c r="PFO46" s="851"/>
      <c r="PFP46" s="851"/>
      <c r="PFQ46" s="851"/>
      <c r="PFR46" s="851"/>
      <c r="PFS46" s="851"/>
      <c r="PFT46" s="851"/>
      <c r="PFU46" s="851"/>
      <c r="PFV46" s="851"/>
      <c r="PFW46" s="851"/>
      <c r="PFX46" s="851"/>
      <c r="PFY46" s="851"/>
      <c r="PFZ46" s="851"/>
      <c r="PGA46" s="851"/>
      <c r="PGB46" s="851"/>
      <c r="PGC46" s="851"/>
      <c r="PGD46" s="851"/>
      <c r="PGE46" s="851"/>
      <c r="PGF46" s="851"/>
      <c r="PGG46" s="851"/>
      <c r="PGH46" s="851"/>
      <c r="PGI46" s="851"/>
      <c r="PGJ46" s="851"/>
      <c r="PGK46" s="851"/>
      <c r="PGL46" s="851"/>
      <c r="PGM46" s="851"/>
      <c r="PGN46" s="851"/>
      <c r="PGO46" s="851"/>
      <c r="PGP46" s="851"/>
      <c r="PGQ46" s="851"/>
      <c r="PGR46" s="851"/>
      <c r="PGS46" s="851"/>
      <c r="PGT46" s="851"/>
      <c r="PGU46" s="851"/>
      <c r="PGV46" s="851"/>
      <c r="PGW46" s="851"/>
      <c r="PGX46" s="851"/>
      <c r="PGY46" s="851"/>
      <c r="PGZ46" s="851"/>
      <c r="PHA46" s="851"/>
      <c r="PHB46" s="851"/>
      <c r="PHC46" s="851"/>
      <c r="PHD46" s="851"/>
      <c r="PHE46" s="851"/>
      <c r="PHF46" s="851"/>
      <c r="PHG46" s="851"/>
      <c r="PHH46" s="851"/>
      <c r="PHI46" s="851"/>
      <c r="PHJ46" s="851"/>
      <c r="PHK46" s="851"/>
      <c r="PHL46" s="851"/>
      <c r="PHM46" s="851"/>
      <c r="PHN46" s="851"/>
      <c r="PHO46" s="851"/>
      <c r="PHP46" s="851"/>
      <c r="PHQ46" s="851"/>
      <c r="PHR46" s="851"/>
      <c r="PHS46" s="851"/>
      <c r="PHT46" s="851"/>
      <c r="PHU46" s="851"/>
      <c r="PHV46" s="851"/>
      <c r="PHW46" s="851"/>
      <c r="PHX46" s="851"/>
      <c r="PHY46" s="851"/>
      <c r="PHZ46" s="851"/>
      <c r="PIA46" s="851"/>
      <c r="PIB46" s="851"/>
      <c r="PIC46" s="851"/>
      <c r="PID46" s="851"/>
      <c r="PIE46" s="851"/>
      <c r="PIF46" s="851"/>
      <c r="PIG46" s="851"/>
      <c r="PIH46" s="851"/>
      <c r="PII46" s="851"/>
      <c r="PIJ46" s="851"/>
      <c r="PIK46" s="851"/>
      <c r="PIL46" s="851"/>
      <c r="PIM46" s="851"/>
      <c r="PIN46" s="851"/>
      <c r="PIO46" s="851"/>
      <c r="PIP46" s="851"/>
      <c r="PIQ46" s="851"/>
      <c r="PIR46" s="851"/>
      <c r="PIS46" s="851"/>
      <c r="PIT46" s="851"/>
      <c r="PIU46" s="851"/>
      <c r="PIV46" s="851"/>
      <c r="PIW46" s="851"/>
      <c r="PIX46" s="851"/>
      <c r="PIY46" s="851"/>
      <c r="PIZ46" s="851"/>
      <c r="PJA46" s="851"/>
      <c r="PJB46" s="851"/>
      <c r="PJC46" s="851"/>
      <c r="PJD46" s="851"/>
      <c r="PJE46" s="851"/>
      <c r="PJF46" s="851"/>
      <c r="PJG46" s="851"/>
      <c r="PJH46" s="851"/>
      <c r="PJI46" s="851"/>
      <c r="PJJ46" s="851"/>
      <c r="PJK46" s="851"/>
      <c r="PJL46" s="851"/>
      <c r="PJM46" s="851"/>
      <c r="PJN46" s="851"/>
      <c r="PJO46" s="851"/>
      <c r="PJP46" s="851"/>
      <c r="PJQ46" s="851"/>
      <c r="PJR46" s="851"/>
      <c r="PJS46" s="851"/>
      <c r="PJT46" s="851"/>
      <c r="PJU46" s="851"/>
      <c r="PJV46" s="851"/>
      <c r="PJW46" s="851"/>
      <c r="PJX46" s="851"/>
      <c r="PJY46" s="851"/>
      <c r="PJZ46" s="851"/>
      <c r="PKA46" s="851"/>
      <c r="PKB46" s="851"/>
      <c r="PKC46" s="851"/>
      <c r="PKD46" s="851"/>
      <c r="PKE46" s="851"/>
      <c r="PKF46" s="851"/>
      <c r="PKG46" s="851"/>
      <c r="PKH46" s="851"/>
      <c r="PKI46" s="851"/>
      <c r="PKJ46" s="851"/>
      <c r="PKK46" s="851"/>
      <c r="PKL46" s="851"/>
      <c r="PKM46" s="851"/>
      <c r="PKN46" s="851"/>
      <c r="PKO46" s="851"/>
      <c r="PKP46" s="851"/>
      <c r="PKQ46" s="851"/>
      <c r="PKR46" s="851"/>
      <c r="PKS46" s="851"/>
      <c r="PKT46" s="851"/>
      <c r="PKU46" s="851"/>
      <c r="PKV46" s="851"/>
      <c r="PKW46" s="851"/>
      <c r="PKX46" s="851"/>
      <c r="PKY46" s="851"/>
      <c r="PKZ46" s="851"/>
      <c r="PLA46" s="851"/>
      <c r="PLB46" s="851"/>
      <c r="PLC46" s="851"/>
      <c r="PLD46" s="851"/>
      <c r="PLE46" s="851"/>
      <c r="PLF46" s="851"/>
      <c r="PLG46" s="851"/>
      <c r="PLH46" s="851"/>
      <c r="PLI46" s="851"/>
      <c r="PLJ46" s="851"/>
      <c r="PLK46" s="851"/>
      <c r="PLL46" s="851"/>
      <c r="PLM46" s="851"/>
      <c r="PLN46" s="851"/>
      <c r="PLO46" s="851"/>
      <c r="PLP46" s="851"/>
      <c r="PLQ46" s="851"/>
      <c r="PLR46" s="851"/>
      <c r="PLS46" s="851"/>
      <c r="PLT46" s="851"/>
      <c r="PLU46" s="851"/>
      <c r="PLV46" s="851"/>
      <c r="PLW46" s="851"/>
      <c r="PLX46" s="851"/>
      <c r="PLY46" s="851"/>
      <c r="PLZ46" s="851"/>
      <c r="PMA46" s="851"/>
      <c r="PMB46" s="851"/>
      <c r="PMC46" s="851"/>
      <c r="PMD46" s="851"/>
      <c r="PME46" s="851"/>
      <c r="PMF46" s="851"/>
      <c r="PMG46" s="851"/>
      <c r="PMH46" s="851"/>
      <c r="PMI46" s="851"/>
      <c r="PMJ46" s="851"/>
      <c r="PMK46" s="851"/>
      <c r="PML46" s="851"/>
      <c r="PMM46" s="851"/>
      <c r="PMN46" s="851"/>
      <c r="PMO46" s="851"/>
      <c r="PMP46" s="851"/>
      <c r="PMQ46" s="851"/>
      <c r="PMR46" s="851"/>
      <c r="PMS46" s="851"/>
      <c r="PMT46" s="851"/>
      <c r="PMU46" s="851"/>
      <c r="PMV46" s="851"/>
      <c r="PMW46" s="851"/>
      <c r="PMX46" s="851"/>
      <c r="PMY46" s="851"/>
      <c r="PMZ46" s="851"/>
      <c r="PNA46" s="851"/>
      <c r="PNB46" s="851"/>
      <c r="PNC46" s="851"/>
      <c r="PND46" s="851"/>
      <c r="PNE46" s="851"/>
      <c r="PNF46" s="851"/>
      <c r="PNG46" s="851"/>
      <c r="PNH46" s="851"/>
      <c r="PNI46" s="851"/>
      <c r="PNJ46" s="851"/>
      <c r="PNK46" s="851"/>
      <c r="PNL46" s="851"/>
      <c r="PNM46" s="851"/>
      <c r="PNN46" s="851"/>
      <c r="PNO46" s="851"/>
      <c r="PNP46" s="851"/>
      <c r="PNQ46" s="851"/>
      <c r="PNR46" s="851"/>
      <c r="PNS46" s="851"/>
      <c r="PNT46" s="851"/>
      <c r="PNU46" s="851"/>
      <c r="PNV46" s="851"/>
      <c r="PNW46" s="851"/>
      <c r="PNX46" s="851"/>
      <c r="PNY46" s="851"/>
      <c r="PNZ46" s="851"/>
      <c r="POA46" s="851"/>
      <c r="POB46" s="851"/>
      <c r="POC46" s="851"/>
      <c r="POD46" s="851"/>
      <c r="POE46" s="851"/>
      <c r="POF46" s="851"/>
      <c r="POG46" s="851"/>
      <c r="POH46" s="851"/>
      <c r="POI46" s="851"/>
      <c r="POJ46" s="851"/>
      <c r="POK46" s="851"/>
      <c r="POL46" s="851"/>
      <c r="POM46" s="851"/>
      <c r="PON46" s="851"/>
      <c r="POO46" s="851"/>
      <c r="POP46" s="851"/>
      <c r="POQ46" s="851"/>
      <c r="POR46" s="851"/>
      <c r="POS46" s="851"/>
      <c r="POT46" s="851"/>
      <c r="POU46" s="851"/>
      <c r="POV46" s="851"/>
      <c r="POW46" s="851"/>
      <c r="POX46" s="851"/>
      <c r="POY46" s="851"/>
      <c r="POZ46" s="851"/>
      <c r="PPA46" s="851"/>
      <c r="PPB46" s="851"/>
      <c r="PPC46" s="851"/>
      <c r="PPD46" s="851"/>
      <c r="PPE46" s="851"/>
      <c r="PPF46" s="851"/>
      <c r="PPG46" s="851"/>
      <c r="PPH46" s="851"/>
      <c r="PPI46" s="851"/>
      <c r="PPJ46" s="851"/>
      <c r="PPK46" s="851"/>
      <c r="PPL46" s="851"/>
      <c r="PPM46" s="851"/>
      <c r="PPN46" s="851"/>
      <c r="PPO46" s="851"/>
      <c r="PPP46" s="851"/>
      <c r="PPQ46" s="851"/>
      <c r="PPR46" s="851"/>
      <c r="PPS46" s="851"/>
      <c r="PPT46" s="851"/>
      <c r="PPU46" s="851"/>
      <c r="PPV46" s="851"/>
      <c r="PPW46" s="851"/>
      <c r="PPX46" s="851"/>
      <c r="PPY46" s="851"/>
      <c r="PPZ46" s="851"/>
      <c r="PQA46" s="851"/>
      <c r="PQB46" s="851"/>
      <c r="PQC46" s="851"/>
      <c r="PQD46" s="851"/>
      <c r="PQE46" s="851"/>
      <c r="PQF46" s="851"/>
      <c r="PQG46" s="851"/>
      <c r="PQH46" s="851"/>
      <c r="PQI46" s="851"/>
      <c r="PQJ46" s="851"/>
      <c r="PQK46" s="851"/>
      <c r="PQL46" s="851"/>
      <c r="PQM46" s="851"/>
      <c r="PQN46" s="851"/>
      <c r="PQO46" s="851"/>
      <c r="PQP46" s="851"/>
      <c r="PQQ46" s="851"/>
      <c r="PQR46" s="851"/>
      <c r="PQS46" s="851"/>
      <c r="PQT46" s="851"/>
      <c r="PQU46" s="851"/>
      <c r="PQV46" s="851"/>
      <c r="PQW46" s="851"/>
      <c r="PQX46" s="851"/>
      <c r="PQY46" s="851"/>
      <c r="PQZ46" s="851"/>
      <c r="PRA46" s="851"/>
      <c r="PRB46" s="851"/>
      <c r="PRC46" s="851"/>
      <c r="PRD46" s="851"/>
      <c r="PRE46" s="851"/>
      <c r="PRF46" s="851"/>
      <c r="PRG46" s="851"/>
      <c r="PRH46" s="851"/>
      <c r="PRI46" s="851"/>
      <c r="PRJ46" s="851"/>
      <c r="PRK46" s="851"/>
      <c r="PRL46" s="851"/>
      <c r="PRM46" s="851"/>
      <c r="PRN46" s="851"/>
      <c r="PRO46" s="851"/>
      <c r="PRP46" s="851"/>
      <c r="PRQ46" s="851"/>
      <c r="PRR46" s="851"/>
      <c r="PRS46" s="851"/>
      <c r="PRT46" s="851"/>
      <c r="PRU46" s="851"/>
      <c r="PRV46" s="851"/>
      <c r="PRW46" s="851"/>
      <c r="PRX46" s="851"/>
      <c r="PRY46" s="851"/>
      <c r="PRZ46" s="851"/>
      <c r="PSA46" s="851"/>
      <c r="PSB46" s="851"/>
      <c r="PSC46" s="851"/>
      <c r="PSD46" s="851"/>
      <c r="PSE46" s="851"/>
      <c r="PSF46" s="851"/>
      <c r="PSG46" s="851"/>
      <c r="PSH46" s="851"/>
      <c r="PSI46" s="851"/>
      <c r="PSJ46" s="851"/>
      <c r="PSK46" s="851"/>
      <c r="PSL46" s="851"/>
      <c r="PSM46" s="851"/>
      <c r="PSN46" s="851"/>
      <c r="PSO46" s="851"/>
      <c r="PSP46" s="851"/>
      <c r="PSQ46" s="851"/>
      <c r="PSR46" s="851"/>
      <c r="PSS46" s="851"/>
      <c r="PST46" s="851"/>
      <c r="PSU46" s="851"/>
      <c r="PSV46" s="851"/>
      <c r="PSW46" s="851"/>
      <c r="PSX46" s="851"/>
      <c r="PSY46" s="851"/>
      <c r="PSZ46" s="851"/>
      <c r="PTA46" s="851"/>
      <c r="PTB46" s="851"/>
      <c r="PTC46" s="851"/>
      <c r="PTD46" s="851"/>
      <c r="PTE46" s="851"/>
      <c r="PTF46" s="851"/>
      <c r="PTG46" s="851"/>
      <c r="PTH46" s="851"/>
      <c r="PTI46" s="851"/>
      <c r="PTJ46" s="851"/>
      <c r="PTK46" s="851"/>
      <c r="PTL46" s="851"/>
      <c r="PTM46" s="851"/>
      <c r="PTN46" s="851"/>
      <c r="PTO46" s="851"/>
      <c r="PTP46" s="851"/>
      <c r="PTQ46" s="851"/>
      <c r="PTR46" s="851"/>
      <c r="PTS46" s="851"/>
      <c r="PTT46" s="851"/>
      <c r="PTU46" s="851"/>
      <c r="PTV46" s="851"/>
      <c r="PTW46" s="851"/>
      <c r="PTX46" s="851"/>
      <c r="PTY46" s="851"/>
      <c r="PTZ46" s="851"/>
      <c r="PUA46" s="851"/>
      <c r="PUB46" s="851"/>
      <c r="PUC46" s="851"/>
      <c r="PUD46" s="851"/>
      <c r="PUE46" s="851"/>
      <c r="PUF46" s="851"/>
      <c r="PUG46" s="851"/>
      <c r="PUH46" s="851"/>
      <c r="PUI46" s="851"/>
      <c r="PUJ46" s="851"/>
      <c r="PUK46" s="851"/>
      <c r="PUL46" s="851"/>
      <c r="PUM46" s="851"/>
      <c r="PUN46" s="851"/>
      <c r="PUO46" s="851"/>
      <c r="PUP46" s="851"/>
      <c r="PUQ46" s="851"/>
      <c r="PUR46" s="851"/>
      <c r="PUS46" s="851"/>
      <c r="PUT46" s="851"/>
      <c r="PUU46" s="851"/>
      <c r="PUV46" s="851"/>
      <c r="PUW46" s="851"/>
      <c r="PUX46" s="851"/>
      <c r="PUY46" s="851"/>
      <c r="PUZ46" s="851"/>
      <c r="PVA46" s="851"/>
      <c r="PVB46" s="851"/>
      <c r="PVC46" s="851"/>
      <c r="PVD46" s="851"/>
      <c r="PVE46" s="851"/>
      <c r="PVF46" s="851"/>
      <c r="PVG46" s="851"/>
      <c r="PVH46" s="851"/>
      <c r="PVI46" s="851"/>
      <c r="PVJ46" s="851"/>
      <c r="PVK46" s="851"/>
      <c r="PVL46" s="851"/>
      <c r="PVM46" s="851"/>
      <c r="PVN46" s="851"/>
      <c r="PVO46" s="851"/>
      <c r="PVP46" s="851"/>
      <c r="PVQ46" s="851"/>
      <c r="PVR46" s="851"/>
      <c r="PVS46" s="851"/>
      <c r="PVT46" s="851"/>
      <c r="PVU46" s="851"/>
      <c r="PVV46" s="851"/>
      <c r="PVW46" s="851"/>
      <c r="PVX46" s="851"/>
      <c r="PVY46" s="851"/>
      <c r="PVZ46" s="851"/>
      <c r="PWA46" s="851"/>
      <c r="PWB46" s="851"/>
      <c r="PWC46" s="851"/>
      <c r="PWD46" s="851"/>
      <c r="PWE46" s="851"/>
      <c r="PWF46" s="851"/>
      <c r="PWG46" s="851"/>
      <c r="PWH46" s="851"/>
      <c r="PWI46" s="851"/>
      <c r="PWJ46" s="851"/>
      <c r="PWK46" s="851"/>
      <c r="PWL46" s="851"/>
      <c r="PWM46" s="851"/>
      <c r="PWN46" s="851"/>
      <c r="PWO46" s="851"/>
      <c r="PWP46" s="851"/>
      <c r="PWQ46" s="851"/>
      <c r="PWR46" s="851"/>
      <c r="PWS46" s="851"/>
      <c r="PWT46" s="851"/>
      <c r="PWU46" s="851"/>
      <c r="PWV46" s="851"/>
      <c r="PWW46" s="851"/>
      <c r="PWX46" s="851"/>
      <c r="PWY46" s="851"/>
      <c r="PWZ46" s="851"/>
      <c r="PXA46" s="851"/>
      <c r="PXB46" s="851"/>
      <c r="PXC46" s="851"/>
      <c r="PXD46" s="851"/>
      <c r="PXE46" s="851"/>
      <c r="PXF46" s="851"/>
      <c r="PXG46" s="851"/>
      <c r="PXH46" s="851"/>
      <c r="PXI46" s="851"/>
      <c r="PXJ46" s="851"/>
      <c r="PXK46" s="851"/>
      <c r="PXL46" s="851"/>
      <c r="PXM46" s="851"/>
      <c r="PXN46" s="851"/>
      <c r="PXO46" s="851"/>
      <c r="PXP46" s="851"/>
      <c r="PXQ46" s="851"/>
      <c r="PXR46" s="851"/>
      <c r="PXS46" s="851"/>
      <c r="PXT46" s="851"/>
      <c r="PXU46" s="851"/>
      <c r="PXV46" s="851"/>
      <c r="PXW46" s="851"/>
      <c r="PXX46" s="851"/>
      <c r="PXY46" s="851"/>
      <c r="PXZ46" s="851"/>
      <c r="PYA46" s="851"/>
      <c r="PYB46" s="851"/>
      <c r="PYC46" s="851"/>
      <c r="PYD46" s="851"/>
      <c r="PYE46" s="851"/>
      <c r="PYF46" s="851"/>
      <c r="PYG46" s="851"/>
      <c r="PYH46" s="851"/>
      <c r="PYI46" s="851"/>
      <c r="PYJ46" s="851"/>
      <c r="PYK46" s="851"/>
      <c r="PYL46" s="851"/>
      <c r="PYM46" s="851"/>
      <c r="PYN46" s="851"/>
      <c r="PYO46" s="851"/>
      <c r="PYP46" s="851"/>
      <c r="PYQ46" s="851"/>
      <c r="PYR46" s="851"/>
      <c r="PYS46" s="851"/>
      <c r="PYT46" s="851"/>
      <c r="PYU46" s="851"/>
      <c r="PYV46" s="851"/>
      <c r="PYW46" s="851"/>
      <c r="PYX46" s="851"/>
      <c r="PYY46" s="851"/>
      <c r="PYZ46" s="851"/>
      <c r="PZA46" s="851"/>
      <c r="PZB46" s="851"/>
      <c r="PZC46" s="851"/>
      <c r="PZD46" s="851"/>
      <c r="PZE46" s="851"/>
      <c r="PZF46" s="851"/>
      <c r="PZG46" s="851"/>
      <c r="PZH46" s="851"/>
      <c r="PZI46" s="851"/>
      <c r="PZJ46" s="851"/>
      <c r="PZK46" s="851"/>
      <c r="PZL46" s="851"/>
      <c r="PZM46" s="851"/>
      <c r="PZN46" s="851"/>
      <c r="PZO46" s="851"/>
      <c r="PZP46" s="851"/>
      <c r="PZQ46" s="851"/>
      <c r="PZR46" s="851"/>
      <c r="PZS46" s="851"/>
      <c r="PZT46" s="851"/>
      <c r="PZU46" s="851"/>
      <c r="PZV46" s="851"/>
      <c r="PZW46" s="851"/>
      <c r="PZX46" s="851"/>
      <c r="PZY46" s="851"/>
      <c r="PZZ46" s="851"/>
      <c r="QAA46" s="851"/>
      <c r="QAB46" s="851"/>
      <c r="QAC46" s="851"/>
      <c r="QAD46" s="851"/>
      <c r="QAE46" s="851"/>
      <c r="QAF46" s="851"/>
      <c r="QAG46" s="851"/>
      <c r="QAH46" s="851"/>
      <c r="QAI46" s="851"/>
      <c r="QAJ46" s="851"/>
      <c r="QAK46" s="851"/>
      <c r="QAL46" s="851"/>
      <c r="QAM46" s="851"/>
      <c r="QAN46" s="851"/>
      <c r="QAO46" s="851"/>
      <c r="QAP46" s="851"/>
      <c r="QAQ46" s="851"/>
      <c r="QAR46" s="851"/>
      <c r="QAS46" s="851"/>
      <c r="QAT46" s="851"/>
      <c r="QAU46" s="851"/>
      <c r="QAV46" s="851"/>
      <c r="QAW46" s="851"/>
      <c r="QAX46" s="851"/>
      <c r="QAY46" s="851"/>
      <c r="QAZ46" s="851"/>
      <c r="QBA46" s="851"/>
      <c r="QBB46" s="851"/>
      <c r="QBC46" s="851"/>
      <c r="QBD46" s="851"/>
      <c r="QBE46" s="851"/>
      <c r="QBF46" s="851"/>
      <c r="QBG46" s="851"/>
      <c r="QBH46" s="851"/>
      <c r="QBI46" s="851"/>
      <c r="QBJ46" s="851"/>
      <c r="QBK46" s="851"/>
      <c r="QBL46" s="851"/>
      <c r="QBM46" s="851"/>
      <c r="QBN46" s="851"/>
      <c r="QBO46" s="851"/>
      <c r="QBP46" s="851"/>
      <c r="QBQ46" s="851"/>
      <c r="QBR46" s="851"/>
      <c r="QBS46" s="851"/>
      <c r="QBT46" s="851"/>
      <c r="QBU46" s="851"/>
      <c r="QBV46" s="851"/>
      <c r="QBW46" s="851"/>
      <c r="QBX46" s="851"/>
      <c r="QBY46" s="851"/>
      <c r="QBZ46" s="851"/>
      <c r="QCA46" s="851"/>
      <c r="QCB46" s="851"/>
      <c r="QCC46" s="851"/>
      <c r="QCD46" s="851"/>
      <c r="QCE46" s="851"/>
      <c r="QCF46" s="851"/>
      <c r="QCG46" s="851"/>
      <c r="QCH46" s="851"/>
      <c r="QCI46" s="851"/>
      <c r="QCJ46" s="851"/>
      <c r="QCK46" s="851"/>
      <c r="QCL46" s="851"/>
      <c r="QCM46" s="851"/>
      <c r="QCN46" s="851"/>
      <c r="QCO46" s="851"/>
      <c r="QCP46" s="851"/>
      <c r="QCQ46" s="851"/>
      <c r="QCR46" s="851"/>
      <c r="QCS46" s="851"/>
      <c r="QCT46" s="851"/>
      <c r="QCU46" s="851"/>
      <c r="QCV46" s="851"/>
      <c r="QCW46" s="851"/>
      <c r="QCX46" s="851"/>
      <c r="QCY46" s="851"/>
      <c r="QCZ46" s="851"/>
      <c r="QDA46" s="851"/>
      <c r="QDB46" s="851"/>
      <c r="QDC46" s="851"/>
      <c r="QDD46" s="851"/>
      <c r="QDE46" s="851"/>
      <c r="QDF46" s="851"/>
      <c r="QDG46" s="851"/>
      <c r="QDH46" s="851"/>
      <c r="QDI46" s="851"/>
      <c r="QDJ46" s="851"/>
      <c r="QDK46" s="851"/>
      <c r="QDL46" s="851"/>
      <c r="QDM46" s="851"/>
      <c r="QDN46" s="851"/>
      <c r="QDO46" s="851"/>
      <c r="QDP46" s="851"/>
      <c r="QDQ46" s="851"/>
      <c r="QDR46" s="851"/>
      <c r="QDS46" s="851"/>
      <c r="QDT46" s="851"/>
      <c r="QDU46" s="851"/>
      <c r="QDV46" s="851"/>
      <c r="QDW46" s="851"/>
      <c r="QDX46" s="851"/>
      <c r="QDY46" s="851"/>
      <c r="QDZ46" s="851"/>
      <c r="QEA46" s="851"/>
      <c r="QEB46" s="851"/>
      <c r="QEC46" s="851"/>
      <c r="QED46" s="851"/>
      <c r="QEE46" s="851"/>
      <c r="QEF46" s="851"/>
      <c r="QEG46" s="851"/>
      <c r="QEH46" s="851"/>
      <c r="QEI46" s="851"/>
      <c r="QEJ46" s="851"/>
      <c r="QEK46" s="851"/>
      <c r="QEL46" s="851"/>
      <c r="QEM46" s="851"/>
      <c r="QEN46" s="851"/>
      <c r="QEO46" s="851"/>
      <c r="QEP46" s="851"/>
      <c r="QEQ46" s="851"/>
      <c r="QER46" s="851"/>
      <c r="QES46" s="851"/>
      <c r="QET46" s="851"/>
      <c r="QEU46" s="851"/>
      <c r="QEV46" s="851"/>
      <c r="QEW46" s="851"/>
      <c r="QEX46" s="851"/>
      <c r="QEY46" s="851"/>
      <c r="QEZ46" s="851"/>
      <c r="QFA46" s="851"/>
      <c r="QFB46" s="851"/>
      <c r="QFC46" s="851"/>
      <c r="QFD46" s="851"/>
      <c r="QFE46" s="851"/>
      <c r="QFF46" s="851"/>
      <c r="QFG46" s="851"/>
      <c r="QFH46" s="851"/>
      <c r="QFI46" s="851"/>
      <c r="QFJ46" s="851"/>
      <c r="QFK46" s="851"/>
      <c r="QFL46" s="851"/>
      <c r="QFM46" s="851"/>
      <c r="QFN46" s="851"/>
      <c r="QFO46" s="851"/>
      <c r="QFP46" s="851"/>
      <c r="QFQ46" s="851"/>
      <c r="QFR46" s="851"/>
      <c r="QFS46" s="851"/>
      <c r="QFT46" s="851"/>
      <c r="QFU46" s="851"/>
      <c r="QFV46" s="851"/>
      <c r="QFW46" s="851"/>
      <c r="QFX46" s="851"/>
      <c r="QFY46" s="851"/>
      <c r="QFZ46" s="851"/>
      <c r="QGA46" s="851"/>
      <c r="QGB46" s="851"/>
      <c r="QGC46" s="851"/>
      <c r="QGD46" s="851"/>
      <c r="QGE46" s="851"/>
      <c r="QGF46" s="851"/>
      <c r="QGG46" s="851"/>
      <c r="QGH46" s="851"/>
      <c r="QGI46" s="851"/>
      <c r="QGJ46" s="851"/>
      <c r="QGK46" s="851"/>
      <c r="QGL46" s="851"/>
      <c r="QGM46" s="851"/>
      <c r="QGN46" s="851"/>
      <c r="QGO46" s="851"/>
      <c r="QGP46" s="851"/>
      <c r="QGQ46" s="851"/>
      <c r="QGR46" s="851"/>
      <c r="QGS46" s="851"/>
      <c r="QGT46" s="851"/>
      <c r="QGU46" s="851"/>
      <c r="QGV46" s="851"/>
      <c r="QGW46" s="851"/>
      <c r="QGX46" s="851"/>
      <c r="QGY46" s="851"/>
      <c r="QGZ46" s="851"/>
      <c r="QHA46" s="851"/>
      <c r="QHB46" s="851"/>
      <c r="QHC46" s="851"/>
      <c r="QHD46" s="851"/>
      <c r="QHE46" s="851"/>
      <c r="QHF46" s="851"/>
      <c r="QHG46" s="851"/>
      <c r="QHH46" s="851"/>
      <c r="QHI46" s="851"/>
      <c r="QHJ46" s="851"/>
      <c r="QHK46" s="851"/>
      <c r="QHL46" s="851"/>
      <c r="QHM46" s="851"/>
      <c r="QHN46" s="851"/>
      <c r="QHO46" s="851"/>
      <c r="QHP46" s="851"/>
      <c r="QHQ46" s="851"/>
      <c r="QHR46" s="851"/>
      <c r="QHS46" s="851"/>
      <c r="QHT46" s="851"/>
      <c r="QHU46" s="851"/>
      <c r="QHV46" s="851"/>
      <c r="QHW46" s="851"/>
      <c r="QHX46" s="851"/>
      <c r="QHY46" s="851"/>
      <c r="QHZ46" s="851"/>
      <c r="QIA46" s="851"/>
      <c r="QIB46" s="851"/>
      <c r="QIC46" s="851"/>
      <c r="QID46" s="851"/>
      <c r="QIE46" s="851"/>
      <c r="QIF46" s="851"/>
      <c r="QIG46" s="851"/>
      <c r="QIH46" s="851"/>
      <c r="QII46" s="851"/>
      <c r="QIJ46" s="851"/>
      <c r="QIK46" s="851"/>
      <c r="QIL46" s="851"/>
      <c r="QIM46" s="851"/>
      <c r="QIN46" s="851"/>
      <c r="QIO46" s="851"/>
      <c r="QIP46" s="851"/>
      <c r="QIQ46" s="851"/>
      <c r="QIR46" s="851"/>
      <c r="QIS46" s="851"/>
      <c r="QIT46" s="851"/>
      <c r="QIU46" s="851"/>
      <c r="QIV46" s="851"/>
      <c r="QIW46" s="851"/>
      <c r="QIX46" s="851"/>
      <c r="QIY46" s="851"/>
      <c r="QIZ46" s="851"/>
      <c r="QJA46" s="851"/>
      <c r="QJB46" s="851"/>
      <c r="QJC46" s="851"/>
      <c r="QJD46" s="851"/>
      <c r="QJE46" s="851"/>
      <c r="QJF46" s="851"/>
      <c r="QJG46" s="851"/>
      <c r="QJH46" s="851"/>
      <c r="QJI46" s="851"/>
      <c r="QJJ46" s="851"/>
      <c r="QJK46" s="851"/>
      <c r="QJL46" s="851"/>
      <c r="QJM46" s="851"/>
      <c r="QJN46" s="851"/>
      <c r="QJO46" s="851"/>
      <c r="QJP46" s="851"/>
      <c r="QJQ46" s="851"/>
      <c r="QJR46" s="851"/>
      <c r="QJS46" s="851"/>
      <c r="QJT46" s="851"/>
      <c r="QJU46" s="851"/>
      <c r="QJV46" s="851"/>
      <c r="QJW46" s="851"/>
      <c r="QJX46" s="851"/>
      <c r="QJY46" s="851"/>
      <c r="QJZ46" s="851"/>
      <c r="QKA46" s="851"/>
      <c r="QKB46" s="851"/>
      <c r="QKC46" s="851"/>
      <c r="QKD46" s="851"/>
      <c r="QKE46" s="851"/>
      <c r="QKF46" s="851"/>
      <c r="QKG46" s="851"/>
      <c r="QKH46" s="851"/>
      <c r="QKI46" s="851"/>
      <c r="QKJ46" s="851"/>
      <c r="QKK46" s="851"/>
      <c r="QKL46" s="851"/>
      <c r="QKM46" s="851"/>
      <c r="QKN46" s="851"/>
      <c r="QKO46" s="851"/>
      <c r="QKP46" s="851"/>
      <c r="QKQ46" s="851"/>
      <c r="QKR46" s="851"/>
      <c r="QKS46" s="851"/>
      <c r="QKT46" s="851"/>
      <c r="QKU46" s="851"/>
      <c r="QKV46" s="851"/>
      <c r="QKW46" s="851"/>
      <c r="QKX46" s="851"/>
      <c r="QKY46" s="851"/>
      <c r="QKZ46" s="851"/>
      <c r="QLA46" s="851"/>
      <c r="QLB46" s="851"/>
      <c r="QLC46" s="851"/>
      <c r="QLD46" s="851"/>
      <c r="QLE46" s="851"/>
      <c r="QLF46" s="851"/>
      <c r="QLG46" s="851"/>
      <c r="QLH46" s="851"/>
      <c r="QLI46" s="851"/>
      <c r="QLJ46" s="851"/>
      <c r="QLK46" s="851"/>
      <c r="QLL46" s="851"/>
      <c r="QLM46" s="851"/>
      <c r="QLN46" s="851"/>
      <c r="QLO46" s="851"/>
      <c r="QLP46" s="851"/>
      <c r="QLQ46" s="851"/>
      <c r="QLR46" s="851"/>
      <c r="QLS46" s="851"/>
      <c r="QLT46" s="851"/>
      <c r="QLU46" s="851"/>
      <c r="QLV46" s="851"/>
      <c r="QLW46" s="851"/>
      <c r="QLX46" s="851"/>
      <c r="QLY46" s="851"/>
      <c r="QLZ46" s="851"/>
      <c r="QMA46" s="851"/>
      <c r="QMB46" s="851"/>
      <c r="QMC46" s="851"/>
      <c r="QMD46" s="851"/>
      <c r="QME46" s="851"/>
      <c r="QMF46" s="851"/>
      <c r="QMG46" s="851"/>
      <c r="QMH46" s="851"/>
      <c r="QMI46" s="851"/>
      <c r="QMJ46" s="851"/>
      <c r="QMK46" s="851"/>
      <c r="QML46" s="851"/>
      <c r="QMM46" s="851"/>
      <c r="QMN46" s="851"/>
      <c r="QMO46" s="851"/>
      <c r="QMP46" s="851"/>
      <c r="QMQ46" s="851"/>
      <c r="QMR46" s="851"/>
      <c r="QMS46" s="851"/>
      <c r="QMT46" s="851"/>
      <c r="QMU46" s="851"/>
      <c r="QMV46" s="851"/>
      <c r="QMW46" s="851"/>
      <c r="QMX46" s="851"/>
      <c r="QMY46" s="851"/>
      <c r="QMZ46" s="851"/>
      <c r="QNA46" s="851"/>
      <c r="QNB46" s="851"/>
      <c r="QNC46" s="851"/>
      <c r="QND46" s="851"/>
      <c r="QNE46" s="851"/>
      <c r="QNF46" s="851"/>
      <c r="QNG46" s="851"/>
      <c r="QNH46" s="851"/>
      <c r="QNI46" s="851"/>
      <c r="QNJ46" s="851"/>
      <c r="QNK46" s="851"/>
      <c r="QNL46" s="851"/>
      <c r="QNM46" s="851"/>
      <c r="QNN46" s="851"/>
      <c r="QNO46" s="851"/>
      <c r="QNP46" s="851"/>
      <c r="QNQ46" s="851"/>
      <c r="QNR46" s="851"/>
      <c r="QNS46" s="851"/>
      <c r="QNT46" s="851"/>
      <c r="QNU46" s="851"/>
      <c r="QNV46" s="851"/>
      <c r="QNW46" s="851"/>
      <c r="QNX46" s="851"/>
      <c r="QNY46" s="851"/>
      <c r="QNZ46" s="851"/>
      <c r="QOA46" s="851"/>
      <c r="QOB46" s="851"/>
      <c r="QOC46" s="851"/>
      <c r="QOD46" s="851"/>
      <c r="QOE46" s="851"/>
      <c r="QOF46" s="851"/>
      <c r="QOG46" s="851"/>
      <c r="QOH46" s="851"/>
      <c r="QOI46" s="851"/>
      <c r="QOJ46" s="851"/>
      <c r="QOK46" s="851"/>
      <c r="QOL46" s="851"/>
      <c r="QOM46" s="851"/>
      <c r="QON46" s="851"/>
      <c r="QOO46" s="851"/>
      <c r="QOP46" s="851"/>
      <c r="QOQ46" s="851"/>
      <c r="QOR46" s="851"/>
      <c r="QOS46" s="851"/>
      <c r="QOT46" s="851"/>
      <c r="QOU46" s="851"/>
      <c r="QOV46" s="851"/>
      <c r="QOW46" s="851"/>
      <c r="QOX46" s="851"/>
      <c r="QOY46" s="851"/>
      <c r="QOZ46" s="851"/>
      <c r="QPA46" s="851"/>
      <c r="QPB46" s="851"/>
      <c r="QPC46" s="851"/>
      <c r="QPD46" s="851"/>
      <c r="QPE46" s="851"/>
      <c r="QPF46" s="851"/>
      <c r="QPG46" s="851"/>
      <c r="QPH46" s="851"/>
      <c r="QPI46" s="851"/>
      <c r="QPJ46" s="851"/>
      <c r="QPK46" s="851"/>
      <c r="QPL46" s="851"/>
      <c r="QPM46" s="851"/>
      <c r="QPN46" s="851"/>
      <c r="QPO46" s="851"/>
      <c r="QPP46" s="851"/>
      <c r="QPQ46" s="851"/>
      <c r="QPR46" s="851"/>
      <c r="QPS46" s="851"/>
      <c r="QPT46" s="851"/>
      <c r="QPU46" s="851"/>
      <c r="QPV46" s="851"/>
      <c r="QPW46" s="851"/>
      <c r="QPX46" s="851"/>
      <c r="QPY46" s="851"/>
      <c r="QPZ46" s="851"/>
      <c r="QQA46" s="851"/>
      <c r="QQB46" s="851"/>
      <c r="QQC46" s="851"/>
      <c r="QQD46" s="851"/>
      <c r="QQE46" s="851"/>
      <c r="QQF46" s="851"/>
      <c r="QQG46" s="851"/>
      <c r="QQH46" s="851"/>
      <c r="QQI46" s="851"/>
      <c r="QQJ46" s="851"/>
      <c r="QQK46" s="851"/>
      <c r="QQL46" s="851"/>
      <c r="QQM46" s="851"/>
      <c r="QQN46" s="851"/>
      <c r="QQO46" s="851"/>
      <c r="QQP46" s="851"/>
      <c r="QQQ46" s="851"/>
      <c r="QQR46" s="851"/>
      <c r="QQS46" s="851"/>
      <c r="QQT46" s="851"/>
      <c r="QQU46" s="851"/>
      <c r="QQV46" s="851"/>
      <c r="QQW46" s="851"/>
      <c r="QQX46" s="851"/>
      <c r="QQY46" s="851"/>
      <c r="QQZ46" s="851"/>
      <c r="QRA46" s="851"/>
      <c r="QRB46" s="851"/>
      <c r="QRC46" s="851"/>
      <c r="QRD46" s="851"/>
      <c r="QRE46" s="851"/>
      <c r="QRF46" s="851"/>
      <c r="QRG46" s="851"/>
      <c r="QRH46" s="851"/>
      <c r="QRI46" s="851"/>
      <c r="QRJ46" s="851"/>
      <c r="QRK46" s="851"/>
      <c r="QRL46" s="851"/>
      <c r="QRM46" s="851"/>
      <c r="QRN46" s="851"/>
      <c r="QRO46" s="851"/>
      <c r="QRP46" s="851"/>
      <c r="QRQ46" s="851"/>
      <c r="QRR46" s="851"/>
      <c r="QRS46" s="851"/>
      <c r="QRT46" s="851"/>
      <c r="QRU46" s="851"/>
      <c r="QRV46" s="851"/>
      <c r="QRW46" s="851"/>
      <c r="QRX46" s="851"/>
      <c r="QRY46" s="851"/>
      <c r="QRZ46" s="851"/>
      <c r="QSA46" s="851"/>
      <c r="QSB46" s="851"/>
      <c r="QSC46" s="851"/>
      <c r="QSD46" s="851"/>
      <c r="QSE46" s="851"/>
      <c r="QSF46" s="851"/>
      <c r="QSG46" s="851"/>
      <c r="QSH46" s="851"/>
      <c r="QSI46" s="851"/>
      <c r="QSJ46" s="851"/>
      <c r="QSK46" s="851"/>
      <c r="QSL46" s="851"/>
      <c r="QSM46" s="851"/>
      <c r="QSN46" s="851"/>
      <c r="QSO46" s="851"/>
      <c r="QSP46" s="851"/>
      <c r="QSQ46" s="851"/>
      <c r="QSR46" s="851"/>
      <c r="QSS46" s="851"/>
      <c r="QST46" s="851"/>
      <c r="QSU46" s="851"/>
      <c r="QSV46" s="851"/>
      <c r="QSW46" s="851"/>
      <c r="QSX46" s="851"/>
      <c r="QSY46" s="851"/>
      <c r="QSZ46" s="851"/>
      <c r="QTA46" s="851"/>
      <c r="QTB46" s="851"/>
      <c r="QTC46" s="851"/>
      <c r="QTD46" s="851"/>
      <c r="QTE46" s="851"/>
      <c r="QTF46" s="851"/>
      <c r="QTG46" s="851"/>
      <c r="QTH46" s="851"/>
      <c r="QTI46" s="851"/>
      <c r="QTJ46" s="851"/>
      <c r="QTK46" s="851"/>
      <c r="QTL46" s="851"/>
      <c r="QTM46" s="851"/>
      <c r="QTN46" s="851"/>
      <c r="QTO46" s="851"/>
      <c r="QTP46" s="851"/>
      <c r="QTQ46" s="851"/>
      <c r="QTR46" s="851"/>
      <c r="QTS46" s="851"/>
      <c r="QTT46" s="851"/>
      <c r="QTU46" s="851"/>
      <c r="QTV46" s="851"/>
      <c r="QTW46" s="851"/>
      <c r="QTX46" s="851"/>
      <c r="QTY46" s="851"/>
      <c r="QTZ46" s="851"/>
      <c r="QUA46" s="851"/>
      <c r="QUB46" s="851"/>
      <c r="QUC46" s="851"/>
      <c r="QUD46" s="851"/>
      <c r="QUE46" s="851"/>
      <c r="QUF46" s="851"/>
      <c r="QUG46" s="851"/>
      <c r="QUH46" s="851"/>
      <c r="QUI46" s="851"/>
      <c r="QUJ46" s="851"/>
      <c r="QUK46" s="851"/>
      <c r="QUL46" s="851"/>
      <c r="QUM46" s="851"/>
      <c r="QUN46" s="851"/>
      <c r="QUO46" s="851"/>
      <c r="QUP46" s="851"/>
      <c r="QUQ46" s="851"/>
      <c r="QUR46" s="851"/>
      <c r="QUS46" s="851"/>
      <c r="QUT46" s="851"/>
      <c r="QUU46" s="851"/>
      <c r="QUV46" s="851"/>
      <c r="QUW46" s="851"/>
      <c r="QUX46" s="851"/>
      <c r="QUY46" s="851"/>
      <c r="QUZ46" s="851"/>
      <c r="QVA46" s="851"/>
      <c r="QVB46" s="851"/>
      <c r="QVC46" s="851"/>
      <c r="QVD46" s="851"/>
      <c r="QVE46" s="851"/>
      <c r="QVF46" s="851"/>
      <c r="QVG46" s="851"/>
      <c r="QVH46" s="851"/>
      <c r="QVI46" s="851"/>
      <c r="QVJ46" s="851"/>
      <c r="QVK46" s="851"/>
      <c r="QVL46" s="851"/>
      <c r="QVM46" s="851"/>
      <c r="QVN46" s="851"/>
      <c r="QVO46" s="851"/>
      <c r="QVP46" s="851"/>
      <c r="QVQ46" s="851"/>
      <c r="QVR46" s="851"/>
      <c r="QVS46" s="851"/>
      <c r="QVT46" s="851"/>
      <c r="QVU46" s="851"/>
      <c r="QVV46" s="851"/>
      <c r="QVW46" s="851"/>
      <c r="QVX46" s="851"/>
      <c r="QVY46" s="851"/>
      <c r="QVZ46" s="851"/>
      <c r="QWA46" s="851"/>
      <c r="QWB46" s="851"/>
      <c r="QWC46" s="851"/>
      <c r="QWD46" s="851"/>
      <c r="QWE46" s="851"/>
      <c r="QWF46" s="851"/>
      <c r="QWG46" s="851"/>
      <c r="QWH46" s="851"/>
      <c r="QWI46" s="851"/>
      <c r="QWJ46" s="851"/>
      <c r="QWK46" s="851"/>
      <c r="QWL46" s="851"/>
      <c r="QWM46" s="851"/>
      <c r="QWN46" s="851"/>
      <c r="QWO46" s="851"/>
      <c r="QWP46" s="851"/>
      <c r="QWQ46" s="851"/>
      <c r="QWR46" s="851"/>
      <c r="QWS46" s="851"/>
      <c r="QWT46" s="851"/>
      <c r="QWU46" s="851"/>
      <c r="QWV46" s="851"/>
      <c r="QWW46" s="851"/>
      <c r="QWX46" s="851"/>
      <c r="QWY46" s="851"/>
      <c r="QWZ46" s="851"/>
      <c r="QXA46" s="851"/>
      <c r="QXB46" s="851"/>
      <c r="QXC46" s="851"/>
      <c r="QXD46" s="851"/>
      <c r="QXE46" s="851"/>
      <c r="QXF46" s="851"/>
      <c r="QXG46" s="851"/>
      <c r="QXH46" s="851"/>
      <c r="QXI46" s="851"/>
      <c r="QXJ46" s="851"/>
      <c r="QXK46" s="851"/>
      <c r="QXL46" s="851"/>
      <c r="QXM46" s="851"/>
      <c r="QXN46" s="851"/>
      <c r="QXO46" s="851"/>
      <c r="QXP46" s="851"/>
      <c r="QXQ46" s="851"/>
      <c r="QXR46" s="851"/>
      <c r="QXS46" s="851"/>
      <c r="QXT46" s="851"/>
      <c r="QXU46" s="851"/>
      <c r="QXV46" s="851"/>
      <c r="QXW46" s="851"/>
      <c r="QXX46" s="851"/>
      <c r="QXY46" s="851"/>
      <c r="QXZ46" s="851"/>
      <c r="QYA46" s="851"/>
      <c r="QYB46" s="851"/>
      <c r="QYC46" s="851"/>
      <c r="QYD46" s="851"/>
      <c r="QYE46" s="851"/>
      <c r="QYF46" s="851"/>
      <c r="QYG46" s="851"/>
      <c r="QYH46" s="851"/>
      <c r="QYI46" s="851"/>
      <c r="QYJ46" s="851"/>
      <c r="QYK46" s="851"/>
      <c r="QYL46" s="851"/>
      <c r="QYM46" s="851"/>
      <c r="QYN46" s="851"/>
      <c r="QYO46" s="851"/>
      <c r="QYP46" s="851"/>
      <c r="QYQ46" s="851"/>
      <c r="QYR46" s="851"/>
      <c r="QYS46" s="851"/>
      <c r="QYT46" s="851"/>
      <c r="QYU46" s="851"/>
      <c r="QYV46" s="851"/>
      <c r="QYW46" s="851"/>
      <c r="QYX46" s="851"/>
      <c r="QYY46" s="851"/>
      <c r="QYZ46" s="851"/>
      <c r="QZA46" s="851"/>
      <c r="QZB46" s="851"/>
      <c r="QZC46" s="851"/>
      <c r="QZD46" s="851"/>
      <c r="QZE46" s="851"/>
      <c r="QZF46" s="851"/>
      <c r="QZG46" s="851"/>
      <c r="QZH46" s="851"/>
      <c r="QZI46" s="851"/>
      <c r="QZJ46" s="851"/>
      <c r="QZK46" s="851"/>
      <c r="QZL46" s="851"/>
      <c r="QZM46" s="851"/>
      <c r="QZN46" s="851"/>
      <c r="QZO46" s="851"/>
      <c r="QZP46" s="851"/>
      <c r="QZQ46" s="851"/>
      <c r="QZR46" s="851"/>
      <c r="QZS46" s="851"/>
      <c r="QZT46" s="851"/>
      <c r="QZU46" s="851"/>
      <c r="QZV46" s="851"/>
      <c r="QZW46" s="851"/>
      <c r="QZX46" s="851"/>
      <c r="QZY46" s="851"/>
      <c r="QZZ46" s="851"/>
      <c r="RAA46" s="851"/>
      <c r="RAB46" s="851"/>
      <c r="RAC46" s="851"/>
      <c r="RAD46" s="851"/>
      <c r="RAE46" s="851"/>
      <c r="RAF46" s="851"/>
      <c r="RAG46" s="851"/>
      <c r="RAH46" s="851"/>
      <c r="RAI46" s="851"/>
      <c r="RAJ46" s="851"/>
      <c r="RAK46" s="851"/>
      <c r="RAL46" s="851"/>
      <c r="RAM46" s="851"/>
      <c r="RAN46" s="851"/>
      <c r="RAO46" s="851"/>
      <c r="RAP46" s="851"/>
      <c r="RAQ46" s="851"/>
      <c r="RAR46" s="851"/>
      <c r="RAS46" s="851"/>
      <c r="RAT46" s="851"/>
      <c r="RAU46" s="851"/>
      <c r="RAV46" s="851"/>
      <c r="RAW46" s="851"/>
      <c r="RAX46" s="851"/>
      <c r="RAY46" s="851"/>
      <c r="RAZ46" s="851"/>
      <c r="RBA46" s="851"/>
      <c r="RBB46" s="851"/>
      <c r="RBC46" s="851"/>
      <c r="RBD46" s="851"/>
      <c r="RBE46" s="851"/>
      <c r="RBF46" s="851"/>
      <c r="RBG46" s="851"/>
      <c r="RBH46" s="851"/>
      <c r="RBI46" s="851"/>
      <c r="RBJ46" s="851"/>
      <c r="RBK46" s="851"/>
      <c r="RBL46" s="851"/>
      <c r="RBM46" s="851"/>
      <c r="RBN46" s="851"/>
      <c r="RBO46" s="851"/>
      <c r="RBP46" s="851"/>
      <c r="RBQ46" s="851"/>
      <c r="RBR46" s="851"/>
      <c r="RBS46" s="851"/>
      <c r="RBT46" s="851"/>
      <c r="RBU46" s="851"/>
      <c r="RBV46" s="851"/>
      <c r="RBW46" s="851"/>
      <c r="RBX46" s="851"/>
      <c r="RBY46" s="851"/>
      <c r="RBZ46" s="851"/>
      <c r="RCA46" s="851"/>
      <c r="RCB46" s="851"/>
      <c r="RCC46" s="851"/>
      <c r="RCD46" s="851"/>
      <c r="RCE46" s="851"/>
      <c r="RCF46" s="851"/>
      <c r="RCG46" s="851"/>
      <c r="RCH46" s="851"/>
      <c r="RCI46" s="851"/>
      <c r="RCJ46" s="851"/>
      <c r="RCK46" s="851"/>
      <c r="RCL46" s="851"/>
      <c r="RCM46" s="851"/>
      <c r="RCN46" s="851"/>
      <c r="RCO46" s="851"/>
      <c r="RCP46" s="851"/>
      <c r="RCQ46" s="851"/>
      <c r="RCR46" s="851"/>
      <c r="RCS46" s="851"/>
      <c r="RCT46" s="851"/>
      <c r="RCU46" s="851"/>
      <c r="RCV46" s="851"/>
      <c r="RCW46" s="851"/>
      <c r="RCX46" s="851"/>
      <c r="RCY46" s="851"/>
      <c r="RCZ46" s="851"/>
      <c r="RDA46" s="851"/>
      <c r="RDB46" s="851"/>
      <c r="RDC46" s="851"/>
      <c r="RDD46" s="851"/>
      <c r="RDE46" s="851"/>
      <c r="RDF46" s="851"/>
      <c r="RDG46" s="851"/>
      <c r="RDH46" s="851"/>
      <c r="RDI46" s="851"/>
      <c r="RDJ46" s="851"/>
      <c r="RDK46" s="851"/>
      <c r="RDL46" s="851"/>
      <c r="RDM46" s="851"/>
      <c r="RDN46" s="851"/>
      <c r="RDO46" s="851"/>
      <c r="RDP46" s="851"/>
      <c r="RDQ46" s="851"/>
      <c r="RDR46" s="851"/>
      <c r="RDS46" s="851"/>
      <c r="RDT46" s="851"/>
      <c r="RDU46" s="851"/>
      <c r="RDV46" s="851"/>
      <c r="RDW46" s="851"/>
      <c r="RDX46" s="851"/>
      <c r="RDY46" s="851"/>
      <c r="RDZ46" s="851"/>
      <c r="REA46" s="851"/>
      <c r="REB46" s="851"/>
      <c r="REC46" s="851"/>
      <c r="RED46" s="851"/>
      <c r="REE46" s="851"/>
      <c r="REF46" s="851"/>
      <c r="REG46" s="851"/>
      <c r="REH46" s="851"/>
      <c r="REI46" s="851"/>
      <c r="REJ46" s="851"/>
      <c r="REK46" s="851"/>
      <c r="REL46" s="851"/>
      <c r="REM46" s="851"/>
      <c r="REN46" s="851"/>
      <c r="REO46" s="851"/>
      <c r="REP46" s="851"/>
      <c r="REQ46" s="851"/>
      <c r="RER46" s="851"/>
      <c r="RES46" s="851"/>
      <c r="RET46" s="851"/>
      <c r="REU46" s="851"/>
      <c r="REV46" s="851"/>
      <c r="REW46" s="851"/>
      <c r="REX46" s="851"/>
      <c r="REY46" s="851"/>
      <c r="REZ46" s="851"/>
      <c r="RFA46" s="851"/>
      <c r="RFB46" s="851"/>
      <c r="RFC46" s="851"/>
      <c r="RFD46" s="851"/>
      <c r="RFE46" s="851"/>
      <c r="RFF46" s="851"/>
      <c r="RFG46" s="851"/>
      <c r="RFH46" s="851"/>
      <c r="RFI46" s="851"/>
      <c r="RFJ46" s="851"/>
      <c r="RFK46" s="851"/>
      <c r="RFL46" s="851"/>
      <c r="RFM46" s="851"/>
      <c r="RFN46" s="851"/>
      <c r="RFO46" s="851"/>
      <c r="RFP46" s="851"/>
      <c r="RFQ46" s="851"/>
      <c r="RFR46" s="851"/>
      <c r="RFS46" s="851"/>
      <c r="RFT46" s="851"/>
      <c r="RFU46" s="851"/>
      <c r="RFV46" s="851"/>
      <c r="RFW46" s="851"/>
      <c r="RFX46" s="851"/>
      <c r="RFY46" s="851"/>
      <c r="RFZ46" s="851"/>
      <c r="RGA46" s="851"/>
      <c r="RGB46" s="851"/>
      <c r="RGC46" s="851"/>
      <c r="RGD46" s="851"/>
      <c r="RGE46" s="851"/>
      <c r="RGF46" s="851"/>
      <c r="RGG46" s="851"/>
      <c r="RGH46" s="851"/>
      <c r="RGI46" s="851"/>
      <c r="RGJ46" s="851"/>
      <c r="RGK46" s="851"/>
      <c r="RGL46" s="851"/>
      <c r="RGM46" s="851"/>
      <c r="RGN46" s="851"/>
      <c r="RGO46" s="851"/>
      <c r="RGP46" s="851"/>
      <c r="RGQ46" s="851"/>
      <c r="RGR46" s="851"/>
      <c r="RGS46" s="851"/>
      <c r="RGT46" s="851"/>
      <c r="RGU46" s="851"/>
      <c r="RGV46" s="851"/>
      <c r="RGW46" s="851"/>
      <c r="RGX46" s="851"/>
      <c r="RGY46" s="851"/>
      <c r="RGZ46" s="851"/>
      <c r="RHA46" s="851"/>
      <c r="RHB46" s="851"/>
      <c r="RHC46" s="851"/>
      <c r="RHD46" s="851"/>
      <c r="RHE46" s="851"/>
      <c r="RHF46" s="851"/>
      <c r="RHG46" s="851"/>
      <c r="RHH46" s="851"/>
      <c r="RHI46" s="851"/>
      <c r="RHJ46" s="851"/>
      <c r="RHK46" s="851"/>
      <c r="RHL46" s="851"/>
      <c r="RHM46" s="851"/>
      <c r="RHN46" s="851"/>
      <c r="RHO46" s="851"/>
      <c r="RHP46" s="851"/>
      <c r="RHQ46" s="851"/>
      <c r="RHR46" s="851"/>
      <c r="RHS46" s="851"/>
      <c r="RHT46" s="851"/>
      <c r="RHU46" s="851"/>
      <c r="RHV46" s="851"/>
      <c r="RHW46" s="851"/>
      <c r="RHX46" s="851"/>
      <c r="RHY46" s="851"/>
      <c r="RHZ46" s="851"/>
      <c r="RIA46" s="851"/>
      <c r="RIB46" s="851"/>
      <c r="RIC46" s="851"/>
      <c r="RID46" s="851"/>
      <c r="RIE46" s="851"/>
      <c r="RIF46" s="851"/>
      <c r="RIG46" s="851"/>
      <c r="RIH46" s="851"/>
      <c r="RII46" s="851"/>
      <c r="RIJ46" s="851"/>
      <c r="RIK46" s="851"/>
      <c r="RIL46" s="851"/>
      <c r="RIM46" s="851"/>
      <c r="RIN46" s="851"/>
      <c r="RIO46" s="851"/>
      <c r="RIP46" s="851"/>
      <c r="RIQ46" s="851"/>
      <c r="RIR46" s="851"/>
      <c r="RIS46" s="851"/>
      <c r="RIT46" s="851"/>
      <c r="RIU46" s="851"/>
      <c r="RIV46" s="851"/>
      <c r="RIW46" s="851"/>
      <c r="RIX46" s="851"/>
      <c r="RIY46" s="851"/>
      <c r="RIZ46" s="851"/>
      <c r="RJA46" s="851"/>
      <c r="RJB46" s="851"/>
      <c r="RJC46" s="851"/>
      <c r="RJD46" s="851"/>
      <c r="RJE46" s="851"/>
      <c r="RJF46" s="851"/>
      <c r="RJG46" s="851"/>
      <c r="RJH46" s="851"/>
      <c r="RJI46" s="851"/>
      <c r="RJJ46" s="851"/>
      <c r="RJK46" s="851"/>
      <c r="RJL46" s="851"/>
      <c r="RJM46" s="851"/>
      <c r="RJN46" s="851"/>
      <c r="RJO46" s="851"/>
      <c r="RJP46" s="851"/>
      <c r="RJQ46" s="851"/>
      <c r="RJR46" s="851"/>
      <c r="RJS46" s="851"/>
      <c r="RJT46" s="851"/>
      <c r="RJU46" s="851"/>
      <c r="RJV46" s="851"/>
      <c r="RJW46" s="851"/>
      <c r="RJX46" s="851"/>
      <c r="RJY46" s="851"/>
      <c r="RJZ46" s="851"/>
      <c r="RKA46" s="851"/>
      <c r="RKB46" s="851"/>
      <c r="RKC46" s="851"/>
      <c r="RKD46" s="851"/>
      <c r="RKE46" s="851"/>
      <c r="RKF46" s="851"/>
      <c r="RKG46" s="851"/>
      <c r="RKH46" s="851"/>
      <c r="RKI46" s="851"/>
      <c r="RKJ46" s="851"/>
      <c r="RKK46" s="851"/>
      <c r="RKL46" s="851"/>
      <c r="RKM46" s="851"/>
      <c r="RKN46" s="851"/>
      <c r="RKO46" s="851"/>
      <c r="RKP46" s="851"/>
      <c r="RKQ46" s="851"/>
      <c r="RKR46" s="851"/>
      <c r="RKS46" s="851"/>
      <c r="RKT46" s="851"/>
      <c r="RKU46" s="851"/>
      <c r="RKV46" s="851"/>
      <c r="RKW46" s="851"/>
      <c r="RKX46" s="851"/>
      <c r="RKY46" s="851"/>
      <c r="RKZ46" s="851"/>
      <c r="RLA46" s="851"/>
      <c r="RLB46" s="851"/>
      <c r="RLC46" s="851"/>
      <c r="RLD46" s="851"/>
      <c r="RLE46" s="851"/>
      <c r="RLF46" s="851"/>
      <c r="RLG46" s="851"/>
      <c r="RLH46" s="851"/>
      <c r="RLI46" s="851"/>
      <c r="RLJ46" s="851"/>
      <c r="RLK46" s="851"/>
      <c r="RLL46" s="851"/>
      <c r="RLM46" s="851"/>
      <c r="RLN46" s="851"/>
      <c r="RLO46" s="851"/>
      <c r="RLP46" s="851"/>
      <c r="RLQ46" s="851"/>
      <c r="RLR46" s="851"/>
      <c r="RLS46" s="851"/>
      <c r="RLT46" s="851"/>
      <c r="RLU46" s="851"/>
      <c r="RLV46" s="851"/>
      <c r="RLW46" s="851"/>
      <c r="RLX46" s="851"/>
      <c r="RLY46" s="851"/>
      <c r="RLZ46" s="851"/>
      <c r="RMA46" s="851"/>
      <c r="RMB46" s="851"/>
      <c r="RMC46" s="851"/>
      <c r="RMD46" s="851"/>
      <c r="RME46" s="851"/>
      <c r="RMF46" s="851"/>
      <c r="RMG46" s="851"/>
      <c r="RMH46" s="851"/>
      <c r="RMI46" s="851"/>
      <c r="RMJ46" s="851"/>
      <c r="RMK46" s="851"/>
      <c r="RML46" s="851"/>
      <c r="RMM46" s="851"/>
      <c r="RMN46" s="851"/>
      <c r="RMO46" s="851"/>
      <c r="RMP46" s="851"/>
      <c r="RMQ46" s="851"/>
      <c r="RMR46" s="851"/>
      <c r="RMS46" s="851"/>
      <c r="RMT46" s="851"/>
      <c r="RMU46" s="851"/>
      <c r="RMV46" s="851"/>
      <c r="RMW46" s="851"/>
      <c r="RMX46" s="851"/>
      <c r="RMY46" s="851"/>
      <c r="RMZ46" s="851"/>
      <c r="RNA46" s="851"/>
      <c r="RNB46" s="851"/>
      <c r="RNC46" s="851"/>
      <c r="RND46" s="851"/>
      <c r="RNE46" s="851"/>
      <c r="RNF46" s="851"/>
      <c r="RNG46" s="851"/>
      <c r="RNH46" s="851"/>
      <c r="RNI46" s="851"/>
      <c r="RNJ46" s="851"/>
      <c r="RNK46" s="851"/>
      <c r="RNL46" s="851"/>
      <c r="RNM46" s="851"/>
      <c r="RNN46" s="851"/>
      <c r="RNO46" s="851"/>
      <c r="RNP46" s="851"/>
      <c r="RNQ46" s="851"/>
      <c r="RNR46" s="851"/>
      <c r="RNS46" s="851"/>
      <c r="RNT46" s="851"/>
      <c r="RNU46" s="851"/>
      <c r="RNV46" s="851"/>
      <c r="RNW46" s="851"/>
      <c r="RNX46" s="851"/>
      <c r="RNY46" s="851"/>
      <c r="RNZ46" s="851"/>
      <c r="ROA46" s="851"/>
      <c r="ROB46" s="851"/>
      <c r="ROC46" s="851"/>
      <c r="ROD46" s="851"/>
      <c r="ROE46" s="851"/>
      <c r="ROF46" s="851"/>
      <c r="ROG46" s="851"/>
      <c r="ROH46" s="851"/>
      <c r="ROI46" s="851"/>
      <c r="ROJ46" s="851"/>
      <c r="ROK46" s="851"/>
      <c r="ROL46" s="851"/>
      <c r="ROM46" s="851"/>
      <c r="RON46" s="851"/>
      <c r="ROO46" s="851"/>
      <c r="ROP46" s="851"/>
      <c r="ROQ46" s="851"/>
      <c r="ROR46" s="851"/>
      <c r="ROS46" s="851"/>
      <c r="ROT46" s="851"/>
      <c r="ROU46" s="851"/>
      <c r="ROV46" s="851"/>
      <c r="ROW46" s="851"/>
      <c r="ROX46" s="851"/>
      <c r="ROY46" s="851"/>
      <c r="ROZ46" s="851"/>
      <c r="RPA46" s="851"/>
      <c r="RPB46" s="851"/>
      <c r="RPC46" s="851"/>
      <c r="RPD46" s="851"/>
      <c r="RPE46" s="851"/>
      <c r="RPF46" s="851"/>
      <c r="RPG46" s="851"/>
      <c r="RPH46" s="851"/>
      <c r="RPI46" s="851"/>
      <c r="RPJ46" s="851"/>
      <c r="RPK46" s="851"/>
      <c r="RPL46" s="851"/>
      <c r="RPM46" s="851"/>
      <c r="RPN46" s="851"/>
      <c r="RPO46" s="851"/>
      <c r="RPP46" s="851"/>
      <c r="RPQ46" s="851"/>
      <c r="RPR46" s="851"/>
      <c r="RPS46" s="851"/>
      <c r="RPT46" s="851"/>
      <c r="RPU46" s="851"/>
      <c r="RPV46" s="851"/>
      <c r="RPW46" s="851"/>
      <c r="RPX46" s="851"/>
      <c r="RPY46" s="851"/>
      <c r="RPZ46" s="851"/>
      <c r="RQA46" s="851"/>
      <c r="RQB46" s="851"/>
      <c r="RQC46" s="851"/>
      <c r="RQD46" s="851"/>
      <c r="RQE46" s="851"/>
      <c r="RQF46" s="851"/>
      <c r="RQG46" s="851"/>
      <c r="RQH46" s="851"/>
      <c r="RQI46" s="851"/>
      <c r="RQJ46" s="851"/>
      <c r="RQK46" s="851"/>
      <c r="RQL46" s="851"/>
      <c r="RQM46" s="851"/>
      <c r="RQN46" s="851"/>
      <c r="RQO46" s="851"/>
      <c r="RQP46" s="851"/>
      <c r="RQQ46" s="851"/>
      <c r="RQR46" s="851"/>
      <c r="RQS46" s="851"/>
      <c r="RQT46" s="851"/>
      <c r="RQU46" s="851"/>
      <c r="RQV46" s="851"/>
      <c r="RQW46" s="851"/>
      <c r="RQX46" s="851"/>
      <c r="RQY46" s="851"/>
      <c r="RQZ46" s="851"/>
      <c r="RRA46" s="851"/>
      <c r="RRB46" s="851"/>
      <c r="RRC46" s="851"/>
      <c r="RRD46" s="851"/>
      <c r="RRE46" s="851"/>
      <c r="RRF46" s="851"/>
      <c r="RRG46" s="851"/>
      <c r="RRH46" s="851"/>
      <c r="RRI46" s="851"/>
      <c r="RRJ46" s="851"/>
      <c r="RRK46" s="851"/>
      <c r="RRL46" s="851"/>
      <c r="RRM46" s="851"/>
      <c r="RRN46" s="851"/>
      <c r="RRO46" s="851"/>
      <c r="RRP46" s="851"/>
      <c r="RRQ46" s="851"/>
      <c r="RRR46" s="851"/>
      <c r="RRS46" s="851"/>
      <c r="RRT46" s="851"/>
      <c r="RRU46" s="851"/>
      <c r="RRV46" s="851"/>
      <c r="RRW46" s="851"/>
      <c r="RRX46" s="851"/>
      <c r="RRY46" s="851"/>
      <c r="RRZ46" s="851"/>
      <c r="RSA46" s="851"/>
      <c r="RSB46" s="851"/>
      <c r="RSC46" s="851"/>
      <c r="RSD46" s="851"/>
      <c r="RSE46" s="851"/>
      <c r="RSF46" s="851"/>
      <c r="RSG46" s="851"/>
      <c r="RSH46" s="851"/>
      <c r="RSI46" s="851"/>
      <c r="RSJ46" s="851"/>
      <c r="RSK46" s="851"/>
      <c r="RSL46" s="851"/>
      <c r="RSM46" s="851"/>
      <c r="RSN46" s="851"/>
      <c r="RSO46" s="851"/>
      <c r="RSP46" s="851"/>
      <c r="RSQ46" s="851"/>
      <c r="RSR46" s="851"/>
      <c r="RSS46" s="851"/>
      <c r="RST46" s="851"/>
      <c r="RSU46" s="851"/>
      <c r="RSV46" s="851"/>
      <c r="RSW46" s="851"/>
      <c r="RSX46" s="851"/>
      <c r="RSY46" s="851"/>
      <c r="RSZ46" s="851"/>
      <c r="RTA46" s="851"/>
      <c r="RTB46" s="851"/>
      <c r="RTC46" s="851"/>
      <c r="RTD46" s="851"/>
      <c r="RTE46" s="851"/>
      <c r="RTF46" s="851"/>
      <c r="RTG46" s="851"/>
      <c r="RTH46" s="851"/>
      <c r="RTI46" s="851"/>
      <c r="RTJ46" s="851"/>
      <c r="RTK46" s="851"/>
      <c r="RTL46" s="851"/>
      <c r="RTM46" s="851"/>
      <c r="RTN46" s="851"/>
      <c r="RTO46" s="851"/>
      <c r="RTP46" s="851"/>
      <c r="RTQ46" s="851"/>
      <c r="RTR46" s="851"/>
      <c r="RTS46" s="851"/>
      <c r="RTT46" s="851"/>
      <c r="RTU46" s="851"/>
      <c r="RTV46" s="851"/>
      <c r="RTW46" s="851"/>
      <c r="RTX46" s="851"/>
      <c r="RTY46" s="851"/>
      <c r="RTZ46" s="851"/>
      <c r="RUA46" s="851"/>
      <c r="RUB46" s="851"/>
      <c r="RUC46" s="851"/>
      <c r="RUD46" s="851"/>
      <c r="RUE46" s="851"/>
      <c r="RUF46" s="851"/>
      <c r="RUG46" s="851"/>
      <c r="RUH46" s="851"/>
      <c r="RUI46" s="851"/>
      <c r="RUJ46" s="851"/>
      <c r="RUK46" s="851"/>
      <c r="RUL46" s="851"/>
      <c r="RUM46" s="851"/>
      <c r="RUN46" s="851"/>
      <c r="RUO46" s="851"/>
      <c r="RUP46" s="851"/>
      <c r="RUQ46" s="851"/>
      <c r="RUR46" s="851"/>
      <c r="RUS46" s="851"/>
      <c r="RUT46" s="851"/>
      <c r="RUU46" s="851"/>
      <c r="RUV46" s="851"/>
      <c r="RUW46" s="851"/>
      <c r="RUX46" s="851"/>
      <c r="RUY46" s="851"/>
      <c r="RUZ46" s="851"/>
      <c r="RVA46" s="851"/>
      <c r="RVB46" s="851"/>
      <c r="RVC46" s="851"/>
      <c r="RVD46" s="851"/>
      <c r="RVE46" s="851"/>
      <c r="RVF46" s="851"/>
      <c r="RVG46" s="851"/>
      <c r="RVH46" s="851"/>
      <c r="RVI46" s="851"/>
      <c r="RVJ46" s="851"/>
      <c r="RVK46" s="851"/>
      <c r="RVL46" s="851"/>
      <c r="RVM46" s="851"/>
      <c r="RVN46" s="851"/>
      <c r="RVO46" s="851"/>
      <c r="RVP46" s="851"/>
      <c r="RVQ46" s="851"/>
      <c r="RVR46" s="851"/>
      <c r="RVS46" s="851"/>
      <c r="RVT46" s="851"/>
      <c r="RVU46" s="851"/>
      <c r="RVV46" s="851"/>
      <c r="RVW46" s="851"/>
      <c r="RVX46" s="851"/>
      <c r="RVY46" s="851"/>
      <c r="RVZ46" s="851"/>
      <c r="RWA46" s="851"/>
      <c r="RWB46" s="851"/>
      <c r="RWC46" s="851"/>
      <c r="RWD46" s="851"/>
      <c r="RWE46" s="851"/>
      <c r="RWF46" s="851"/>
      <c r="RWG46" s="851"/>
      <c r="RWH46" s="851"/>
      <c r="RWI46" s="851"/>
      <c r="RWJ46" s="851"/>
      <c r="RWK46" s="851"/>
      <c r="RWL46" s="851"/>
      <c r="RWM46" s="851"/>
      <c r="RWN46" s="851"/>
      <c r="RWO46" s="851"/>
      <c r="RWP46" s="851"/>
      <c r="RWQ46" s="851"/>
      <c r="RWR46" s="851"/>
      <c r="RWS46" s="851"/>
      <c r="RWT46" s="851"/>
      <c r="RWU46" s="851"/>
      <c r="RWV46" s="851"/>
      <c r="RWW46" s="851"/>
      <c r="RWX46" s="851"/>
      <c r="RWY46" s="851"/>
      <c r="RWZ46" s="851"/>
      <c r="RXA46" s="851"/>
      <c r="RXB46" s="851"/>
      <c r="RXC46" s="851"/>
      <c r="RXD46" s="851"/>
      <c r="RXE46" s="851"/>
      <c r="RXF46" s="851"/>
      <c r="RXG46" s="851"/>
      <c r="RXH46" s="851"/>
      <c r="RXI46" s="851"/>
      <c r="RXJ46" s="851"/>
      <c r="RXK46" s="851"/>
      <c r="RXL46" s="851"/>
      <c r="RXM46" s="851"/>
      <c r="RXN46" s="851"/>
      <c r="RXO46" s="851"/>
      <c r="RXP46" s="851"/>
      <c r="RXQ46" s="851"/>
      <c r="RXR46" s="851"/>
      <c r="RXS46" s="851"/>
      <c r="RXT46" s="851"/>
      <c r="RXU46" s="851"/>
      <c r="RXV46" s="851"/>
      <c r="RXW46" s="851"/>
      <c r="RXX46" s="851"/>
      <c r="RXY46" s="851"/>
      <c r="RXZ46" s="851"/>
      <c r="RYA46" s="851"/>
      <c r="RYB46" s="851"/>
      <c r="RYC46" s="851"/>
      <c r="RYD46" s="851"/>
      <c r="RYE46" s="851"/>
      <c r="RYF46" s="851"/>
      <c r="RYG46" s="851"/>
      <c r="RYH46" s="851"/>
      <c r="RYI46" s="851"/>
      <c r="RYJ46" s="851"/>
      <c r="RYK46" s="851"/>
      <c r="RYL46" s="851"/>
      <c r="RYM46" s="851"/>
      <c r="RYN46" s="851"/>
      <c r="RYO46" s="851"/>
      <c r="RYP46" s="851"/>
      <c r="RYQ46" s="851"/>
      <c r="RYR46" s="851"/>
      <c r="RYS46" s="851"/>
      <c r="RYT46" s="851"/>
      <c r="RYU46" s="851"/>
      <c r="RYV46" s="851"/>
      <c r="RYW46" s="851"/>
      <c r="RYX46" s="851"/>
      <c r="RYY46" s="851"/>
      <c r="RYZ46" s="851"/>
      <c r="RZA46" s="851"/>
      <c r="RZB46" s="851"/>
      <c r="RZC46" s="851"/>
      <c r="RZD46" s="851"/>
      <c r="RZE46" s="851"/>
      <c r="RZF46" s="851"/>
      <c r="RZG46" s="851"/>
      <c r="RZH46" s="851"/>
      <c r="RZI46" s="851"/>
      <c r="RZJ46" s="851"/>
      <c r="RZK46" s="851"/>
      <c r="RZL46" s="851"/>
      <c r="RZM46" s="851"/>
      <c r="RZN46" s="851"/>
      <c r="RZO46" s="851"/>
      <c r="RZP46" s="851"/>
      <c r="RZQ46" s="851"/>
      <c r="RZR46" s="851"/>
      <c r="RZS46" s="851"/>
      <c r="RZT46" s="851"/>
      <c r="RZU46" s="851"/>
      <c r="RZV46" s="851"/>
      <c r="RZW46" s="851"/>
      <c r="RZX46" s="851"/>
      <c r="RZY46" s="851"/>
      <c r="RZZ46" s="851"/>
      <c r="SAA46" s="851"/>
      <c r="SAB46" s="851"/>
      <c r="SAC46" s="851"/>
      <c r="SAD46" s="851"/>
      <c r="SAE46" s="851"/>
      <c r="SAF46" s="851"/>
      <c r="SAG46" s="851"/>
      <c r="SAH46" s="851"/>
      <c r="SAI46" s="851"/>
      <c r="SAJ46" s="851"/>
      <c r="SAK46" s="851"/>
      <c r="SAL46" s="851"/>
      <c r="SAM46" s="851"/>
      <c r="SAN46" s="851"/>
      <c r="SAO46" s="851"/>
      <c r="SAP46" s="851"/>
      <c r="SAQ46" s="851"/>
      <c r="SAR46" s="851"/>
      <c r="SAS46" s="851"/>
      <c r="SAT46" s="851"/>
      <c r="SAU46" s="851"/>
      <c r="SAV46" s="851"/>
      <c r="SAW46" s="851"/>
      <c r="SAX46" s="851"/>
      <c r="SAY46" s="851"/>
      <c r="SAZ46" s="851"/>
      <c r="SBA46" s="851"/>
      <c r="SBB46" s="851"/>
      <c r="SBC46" s="851"/>
      <c r="SBD46" s="851"/>
      <c r="SBE46" s="851"/>
      <c r="SBF46" s="851"/>
      <c r="SBG46" s="851"/>
      <c r="SBH46" s="851"/>
      <c r="SBI46" s="851"/>
      <c r="SBJ46" s="851"/>
      <c r="SBK46" s="851"/>
      <c r="SBL46" s="851"/>
      <c r="SBM46" s="851"/>
      <c r="SBN46" s="851"/>
      <c r="SBO46" s="851"/>
      <c r="SBP46" s="851"/>
      <c r="SBQ46" s="851"/>
      <c r="SBR46" s="851"/>
      <c r="SBS46" s="851"/>
      <c r="SBT46" s="851"/>
      <c r="SBU46" s="851"/>
      <c r="SBV46" s="851"/>
      <c r="SBW46" s="851"/>
      <c r="SBX46" s="851"/>
      <c r="SBY46" s="851"/>
      <c r="SBZ46" s="851"/>
      <c r="SCA46" s="851"/>
      <c r="SCB46" s="851"/>
      <c r="SCC46" s="851"/>
      <c r="SCD46" s="851"/>
      <c r="SCE46" s="851"/>
      <c r="SCF46" s="851"/>
      <c r="SCG46" s="851"/>
      <c r="SCH46" s="851"/>
      <c r="SCI46" s="851"/>
      <c r="SCJ46" s="851"/>
      <c r="SCK46" s="851"/>
      <c r="SCL46" s="851"/>
      <c r="SCM46" s="851"/>
      <c r="SCN46" s="851"/>
      <c r="SCO46" s="851"/>
      <c r="SCP46" s="851"/>
      <c r="SCQ46" s="851"/>
      <c r="SCR46" s="851"/>
      <c r="SCS46" s="851"/>
      <c r="SCT46" s="851"/>
      <c r="SCU46" s="851"/>
      <c r="SCV46" s="851"/>
      <c r="SCW46" s="851"/>
      <c r="SCX46" s="851"/>
      <c r="SCY46" s="851"/>
      <c r="SCZ46" s="851"/>
      <c r="SDA46" s="851"/>
      <c r="SDB46" s="851"/>
      <c r="SDC46" s="851"/>
      <c r="SDD46" s="851"/>
      <c r="SDE46" s="851"/>
      <c r="SDF46" s="851"/>
      <c r="SDG46" s="851"/>
      <c r="SDH46" s="851"/>
      <c r="SDI46" s="851"/>
      <c r="SDJ46" s="851"/>
      <c r="SDK46" s="851"/>
      <c r="SDL46" s="851"/>
      <c r="SDM46" s="851"/>
      <c r="SDN46" s="851"/>
      <c r="SDO46" s="851"/>
      <c r="SDP46" s="851"/>
      <c r="SDQ46" s="851"/>
      <c r="SDR46" s="851"/>
      <c r="SDS46" s="851"/>
      <c r="SDT46" s="851"/>
      <c r="SDU46" s="851"/>
      <c r="SDV46" s="851"/>
      <c r="SDW46" s="851"/>
      <c r="SDX46" s="851"/>
      <c r="SDY46" s="851"/>
      <c r="SDZ46" s="851"/>
      <c r="SEA46" s="851"/>
      <c r="SEB46" s="851"/>
      <c r="SEC46" s="851"/>
      <c r="SED46" s="851"/>
      <c r="SEE46" s="851"/>
      <c r="SEF46" s="851"/>
      <c r="SEG46" s="851"/>
      <c r="SEH46" s="851"/>
      <c r="SEI46" s="851"/>
      <c r="SEJ46" s="851"/>
      <c r="SEK46" s="851"/>
      <c r="SEL46" s="851"/>
      <c r="SEM46" s="851"/>
      <c r="SEN46" s="851"/>
      <c r="SEO46" s="851"/>
      <c r="SEP46" s="851"/>
      <c r="SEQ46" s="851"/>
      <c r="SER46" s="851"/>
      <c r="SES46" s="851"/>
      <c r="SET46" s="851"/>
      <c r="SEU46" s="851"/>
      <c r="SEV46" s="851"/>
      <c r="SEW46" s="851"/>
      <c r="SEX46" s="851"/>
      <c r="SEY46" s="851"/>
      <c r="SEZ46" s="851"/>
      <c r="SFA46" s="851"/>
      <c r="SFB46" s="851"/>
      <c r="SFC46" s="851"/>
      <c r="SFD46" s="851"/>
      <c r="SFE46" s="851"/>
      <c r="SFF46" s="851"/>
      <c r="SFG46" s="851"/>
      <c r="SFH46" s="851"/>
      <c r="SFI46" s="851"/>
      <c r="SFJ46" s="851"/>
      <c r="SFK46" s="851"/>
      <c r="SFL46" s="851"/>
      <c r="SFM46" s="851"/>
      <c r="SFN46" s="851"/>
      <c r="SFO46" s="851"/>
      <c r="SFP46" s="851"/>
      <c r="SFQ46" s="851"/>
      <c r="SFR46" s="851"/>
      <c r="SFS46" s="851"/>
      <c r="SFT46" s="851"/>
      <c r="SFU46" s="851"/>
      <c r="SFV46" s="851"/>
      <c r="SFW46" s="851"/>
      <c r="SFX46" s="851"/>
      <c r="SFY46" s="851"/>
      <c r="SFZ46" s="851"/>
      <c r="SGA46" s="851"/>
      <c r="SGB46" s="851"/>
      <c r="SGC46" s="851"/>
      <c r="SGD46" s="851"/>
      <c r="SGE46" s="851"/>
      <c r="SGF46" s="851"/>
      <c r="SGG46" s="851"/>
      <c r="SGH46" s="851"/>
      <c r="SGI46" s="851"/>
      <c r="SGJ46" s="851"/>
      <c r="SGK46" s="851"/>
      <c r="SGL46" s="851"/>
      <c r="SGM46" s="851"/>
      <c r="SGN46" s="851"/>
      <c r="SGO46" s="851"/>
      <c r="SGP46" s="851"/>
      <c r="SGQ46" s="851"/>
      <c r="SGR46" s="851"/>
      <c r="SGS46" s="851"/>
      <c r="SGT46" s="851"/>
      <c r="SGU46" s="851"/>
      <c r="SGV46" s="851"/>
      <c r="SGW46" s="851"/>
      <c r="SGX46" s="851"/>
      <c r="SGY46" s="851"/>
      <c r="SGZ46" s="851"/>
      <c r="SHA46" s="851"/>
      <c r="SHB46" s="851"/>
      <c r="SHC46" s="851"/>
      <c r="SHD46" s="851"/>
      <c r="SHE46" s="851"/>
      <c r="SHF46" s="851"/>
      <c r="SHG46" s="851"/>
      <c r="SHH46" s="851"/>
      <c r="SHI46" s="851"/>
      <c r="SHJ46" s="851"/>
      <c r="SHK46" s="851"/>
      <c r="SHL46" s="851"/>
      <c r="SHM46" s="851"/>
      <c r="SHN46" s="851"/>
      <c r="SHO46" s="851"/>
      <c r="SHP46" s="851"/>
      <c r="SHQ46" s="851"/>
      <c r="SHR46" s="851"/>
      <c r="SHS46" s="851"/>
      <c r="SHT46" s="851"/>
      <c r="SHU46" s="851"/>
      <c r="SHV46" s="851"/>
      <c r="SHW46" s="851"/>
      <c r="SHX46" s="851"/>
      <c r="SHY46" s="851"/>
      <c r="SHZ46" s="851"/>
      <c r="SIA46" s="851"/>
      <c r="SIB46" s="851"/>
      <c r="SIC46" s="851"/>
      <c r="SID46" s="851"/>
      <c r="SIE46" s="851"/>
      <c r="SIF46" s="851"/>
      <c r="SIG46" s="851"/>
      <c r="SIH46" s="851"/>
      <c r="SII46" s="851"/>
      <c r="SIJ46" s="851"/>
      <c r="SIK46" s="851"/>
      <c r="SIL46" s="851"/>
      <c r="SIM46" s="851"/>
      <c r="SIN46" s="851"/>
      <c r="SIO46" s="851"/>
      <c r="SIP46" s="851"/>
      <c r="SIQ46" s="851"/>
      <c r="SIR46" s="851"/>
      <c r="SIS46" s="851"/>
      <c r="SIT46" s="851"/>
      <c r="SIU46" s="851"/>
      <c r="SIV46" s="851"/>
      <c r="SIW46" s="851"/>
      <c r="SIX46" s="851"/>
      <c r="SIY46" s="851"/>
      <c r="SIZ46" s="851"/>
      <c r="SJA46" s="851"/>
      <c r="SJB46" s="851"/>
      <c r="SJC46" s="851"/>
      <c r="SJD46" s="851"/>
      <c r="SJE46" s="851"/>
      <c r="SJF46" s="851"/>
      <c r="SJG46" s="851"/>
      <c r="SJH46" s="851"/>
      <c r="SJI46" s="851"/>
      <c r="SJJ46" s="851"/>
      <c r="SJK46" s="851"/>
      <c r="SJL46" s="851"/>
      <c r="SJM46" s="851"/>
      <c r="SJN46" s="851"/>
      <c r="SJO46" s="851"/>
      <c r="SJP46" s="851"/>
      <c r="SJQ46" s="851"/>
      <c r="SJR46" s="851"/>
      <c r="SJS46" s="851"/>
      <c r="SJT46" s="851"/>
      <c r="SJU46" s="851"/>
      <c r="SJV46" s="851"/>
      <c r="SJW46" s="851"/>
      <c r="SJX46" s="851"/>
      <c r="SJY46" s="851"/>
      <c r="SJZ46" s="851"/>
      <c r="SKA46" s="851"/>
      <c r="SKB46" s="851"/>
      <c r="SKC46" s="851"/>
      <c r="SKD46" s="851"/>
      <c r="SKE46" s="851"/>
      <c r="SKF46" s="851"/>
      <c r="SKG46" s="851"/>
      <c r="SKH46" s="851"/>
      <c r="SKI46" s="851"/>
      <c r="SKJ46" s="851"/>
      <c r="SKK46" s="851"/>
      <c r="SKL46" s="851"/>
      <c r="SKM46" s="851"/>
      <c r="SKN46" s="851"/>
      <c r="SKO46" s="851"/>
      <c r="SKP46" s="851"/>
      <c r="SKQ46" s="851"/>
      <c r="SKR46" s="851"/>
      <c r="SKS46" s="851"/>
      <c r="SKT46" s="851"/>
      <c r="SKU46" s="851"/>
      <c r="SKV46" s="851"/>
      <c r="SKW46" s="851"/>
      <c r="SKX46" s="851"/>
      <c r="SKY46" s="851"/>
      <c r="SKZ46" s="851"/>
      <c r="SLA46" s="851"/>
      <c r="SLB46" s="851"/>
      <c r="SLC46" s="851"/>
      <c r="SLD46" s="851"/>
      <c r="SLE46" s="851"/>
      <c r="SLF46" s="851"/>
      <c r="SLG46" s="851"/>
      <c r="SLH46" s="851"/>
      <c r="SLI46" s="851"/>
      <c r="SLJ46" s="851"/>
      <c r="SLK46" s="851"/>
      <c r="SLL46" s="851"/>
      <c r="SLM46" s="851"/>
      <c r="SLN46" s="851"/>
      <c r="SLO46" s="851"/>
      <c r="SLP46" s="851"/>
      <c r="SLQ46" s="851"/>
      <c r="SLR46" s="851"/>
      <c r="SLS46" s="851"/>
      <c r="SLT46" s="851"/>
      <c r="SLU46" s="851"/>
      <c r="SLV46" s="851"/>
      <c r="SLW46" s="851"/>
      <c r="SLX46" s="851"/>
      <c r="SLY46" s="851"/>
      <c r="SLZ46" s="851"/>
      <c r="SMA46" s="851"/>
      <c r="SMB46" s="851"/>
      <c r="SMC46" s="851"/>
      <c r="SMD46" s="851"/>
      <c r="SME46" s="851"/>
      <c r="SMF46" s="851"/>
      <c r="SMG46" s="851"/>
      <c r="SMH46" s="851"/>
      <c r="SMI46" s="851"/>
      <c r="SMJ46" s="851"/>
      <c r="SMK46" s="851"/>
      <c r="SML46" s="851"/>
      <c r="SMM46" s="851"/>
      <c r="SMN46" s="851"/>
      <c r="SMO46" s="851"/>
      <c r="SMP46" s="851"/>
      <c r="SMQ46" s="851"/>
      <c r="SMR46" s="851"/>
      <c r="SMS46" s="851"/>
      <c r="SMT46" s="851"/>
      <c r="SMU46" s="851"/>
      <c r="SMV46" s="851"/>
      <c r="SMW46" s="851"/>
      <c r="SMX46" s="851"/>
      <c r="SMY46" s="851"/>
      <c r="SMZ46" s="851"/>
      <c r="SNA46" s="851"/>
      <c r="SNB46" s="851"/>
      <c r="SNC46" s="851"/>
      <c r="SND46" s="851"/>
      <c r="SNE46" s="851"/>
      <c r="SNF46" s="851"/>
      <c r="SNG46" s="851"/>
      <c r="SNH46" s="851"/>
      <c r="SNI46" s="851"/>
      <c r="SNJ46" s="851"/>
      <c r="SNK46" s="851"/>
      <c r="SNL46" s="851"/>
      <c r="SNM46" s="851"/>
      <c r="SNN46" s="851"/>
      <c r="SNO46" s="851"/>
      <c r="SNP46" s="851"/>
      <c r="SNQ46" s="851"/>
      <c r="SNR46" s="851"/>
      <c r="SNS46" s="851"/>
      <c r="SNT46" s="851"/>
      <c r="SNU46" s="851"/>
      <c r="SNV46" s="851"/>
      <c r="SNW46" s="851"/>
      <c r="SNX46" s="851"/>
      <c r="SNY46" s="851"/>
      <c r="SNZ46" s="851"/>
      <c r="SOA46" s="851"/>
      <c r="SOB46" s="851"/>
      <c r="SOC46" s="851"/>
      <c r="SOD46" s="851"/>
      <c r="SOE46" s="851"/>
      <c r="SOF46" s="851"/>
      <c r="SOG46" s="851"/>
      <c r="SOH46" s="851"/>
      <c r="SOI46" s="851"/>
      <c r="SOJ46" s="851"/>
      <c r="SOK46" s="851"/>
      <c r="SOL46" s="851"/>
      <c r="SOM46" s="851"/>
      <c r="SON46" s="851"/>
      <c r="SOO46" s="851"/>
      <c r="SOP46" s="851"/>
      <c r="SOQ46" s="851"/>
      <c r="SOR46" s="851"/>
      <c r="SOS46" s="851"/>
      <c r="SOT46" s="851"/>
      <c r="SOU46" s="851"/>
      <c r="SOV46" s="851"/>
      <c r="SOW46" s="851"/>
      <c r="SOX46" s="851"/>
      <c r="SOY46" s="851"/>
      <c r="SOZ46" s="851"/>
      <c r="SPA46" s="851"/>
      <c r="SPB46" s="851"/>
      <c r="SPC46" s="851"/>
      <c r="SPD46" s="851"/>
      <c r="SPE46" s="851"/>
      <c r="SPF46" s="851"/>
      <c r="SPG46" s="851"/>
      <c r="SPH46" s="851"/>
      <c r="SPI46" s="851"/>
      <c r="SPJ46" s="851"/>
      <c r="SPK46" s="851"/>
      <c r="SPL46" s="851"/>
      <c r="SPM46" s="851"/>
      <c r="SPN46" s="851"/>
      <c r="SPO46" s="851"/>
      <c r="SPP46" s="851"/>
      <c r="SPQ46" s="851"/>
      <c r="SPR46" s="851"/>
      <c r="SPS46" s="851"/>
      <c r="SPT46" s="851"/>
      <c r="SPU46" s="851"/>
      <c r="SPV46" s="851"/>
      <c r="SPW46" s="851"/>
      <c r="SPX46" s="851"/>
      <c r="SPY46" s="851"/>
      <c r="SPZ46" s="851"/>
      <c r="SQA46" s="851"/>
      <c r="SQB46" s="851"/>
      <c r="SQC46" s="851"/>
      <c r="SQD46" s="851"/>
      <c r="SQE46" s="851"/>
      <c r="SQF46" s="851"/>
      <c r="SQG46" s="851"/>
      <c r="SQH46" s="851"/>
      <c r="SQI46" s="851"/>
      <c r="SQJ46" s="851"/>
      <c r="SQK46" s="851"/>
      <c r="SQL46" s="851"/>
      <c r="SQM46" s="851"/>
      <c r="SQN46" s="851"/>
      <c r="SQO46" s="851"/>
      <c r="SQP46" s="851"/>
      <c r="SQQ46" s="851"/>
      <c r="SQR46" s="851"/>
      <c r="SQS46" s="851"/>
      <c r="SQT46" s="851"/>
      <c r="SQU46" s="851"/>
      <c r="SQV46" s="851"/>
      <c r="SQW46" s="851"/>
      <c r="SQX46" s="851"/>
      <c r="SQY46" s="851"/>
      <c r="SQZ46" s="851"/>
      <c r="SRA46" s="851"/>
      <c r="SRB46" s="851"/>
      <c r="SRC46" s="851"/>
      <c r="SRD46" s="851"/>
      <c r="SRE46" s="851"/>
      <c r="SRF46" s="851"/>
      <c r="SRG46" s="851"/>
      <c r="SRH46" s="851"/>
      <c r="SRI46" s="851"/>
      <c r="SRJ46" s="851"/>
      <c r="SRK46" s="851"/>
      <c r="SRL46" s="851"/>
      <c r="SRM46" s="851"/>
      <c r="SRN46" s="851"/>
      <c r="SRO46" s="851"/>
      <c r="SRP46" s="851"/>
      <c r="SRQ46" s="851"/>
      <c r="SRR46" s="851"/>
      <c r="SRS46" s="851"/>
      <c r="SRT46" s="851"/>
      <c r="SRU46" s="851"/>
      <c r="SRV46" s="851"/>
      <c r="SRW46" s="851"/>
      <c r="SRX46" s="851"/>
      <c r="SRY46" s="851"/>
      <c r="SRZ46" s="851"/>
      <c r="SSA46" s="851"/>
      <c r="SSB46" s="851"/>
      <c r="SSC46" s="851"/>
      <c r="SSD46" s="851"/>
      <c r="SSE46" s="851"/>
      <c r="SSF46" s="851"/>
      <c r="SSG46" s="851"/>
      <c r="SSH46" s="851"/>
      <c r="SSI46" s="851"/>
      <c r="SSJ46" s="851"/>
      <c r="SSK46" s="851"/>
      <c r="SSL46" s="851"/>
      <c r="SSM46" s="851"/>
      <c r="SSN46" s="851"/>
      <c r="SSO46" s="851"/>
      <c r="SSP46" s="851"/>
      <c r="SSQ46" s="851"/>
      <c r="SSR46" s="851"/>
      <c r="SSS46" s="851"/>
      <c r="SST46" s="851"/>
      <c r="SSU46" s="851"/>
      <c r="SSV46" s="851"/>
      <c r="SSW46" s="851"/>
      <c r="SSX46" s="851"/>
      <c r="SSY46" s="851"/>
      <c r="SSZ46" s="851"/>
      <c r="STA46" s="851"/>
      <c r="STB46" s="851"/>
      <c r="STC46" s="851"/>
      <c r="STD46" s="851"/>
      <c r="STE46" s="851"/>
      <c r="STF46" s="851"/>
      <c r="STG46" s="851"/>
      <c r="STH46" s="851"/>
      <c r="STI46" s="851"/>
      <c r="STJ46" s="851"/>
      <c r="STK46" s="851"/>
      <c r="STL46" s="851"/>
      <c r="STM46" s="851"/>
      <c r="STN46" s="851"/>
      <c r="STO46" s="851"/>
      <c r="STP46" s="851"/>
      <c r="STQ46" s="851"/>
      <c r="STR46" s="851"/>
      <c r="STS46" s="851"/>
      <c r="STT46" s="851"/>
      <c r="STU46" s="851"/>
      <c r="STV46" s="851"/>
      <c r="STW46" s="851"/>
      <c r="STX46" s="851"/>
      <c r="STY46" s="851"/>
      <c r="STZ46" s="851"/>
      <c r="SUA46" s="851"/>
      <c r="SUB46" s="851"/>
      <c r="SUC46" s="851"/>
      <c r="SUD46" s="851"/>
      <c r="SUE46" s="851"/>
      <c r="SUF46" s="851"/>
      <c r="SUG46" s="851"/>
      <c r="SUH46" s="851"/>
      <c r="SUI46" s="851"/>
      <c r="SUJ46" s="851"/>
      <c r="SUK46" s="851"/>
      <c r="SUL46" s="851"/>
      <c r="SUM46" s="851"/>
      <c r="SUN46" s="851"/>
      <c r="SUO46" s="851"/>
      <c r="SUP46" s="851"/>
      <c r="SUQ46" s="851"/>
      <c r="SUR46" s="851"/>
      <c r="SUS46" s="851"/>
      <c r="SUT46" s="851"/>
      <c r="SUU46" s="851"/>
      <c r="SUV46" s="851"/>
      <c r="SUW46" s="851"/>
      <c r="SUX46" s="851"/>
      <c r="SUY46" s="851"/>
      <c r="SUZ46" s="851"/>
      <c r="SVA46" s="851"/>
      <c r="SVB46" s="851"/>
      <c r="SVC46" s="851"/>
      <c r="SVD46" s="851"/>
      <c r="SVE46" s="851"/>
      <c r="SVF46" s="851"/>
      <c r="SVG46" s="851"/>
      <c r="SVH46" s="851"/>
      <c r="SVI46" s="851"/>
      <c r="SVJ46" s="851"/>
      <c r="SVK46" s="851"/>
      <c r="SVL46" s="851"/>
      <c r="SVM46" s="851"/>
      <c r="SVN46" s="851"/>
      <c r="SVO46" s="851"/>
      <c r="SVP46" s="851"/>
      <c r="SVQ46" s="851"/>
      <c r="SVR46" s="851"/>
      <c r="SVS46" s="851"/>
      <c r="SVT46" s="851"/>
      <c r="SVU46" s="851"/>
      <c r="SVV46" s="851"/>
      <c r="SVW46" s="851"/>
      <c r="SVX46" s="851"/>
      <c r="SVY46" s="851"/>
      <c r="SVZ46" s="851"/>
      <c r="SWA46" s="851"/>
      <c r="SWB46" s="851"/>
      <c r="SWC46" s="851"/>
      <c r="SWD46" s="851"/>
      <c r="SWE46" s="851"/>
      <c r="SWF46" s="851"/>
      <c r="SWG46" s="851"/>
      <c r="SWH46" s="851"/>
      <c r="SWI46" s="851"/>
      <c r="SWJ46" s="851"/>
      <c r="SWK46" s="851"/>
      <c r="SWL46" s="851"/>
      <c r="SWM46" s="851"/>
      <c r="SWN46" s="851"/>
      <c r="SWO46" s="851"/>
      <c r="SWP46" s="851"/>
      <c r="SWQ46" s="851"/>
      <c r="SWR46" s="851"/>
      <c r="SWS46" s="851"/>
      <c r="SWT46" s="851"/>
      <c r="SWU46" s="851"/>
      <c r="SWV46" s="851"/>
      <c r="SWW46" s="851"/>
      <c r="SWX46" s="851"/>
      <c r="SWY46" s="851"/>
      <c r="SWZ46" s="851"/>
      <c r="SXA46" s="851"/>
      <c r="SXB46" s="851"/>
      <c r="SXC46" s="851"/>
      <c r="SXD46" s="851"/>
      <c r="SXE46" s="851"/>
      <c r="SXF46" s="851"/>
      <c r="SXG46" s="851"/>
      <c r="SXH46" s="851"/>
      <c r="SXI46" s="851"/>
      <c r="SXJ46" s="851"/>
      <c r="SXK46" s="851"/>
      <c r="SXL46" s="851"/>
      <c r="SXM46" s="851"/>
      <c r="SXN46" s="851"/>
      <c r="SXO46" s="851"/>
      <c r="SXP46" s="851"/>
      <c r="SXQ46" s="851"/>
      <c r="SXR46" s="851"/>
      <c r="SXS46" s="851"/>
      <c r="SXT46" s="851"/>
      <c r="SXU46" s="851"/>
      <c r="SXV46" s="851"/>
      <c r="SXW46" s="851"/>
      <c r="SXX46" s="851"/>
      <c r="SXY46" s="851"/>
      <c r="SXZ46" s="851"/>
      <c r="SYA46" s="851"/>
      <c r="SYB46" s="851"/>
      <c r="SYC46" s="851"/>
      <c r="SYD46" s="851"/>
      <c r="SYE46" s="851"/>
      <c r="SYF46" s="851"/>
      <c r="SYG46" s="851"/>
      <c r="SYH46" s="851"/>
      <c r="SYI46" s="851"/>
      <c r="SYJ46" s="851"/>
      <c r="SYK46" s="851"/>
      <c r="SYL46" s="851"/>
      <c r="SYM46" s="851"/>
      <c r="SYN46" s="851"/>
      <c r="SYO46" s="851"/>
      <c r="SYP46" s="851"/>
      <c r="SYQ46" s="851"/>
      <c r="SYR46" s="851"/>
      <c r="SYS46" s="851"/>
      <c r="SYT46" s="851"/>
      <c r="SYU46" s="851"/>
      <c r="SYV46" s="851"/>
      <c r="SYW46" s="851"/>
      <c r="SYX46" s="851"/>
      <c r="SYY46" s="851"/>
      <c r="SYZ46" s="851"/>
      <c r="SZA46" s="851"/>
      <c r="SZB46" s="851"/>
      <c r="SZC46" s="851"/>
      <c r="SZD46" s="851"/>
      <c r="SZE46" s="851"/>
      <c r="SZF46" s="851"/>
      <c r="SZG46" s="851"/>
      <c r="SZH46" s="851"/>
      <c r="SZI46" s="851"/>
      <c r="SZJ46" s="851"/>
      <c r="SZK46" s="851"/>
      <c r="SZL46" s="851"/>
      <c r="SZM46" s="851"/>
      <c r="SZN46" s="851"/>
      <c r="SZO46" s="851"/>
      <c r="SZP46" s="851"/>
      <c r="SZQ46" s="851"/>
      <c r="SZR46" s="851"/>
      <c r="SZS46" s="851"/>
      <c r="SZT46" s="851"/>
      <c r="SZU46" s="851"/>
      <c r="SZV46" s="851"/>
      <c r="SZW46" s="851"/>
      <c r="SZX46" s="851"/>
      <c r="SZY46" s="851"/>
      <c r="SZZ46" s="851"/>
      <c r="TAA46" s="851"/>
      <c r="TAB46" s="851"/>
      <c r="TAC46" s="851"/>
      <c r="TAD46" s="851"/>
      <c r="TAE46" s="851"/>
      <c r="TAF46" s="851"/>
      <c r="TAG46" s="851"/>
      <c r="TAH46" s="851"/>
      <c r="TAI46" s="851"/>
      <c r="TAJ46" s="851"/>
      <c r="TAK46" s="851"/>
      <c r="TAL46" s="851"/>
      <c r="TAM46" s="851"/>
      <c r="TAN46" s="851"/>
      <c r="TAO46" s="851"/>
      <c r="TAP46" s="851"/>
      <c r="TAQ46" s="851"/>
      <c r="TAR46" s="851"/>
      <c r="TAS46" s="851"/>
      <c r="TAT46" s="851"/>
      <c r="TAU46" s="851"/>
      <c r="TAV46" s="851"/>
      <c r="TAW46" s="851"/>
      <c r="TAX46" s="851"/>
      <c r="TAY46" s="851"/>
      <c r="TAZ46" s="851"/>
      <c r="TBA46" s="851"/>
      <c r="TBB46" s="851"/>
      <c r="TBC46" s="851"/>
      <c r="TBD46" s="851"/>
      <c r="TBE46" s="851"/>
      <c r="TBF46" s="851"/>
      <c r="TBG46" s="851"/>
      <c r="TBH46" s="851"/>
      <c r="TBI46" s="851"/>
      <c r="TBJ46" s="851"/>
      <c r="TBK46" s="851"/>
      <c r="TBL46" s="851"/>
      <c r="TBM46" s="851"/>
      <c r="TBN46" s="851"/>
      <c r="TBO46" s="851"/>
      <c r="TBP46" s="851"/>
      <c r="TBQ46" s="851"/>
      <c r="TBR46" s="851"/>
      <c r="TBS46" s="851"/>
      <c r="TBT46" s="851"/>
      <c r="TBU46" s="851"/>
      <c r="TBV46" s="851"/>
      <c r="TBW46" s="851"/>
      <c r="TBX46" s="851"/>
      <c r="TBY46" s="851"/>
      <c r="TBZ46" s="851"/>
      <c r="TCA46" s="851"/>
      <c r="TCB46" s="851"/>
      <c r="TCC46" s="851"/>
      <c r="TCD46" s="851"/>
      <c r="TCE46" s="851"/>
      <c r="TCF46" s="851"/>
      <c r="TCG46" s="851"/>
      <c r="TCH46" s="851"/>
      <c r="TCI46" s="851"/>
      <c r="TCJ46" s="851"/>
      <c r="TCK46" s="851"/>
      <c r="TCL46" s="851"/>
      <c r="TCM46" s="851"/>
      <c r="TCN46" s="851"/>
      <c r="TCO46" s="851"/>
      <c r="TCP46" s="851"/>
      <c r="TCQ46" s="851"/>
      <c r="TCR46" s="851"/>
      <c r="TCS46" s="851"/>
      <c r="TCT46" s="851"/>
      <c r="TCU46" s="851"/>
      <c r="TCV46" s="851"/>
      <c r="TCW46" s="851"/>
      <c r="TCX46" s="851"/>
      <c r="TCY46" s="851"/>
      <c r="TCZ46" s="851"/>
      <c r="TDA46" s="851"/>
      <c r="TDB46" s="851"/>
      <c r="TDC46" s="851"/>
      <c r="TDD46" s="851"/>
      <c r="TDE46" s="851"/>
      <c r="TDF46" s="851"/>
      <c r="TDG46" s="851"/>
      <c r="TDH46" s="851"/>
      <c r="TDI46" s="851"/>
      <c r="TDJ46" s="851"/>
      <c r="TDK46" s="851"/>
      <c r="TDL46" s="851"/>
      <c r="TDM46" s="851"/>
      <c r="TDN46" s="851"/>
      <c r="TDO46" s="851"/>
      <c r="TDP46" s="851"/>
      <c r="TDQ46" s="851"/>
      <c r="TDR46" s="851"/>
      <c r="TDS46" s="851"/>
      <c r="TDT46" s="851"/>
      <c r="TDU46" s="851"/>
      <c r="TDV46" s="851"/>
      <c r="TDW46" s="851"/>
      <c r="TDX46" s="851"/>
      <c r="TDY46" s="851"/>
      <c r="TDZ46" s="851"/>
      <c r="TEA46" s="851"/>
      <c r="TEB46" s="851"/>
      <c r="TEC46" s="851"/>
      <c r="TED46" s="851"/>
      <c r="TEE46" s="851"/>
      <c r="TEF46" s="851"/>
      <c r="TEG46" s="851"/>
      <c r="TEH46" s="851"/>
      <c r="TEI46" s="851"/>
      <c r="TEJ46" s="851"/>
      <c r="TEK46" s="851"/>
      <c r="TEL46" s="851"/>
      <c r="TEM46" s="851"/>
      <c r="TEN46" s="851"/>
      <c r="TEO46" s="851"/>
      <c r="TEP46" s="851"/>
      <c r="TEQ46" s="851"/>
      <c r="TER46" s="851"/>
      <c r="TES46" s="851"/>
      <c r="TET46" s="851"/>
      <c r="TEU46" s="851"/>
      <c r="TEV46" s="851"/>
      <c r="TEW46" s="851"/>
      <c r="TEX46" s="851"/>
      <c r="TEY46" s="851"/>
      <c r="TEZ46" s="851"/>
      <c r="TFA46" s="851"/>
      <c r="TFB46" s="851"/>
      <c r="TFC46" s="851"/>
      <c r="TFD46" s="851"/>
      <c r="TFE46" s="851"/>
      <c r="TFF46" s="851"/>
      <c r="TFG46" s="851"/>
      <c r="TFH46" s="851"/>
      <c r="TFI46" s="851"/>
      <c r="TFJ46" s="851"/>
      <c r="TFK46" s="851"/>
      <c r="TFL46" s="851"/>
      <c r="TFM46" s="851"/>
      <c r="TFN46" s="851"/>
      <c r="TFO46" s="851"/>
      <c r="TFP46" s="851"/>
      <c r="TFQ46" s="851"/>
      <c r="TFR46" s="851"/>
      <c r="TFS46" s="851"/>
      <c r="TFT46" s="851"/>
      <c r="TFU46" s="851"/>
      <c r="TFV46" s="851"/>
      <c r="TFW46" s="851"/>
      <c r="TFX46" s="851"/>
      <c r="TFY46" s="851"/>
      <c r="TFZ46" s="851"/>
      <c r="TGA46" s="851"/>
      <c r="TGB46" s="851"/>
      <c r="TGC46" s="851"/>
      <c r="TGD46" s="851"/>
      <c r="TGE46" s="851"/>
      <c r="TGF46" s="851"/>
      <c r="TGG46" s="851"/>
      <c r="TGH46" s="851"/>
      <c r="TGI46" s="851"/>
      <c r="TGJ46" s="851"/>
      <c r="TGK46" s="851"/>
      <c r="TGL46" s="851"/>
      <c r="TGM46" s="851"/>
      <c r="TGN46" s="851"/>
      <c r="TGO46" s="851"/>
      <c r="TGP46" s="851"/>
      <c r="TGQ46" s="851"/>
      <c r="TGR46" s="851"/>
      <c r="TGS46" s="851"/>
      <c r="TGT46" s="851"/>
      <c r="TGU46" s="851"/>
      <c r="TGV46" s="851"/>
      <c r="TGW46" s="851"/>
      <c r="TGX46" s="851"/>
      <c r="TGY46" s="851"/>
      <c r="TGZ46" s="851"/>
      <c r="THA46" s="851"/>
      <c r="THB46" s="851"/>
      <c r="THC46" s="851"/>
      <c r="THD46" s="851"/>
      <c r="THE46" s="851"/>
      <c r="THF46" s="851"/>
      <c r="THG46" s="851"/>
      <c r="THH46" s="851"/>
      <c r="THI46" s="851"/>
      <c r="THJ46" s="851"/>
      <c r="THK46" s="851"/>
      <c r="THL46" s="851"/>
      <c r="THM46" s="851"/>
      <c r="THN46" s="851"/>
      <c r="THO46" s="851"/>
      <c r="THP46" s="851"/>
      <c r="THQ46" s="851"/>
      <c r="THR46" s="851"/>
      <c r="THS46" s="851"/>
      <c r="THT46" s="851"/>
      <c r="THU46" s="851"/>
      <c r="THV46" s="851"/>
      <c r="THW46" s="851"/>
      <c r="THX46" s="851"/>
      <c r="THY46" s="851"/>
      <c r="THZ46" s="851"/>
      <c r="TIA46" s="851"/>
      <c r="TIB46" s="851"/>
      <c r="TIC46" s="851"/>
      <c r="TID46" s="851"/>
      <c r="TIE46" s="851"/>
      <c r="TIF46" s="851"/>
      <c r="TIG46" s="851"/>
      <c r="TIH46" s="851"/>
      <c r="TII46" s="851"/>
      <c r="TIJ46" s="851"/>
      <c r="TIK46" s="851"/>
      <c r="TIL46" s="851"/>
      <c r="TIM46" s="851"/>
      <c r="TIN46" s="851"/>
      <c r="TIO46" s="851"/>
      <c r="TIP46" s="851"/>
      <c r="TIQ46" s="851"/>
      <c r="TIR46" s="851"/>
      <c r="TIS46" s="851"/>
      <c r="TIT46" s="851"/>
      <c r="TIU46" s="851"/>
      <c r="TIV46" s="851"/>
      <c r="TIW46" s="851"/>
      <c r="TIX46" s="851"/>
      <c r="TIY46" s="851"/>
      <c r="TIZ46" s="851"/>
      <c r="TJA46" s="851"/>
      <c r="TJB46" s="851"/>
      <c r="TJC46" s="851"/>
      <c r="TJD46" s="851"/>
      <c r="TJE46" s="851"/>
      <c r="TJF46" s="851"/>
      <c r="TJG46" s="851"/>
      <c r="TJH46" s="851"/>
      <c r="TJI46" s="851"/>
      <c r="TJJ46" s="851"/>
      <c r="TJK46" s="851"/>
      <c r="TJL46" s="851"/>
      <c r="TJM46" s="851"/>
      <c r="TJN46" s="851"/>
      <c r="TJO46" s="851"/>
      <c r="TJP46" s="851"/>
      <c r="TJQ46" s="851"/>
      <c r="TJR46" s="851"/>
      <c r="TJS46" s="851"/>
      <c r="TJT46" s="851"/>
      <c r="TJU46" s="851"/>
      <c r="TJV46" s="851"/>
      <c r="TJW46" s="851"/>
      <c r="TJX46" s="851"/>
      <c r="TJY46" s="851"/>
      <c r="TJZ46" s="851"/>
      <c r="TKA46" s="851"/>
      <c r="TKB46" s="851"/>
      <c r="TKC46" s="851"/>
      <c r="TKD46" s="851"/>
      <c r="TKE46" s="851"/>
      <c r="TKF46" s="851"/>
      <c r="TKG46" s="851"/>
      <c r="TKH46" s="851"/>
      <c r="TKI46" s="851"/>
      <c r="TKJ46" s="851"/>
      <c r="TKK46" s="851"/>
      <c r="TKL46" s="851"/>
      <c r="TKM46" s="851"/>
      <c r="TKN46" s="851"/>
      <c r="TKO46" s="851"/>
      <c r="TKP46" s="851"/>
      <c r="TKQ46" s="851"/>
      <c r="TKR46" s="851"/>
      <c r="TKS46" s="851"/>
      <c r="TKT46" s="851"/>
      <c r="TKU46" s="851"/>
      <c r="TKV46" s="851"/>
      <c r="TKW46" s="851"/>
      <c r="TKX46" s="851"/>
      <c r="TKY46" s="851"/>
      <c r="TKZ46" s="851"/>
      <c r="TLA46" s="851"/>
      <c r="TLB46" s="851"/>
      <c r="TLC46" s="851"/>
      <c r="TLD46" s="851"/>
      <c r="TLE46" s="851"/>
      <c r="TLF46" s="851"/>
      <c r="TLG46" s="851"/>
      <c r="TLH46" s="851"/>
      <c r="TLI46" s="851"/>
      <c r="TLJ46" s="851"/>
      <c r="TLK46" s="851"/>
      <c r="TLL46" s="851"/>
      <c r="TLM46" s="851"/>
      <c r="TLN46" s="851"/>
      <c r="TLO46" s="851"/>
      <c r="TLP46" s="851"/>
      <c r="TLQ46" s="851"/>
      <c r="TLR46" s="851"/>
      <c r="TLS46" s="851"/>
      <c r="TLT46" s="851"/>
      <c r="TLU46" s="851"/>
      <c r="TLV46" s="851"/>
      <c r="TLW46" s="851"/>
      <c r="TLX46" s="851"/>
      <c r="TLY46" s="851"/>
      <c r="TLZ46" s="851"/>
      <c r="TMA46" s="851"/>
      <c r="TMB46" s="851"/>
      <c r="TMC46" s="851"/>
      <c r="TMD46" s="851"/>
      <c r="TME46" s="851"/>
      <c r="TMF46" s="851"/>
      <c r="TMG46" s="851"/>
      <c r="TMH46" s="851"/>
      <c r="TMI46" s="851"/>
      <c r="TMJ46" s="851"/>
      <c r="TMK46" s="851"/>
      <c r="TML46" s="851"/>
      <c r="TMM46" s="851"/>
      <c r="TMN46" s="851"/>
      <c r="TMO46" s="851"/>
      <c r="TMP46" s="851"/>
      <c r="TMQ46" s="851"/>
      <c r="TMR46" s="851"/>
      <c r="TMS46" s="851"/>
      <c r="TMT46" s="851"/>
      <c r="TMU46" s="851"/>
      <c r="TMV46" s="851"/>
      <c r="TMW46" s="851"/>
      <c r="TMX46" s="851"/>
      <c r="TMY46" s="851"/>
      <c r="TMZ46" s="851"/>
      <c r="TNA46" s="851"/>
      <c r="TNB46" s="851"/>
      <c r="TNC46" s="851"/>
      <c r="TND46" s="851"/>
      <c r="TNE46" s="851"/>
      <c r="TNF46" s="851"/>
      <c r="TNG46" s="851"/>
      <c r="TNH46" s="851"/>
      <c r="TNI46" s="851"/>
      <c r="TNJ46" s="851"/>
      <c r="TNK46" s="851"/>
      <c r="TNL46" s="851"/>
      <c r="TNM46" s="851"/>
      <c r="TNN46" s="851"/>
      <c r="TNO46" s="851"/>
      <c r="TNP46" s="851"/>
      <c r="TNQ46" s="851"/>
      <c r="TNR46" s="851"/>
      <c r="TNS46" s="851"/>
      <c r="TNT46" s="851"/>
      <c r="TNU46" s="851"/>
      <c r="TNV46" s="851"/>
      <c r="TNW46" s="851"/>
      <c r="TNX46" s="851"/>
      <c r="TNY46" s="851"/>
      <c r="TNZ46" s="851"/>
      <c r="TOA46" s="851"/>
      <c r="TOB46" s="851"/>
      <c r="TOC46" s="851"/>
      <c r="TOD46" s="851"/>
      <c r="TOE46" s="851"/>
      <c r="TOF46" s="851"/>
      <c r="TOG46" s="851"/>
      <c r="TOH46" s="851"/>
      <c r="TOI46" s="851"/>
      <c r="TOJ46" s="851"/>
      <c r="TOK46" s="851"/>
      <c r="TOL46" s="851"/>
      <c r="TOM46" s="851"/>
      <c r="TON46" s="851"/>
      <c r="TOO46" s="851"/>
      <c r="TOP46" s="851"/>
      <c r="TOQ46" s="851"/>
      <c r="TOR46" s="851"/>
      <c r="TOS46" s="851"/>
      <c r="TOT46" s="851"/>
      <c r="TOU46" s="851"/>
      <c r="TOV46" s="851"/>
      <c r="TOW46" s="851"/>
      <c r="TOX46" s="851"/>
      <c r="TOY46" s="851"/>
      <c r="TOZ46" s="851"/>
      <c r="TPA46" s="851"/>
      <c r="TPB46" s="851"/>
      <c r="TPC46" s="851"/>
      <c r="TPD46" s="851"/>
      <c r="TPE46" s="851"/>
      <c r="TPF46" s="851"/>
      <c r="TPG46" s="851"/>
      <c r="TPH46" s="851"/>
      <c r="TPI46" s="851"/>
      <c r="TPJ46" s="851"/>
      <c r="TPK46" s="851"/>
      <c r="TPL46" s="851"/>
      <c r="TPM46" s="851"/>
      <c r="TPN46" s="851"/>
      <c r="TPO46" s="851"/>
      <c r="TPP46" s="851"/>
      <c r="TPQ46" s="851"/>
      <c r="TPR46" s="851"/>
      <c r="TPS46" s="851"/>
      <c r="TPT46" s="851"/>
      <c r="TPU46" s="851"/>
      <c r="TPV46" s="851"/>
      <c r="TPW46" s="851"/>
      <c r="TPX46" s="851"/>
      <c r="TPY46" s="851"/>
      <c r="TPZ46" s="851"/>
      <c r="TQA46" s="851"/>
      <c r="TQB46" s="851"/>
      <c r="TQC46" s="851"/>
      <c r="TQD46" s="851"/>
      <c r="TQE46" s="851"/>
      <c r="TQF46" s="851"/>
      <c r="TQG46" s="851"/>
      <c r="TQH46" s="851"/>
      <c r="TQI46" s="851"/>
      <c r="TQJ46" s="851"/>
      <c r="TQK46" s="851"/>
      <c r="TQL46" s="851"/>
      <c r="TQM46" s="851"/>
      <c r="TQN46" s="851"/>
      <c r="TQO46" s="851"/>
      <c r="TQP46" s="851"/>
      <c r="TQQ46" s="851"/>
      <c r="TQR46" s="851"/>
      <c r="TQS46" s="851"/>
      <c r="TQT46" s="851"/>
      <c r="TQU46" s="851"/>
      <c r="TQV46" s="851"/>
      <c r="TQW46" s="851"/>
      <c r="TQX46" s="851"/>
      <c r="TQY46" s="851"/>
      <c r="TQZ46" s="851"/>
      <c r="TRA46" s="851"/>
      <c r="TRB46" s="851"/>
      <c r="TRC46" s="851"/>
      <c r="TRD46" s="851"/>
      <c r="TRE46" s="851"/>
      <c r="TRF46" s="851"/>
      <c r="TRG46" s="851"/>
      <c r="TRH46" s="851"/>
      <c r="TRI46" s="851"/>
      <c r="TRJ46" s="851"/>
      <c r="TRK46" s="851"/>
      <c r="TRL46" s="851"/>
      <c r="TRM46" s="851"/>
      <c r="TRN46" s="851"/>
      <c r="TRO46" s="851"/>
      <c r="TRP46" s="851"/>
      <c r="TRQ46" s="851"/>
      <c r="TRR46" s="851"/>
      <c r="TRS46" s="851"/>
      <c r="TRT46" s="851"/>
      <c r="TRU46" s="851"/>
      <c r="TRV46" s="851"/>
      <c r="TRW46" s="851"/>
      <c r="TRX46" s="851"/>
      <c r="TRY46" s="851"/>
      <c r="TRZ46" s="851"/>
      <c r="TSA46" s="851"/>
      <c r="TSB46" s="851"/>
      <c r="TSC46" s="851"/>
      <c r="TSD46" s="851"/>
      <c r="TSE46" s="851"/>
      <c r="TSF46" s="851"/>
      <c r="TSG46" s="851"/>
      <c r="TSH46" s="851"/>
      <c r="TSI46" s="851"/>
      <c r="TSJ46" s="851"/>
      <c r="TSK46" s="851"/>
      <c r="TSL46" s="851"/>
      <c r="TSM46" s="851"/>
      <c r="TSN46" s="851"/>
      <c r="TSO46" s="851"/>
      <c r="TSP46" s="851"/>
      <c r="TSQ46" s="851"/>
      <c r="TSR46" s="851"/>
      <c r="TSS46" s="851"/>
      <c r="TST46" s="851"/>
      <c r="TSU46" s="851"/>
      <c r="TSV46" s="851"/>
      <c r="TSW46" s="851"/>
      <c r="TSX46" s="851"/>
      <c r="TSY46" s="851"/>
      <c r="TSZ46" s="851"/>
      <c r="TTA46" s="851"/>
      <c r="TTB46" s="851"/>
      <c r="TTC46" s="851"/>
      <c r="TTD46" s="851"/>
      <c r="TTE46" s="851"/>
      <c r="TTF46" s="851"/>
      <c r="TTG46" s="851"/>
      <c r="TTH46" s="851"/>
      <c r="TTI46" s="851"/>
      <c r="TTJ46" s="851"/>
      <c r="TTK46" s="851"/>
      <c r="TTL46" s="851"/>
      <c r="TTM46" s="851"/>
      <c r="TTN46" s="851"/>
      <c r="TTO46" s="851"/>
      <c r="TTP46" s="851"/>
      <c r="TTQ46" s="851"/>
      <c r="TTR46" s="851"/>
      <c r="TTS46" s="851"/>
      <c r="TTT46" s="851"/>
      <c r="TTU46" s="851"/>
      <c r="TTV46" s="851"/>
      <c r="TTW46" s="851"/>
      <c r="TTX46" s="851"/>
      <c r="TTY46" s="851"/>
      <c r="TTZ46" s="851"/>
      <c r="TUA46" s="851"/>
      <c r="TUB46" s="851"/>
      <c r="TUC46" s="851"/>
      <c r="TUD46" s="851"/>
      <c r="TUE46" s="851"/>
      <c r="TUF46" s="851"/>
      <c r="TUG46" s="851"/>
      <c r="TUH46" s="851"/>
      <c r="TUI46" s="851"/>
      <c r="TUJ46" s="851"/>
      <c r="TUK46" s="851"/>
      <c r="TUL46" s="851"/>
      <c r="TUM46" s="851"/>
      <c r="TUN46" s="851"/>
      <c r="TUO46" s="851"/>
      <c r="TUP46" s="851"/>
      <c r="TUQ46" s="851"/>
      <c r="TUR46" s="851"/>
      <c r="TUS46" s="851"/>
      <c r="TUT46" s="851"/>
      <c r="TUU46" s="851"/>
      <c r="TUV46" s="851"/>
      <c r="TUW46" s="851"/>
      <c r="TUX46" s="851"/>
      <c r="TUY46" s="851"/>
      <c r="TUZ46" s="851"/>
      <c r="TVA46" s="851"/>
      <c r="TVB46" s="851"/>
      <c r="TVC46" s="851"/>
      <c r="TVD46" s="851"/>
      <c r="TVE46" s="851"/>
      <c r="TVF46" s="851"/>
      <c r="TVG46" s="851"/>
      <c r="TVH46" s="851"/>
      <c r="TVI46" s="851"/>
      <c r="TVJ46" s="851"/>
      <c r="TVK46" s="851"/>
      <c r="TVL46" s="851"/>
      <c r="TVM46" s="851"/>
      <c r="TVN46" s="851"/>
      <c r="TVO46" s="851"/>
      <c r="TVP46" s="851"/>
      <c r="TVQ46" s="851"/>
      <c r="TVR46" s="851"/>
      <c r="TVS46" s="851"/>
      <c r="TVT46" s="851"/>
      <c r="TVU46" s="851"/>
      <c r="TVV46" s="851"/>
      <c r="TVW46" s="851"/>
      <c r="TVX46" s="851"/>
      <c r="TVY46" s="851"/>
      <c r="TVZ46" s="851"/>
      <c r="TWA46" s="851"/>
      <c r="TWB46" s="851"/>
      <c r="TWC46" s="851"/>
      <c r="TWD46" s="851"/>
      <c r="TWE46" s="851"/>
      <c r="TWF46" s="851"/>
      <c r="TWG46" s="851"/>
      <c r="TWH46" s="851"/>
      <c r="TWI46" s="851"/>
      <c r="TWJ46" s="851"/>
      <c r="TWK46" s="851"/>
      <c r="TWL46" s="851"/>
      <c r="TWM46" s="851"/>
      <c r="TWN46" s="851"/>
      <c r="TWO46" s="851"/>
      <c r="TWP46" s="851"/>
      <c r="TWQ46" s="851"/>
      <c r="TWR46" s="851"/>
      <c r="TWS46" s="851"/>
      <c r="TWT46" s="851"/>
      <c r="TWU46" s="851"/>
      <c r="TWV46" s="851"/>
      <c r="TWW46" s="851"/>
      <c r="TWX46" s="851"/>
      <c r="TWY46" s="851"/>
      <c r="TWZ46" s="851"/>
      <c r="TXA46" s="851"/>
      <c r="TXB46" s="851"/>
      <c r="TXC46" s="851"/>
      <c r="TXD46" s="851"/>
      <c r="TXE46" s="851"/>
      <c r="TXF46" s="851"/>
      <c r="TXG46" s="851"/>
      <c r="TXH46" s="851"/>
      <c r="TXI46" s="851"/>
      <c r="TXJ46" s="851"/>
      <c r="TXK46" s="851"/>
      <c r="TXL46" s="851"/>
      <c r="TXM46" s="851"/>
      <c r="TXN46" s="851"/>
      <c r="TXO46" s="851"/>
      <c r="TXP46" s="851"/>
      <c r="TXQ46" s="851"/>
      <c r="TXR46" s="851"/>
      <c r="TXS46" s="851"/>
      <c r="TXT46" s="851"/>
      <c r="TXU46" s="851"/>
      <c r="TXV46" s="851"/>
      <c r="TXW46" s="851"/>
      <c r="TXX46" s="851"/>
      <c r="TXY46" s="851"/>
      <c r="TXZ46" s="851"/>
      <c r="TYA46" s="851"/>
      <c r="TYB46" s="851"/>
      <c r="TYC46" s="851"/>
      <c r="TYD46" s="851"/>
      <c r="TYE46" s="851"/>
      <c r="TYF46" s="851"/>
      <c r="TYG46" s="851"/>
      <c r="TYH46" s="851"/>
      <c r="TYI46" s="851"/>
      <c r="TYJ46" s="851"/>
      <c r="TYK46" s="851"/>
      <c r="TYL46" s="851"/>
      <c r="TYM46" s="851"/>
      <c r="TYN46" s="851"/>
      <c r="TYO46" s="851"/>
      <c r="TYP46" s="851"/>
      <c r="TYQ46" s="851"/>
      <c r="TYR46" s="851"/>
      <c r="TYS46" s="851"/>
      <c r="TYT46" s="851"/>
      <c r="TYU46" s="851"/>
      <c r="TYV46" s="851"/>
      <c r="TYW46" s="851"/>
      <c r="TYX46" s="851"/>
      <c r="TYY46" s="851"/>
      <c r="TYZ46" s="851"/>
      <c r="TZA46" s="851"/>
      <c r="TZB46" s="851"/>
      <c r="TZC46" s="851"/>
      <c r="TZD46" s="851"/>
      <c r="TZE46" s="851"/>
      <c r="TZF46" s="851"/>
      <c r="TZG46" s="851"/>
      <c r="TZH46" s="851"/>
      <c r="TZI46" s="851"/>
      <c r="TZJ46" s="851"/>
      <c r="TZK46" s="851"/>
      <c r="TZL46" s="851"/>
      <c r="TZM46" s="851"/>
      <c r="TZN46" s="851"/>
      <c r="TZO46" s="851"/>
      <c r="TZP46" s="851"/>
      <c r="TZQ46" s="851"/>
      <c r="TZR46" s="851"/>
      <c r="TZS46" s="851"/>
      <c r="TZT46" s="851"/>
      <c r="TZU46" s="851"/>
      <c r="TZV46" s="851"/>
      <c r="TZW46" s="851"/>
      <c r="TZX46" s="851"/>
      <c r="TZY46" s="851"/>
      <c r="TZZ46" s="851"/>
      <c r="UAA46" s="851"/>
      <c r="UAB46" s="851"/>
      <c r="UAC46" s="851"/>
      <c r="UAD46" s="851"/>
      <c r="UAE46" s="851"/>
      <c r="UAF46" s="851"/>
      <c r="UAG46" s="851"/>
      <c r="UAH46" s="851"/>
      <c r="UAI46" s="851"/>
      <c r="UAJ46" s="851"/>
      <c r="UAK46" s="851"/>
      <c r="UAL46" s="851"/>
      <c r="UAM46" s="851"/>
      <c r="UAN46" s="851"/>
      <c r="UAO46" s="851"/>
      <c r="UAP46" s="851"/>
      <c r="UAQ46" s="851"/>
      <c r="UAR46" s="851"/>
      <c r="UAS46" s="851"/>
      <c r="UAT46" s="851"/>
      <c r="UAU46" s="851"/>
      <c r="UAV46" s="851"/>
      <c r="UAW46" s="851"/>
      <c r="UAX46" s="851"/>
      <c r="UAY46" s="851"/>
      <c r="UAZ46" s="851"/>
      <c r="UBA46" s="851"/>
      <c r="UBB46" s="851"/>
      <c r="UBC46" s="851"/>
      <c r="UBD46" s="851"/>
      <c r="UBE46" s="851"/>
      <c r="UBF46" s="851"/>
      <c r="UBG46" s="851"/>
      <c r="UBH46" s="851"/>
      <c r="UBI46" s="851"/>
      <c r="UBJ46" s="851"/>
      <c r="UBK46" s="851"/>
      <c r="UBL46" s="851"/>
      <c r="UBM46" s="851"/>
      <c r="UBN46" s="851"/>
      <c r="UBO46" s="851"/>
      <c r="UBP46" s="851"/>
      <c r="UBQ46" s="851"/>
      <c r="UBR46" s="851"/>
      <c r="UBS46" s="851"/>
      <c r="UBT46" s="851"/>
      <c r="UBU46" s="851"/>
      <c r="UBV46" s="851"/>
      <c r="UBW46" s="851"/>
      <c r="UBX46" s="851"/>
      <c r="UBY46" s="851"/>
      <c r="UBZ46" s="851"/>
      <c r="UCA46" s="851"/>
      <c r="UCB46" s="851"/>
      <c r="UCC46" s="851"/>
      <c r="UCD46" s="851"/>
      <c r="UCE46" s="851"/>
      <c r="UCF46" s="851"/>
      <c r="UCG46" s="851"/>
      <c r="UCH46" s="851"/>
      <c r="UCI46" s="851"/>
      <c r="UCJ46" s="851"/>
      <c r="UCK46" s="851"/>
      <c r="UCL46" s="851"/>
      <c r="UCM46" s="851"/>
      <c r="UCN46" s="851"/>
      <c r="UCO46" s="851"/>
      <c r="UCP46" s="851"/>
      <c r="UCQ46" s="851"/>
      <c r="UCR46" s="851"/>
      <c r="UCS46" s="851"/>
      <c r="UCT46" s="851"/>
      <c r="UCU46" s="851"/>
      <c r="UCV46" s="851"/>
      <c r="UCW46" s="851"/>
      <c r="UCX46" s="851"/>
      <c r="UCY46" s="851"/>
      <c r="UCZ46" s="851"/>
      <c r="UDA46" s="851"/>
      <c r="UDB46" s="851"/>
      <c r="UDC46" s="851"/>
      <c r="UDD46" s="851"/>
      <c r="UDE46" s="851"/>
      <c r="UDF46" s="851"/>
      <c r="UDG46" s="851"/>
      <c r="UDH46" s="851"/>
      <c r="UDI46" s="851"/>
      <c r="UDJ46" s="851"/>
      <c r="UDK46" s="851"/>
      <c r="UDL46" s="851"/>
      <c r="UDM46" s="851"/>
      <c r="UDN46" s="851"/>
      <c r="UDO46" s="851"/>
      <c r="UDP46" s="851"/>
      <c r="UDQ46" s="851"/>
      <c r="UDR46" s="851"/>
      <c r="UDS46" s="851"/>
      <c r="UDT46" s="851"/>
      <c r="UDU46" s="851"/>
      <c r="UDV46" s="851"/>
      <c r="UDW46" s="851"/>
      <c r="UDX46" s="851"/>
      <c r="UDY46" s="851"/>
      <c r="UDZ46" s="851"/>
      <c r="UEA46" s="851"/>
      <c r="UEB46" s="851"/>
      <c r="UEC46" s="851"/>
      <c r="UED46" s="851"/>
      <c r="UEE46" s="851"/>
      <c r="UEF46" s="851"/>
      <c r="UEG46" s="851"/>
      <c r="UEH46" s="851"/>
      <c r="UEI46" s="851"/>
      <c r="UEJ46" s="851"/>
      <c r="UEK46" s="851"/>
      <c r="UEL46" s="851"/>
      <c r="UEM46" s="851"/>
      <c r="UEN46" s="851"/>
      <c r="UEO46" s="851"/>
      <c r="UEP46" s="851"/>
      <c r="UEQ46" s="851"/>
      <c r="UER46" s="851"/>
      <c r="UES46" s="851"/>
      <c r="UET46" s="851"/>
      <c r="UEU46" s="851"/>
      <c r="UEV46" s="851"/>
      <c r="UEW46" s="851"/>
      <c r="UEX46" s="851"/>
      <c r="UEY46" s="851"/>
      <c r="UEZ46" s="851"/>
      <c r="UFA46" s="851"/>
      <c r="UFB46" s="851"/>
      <c r="UFC46" s="851"/>
      <c r="UFD46" s="851"/>
      <c r="UFE46" s="851"/>
      <c r="UFF46" s="851"/>
      <c r="UFG46" s="851"/>
      <c r="UFH46" s="851"/>
      <c r="UFI46" s="851"/>
      <c r="UFJ46" s="851"/>
      <c r="UFK46" s="851"/>
      <c r="UFL46" s="851"/>
      <c r="UFM46" s="851"/>
      <c r="UFN46" s="851"/>
      <c r="UFO46" s="851"/>
      <c r="UFP46" s="851"/>
      <c r="UFQ46" s="851"/>
      <c r="UFR46" s="851"/>
      <c r="UFS46" s="851"/>
      <c r="UFT46" s="851"/>
      <c r="UFU46" s="851"/>
      <c r="UFV46" s="851"/>
      <c r="UFW46" s="851"/>
      <c r="UFX46" s="851"/>
      <c r="UFY46" s="851"/>
      <c r="UFZ46" s="851"/>
      <c r="UGA46" s="851"/>
      <c r="UGB46" s="851"/>
      <c r="UGC46" s="851"/>
      <c r="UGD46" s="851"/>
      <c r="UGE46" s="851"/>
      <c r="UGF46" s="851"/>
      <c r="UGG46" s="851"/>
      <c r="UGH46" s="851"/>
      <c r="UGI46" s="851"/>
      <c r="UGJ46" s="851"/>
      <c r="UGK46" s="851"/>
      <c r="UGL46" s="851"/>
      <c r="UGM46" s="851"/>
      <c r="UGN46" s="851"/>
      <c r="UGO46" s="851"/>
      <c r="UGP46" s="851"/>
      <c r="UGQ46" s="851"/>
      <c r="UGR46" s="851"/>
      <c r="UGS46" s="851"/>
      <c r="UGT46" s="851"/>
      <c r="UGU46" s="851"/>
      <c r="UGV46" s="851"/>
      <c r="UGW46" s="851"/>
      <c r="UGX46" s="851"/>
      <c r="UGY46" s="851"/>
      <c r="UGZ46" s="851"/>
      <c r="UHA46" s="851"/>
      <c r="UHB46" s="851"/>
      <c r="UHC46" s="851"/>
      <c r="UHD46" s="851"/>
      <c r="UHE46" s="851"/>
      <c r="UHF46" s="851"/>
      <c r="UHG46" s="851"/>
      <c r="UHH46" s="851"/>
      <c r="UHI46" s="851"/>
      <c r="UHJ46" s="851"/>
      <c r="UHK46" s="851"/>
      <c r="UHL46" s="851"/>
      <c r="UHM46" s="851"/>
      <c r="UHN46" s="851"/>
      <c r="UHO46" s="851"/>
      <c r="UHP46" s="851"/>
      <c r="UHQ46" s="851"/>
      <c r="UHR46" s="851"/>
      <c r="UHS46" s="851"/>
      <c r="UHT46" s="851"/>
      <c r="UHU46" s="851"/>
      <c r="UHV46" s="851"/>
      <c r="UHW46" s="851"/>
      <c r="UHX46" s="851"/>
      <c r="UHY46" s="851"/>
      <c r="UHZ46" s="851"/>
      <c r="UIA46" s="851"/>
      <c r="UIB46" s="851"/>
      <c r="UIC46" s="851"/>
      <c r="UID46" s="851"/>
      <c r="UIE46" s="851"/>
      <c r="UIF46" s="851"/>
      <c r="UIG46" s="851"/>
      <c r="UIH46" s="851"/>
      <c r="UII46" s="851"/>
      <c r="UIJ46" s="851"/>
      <c r="UIK46" s="851"/>
      <c r="UIL46" s="851"/>
      <c r="UIM46" s="851"/>
      <c r="UIN46" s="851"/>
      <c r="UIO46" s="851"/>
      <c r="UIP46" s="851"/>
      <c r="UIQ46" s="851"/>
      <c r="UIR46" s="851"/>
      <c r="UIS46" s="851"/>
      <c r="UIT46" s="851"/>
      <c r="UIU46" s="851"/>
      <c r="UIV46" s="851"/>
      <c r="UIW46" s="851"/>
      <c r="UIX46" s="851"/>
      <c r="UIY46" s="851"/>
      <c r="UIZ46" s="851"/>
      <c r="UJA46" s="851"/>
      <c r="UJB46" s="851"/>
      <c r="UJC46" s="851"/>
      <c r="UJD46" s="851"/>
      <c r="UJE46" s="851"/>
      <c r="UJF46" s="851"/>
      <c r="UJG46" s="851"/>
      <c r="UJH46" s="851"/>
      <c r="UJI46" s="851"/>
      <c r="UJJ46" s="851"/>
      <c r="UJK46" s="851"/>
      <c r="UJL46" s="851"/>
      <c r="UJM46" s="851"/>
      <c r="UJN46" s="851"/>
      <c r="UJO46" s="851"/>
      <c r="UJP46" s="851"/>
      <c r="UJQ46" s="851"/>
      <c r="UJR46" s="851"/>
      <c r="UJS46" s="851"/>
      <c r="UJT46" s="851"/>
      <c r="UJU46" s="851"/>
      <c r="UJV46" s="851"/>
      <c r="UJW46" s="851"/>
      <c r="UJX46" s="851"/>
      <c r="UJY46" s="851"/>
      <c r="UJZ46" s="851"/>
      <c r="UKA46" s="851"/>
      <c r="UKB46" s="851"/>
      <c r="UKC46" s="851"/>
      <c r="UKD46" s="851"/>
      <c r="UKE46" s="851"/>
      <c r="UKF46" s="851"/>
      <c r="UKG46" s="851"/>
      <c r="UKH46" s="851"/>
      <c r="UKI46" s="851"/>
      <c r="UKJ46" s="851"/>
      <c r="UKK46" s="851"/>
      <c r="UKL46" s="851"/>
      <c r="UKM46" s="851"/>
      <c r="UKN46" s="851"/>
      <c r="UKO46" s="851"/>
      <c r="UKP46" s="851"/>
      <c r="UKQ46" s="851"/>
      <c r="UKR46" s="851"/>
      <c r="UKS46" s="851"/>
      <c r="UKT46" s="851"/>
      <c r="UKU46" s="851"/>
      <c r="UKV46" s="851"/>
      <c r="UKW46" s="851"/>
      <c r="UKX46" s="851"/>
      <c r="UKY46" s="851"/>
      <c r="UKZ46" s="851"/>
      <c r="ULA46" s="851"/>
      <c r="ULB46" s="851"/>
      <c r="ULC46" s="851"/>
      <c r="ULD46" s="851"/>
      <c r="ULE46" s="851"/>
      <c r="ULF46" s="851"/>
      <c r="ULG46" s="851"/>
      <c r="ULH46" s="851"/>
      <c r="ULI46" s="851"/>
      <c r="ULJ46" s="851"/>
      <c r="ULK46" s="851"/>
      <c r="ULL46" s="851"/>
      <c r="ULM46" s="851"/>
      <c r="ULN46" s="851"/>
      <c r="ULO46" s="851"/>
      <c r="ULP46" s="851"/>
      <c r="ULQ46" s="851"/>
      <c r="ULR46" s="851"/>
      <c r="ULS46" s="851"/>
      <c r="ULT46" s="851"/>
      <c r="ULU46" s="851"/>
      <c r="ULV46" s="851"/>
      <c r="ULW46" s="851"/>
      <c r="ULX46" s="851"/>
      <c r="ULY46" s="851"/>
      <c r="ULZ46" s="851"/>
      <c r="UMA46" s="851"/>
      <c r="UMB46" s="851"/>
      <c r="UMC46" s="851"/>
      <c r="UMD46" s="851"/>
      <c r="UME46" s="851"/>
      <c r="UMF46" s="851"/>
      <c r="UMG46" s="851"/>
      <c r="UMH46" s="851"/>
      <c r="UMI46" s="851"/>
      <c r="UMJ46" s="851"/>
      <c r="UMK46" s="851"/>
      <c r="UML46" s="851"/>
      <c r="UMM46" s="851"/>
      <c r="UMN46" s="851"/>
      <c r="UMO46" s="851"/>
      <c r="UMP46" s="851"/>
      <c r="UMQ46" s="851"/>
      <c r="UMR46" s="851"/>
      <c r="UMS46" s="851"/>
      <c r="UMT46" s="851"/>
      <c r="UMU46" s="851"/>
      <c r="UMV46" s="851"/>
      <c r="UMW46" s="851"/>
      <c r="UMX46" s="851"/>
      <c r="UMY46" s="851"/>
      <c r="UMZ46" s="851"/>
      <c r="UNA46" s="851"/>
      <c r="UNB46" s="851"/>
      <c r="UNC46" s="851"/>
      <c r="UND46" s="851"/>
      <c r="UNE46" s="851"/>
      <c r="UNF46" s="851"/>
      <c r="UNG46" s="851"/>
      <c r="UNH46" s="851"/>
      <c r="UNI46" s="851"/>
      <c r="UNJ46" s="851"/>
      <c r="UNK46" s="851"/>
      <c r="UNL46" s="851"/>
      <c r="UNM46" s="851"/>
      <c r="UNN46" s="851"/>
      <c r="UNO46" s="851"/>
      <c r="UNP46" s="851"/>
      <c r="UNQ46" s="851"/>
      <c r="UNR46" s="851"/>
      <c r="UNS46" s="851"/>
      <c r="UNT46" s="851"/>
      <c r="UNU46" s="851"/>
      <c r="UNV46" s="851"/>
      <c r="UNW46" s="851"/>
      <c r="UNX46" s="851"/>
      <c r="UNY46" s="851"/>
      <c r="UNZ46" s="851"/>
      <c r="UOA46" s="851"/>
      <c r="UOB46" s="851"/>
      <c r="UOC46" s="851"/>
      <c r="UOD46" s="851"/>
      <c r="UOE46" s="851"/>
      <c r="UOF46" s="851"/>
      <c r="UOG46" s="851"/>
      <c r="UOH46" s="851"/>
      <c r="UOI46" s="851"/>
      <c r="UOJ46" s="851"/>
      <c r="UOK46" s="851"/>
      <c r="UOL46" s="851"/>
      <c r="UOM46" s="851"/>
      <c r="UON46" s="851"/>
      <c r="UOO46" s="851"/>
      <c r="UOP46" s="851"/>
      <c r="UOQ46" s="851"/>
      <c r="UOR46" s="851"/>
      <c r="UOS46" s="851"/>
      <c r="UOT46" s="851"/>
      <c r="UOU46" s="851"/>
      <c r="UOV46" s="851"/>
      <c r="UOW46" s="851"/>
      <c r="UOX46" s="851"/>
      <c r="UOY46" s="851"/>
      <c r="UOZ46" s="851"/>
      <c r="UPA46" s="851"/>
      <c r="UPB46" s="851"/>
      <c r="UPC46" s="851"/>
      <c r="UPD46" s="851"/>
      <c r="UPE46" s="851"/>
      <c r="UPF46" s="851"/>
      <c r="UPG46" s="851"/>
      <c r="UPH46" s="851"/>
      <c r="UPI46" s="851"/>
      <c r="UPJ46" s="851"/>
      <c r="UPK46" s="851"/>
      <c r="UPL46" s="851"/>
      <c r="UPM46" s="851"/>
      <c r="UPN46" s="851"/>
      <c r="UPO46" s="851"/>
      <c r="UPP46" s="851"/>
      <c r="UPQ46" s="851"/>
      <c r="UPR46" s="851"/>
      <c r="UPS46" s="851"/>
      <c r="UPT46" s="851"/>
      <c r="UPU46" s="851"/>
      <c r="UPV46" s="851"/>
      <c r="UPW46" s="851"/>
      <c r="UPX46" s="851"/>
      <c r="UPY46" s="851"/>
      <c r="UPZ46" s="851"/>
      <c r="UQA46" s="851"/>
      <c r="UQB46" s="851"/>
      <c r="UQC46" s="851"/>
      <c r="UQD46" s="851"/>
      <c r="UQE46" s="851"/>
      <c r="UQF46" s="851"/>
      <c r="UQG46" s="851"/>
      <c r="UQH46" s="851"/>
      <c r="UQI46" s="851"/>
      <c r="UQJ46" s="851"/>
      <c r="UQK46" s="851"/>
      <c r="UQL46" s="851"/>
      <c r="UQM46" s="851"/>
      <c r="UQN46" s="851"/>
      <c r="UQO46" s="851"/>
      <c r="UQP46" s="851"/>
      <c r="UQQ46" s="851"/>
      <c r="UQR46" s="851"/>
      <c r="UQS46" s="851"/>
      <c r="UQT46" s="851"/>
      <c r="UQU46" s="851"/>
      <c r="UQV46" s="851"/>
      <c r="UQW46" s="851"/>
      <c r="UQX46" s="851"/>
      <c r="UQY46" s="851"/>
      <c r="UQZ46" s="851"/>
      <c r="URA46" s="851"/>
      <c r="URB46" s="851"/>
      <c r="URC46" s="851"/>
      <c r="URD46" s="851"/>
      <c r="URE46" s="851"/>
      <c r="URF46" s="851"/>
      <c r="URG46" s="851"/>
      <c r="URH46" s="851"/>
      <c r="URI46" s="851"/>
      <c r="URJ46" s="851"/>
      <c r="URK46" s="851"/>
      <c r="URL46" s="851"/>
      <c r="URM46" s="851"/>
      <c r="URN46" s="851"/>
      <c r="URO46" s="851"/>
      <c r="URP46" s="851"/>
      <c r="URQ46" s="851"/>
      <c r="URR46" s="851"/>
      <c r="URS46" s="851"/>
      <c r="URT46" s="851"/>
      <c r="URU46" s="851"/>
      <c r="URV46" s="851"/>
      <c r="URW46" s="851"/>
      <c r="URX46" s="851"/>
      <c r="URY46" s="851"/>
      <c r="URZ46" s="851"/>
      <c r="USA46" s="851"/>
      <c r="USB46" s="851"/>
      <c r="USC46" s="851"/>
      <c r="USD46" s="851"/>
      <c r="USE46" s="851"/>
      <c r="USF46" s="851"/>
      <c r="USG46" s="851"/>
      <c r="USH46" s="851"/>
      <c r="USI46" s="851"/>
      <c r="USJ46" s="851"/>
      <c r="USK46" s="851"/>
      <c r="USL46" s="851"/>
      <c r="USM46" s="851"/>
      <c r="USN46" s="851"/>
      <c r="USO46" s="851"/>
      <c r="USP46" s="851"/>
      <c r="USQ46" s="851"/>
      <c r="USR46" s="851"/>
      <c r="USS46" s="851"/>
      <c r="UST46" s="851"/>
      <c r="USU46" s="851"/>
      <c r="USV46" s="851"/>
      <c r="USW46" s="851"/>
      <c r="USX46" s="851"/>
      <c r="USY46" s="851"/>
      <c r="USZ46" s="851"/>
      <c r="UTA46" s="851"/>
      <c r="UTB46" s="851"/>
      <c r="UTC46" s="851"/>
      <c r="UTD46" s="851"/>
      <c r="UTE46" s="851"/>
      <c r="UTF46" s="851"/>
      <c r="UTG46" s="851"/>
      <c r="UTH46" s="851"/>
      <c r="UTI46" s="851"/>
      <c r="UTJ46" s="851"/>
      <c r="UTK46" s="851"/>
      <c r="UTL46" s="851"/>
      <c r="UTM46" s="851"/>
      <c r="UTN46" s="851"/>
      <c r="UTO46" s="851"/>
      <c r="UTP46" s="851"/>
      <c r="UTQ46" s="851"/>
      <c r="UTR46" s="851"/>
      <c r="UTS46" s="851"/>
      <c r="UTT46" s="851"/>
      <c r="UTU46" s="851"/>
      <c r="UTV46" s="851"/>
      <c r="UTW46" s="851"/>
      <c r="UTX46" s="851"/>
      <c r="UTY46" s="851"/>
      <c r="UTZ46" s="851"/>
      <c r="UUA46" s="851"/>
      <c r="UUB46" s="851"/>
      <c r="UUC46" s="851"/>
      <c r="UUD46" s="851"/>
      <c r="UUE46" s="851"/>
      <c r="UUF46" s="851"/>
      <c r="UUG46" s="851"/>
      <c r="UUH46" s="851"/>
      <c r="UUI46" s="851"/>
      <c r="UUJ46" s="851"/>
      <c r="UUK46" s="851"/>
      <c r="UUL46" s="851"/>
      <c r="UUM46" s="851"/>
      <c r="UUN46" s="851"/>
      <c r="UUO46" s="851"/>
      <c r="UUP46" s="851"/>
      <c r="UUQ46" s="851"/>
      <c r="UUR46" s="851"/>
      <c r="UUS46" s="851"/>
      <c r="UUT46" s="851"/>
      <c r="UUU46" s="851"/>
      <c r="UUV46" s="851"/>
      <c r="UUW46" s="851"/>
      <c r="UUX46" s="851"/>
      <c r="UUY46" s="851"/>
      <c r="UUZ46" s="851"/>
      <c r="UVA46" s="851"/>
      <c r="UVB46" s="851"/>
      <c r="UVC46" s="851"/>
      <c r="UVD46" s="851"/>
      <c r="UVE46" s="851"/>
      <c r="UVF46" s="851"/>
      <c r="UVG46" s="851"/>
      <c r="UVH46" s="851"/>
      <c r="UVI46" s="851"/>
      <c r="UVJ46" s="851"/>
      <c r="UVK46" s="851"/>
      <c r="UVL46" s="851"/>
      <c r="UVM46" s="851"/>
      <c r="UVN46" s="851"/>
      <c r="UVO46" s="851"/>
      <c r="UVP46" s="851"/>
      <c r="UVQ46" s="851"/>
      <c r="UVR46" s="851"/>
      <c r="UVS46" s="851"/>
      <c r="UVT46" s="851"/>
      <c r="UVU46" s="851"/>
      <c r="UVV46" s="851"/>
      <c r="UVW46" s="851"/>
      <c r="UVX46" s="851"/>
      <c r="UVY46" s="851"/>
      <c r="UVZ46" s="851"/>
      <c r="UWA46" s="851"/>
      <c r="UWB46" s="851"/>
      <c r="UWC46" s="851"/>
      <c r="UWD46" s="851"/>
      <c r="UWE46" s="851"/>
      <c r="UWF46" s="851"/>
      <c r="UWG46" s="851"/>
      <c r="UWH46" s="851"/>
      <c r="UWI46" s="851"/>
      <c r="UWJ46" s="851"/>
      <c r="UWK46" s="851"/>
      <c r="UWL46" s="851"/>
      <c r="UWM46" s="851"/>
      <c r="UWN46" s="851"/>
      <c r="UWO46" s="851"/>
      <c r="UWP46" s="851"/>
      <c r="UWQ46" s="851"/>
      <c r="UWR46" s="851"/>
      <c r="UWS46" s="851"/>
      <c r="UWT46" s="851"/>
      <c r="UWU46" s="851"/>
      <c r="UWV46" s="851"/>
      <c r="UWW46" s="851"/>
      <c r="UWX46" s="851"/>
      <c r="UWY46" s="851"/>
      <c r="UWZ46" s="851"/>
      <c r="UXA46" s="851"/>
      <c r="UXB46" s="851"/>
      <c r="UXC46" s="851"/>
      <c r="UXD46" s="851"/>
      <c r="UXE46" s="851"/>
      <c r="UXF46" s="851"/>
      <c r="UXG46" s="851"/>
      <c r="UXH46" s="851"/>
      <c r="UXI46" s="851"/>
      <c r="UXJ46" s="851"/>
      <c r="UXK46" s="851"/>
      <c r="UXL46" s="851"/>
      <c r="UXM46" s="851"/>
      <c r="UXN46" s="851"/>
      <c r="UXO46" s="851"/>
      <c r="UXP46" s="851"/>
      <c r="UXQ46" s="851"/>
      <c r="UXR46" s="851"/>
      <c r="UXS46" s="851"/>
      <c r="UXT46" s="851"/>
      <c r="UXU46" s="851"/>
      <c r="UXV46" s="851"/>
      <c r="UXW46" s="851"/>
      <c r="UXX46" s="851"/>
      <c r="UXY46" s="851"/>
      <c r="UXZ46" s="851"/>
      <c r="UYA46" s="851"/>
      <c r="UYB46" s="851"/>
      <c r="UYC46" s="851"/>
      <c r="UYD46" s="851"/>
      <c r="UYE46" s="851"/>
      <c r="UYF46" s="851"/>
      <c r="UYG46" s="851"/>
      <c r="UYH46" s="851"/>
      <c r="UYI46" s="851"/>
      <c r="UYJ46" s="851"/>
      <c r="UYK46" s="851"/>
      <c r="UYL46" s="851"/>
      <c r="UYM46" s="851"/>
      <c r="UYN46" s="851"/>
      <c r="UYO46" s="851"/>
      <c r="UYP46" s="851"/>
      <c r="UYQ46" s="851"/>
      <c r="UYR46" s="851"/>
      <c r="UYS46" s="851"/>
      <c r="UYT46" s="851"/>
      <c r="UYU46" s="851"/>
      <c r="UYV46" s="851"/>
      <c r="UYW46" s="851"/>
      <c r="UYX46" s="851"/>
      <c r="UYY46" s="851"/>
      <c r="UYZ46" s="851"/>
      <c r="UZA46" s="851"/>
      <c r="UZB46" s="851"/>
      <c r="UZC46" s="851"/>
      <c r="UZD46" s="851"/>
      <c r="UZE46" s="851"/>
      <c r="UZF46" s="851"/>
      <c r="UZG46" s="851"/>
      <c r="UZH46" s="851"/>
      <c r="UZI46" s="851"/>
      <c r="UZJ46" s="851"/>
      <c r="UZK46" s="851"/>
      <c r="UZL46" s="851"/>
      <c r="UZM46" s="851"/>
      <c r="UZN46" s="851"/>
      <c r="UZO46" s="851"/>
      <c r="UZP46" s="851"/>
      <c r="UZQ46" s="851"/>
      <c r="UZR46" s="851"/>
      <c r="UZS46" s="851"/>
      <c r="UZT46" s="851"/>
      <c r="UZU46" s="851"/>
      <c r="UZV46" s="851"/>
      <c r="UZW46" s="851"/>
      <c r="UZX46" s="851"/>
      <c r="UZY46" s="851"/>
      <c r="UZZ46" s="851"/>
      <c r="VAA46" s="851"/>
      <c r="VAB46" s="851"/>
      <c r="VAC46" s="851"/>
      <c r="VAD46" s="851"/>
      <c r="VAE46" s="851"/>
      <c r="VAF46" s="851"/>
      <c r="VAG46" s="851"/>
      <c r="VAH46" s="851"/>
      <c r="VAI46" s="851"/>
      <c r="VAJ46" s="851"/>
      <c r="VAK46" s="851"/>
      <c r="VAL46" s="851"/>
      <c r="VAM46" s="851"/>
      <c r="VAN46" s="851"/>
      <c r="VAO46" s="851"/>
      <c r="VAP46" s="851"/>
      <c r="VAQ46" s="851"/>
      <c r="VAR46" s="851"/>
      <c r="VAS46" s="851"/>
      <c r="VAT46" s="851"/>
      <c r="VAU46" s="851"/>
      <c r="VAV46" s="851"/>
      <c r="VAW46" s="851"/>
      <c r="VAX46" s="851"/>
      <c r="VAY46" s="851"/>
      <c r="VAZ46" s="851"/>
      <c r="VBA46" s="851"/>
      <c r="VBB46" s="851"/>
      <c r="VBC46" s="851"/>
      <c r="VBD46" s="851"/>
      <c r="VBE46" s="851"/>
      <c r="VBF46" s="851"/>
      <c r="VBG46" s="851"/>
      <c r="VBH46" s="851"/>
      <c r="VBI46" s="851"/>
      <c r="VBJ46" s="851"/>
      <c r="VBK46" s="851"/>
      <c r="VBL46" s="851"/>
      <c r="VBM46" s="851"/>
      <c r="VBN46" s="851"/>
      <c r="VBO46" s="851"/>
      <c r="VBP46" s="851"/>
      <c r="VBQ46" s="851"/>
      <c r="VBR46" s="851"/>
      <c r="VBS46" s="851"/>
      <c r="VBT46" s="851"/>
      <c r="VBU46" s="851"/>
      <c r="VBV46" s="851"/>
      <c r="VBW46" s="851"/>
      <c r="VBX46" s="851"/>
      <c r="VBY46" s="851"/>
      <c r="VBZ46" s="851"/>
      <c r="VCA46" s="851"/>
      <c r="VCB46" s="851"/>
      <c r="VCC46" s="851"/>
      <c r="VCD46" s="851"/>
      <c r="VCE46" s="851"/>
      <c r="VCF46" s="851"/>
      <c r="VCG46" s="851"/>
      <c r="VCH46" s="851"/>
      <c r="VCI46" s="851"/>
      <c r="VCJ46" s="851"/>
      <c r="VCK46" s="851"/>
      <c r="VCL46" s="851"/>
      <c r="VCM46" s="851"/>
      <c r="VCN46" s="851"/>
      <c r="VCO46" s="851"/>
      <c r="VCP46" s="851"/>
      <c r="VCQ46" s="851"/>
      <c r="VCR46" s="851"/>
      <c r="VCS46" s="851"/>
      <c r="VCT46" s="851"/>
      <c r="VCU46" s="851"/>
      <c r="VCV46" s="851"/>
      <c r="VCW46" s="851"/>
      <c r="VCX46" s="851"/>
      <c r="VCY46" s="851"/>
      <c r="VCZ46" s="851"/>
      <c r="VDA46" s="851"/>
      <c r="VDB46" s="851"/>
      <c r="VDC46" s="851"/>
      <c r="VDD46" s="851"/>
      <c r="VDE46" s="851"/>
      <c r="VDF46" s="851"/>
      <c r="VDG46" s="851"/>
      <c r="VDH46" s="851"/>
      <c r="VDI46" s="851"/>
      <c r="VDJ46" s="851"/>
      <c r="VDK46" s="851"/>
      <c r="VDL46" s="851"/>
      <c r="VDM46" s="851"/>
      <c r="VDN46" s="851"/>
      <c r="VDO46" s="851"/>
      <c r="VDP46" s="851"/>
      <c r="VDQ46" s="851"/>
      <c r="VDR46" s="851"/>
      <c r="VDS46" s="851"/>
      <c r="VDT46" s="851"/>
      <c r="VDU46" s="851"/>
      <c r="VDV46" s="851"/>
      <c r="VDW46" s="851"/>
      <c r="VDX46" s="851"/>
      <c r="VDY46" s="851"/>
      <c r="VDZ46" s="851"/>
      <c r="VEA46" s="851"/>
      <c r="VEB46" s="851"/>
      <c r="VEC46" s="851"/>
      <c r="VED46" s="851"/>
      <c r="VEE46" s="851"/>
      <c r="VEF46" s="851"/>
      <c r="VEG46" s="851"/>
      <c r="VEH46" s="851"/>
      <c r="VEI46" s="851"/>
      <c r="VEJ46" s="851"/>
      <c r="VEK46" s="851"/>
      <c r="VEL46" s="851"/>
      <c r="VEM46" s="851"/>
      <c r="VEN46" s="851"/>
      <c r="VEO46" s="851"/>
      <c r="VEP46" s="851"/>
      <c r="VEQ46" s="851"/>
      <c r="VER46" s="851"/>
      <c r="VES46" s="851"/>
      <c r="VET46" s="851"/>
      <c r="VEU46" s="851"/>
      <c r="VEV46" s="851"/>
      <c r="VEW46" s="851"/>
      <c r="VEX46" s="851"/>
      <c r="VEY46" s="851"/>
      <c r="VEZ46" s="851"/>
      <c r="VFA46" s="851"/>
      <c r="VFB46" s="851"/>
      <c r="VFC46" s="851"/>
      <c r="VFD46" s="851"/>
      <c r="VFE46" s="851"/>
      <c r="VFF46" s="851"/>
      <c r="VFG46" s="851"/>
      <c r="VFH46" s="851"/>
      <c r="VFI46" s="851"/>
      <c r="VFJ46" s="851"/>
      <c r="VFK46" s="851"/>
      <c r="VFL46" s="851"/>
      <c r="VFM46" s="851"/>
      <c r="VFN46" s="851"/>
      <c r="VFO46" s="851"/>
      <c r="VFP46" s="851"/>
      <c r="VFQ46" s="851"/>
      <c r="VFR46" s="851"/>
      <c r="VFS46" s="851"/>
      <c r="VFT46" s="851"/>
      <c r="VFU46" s="851"/>
      <c r="VFV46" s="851"/>
      <c r="VFW46" s="851"/>
      <c r="VFX46" s="851"/>
      <c r="VFY46" s="851"/>
      <c r="VFZ46" s="851"/>
      <c r="VGA46" s="851"/>
      <c r="VGB46" s="851"/>
      <c r="VGC46" s="851"/>
      <c r="VGD46" s="851"/>
      <c r="VGE46" s="851"/>
      <c r="VGF46" s="851"/>
      <c r="VGG46" s="851"/>
      <c r="VGH46" s="851"/>
      <c r="VGI46" s="851"/>
      <c r="VGJ46" s="851"/>
      <c r="VGK46" s="851"/>
      <c r="VGL46" s="851"/>
      <c r="VGM46" s="851"/>
      <c r="VGN46" s="851"/>
      <c r="VGO46" s="851"/>
      <c r="VGP46" s="851"/>
      <c r="VGQ46" s="851"/>
      <c r="VGR46" s="851"/>
      <c r="VGS46" s="851"/>
      <c r="VGT46" s="851"/>
      <c r="VGU46" s="851"/>
      <c r="VGV46" s="851"/>
      <c r="VGW46" s="851"/>
      <c r="VGX46" s="851"/>
      <c r="VGY46" s="851"/>
      <c r="VGZ46" s="851"/>
      <c r="VHA46" s="851"/>
      <c r="VHB46" s="851"/>
      <c r="VHC46" s="851"/>
      <c r="VHD46" s="851"/>
      <c r="VHE46" s="851"/>
      <c r="VHF46" s="851"/>
      <c r="VHG46" s="851"/>
      <c r="VHH46" s="851"/>
      <c r="VHI46" s="851"/>
      <c r="VHJ46" s="851"/>
      <c r="VHK46" s="851"/>
      <c r="VHL46" s="851"/>
      <c r="VHM46" s="851"/>
      <c r="VHN46" s="851"/>
      <c r="VHO46" s="851"/>
      <c r="VHP46" s="851"/>
      <c r="VHQ46" s="851"/>
      <c r="VHR46" s="851"/>
      <c r="VHS46" s="851"/>
      <c r="VHT46" s="851"/>
      <c r="VHU46" s="851"/>
      <c r="VHV46" s="851"/>
      <c r="VHW46" s="851"/>
      <c r="VHX46" s="851"/>
      <c r="VHY46" s="851"/>
      <c r="VHZ46" s="851"/>
      <c r="VIA46" s="851"/>
      <c r="VIB46" s="851"/>
      <c r="VIC46" s="851"/>
      <c r="VID46" s="851"/>
      <c r="VIE46" s="851"/>
      <c r="VIF46" s="851"/>
      <c r="VIG46" s="851"/>
      <c r="VIH46" s="851"/>
      <c r="VII46" s="851"/>
      <c r="VIJ46" s="851"/>
      <c r="VIK46" s="851"/>
      <c r="VIL46" s="851"/>
      <c r="VIM46" s="851"/>
      <c r="VIN46" s="851"/>
      <c r="VIO46" s="851"/>
      <c r="VIP46" s="851"/>
      <c r="VIQ46" s="851"/>
      <c r="VIR46" s="851"/>
      <c r="VIS46" s="851"/>
      <c r="VIT46" s="851"/>
      <c r="VIU46" s="851"/>
      <c r="VIV46" s="851"/>
      <c r="VIW46" s="851"/>
      <c r="VIX46" s="851"/>
      <c r="VIY46" s="851"/>
      <c r="VIZ46" s="851"/>
      <c r="VJA46" s="851"/>
      <c r="VJB46" s="851"/>
      <c r="VJC46" s="851"/>
      <c r="VJD46" s="851"/>
      <c r="VJE46" s="851"/>
      <c r="VJF46" s="851"/>
      <c r="VJG46" s="851"/>
      <c r="VJH46" s="851"/>
      <c r="VJI46" s="851"/>
      <c r="VJJ46" s="851"/>
      <c r="VJK46" s="851"/>
      <c r="VJL46" s="851"/>
      <c r="VJM46" s="851"/>
      <c r="VJN46" s="851"/>
      <c r="VJO46" s="851"/>
      <c r="VJP46" s="851"/>
      <c r="VJQ46" s="851"/>
      <c r="VJR46" s="851"/>
      <c r="VJS46" s="851"/>
      <c r="VJT46" s="851"/>
      <c r="VJU46" s="851"/>
      <c r="VJV46" s="851"/>
      <c r="VJW46" s="851"/>
      <c r="VJX46" s="851"/>
      <c r="VJY46" s="851"/>
      <c r="VJZ46" s="851"/>
      <c r="VKA46" s="851"/>
      <c r="VKB46" s="851"/>
      <c r="VKC46" s="851"/>
      <c r="VKD46" s="851"/>
      <c r="VKE46" s="851"/>
      <c r="VKF46" s="851"/>
      <c r="VKG46" s="851"/>
      <c r="VKH46" s="851"/>
      <c r="VKI46" s="851"/>
      <c r="VKJ46" s="851"/>
      <c r="VKK46" s="851"/>
      <c r="VKL46" s="851"/>
      <c r="VKM46" s="851"/>
      <c r="VKN46" s="851"/>
      <c r="VKO46" s="851"/>
      <c r="VKP46" s="851"/>
      <c r="VKQ46" s="851"/>
      <c r="VKR46" s="851"/>
      <c r="VKS46" s="851"/>
      <c r="VKT46" s="851"/>
      <c r="VKU46" s="851"/>
      <c r="VKV46" s="851"/>
      <c r="VKW46" s="851"/>
      <c r="VKX46" s="851"/>
      <c r="VKY46" s="851"/>
      <c r="VKZ46" s="851"/>
      <c r="VLA46" s="851"/>
      <c r="VLB46" s="851"/>
      <c r="VLC46" s="851"/>
      <c r="VLD46" s="851"/>
      <c r="VLE46" s="851"/>
      <c r="VLF46" s="851"/>
      <c r="VLG46" s="851"/>
      <c r="VLH46" s="851"/>
      <c r="VLI46" s="851"/>
      <c r="VLJ46" s="851"/>
      <c r="VLK46" s="851"/>
      <c r="VLL46" s="851"/>
      <c r="VLM46" s="851"/>
      <c r="VLN46" s="851"/>
      <c r="VLO46" s="851"/>
      <c r="VLP46" s="851"/>
      <c r="VLQ46" s="851"/>
      <c r="VLR46" s="851"/>
      <c r="VLS46" s="851"/>
      <c r="VLT46" s="851"/>
      <c r="VLU46" s="851"/>
      <c r="VLV46" s="851"/>
      <c r="VLW46" s="851"/>
      <c r="VLX46" s="851"/>
      <c r="VLY46" s="851"/>
      <c r="VLZ46" s="851"/>
      <c r="VMA46" s="851"/>
      <c r="VMB46" s="851"/>
      <c r="VMC46" s="851"/>
      <c r="VMD46" s="851"/>
      <c r="VME46" s="851"/>
      <c r="VMF46" s="851"/>
      <c r="VMG46" s="851"/>
      <c r="VMH46" s="851"/>
      <c r="VMI46" s="851"/>
      <c r="VMJ46" s="851"/>
      <c r="VMK46" s="851"/>
      <c r="VML46" s="851"/>
      <c r="VMM46" s="851"/>
      <c r="VMN46" s="851"/>
      <c r="VMO46" s="851"/>
      <c r="VMP46" s="851"/>
      <c r="VMQ46" s="851"/>
      <c r="VMR46" s="851"/>
      <c r="VMS46" s="851"/>
      <c r="VMT46" s="851"/>
      <c r="VMU46" s="851"/>
      <c r="VMV46" s="851"/>
      <c r="VMW46" s="851"/>
      <c r="VMX46" s="851"/>
      <c r="VMY46" s="851"/>
      <c r="VMZ46" s="851"/>
      <c r="VNA46" s="851"/>
      <c r="VNB46" s="851"/>
      <c r="VNC46" s="851"/>
      <c r="VND46" s="851"/>
      <c r="VNE46" s="851"/>
      <c r="VNF46" s="851"/>
      <c r="VNG46" s="851"/>
      <c r="VNH46" s="851"/>
      <c r="VNI46" s="851"/>
      <c r="VNJ46" s="851"/>
      <c r="VNK46" s="851"/>
      <c r="VNL46" s="851"/>
      <c r="VNM46" s="851"/>
      <c r="VNN46" s="851"/>
      <c r="VNO46" s="851"/>
      <c r="VNP46" s="851"/>
      <c r="VNQ46" s="851"/>
      <c r="VNR46" s="851"/>
      <c r="VNS46" s="851"/>
      <c r="VNT46" s="851"/>
      <c r="VNU46" s="851"/>
      <c r="VNV46" s="851"/>
      <c r="VNW46" s="851"/>
      <c r="VNX46" s="851"/>
      <c r="VNY46" s="851"/>
      <c r="VNZ46" s="851"/>
      <c r="VOA46" s="851"/>
      <c r="VOB46" s="851"/>
      <c r="VOC46" s="851"/>
      <c r="VOD46" s="851"/>
      <c r="VOE46" s="851"/>
      <c r="VOF46" s="851"/>
      <c r="VOG46" s="851"/>
      <c r="VOH46" s="851"/>
      <c r="VOI46" s="851"/>
      <c r="VOJ46" s="851"/>
      <c r="VOK46" s="851"/>
      <c r="VOL46" s="851"/>
      <c r="VOM46" s="851"/>
      <c r="VON46" s="851"/>
      <c r="VOO46" s="851"/>
      <c r="VOP46" s="851"/>
      <c r="VOQ46" s="851"/>
      <c r="VOR46" s="851"/>
      <c r="VOS46" s="851"/>
      <c r="VOT46" s="851"/>
      <c r="VOU46" s="851"/>
      <c r="VOV46" s="851"/>
      <c r="VOW46" s="851"/>
      <c r="VOX46" s="851"/>
      <c r="VOY46" s="851"/>
      <c r="VOZ46" s="851"/>
      <c r="VPA46" s="851"/>
      <c r="VPB46" s="851"/>
      <c r="VPC46" s="851"/>
      <c r="VPD46" s="851"/>
      <c r="VPE46" s="851"/>
      <c r="VPF46" s="851"/>
      <c r="VPG46" s="851"/>
      <c r="VPH46" s="851"/>
      <c r="VPI46" s="851"/>
      <c r="VPJ46" s="851"/>
      <c r="VPK46" s="851"/>
      <c r="VPL46" s="851"/>
      <c r="VPM46" s="851"/>
      <c r="VPN46" s="851"/>
      <c r="VPO46" s="851"/>
      <c r="VPP46" s="851"/>
      <c r="VPQ46" s="851"/>
      <c r="VPR46" s="851"/>
      <c r="VPS46" s="851"/>
      <c r="VPT46" s="851"/>
      <c r="VPU46" s="851"/>
      <c r="VPV46" s="851"/>
      <c r="VPW46" s="851"/>
      <c r="VPX46" s="851"/>
      <c r="VPY46" s="851"/>
      <c r="VPZ46" s="851"/>
      <c r="VQA46" s="851"/>
      <c r="VQB46" s="851"/>
      <c r="VQC46" s="851"/>
      <c r="VQD46" s="851"/>
      <c r="VQE46" s="851"/>
      <c r="VQF46" s="851"/>
      <c r="VQG46" s="851"/>
      <c r="VQH46" s="851"/>
      <c r="VQI46" s="851"/>
      <c r="VQJ46" s="851"/>
      <c r="VQK46" s="851"/>
      <c r="VQL46" s="851"/>
      <c r="VQM46" s="851"/>
      <c r="VQN46" s="851"/>
      <c r="VQO46" s="851"/>
      <c r="VQP46" s="851"/>
      <c r="VQQ46" s="851"/>
      <c r="VQR46" s="851"/>
      <c r="VQS46" s="851"/>
      <c r="VQT46" s="851"/>
      <c r="VQU46" s="851"/>
      <c r="VQV46" s="851"/>
      <c r="VQW46" s="851"/>
      <c r="VQX46" s="851"/>
      <c r="VQY46" s="851"/>
      <c r="VQZ46" s="851"/>
      <c r="VRA46" s="851"/>
      <c r="VRB46" s="851"/>
      <c r="VRC46" s="851"/>
      <c r="VRD46" s="851"/>
      <c r="VRE46" s="851"/>
      <c r="VRF46" s="851"/>
      <c r="VRG46" s="851"/>
      <c r="VRH46" s="851"/>
      <c r="VRI46" s="851"/>
      <c r="VRJ46" s="851"/>
      <c r="VRK46" s="851"/>
      <c r="VRL46" s="851"/>
      <c r="VRM46" s="851"/>
      <c r="VRN46" s="851"/>
      <c r="VRO46" s="851"/>
      <c r="VRP46" s="851"/>
      <c r="VRQ46" s="851"/>
      <c r="VRR46" s="851"/>
      <c r="VRS46" s="851"/>
      <c r="VRT46" s="851"/>
      <c r="VRU46" s="851"/>
      <c r="VRV46" s="851"/>
      <c r="VRW46" s="851"/>
      <c r="VRX46" s="851"/>
      <c r="VRY46" s="851"/>
      <c r="VRZ46" s="851"/>
      <c r="VSA46" s="851"/>
      <c r="VSB46" s="851"/>
      <c r="VSC46" s="851"/>
      <c r="VSD46" s="851"/>
      <c r="VSE46" s="851"/>
      <c r="VSF46" s="851"/>
      <c r="VSG46" s="851"/>
      <c r="VSH46" s="851"/>
      <c r="VSI46" s="851"/>
      <c r="VSJ46" s="851"/>
      <c r="VSK46" s="851"/>
      <c r="VSL46" s="851"/>
      <c r="VSM46" s="851"/>
      <c r="VSN46" s="851"/>
      <c r="VSO46" s="851"/>
      <c r="VSP46" s="851"/>
      <c r="VSQ46" s="851"/>
      <c r="VSR46" s="851"/>
      <c r="VSS46" s="851"/>
      <c r="VST46" s="851"/>
      <c r="VSU46" s="851"/>
      <c r="VSV46" s="851"/>
      <c r="VSW46" s="851"/>
      <c r="VSX46" s="851"/>
      <c r="VSY46" s="851"/>
      <c r="VSZ46" s="851"/>
      <c r="VTA46" s="851"/>
      <c r="VTB46" s="851"/>
      <c r="VTC46" s="851"/>
      <c r="VTD46" s="851"/>
      <c r="VTE46" s="851"/>
      <c r="VTF46" s="851"/>
      <c r="VTG46" s="851"/>
      <c r="VTH46" s="851"/>
      <c r="VTI46" s="851"/>
      <c r="VTJ46" s="851"/>
      <c r="VTK46" s="851"/>
      <c r="VTL46" s="851"/>
      <c r="VTM46" s="851"/>
      <c r="VTN46" s="851"/>
      <c r="VTO46" s="851"/>
      <c r="VTP46" s="851"/>
      <c r="VTQ46" s="851"/>
      <c r="VTR46" s="851"/>
      <c r="VTS46" s="851"/>
      <c r="VTT46" s="851"/>
      <c r="VTU46" s="851"/>
      <c r="VTV46" s="851"/>
      <c r="VTW46" s="851"/>
      <c r="VTX46" s="851"/>
      <c r="VTY46" s="851"/>
      <c r="VTZ46" s="851"/>
      <c r="VUA46" s="851"/>
      <c r="VUB46" s="851"/>
      <c r="VUC46" s="851"/>
      <c r="VUD46" s="851"/>
      <c r="VUE46" s="851"/>
      <c r="VUF46" s="851"/>
      <c r="VUG46" s="851"/>
      <c r="VUH46" s="851"/>
      <c r="VUI46" s="851"/>
      <c r="VUJ46" s="851"/>
      <c r="VUK46" s="851"/>
      <c r="VUL46" s="851"/>
      <c r="VUM46" s="851"/>
      <c r="VUN46" s="851"/>
      <c r="VUO46" s="851"/>
      <c r="VUP46" s="851"/>
      <c r="VUQ46" s="851"/>
      <c r="VUR46" s="851"/>
      <c r="VUS46" s="851"/>
      <c r="VUT46" s="851"/>
      <c r="VUU46" s="851"/>
      <c r="VUV46" s="851"/>
      <c r="VUW46" s="851"/>
      <c r="VUX46" s="851"/>
      <c r="VUY46" s="851"/>
      <c r="VUZ46" s="851"/>
      <c r="VVA46" s="851"/>
      <c r="VVB46" s="851"/>
      <c r="VVC46" s="851"/>
      <c r="VVD46" s="851"/>
      <c r="VVE46" s="851"/>
      <c r="VVF46" s="851"/>
      <c r="VVG46" s="851"/>
      <c r="VVH46" s="851"/>
      <c r="VVI46" s="851"/>
      <c r="VVJ46" s="851"/>
      <c r="VVK46" s="851"/>
      <c r="VVL46" s="851"/>
      <c r="VVM46" s="851"/>
      <c r="VVN46" s="851"/>
      <c r="VVO46" s="851"/>
      <c r="VVP46" s="851"/>
      <c r="VVQ46" s="851"/>
      <c r="VVR46" s="851"/>
      <c r="VVS46" s="851"/>
      <c r="VVT46" s="851"/>
      <c r="VVU46" s="851"/>
      <c r="VVV46" s="851"/>
      <c r="VVW46" s="851"/>
      <c r="VVX46" s="851"/>
      <c r="VVY46" s="851"/>
      <c r="VVZ46" s="851"/>
      <c r="VWA46" s="851"/>
      <c r="VWB46" s="851"/>
      <c r="VWC46" s="851"/>
      <c r="VWD46" s="851"/>
      <c r="VWE46" s="851"/>
      <c r="VWF46" s="851"/>
      <c r="VWG46" s="851"/>
      <c r="VWH46" s="851"/>
      <c r="VWI46" s="851"/>
      <c r="VWJ46" s="851"/>
      <c r="VWK46" s="851"/>
      <c r="VWL46" s="851"/>
      <c r="VWM46" s="851"/>
      <c r="VWN46" s="851"/>
      <c r="VWO46" s="851"/>
      <c r="VWP46" s="851"/>
      <c r="VWQ46" s="851"/>
      <c r="VWR46" s="851"/>
      <c r="VWS46" s="851"/>
      <c r="VWT46" s="851"/>
      <c r="VWU46" s="851"/>
      <c r="VWV46" s="851"/>
      <c r="VWW46" s="851"/>
      <c r="VWX46" s="851"/>
      <c r="VWY46" s="851"/>
      <c r="VWZ46" s="851"/>
      <c r="VXA46" s="851"/>
      <c r="VXB46" s="851"/>
      <c r="VXC46" s="851"/>
      <c r="VXD46" s="851"/>
      <c r="VXE46" s="851"/>
      <c r="VXF46" s="851"/>
      <c r="VXG46" s="851"/>
      <c r="VXH46" s="851"/>
      <c r="VXI46" s="851"/>
      <c r="VXJ46" s="851"/>
      <c r="VXK46" s="851"/>
      <c r="VXL46" s="851"/>
      <c r="VXM46" s="851"/>
      <c r="VXN46" s="851"/>
      <c r="VXO46" s="851"/>
      <c r="VXP46" s="851"/>
      <c r="VXQ46" s="851"/>
      <c r="VXR46" s="851"/>
      <c r="VXS46" s="851"/>
      <c r="VXT46" s="851"/>
      <c r="VXU46" s="851"/>
      <c r="VXV46" s="851"/>
      <c r="VXW46" s="851"/>
      <c r="VXX46" s="851"/>
      <c r="VXY46" s="851"/>
      <c r="VXZ46" s="851"/>
      <c r="VYA46" s="851"/>
      <c r="VYB46" s="851"/>
      <c r="VYC46" s="851"/>
      <c r="VYD46" s="851"/>
      <c r="VYE46" s="851"/>
      <c r="VYF46" s="851"/>
      <c r="VYG46" s="851"/>
      <c r="VYH46" s="851"/>
      <c r="VYI46" s="851"/>
      <c r="VYJ46" s="851"/>
      <c r="VYK46" s="851"/>
      <c r="VYL46" s="851"/>
      <c r="VYM46" s="851"/>
      <c r="VYN46" s="851"/>
      <c r="VYO46" s="851"/>
      <c r="VYP46" s="851"/>
      <c r="VYQ46" s="851"/>
      <c r="VYR46" s="851"/>
      <c r="VYS46" s="851"/>
      <c r="VYT46" s="851"/>
      <c r="VYU46" s="851"/>
      <c r="VYV46" s="851"/>
      <c r="VYW46" s="851"/>
      <c r="VYX46" s="851"/>
      <c r="VYY46" s="851"/>
      <c r="VYZ46" s="851"/>
      <c r="VZA46" s="851"/>
      <c r="VZB46" s="851"/>
      <c r="VZC46" s="851"/>
      <c r="VZD46" s="851"/>
      <c r="VZE46" s="851"/>
      <c r="VZF46" s="851"/>
      <c r="VZG46" s="851"/>
      <c r="VZH46" s="851"/>
      <c r="VZI46" s="851"/>
      <c r="VZJ46" s="851"/>
      <c r="VZK46" s="851"/>
      <c r="VZL46" s="851"/>
      <c r="VZM46" s="851"/>
      <c r="VZN46" s="851"/>
      <c r="VZO46" s="851"/>
      <c r="VZP46" s="851"/>
      <c r="VZQ46" s="851"/>
      <c r="VZR46" s="851"/>
      <c r="VZS46" s="851"/>
      <c r="VZT46" s="851"/>
      <c r="VZU46" s="851"/>
      <c r="VZV46" s="851"/>
      <c r="VZW46" s="851"/>
      <c r="VZX46" s="851"/>
      <c r="VZY46" s="851"/>
      <c r="VZZ46" s="851"/>
      <c r="WAA46" s="851"/>
      <c r="WAB46" s="851"/>
      <c r="WAC46" s="851"/>
      <c r="WAD46" s="851"/>
      <c r="WAE46" s="851"/>
      <c r="WAF46" s="851"/>
      <c r="WAG46" s="851"/>
      <c r="WAH46" s="851"/>
      <c r="WAI46" s="851"/>
      <c r="WAJ46" s="851"/>
      <c r="WAK46" s="851"/>
      <c r="WAL46" s="851"/>
      <c r="WAM46" s="851"/>
      <c r="WAN46" s="851"/>
      <c r="WAO46" s="851"/>
      <c r="WAP46" s="851"/>
      <c r="WAQ46" s="851"/>
      <c r="WAR46" s="851"/>
      <c r="WAS46" s="851"/>
      <c r="WAT46" s="851"/>
      <c r="WAU46" s="851"/>
      <c r="WAV46" s="851"/>
      <c r="WAW46" s="851"/>
      <c r="WAX46" s="851"/>
      <c r="WAY46" s="851"/>
      <c r="WAZ46" s="851"/>
      <c r="WBA46" s="851"/>
      <c r="WBB46" s="851"/>
      <c r="WBC46" s="851"/>
      <c r="WBD46" s="851"/>
      <c r="WBE46" s="851"/>
      <c r="WBF46" s="851"/>
      <c r="WBG46" s="851"/>
      <c r="WBH46" s="851"/>
      <c r="WBI46" s="851"/>
      <c r="WBJ46" s="851"/>
      <c r="WBK46" s="851"/>
      <c r="WBL46" s="851"/>
      <c r="WBM46" s="851"/>
      <c r="WBN46" s="851"/>
      <c r="WBO46" s="851"/>
      <c r="WBP46" s="851"/>
      <c r="WBQ46" s="851"/>
      <c r="WBR46" s="851"/>
      <c r="WBS46" s="851"/>
      <c r="WBT46" s="851"/>
      <c r="WBU46" s="851"/>
      <c r="WBV46" s="851"/>
      <c r="WBW46" s="851"/>
      <c r="WBX46" s="851"/>
      <c r="WBY46" s="851"/>
      <c r="WBZ46" s="851"/>
      <c r="WCA46" s="851"/>
      <c r="WCB46" s="851"/>
      <c r="WCC46" s="851"/>
      <c r="WCD46" s="851"/>
      <c r="WCE46" s="851"/>
      <c r="WCF46" s="851"/>
      <c r="WCG46" s="851"/>
      <c r="WCH46" s="851"/>
      <c r="WCI46" s="851"/>
      <c r="WCJ46" s="851"/>
      <c r="WCK46" s="851"/>
      <c r="WCL46" s="851"/>
      <c r="WCM46" s="851"/>
      <c r="WCN46" s="851"/>
      <c r="WCO46" s="851"/>
      <c r="WCP46" s="851"/>
      <c r="WCQ46" s="851"/>
      <c r="WCR46" s="851"/>
      <c r="WCS46" s="851"/>
      <c r="WCT46" s="851"/>
      <c r="WCU46" s="851"/>
      <c r="WCV46" s="851"/>
      <c r="WCW46" s="851"/>
      <c r="WCX46" s="851"/>
      <c r="WCY46" s="851"/>
      <c r="WCZ46" s="851"/>
      <c r="WDA46" s="851"/>
      <c r="WDB46" s="851"/>
      <c r="WDC46" s="851"/>
      <c r="WDD46" s="851"/>
      <c r="WDE46" s="851"/>
      <c r="WDF46" s="851"/>
      <c r="WDG46" s="851"/>
      <c r="WDH46" s="851"/>
      <c r="WDI46" s="851"/>
      <c r="WDJ46" s="851"/>
      <c r="WDK46" s="851"/>
      <c r="WDL46" s="851"/>
      <c r="WDM46" s="851"/>
      <c r="WDN46" s="851"/>
      <c r="WDO46" s="851"/>
      <c r="WDP46" s="851"/>
      <c r="WDQ46" s="851"/>
      <c r="WDR46" s="851"/>
      <c r="WDS46" s="851"/>
      <c r="WDT46" s="851"/>
      <c r="WDU46" s="851"/>
      <c r="WDV46" s="851"/>
      <c r="WDW46" s="851"/>
      <c r="WDX46" s="851"/>
      <c r="WDY46" s="851"/>
      <c r="WDZ46" s="851"/>
      <c r="WEA46" s="851"/>
      <c r="WEB46" s="851"/>
      <c r="WEC46" s="851"/>
      <c r="WED46" s="851"/>
      <c r="WEE46" s="851"/>
      <c r="WEF46" s="851"/>
      <c r="WEG46" s="851"/>
      <c r="WEH46" s="851"/>
      <c r="WEI46" s="851"/>
      <c r="WEJ46" s="851"/>
      <c r="WEK46" s="851"/>
      <c r="WEL46" s="851"/>
      <c r="WEM46" s="851"/>
      <c r="WEN46" s="851"/>
      <c r="WEO46" s="851"/>
      <c r="WEP46" s="851"/>
      <c r="WEQ46" s="851"/>
      <c r="WER46" s="851"/>
      <c r="WES46" s="851"/>
      <c r="WET46" s="851"/>
      <c r="WEU46" s="851"/>
      <c r="WEV46" s="851"/>
      <c r="WEW46" s="851"/>
      <c r="WEX46" s="851"/>
      <c r="WEY46" s="851"/>
      <c r="WEZ46" s="851"/>
      <c r="WFA46" s="851"/>
      <c r="WFB46" s="851"/>
      <c r="WFC46" s="851"/>
      <c r="WFD46" s="851"/>
      <c r="WFE46" s="851"/>
      <c r="WFF46" s="851"/>
      <c r="WFG46" s="851"/>
      <c r="WFH46" s="851"/>
      <c r="WFI46" s="851"/>
      <c r="WFJ46" s="851"/>
      <c r="WFK46" s="851"/>
      <c r="WFL46" s="851"/>
      <c r="WFM46" s="851"/>
      <c r="WFN46" s="851"/>
      <c r="WFO46" s="851"/>
      <c r="WFP46" s="851"/>
      <c r="WFQ46" s="851"/>
      <c r="WFR46" s="851"/>
      <c r="WFS46" s="851"/>
      <c r="WFT46" s="851"/>
      <c r="WFU46" s="851"/>
      <c r="WFV46" s="851"/>
      <c r="WFW46" s="851"/>
      <c r="WFX46" s="851"/>
      <c r="WFY46" s="851"/>
      <c r="WFZ46" s="851"/>
      <c r="WGA46" s="851"/>
      <c r="WGB46" s="851"/>
      <c r="WGC46" s="851"/>
      <c r="WGD46" s="851"/>
      <c r="WGE46" s="851"/>
      <c r="WGF46" s="851"/>
      <c r="WGG46" s="851"/>
      <c r="WGH46" s="851"/>
      <c r="WGI46" s="851"/>
      <c r="WGJ46" s="851"/>
      <c r="WGK46" s="851"/>
      <c r="WGL46" s="851"/>
      <c r="WGM46" s="851"/>
      <c r="WGN46" s="851"/>
      <c r="WGO46" s="851"/>
      <c r="WGP46" s="851"/>
      <c r="WGQ46" s="851"/>
      <c r="WGR46" s="851"/>
      <c r="WGS46" s="851"/>
      <c r="WGT46" s="851"/>
      <c r="WGU46" s="851"/>
      <c r="WGV46" s="851"/>
      <c r="WGW46" s="851"/>
      <c r="WGX46" s="851"/>
      <c r="WGY46" s="851"/>
      <c r="WGZ46" s="851"/>
      <c r="WHA46" s="851"/>
      <c r="WHB46" s="851"/>
      <c r="WHC46" s="851"/>
      <c r="WHD46" s="851"/>
      <c r="WHE46" s="851"/>
      <c r="WHF46" s="851"/>
      <c r="WHG46" s="851"/>
      <c r="WHH46" s="851"/>
      <c r="WHI46" s="851"/>
      <c r="WHJ46" s="851"/>
      <c r="WHK46" s="851"/>
      <c r="WHL46" s="851"/>
      <c r="WHM46" s="851"/>
      <c r="WHN46" s="851"/>
      <c r="WHO46" s="851"/>
      <c r="WHP46" s="851"/>
      <c r="WHQ46" s="851"/>
      <c r="WHR46" s="851"/>
      <c r="WHS46" s="851"/>
      <c r="WHT46" s="851"/>
      <c r="WHU46" s="851"/>
      <c r="WHV46" s="851"/>
      <c r="WHW46" s="851"/>
      <c r="WHX46" s="851"/>
      <c r="WHY46" s="851"/>
      <c r="WHZ46" s="851"/>
      <c r="WIA46" s="851"/>
      <c r="WIB46" s="851"/>
      <c r="WIC46" s="851"/>
      <c r="WID46" s="851"/>
      <c r="WIE46" s="851"/>
      <c r="WIF46" s="851"/>
      <c r="WIG46" s="851"/>
      <c r="WIH46" s="851"/>
      <c r="WII46" s="851"/>
      <c r="WIJ46" s="851"/>
      <c r="WIK46" s="851"/>
      <c r="WIL46" s="851"/>
      <c r="WIM46" s="851"/>
      <c r="WIN46" s="851"/>
      <c r="WIO46" s="851"/>
      <c r="WIP46" s="851"/>
      <c r="WIQ46" s="851"/>
      <c r="WIR46" s="851"/>
      <c r="WIS46" s="851"/>
      <c r="WIT46" s="851"/>
      <c r="WIU46" s="851"/>
      <c r="WIV46" s="851"/>
      <c r="WIW46" s="851"/>
      <c r="WIX46" s="851"/>
      <c r="WIY46" s="851"/>
      <c r="WIZ46" s="851"/>
      <c r="WJA46" s="851"/>
      <c r="WJB46" s="851"/>
      <c r="WJC46" s="851"/>
      <c r="WJD46" s="851"/>
      <c r="WJE46" s="851"/>
      <c r="WJF46" s="851"/>
      <c r="WJG46" s="851"/>
      <c r="WJH46" s="851"/>
      <c r="WJI46" s="851"/>
      <c r="WJJ46" s="851"/>
      <c r="WJK46" s="851"/>
      <c r="WJL46" s="851"/>
      <c r="WJM46" s="851"/>
      <c r="WJN46" s="851"/>
      <c r="WJO46" s="851"/>
      <c r="WJP46" s="851"/>
      <c r="WJQ46" s="851"/>
      <c r="WJR46" s="851"/>
      <c r="WJS46" s="851"/>
      <c r="WJT46" s="851"/>
      <c r="WJU46" s="851"/>
      <c r="WJV46" s="851"/>
      <c r="WJW46" s="851"/>
      <c r="WJX46" s="851"/>
      <c r="WJY46" s="851"/>
      <c r="WJZ46" s="851"/>
      <c r="WKA46" s="851"/>
      <c r="WKB46" s="851"/>
      <c r="WKC46" s="851"/>
      <c r="WKD46" s="851"/>
      <c r="WKE46" s="851"/>
      <c r="WKF46" s="851"/>
      <c r="WKG46" s="851"/>
      <c r="WKH46" s="851"/>
      <c r="WKI46" s="851"/>
      <c r="WKJ46" s="851"/>
      <c r="WKK46" s="851"/>
      <c r="WKL46" s="851"/>
      <c r="WKM46" s="851"/>
      <c r="WKN46" s="851"/>
      <c r="WKO46" s="851"/>
      <c r="WKP46" s="851"/>
      <c r="WKQ46" s="851"/>
      <c r="WKR46" s="851"/>
      <c r="WKS46" s="851"/>
      <c r="WKT46" s="851"/>
      <c r="WKU46" s="851"/>
      <c r="WKV46" s="851"/>
      <c r="WKW46" s="851"/>
      <c r="WKX46" s="851"/>
      <c r="WKY46" s="851"/>
      <c r="WKZ46" s="851"/>
      <c r="WLA46" s="851"/>
      <c r="WLB46" s="851"/>
      <c r="WLC46" s="851"/>
      <c r="WLD46" s="851"/>
      <c r="WLE46" s="851"/>
      <c r="WLF46" s="851"/>
      <c r="WLG46" s="851"/>
      <c r="WLH46" s="851"/>
      <c r="WLI46" s="851"/>
      <c r="WLJ46" s="851"/>
      <c r="WLK46" s="851"/>
      <c r="WLL46" s="851"/>
      <c r="WLM46" s="851"/>
      <c r="WLN46" s="851"/>
      <c r="WLO46" s="851"/>
      <c r="WLP46" s="851"/>
      <c r="WLQ46" s="851"/>
      <c r="WLR46" s="851"/>
      <c r="WLS46" s="851"/>
      <c r="WLT46" s="851"/>
      <c r="WLU46" s="851"/>
      <c r="WLV46" s="851"/>
      <c r="WLW46" s="851"/>
      <c r="WLX46" s="851"/>
      <c r="WLY46" s="851"/>
      <c r="WLZ46" s="851"/>
      <c r="WMA46" s="851"/>
      <c r="WMB46" s="851"/>
      <c r="WMC46" s="851"/>
      <c r="WMD46" s="851"/>
      <c r="WME46" s="851"/>
      <c r="WMF46" s="851"/>
      <c r="WMG46" s="851"/>
      <c r="WMH46" s="851"/>
      <c r="WMI46" s="851"/>
      <c r="WMJ46" s="851"/>
      <c r="WMK46" s="851"/>
      <c r="WML46" s="851"/>
      <c r="WMM46" s="851"/>
      <c r="WMN46" s="851"/>
      <c r="WMO46" s="851"/>
      <c r="WMP46" s="851"/>
      <c r="WMQ46" s="851"/>
      <c r="WMR46" s="851"/>
      <c r="WMS46" s="851"/>
      <c r="WMT46" s="851"/>
      <c r="WMU46" s="851"/>
      <c r="WMV46" s="851"/>
      <c r="WMW46" s="851"/>
      <c r="WMX46" s="851"/>
      <c r="WMY46" s="851"/>
      <c r="WMZ46" s="851"/>
      <c r="WNA46" s="851"/>
      <c r="WNB46" s="851"/>
      <c r="WNC46" s="851"/>
      <c r="WND46" s="851"/>
      <c r="WNE46" s="851"/>
      <c r="WNF46" s="851"/>
      <c r="WNG46" s="851"/>
      <c r="WNH46" s="851"/>
      <c r="WNI46" s="851"/>
      <c r="WNJ46" s="851"/>
      <c r="WNK46" s="851"/>
      <c r="WNL46" s="851"/>
      <c r="WNM46" s="851"/>
      <c r="WNN46" s="851"/>
      <c r="WNO46" s="851"/>
      <c r="WNP46" s="851"/>
      <c r="WNQ46" s="851"/>
      <c r="WNR46" s="851"/>
      <c r="WNS46" s="851"/>
      <c r="WNT46" s="851"/>
      <c r="WNU46" s="851"/>
      <c r="WNV46" s="851"/>
      <c r="WNW46" s="851"/>
      <c r="WNX46" s="851"/>
      <c r="WNY46" s="851"/>
      <c r="WNZ46" s="851"/>
      <c r="WOA46" s="851"/>
      <c r="WOB46" s="851"/>
      <c r="WOC46" s="851"/>
      <c r="WOD46" s="851"/>
      <c r="WOE46" s="851"/>
      <c r="WOF46" s="851"/>
      <c r="WOG46" s="851"/>
      <c r="WOH46" s="851"/>
      <c r="WOI46" s="851"/>
      <c r="WOJ46" s="851"/>
      <c r="WOK46" s="851"/>
      <c r="WOL46" s="851"/>
      <c r="WOM46" s="851"/>
      <c r="WON46" s="851"/>
      <c r="WOO46" s="851"/>
      <c r="WOP46" s="851"/>
      <c r="WOQ46" s="851"/>
      <c r="WOR46" s="851"/>
      <c r="WOS46" s="851"/>
      <c r="WOT46" s="851"/>
      <c r="WOU46" s="851"/>
      <c r="WOV46" s="851"/>
      <c r="WOW46" s="851"/>
      <c r="WOX46" s="851"/>
      <c r="WOY46" s="851"/>
      <c r="WOZ46" s="851"/>
      <c r="WPA46" s="851"/>
      <c r="WPB46" s="851"/>
      <c r="WPC46" s="851"/>
      <c r="WPD46" s="851"/>
      <c r="WPE46" s="851"/>
      <c r="WPF46" s="851"/>
      <c r="WPG46" s="851"/>
      <c r="WPH46" s="851"/>
      <c r="WPI46" s="851"/>
      <c r="WPJ46" s="851"/>
      <c r="WPK46" s="851"/>
      <c r="WPL46" s="851"/>
      <c r="WPM46" s="851"/>
      <c r="WPN46" s="851"/>
      <c r="WPO46" s="851"/>
      <c r="WPP46" s="851"/>
      <c r="WPQ46" s="851"/>
      <c r="WPR46" s="851"/>
      <c r="WPS46" s="851"/>
      <c r="WPT46" s="851"/>
      <c r="WPU46" s="851"/>
      <c r="WPV46" s="851"/>
      <c r="WPW46" s="851"/>
      <c r="WPX46" s="851"/>
      <c r="WPY46" s="851"/>
      <c r="WPZ46" s="851"/>
      <c r="WQA46" s="851"/>
      <c r="WQB46" s="851"/>
      <c r="WQC46" s="851"/>
      <c r="WQD46" s="851"/>
      <c r="WQE46" s="851"/>
      <c r="WQF46" s="851"/>
      <c r="WQG46" s="851"/>
      <c r="WQH46" s="851"/>
      <c r="WQI46" s="851"/>
      <c r="WQJ46" s="851"/>
      <c r="WQK46" s="851"/>
      <c r="WQL46" s="851"/>
      <c r="WQM46" s="851"/>
      <c r="WQN46" s="851"/>
      <c r="WQO46" s="851"/>
      <c r="WQP46" s="851"/>
      <c r="WQQ46" s="851"/>
      <c r="WQR46" s="851"/>
      <c r="WQS46" s="851"/>
      <c r="WQT46" s="851"/>
      <c r="WQU46" s="851"/>
      <c r="WQV46" s="851"/>
      <c r="WQW46" s="851"/>
      <c r="WQX46" s="851"/>
      <c r="WQY46" s="851"/>
      <c r="WQZ46" s="851"/>
      <c r="WRA46" s="851"/>
      <c r="WRB46" s="851"/>
      <c r="WRC46" s="851"/>
      <c r="WRD46" s="851"/>
      <c r="WRE46" s="851"/>
      <c r="WRF46" s="851"/>
      <c r="WRG46" s="851"/>
      <c r="WRH46" s="851"/>
      <c r="WRI46" s="851"/>
      <c r="WRJ46" s="851"/>
      <c r="WRK46" s="851"/>
      <c r="WRL46" s="851"/>
      <c r="WRM46" s="851"/>
      <c r="WRN46" s="851"/>
      <c r="WRO46" s="851"/>
      <c r="WRP46" s="851"/>
      <c r="WRQ46" s="851"/>
      <c r="WRR46" s="851"/>
      <c r="WRS46" s="851"/>
      <c r="WRT46" s="851"/>
      <c r="WRU46" s="851"/>
      <c r="WRV46" s="851"/>
      <c r="WRW46" s="851"/>
      <c r="WRX46" s="851"/>
      <c r="WRY46" s="851"/>
      <c r="WRZ46" s="851"/>
      <c r="WSA46" s="851"/>
      <c r="WSB46" s="851"/>
      <c r="WSC46" s="851"/>
      <c r="WSD46" s="851"/>
      <c r="WSE46" s="851"/>
      <c r="WSF46" s="851"/>
      <c r="WSG46" s="851"/>
      <c r="WSH46" s="851"/>
      <c r="WSI46" s="851"/>
      <c r="WSJ46" s="851"/>
      <c r="WSK46" s="851"/>
      <c r="WSL46" s="851"/>
      <c r="WSM46" s="851"/>
      <c r="WSN46" s="851"/>
      <c r="WSO46" s="851"/>
      <c r="WSP46" s="851"/>
      <c r="WSQ46" s="851"/>
      <c r="WSR46" s="851"/>
      <c r="WSS46" s="851"/>
      <c r="WST46" s="851"/>
      <c r="WSU46" s="851"/>
      <c r="WSV46" s="851"/>
      <c r="WSW46" s="851"/>
      <c r="WSX46" s="851"/>
      <c r="WSY46" s="851"/>
      <c r="WSZ46" s="851"/>
      <c r="WTA46" s="851"/>
      <c r="WTB46" s="851"/>
      <c r="WTC46" s="851"/>
      <c r="WTD46" s="851"/>
      <c r="WTE46" s="851"/>
      <c r="WTF46" s="851"/>
      <c r="WTG46" s="851"/>
      <c r="WTH46" s="851"/>
      <c r="WTI46" s="851"/>
      <c r="WTJ46" s="851"/>
      <c r="WTK46" s="851"/>
      <c r="WTL46" s="851"/>
      <c r="WTM46" s="851"/>
      <c r="WTN46" s="851"/>
      <c r="WTO46" s="851"/>
      <c r="WTP46" s="851"/>
      <c r="WTQ46" s="851"/>
      <c r="WTR46" s="851"/>
      <c r="WTS46" s="851"/>
      <c r="WTT46" s="851"/>
      <c r="WTU46" s="851"/>
      <c r="WTV46" s="851"/>
      <c r="WTW46" s="851"/>
      <c r="WTX46" s="851"/>
      <c r="WTY46" s="851"/>
      <c r="WTZ46" s="851"/>
      <c r="WUA46" s="851"/>
      <c r="WUB46" s="851"/>
      <c r="WUC46" s="851"/>
      <c r="WUD46" s="851"/>
      <c r="WUE46" s="851"/>
      <c r="WUF46" s="851"/>
      <c r="WUG46" s="851"/>
      <c r="WUH46" s="851"/>
      <c r="WUI46" s="851"/>
      <c r="WUJ46" s="851"/>
      <c r="WUK46" s="851"/>
      <c r="WUL46" s="851"/>
      <c r="WUM46" s="851"/>
      <c r="WUN46" s="851"/>
      <c r="WUO46" s="851"/>
      <c r="WUP46" s="851"/>
      <c r="WUQ46" s="851"/>
      <c r="WUR46" s="851"/>
      <c r="WUS46" s="851"/>
      <c r="WUT46" s="851"/>
      <c r="WUU46" s="851"/>
      <c r="WUV46" s="851"/>
      <c r="WUW46" s="851"/>
      <c r="WUX46" s="851"/>
      <c r="WUY46" s="851"/>
      <c r="WUZ46" s="851"/>
      <c r="WVA46" s="851"/>
      <c r="WVB46" s="851"/>
      <c r="WVC46" s="851"/>
      <c r="WVD46" s="851"/>
      <c r="WVE46" s="851"/>
      <c r="WVF46" s="851"/>
      <c r="WVG46" s="851"/>
      <c r="WVH46" s="851"/>
      <c r="WVI46" s="851"/>
      <c r="WVJ46" s="851"/>
      <c r="WVK46" s="851"/>
      <c r="WVL46" s="851"/>
      <c r="WVM46" s="851"/>
      <c r="WVN46" s="851"/>
      <c r="WVO46" s="851"/>
      <c r="WVP46" s="851"/>
      <c r="WVQ46" s="851"/>
      <c r="WVR46" s="851"/>
      <c r="WVS46" s="851"/>
      <c r="WVT46" s="851"/>
      <c r="WVU46" s="851"/>
      <c r="WVV46" s="851"/>
      <c r="WVW46" s="851"/>
      <c r="WVX46" s="851"/>
      <c r="WVY46" s="851"/>
      <c r="WVZ46" s="851"/>
      <c r="WWA46" s="851"/>
      <c r="WWB46" s="851"/>
      <c r="WWC46" s="851"/>
      <c r="WWD46" s="851"/>
      <c r="WWE46" s="851"/>
      <c r="WWF46" s="851"/>
      <c r="WWG46" s="851"/>
      <c r="WWH46" s="851"/>
      <c r="WWI46" s="851"/>
      <c r="WWJ46" s="851"/>
      <c r="WWK46" s="851"/>
      <c r="WWL46" s="851"/>
      <c r="WWM46" s="851"/>
      <c r="WWN46" s="851"/>
      <c r="WWO46" s="851"/>
      <c r="WWP46" s="851"/>
      <c r="WWQ46" s="851"/>
      <c r="WWR46" s="851"/>
      <c r="WWS46" s="851"/>
      <c r="WWT46" s="851"/>
      <c r="WWU46" s="851"/>
      <c r="WWV46" s="851"/>
      <c r="WWW46" s="851"/>
      <c r="WWX46" s="851"/>
      <c r="WWY46" s="851"/>
      <c r="WWZ46" s="851"/>
      <c r="WXA46" s="851"/>
      <c r="WXB46" s="851"/>
      <c r="WXC46" s="851"/>
      <c r="WXD46" s="851"/>
      <c r="WXE46" s="851"/>
      <c r="WXF46" s="851"/>
      <c r="WXG46" s="851"/>
      <c r="WXH46" s="851"/>
      <c r="WXI46" s="851"/>
      <c r="WXJ46" s="851"/>
      <c r="WXK46" s="851"/>
      <c r="WXL46" s="851"/>
      <c r="WXM46" s="851"/>
      <c r="WXN46" s="851"/>
      <c r="WXO46" s="851"/>
      <c r="WXP46" s="851"/>
      <c r="WXQ46" s="851"/>
      <c r="WXR46" s="851"/>
      <c r="WXS46" s="851"/>
      <c r="WXT46" s="851"/>
      <c r="WXU46" s="851"/>
      <c r="WXV46" s="851"/>
      <c r="WXW46" s="851"/>
      <c r="WXX46" s="851"/>
      <c r="WXY46" s="851"/>
      <c r="WXZ46" s="851"/>
      <c r="WYA46" s="851"/>
      <c r="WYB46" s="851"/>
      <c r="WYC46" s="851"/>
      <c r="WYD46" s="851"/>
      <c r="WYE46" s="851"/>
      <c r="WYF46" s="851"/>
      <c r="WYG46" s="851"/>
      <c r="WYH46" s="851"/>
      <c r="WYI46" s="851"/>
      <c r="WYJ46" s="851"/>
      <c r="WYK46" s="851"/>
      <c r="WYL46" s="851"/>
      <c r="WYM46" s="851"/>
      <c r="WYN46" s="851"/>
      <c r="WYO46" s="851"/>
      <c r="WYP46" s="851"/>
      <c r="WYQ46" s="851"/>
      <c r="WYR46" s="851"/>
      <c r="WYS46" s="851"/>
      <c r="WYT46" s="851"/>
      <c r="WYU46" s="851"/>
      <c r="WYV46" s="851"/>
      <c r="WYW46" s="851"/>
      <c r="WYX46" s="851"/>
      <c r="WYY46" s="851"/>
      <c r="WYZ46" s="851"/>
      <c r="WZA46" s="851"/>
      <c r="WZB46" s="851"/>
      <c r="WZC46" s="851"/>
      <c r="WZD46" s="851"/>
      <c r="WZE46" s="851"/>
      <c r="WZF46" s="851"/>
      <c r="WZG46" s="851"/>
      <c r="WZH46" s="851"/>
      <c r="WZI46" s="851"/>
      <c r="WZJ46" s="851"/>
      <c r="WZK46" s="851"/>
      <c r="WZL46" s="851"/>
      <c r="WZM46" s="851"/>
      <c r="WZN46" s="851"/>
      <c r="WZO46" s="851"/>
      <c r="WZP46" s="851"/>
      <c r="WZQ46" s="851"/>
      <c r="WZR46" s="851"/>
      <c r="WZS46" s="851"/>
      <c r="WZT46" s="851"/>
      <c r="WZU46" s="851"/>
      <c r="WZV46" s="851"/>
      <c r="WZW46" s="851"/>
      <c r="WZX46" s="851"/>
      <c r="WZY46" s="851"/>
      <c r="WZZ46" s="851"/>
      <c r="XAA46" s="851"/>
      <c r="XAB46" s="851"/>
      <c r="XAC46" s="851"/>
      <c r="XAD46" s="851"/>
      <c r="XAE46" s="851"/>
      <c r="XAF46" s="851"/>
      <c r="XAG46" s="851"/>
      <c r="XAH46" s="851"/>
      <c r="XAI46" s="851"/>
      <c r="XAJ46" s="851"/>
      <c r="XAK46" s="851"/>
      <c r="XAL46" s="851"/>
      <c r="XAM46" s="851"/>
      <c r="XAN46" s="851"/>
      <c r="XAO46" s="851"/>
      <c r="XAP46" s="851"/>
      <c r="XAQ46" s="851"/>
      <c r="XAR46" s="851"/>
      <c r="XAS46" s="851"/>
      <c r="XAT46" s="851"/>
      <c r="XAU46" s="851"/>
      <c r="XAV46" s="851"/>
      <c r="XAW46" s="851"/>
      <c r="XAX46" s="851"/>
      <c r="XAY46" s="851"/>
      <c r="XAZ46" s="851"/>
      <c r="XBA46" s="851"/>
      <c r="XBB46" s="851"/>
      <c r="XBC46" s="851"/>
      <c r="XBD46" s="851"/>
      <c r="XBE46" s="851"/>
      <c r="XBF46" s="851"/>
      <c r="XBG46" s="851"/>
      <c r="XBH46" s="851"/>
      <c r="XBI46" s="851"/>
      <c r="XBJ46" s="851"/>
      <c r="XBK46" s="851"/>
      <c r="XBL46" s="851"/>
      <c r="XBM46" s="851"/>
      <c r="XBN46" s="851"/>
      <c r="XBO46" s="851"/>
      <c r="XBP46" s="851"/>
      <c r="XBQ46" s="851"/>
      <c r="XBR46" s="851"/>
      <c r="XBS46" s="851"/>
      <c r="XBT46" s="851"/>
      <c r="XBU46" s="851"/>
      <c r="XBV46" s="851"/>
      <c r="XBW46" s="851"/>
      <c r="XBX46" s="851"/>
      <c r="XBY46" s="851"/>
      <c r="XBZ46" s="851"/>
      <c r="XCA46" s="851"/>
      <c r="XCB46" s="851"/>
      <c r="XCC46" s="851"/>
      <c r="XCD46" s="851"/>
      <c r="XCE46" s="851"/>
      <c r="XCF46" s="851"/>
      <c r="XCG46" s="851"/>
      <c r="XCH46" s="851"/>
      <c r="XCI46" s="851"/>
      <c r="XCJ46" s="851"/>
      <c r="XCK46" s="851"/>
      <c r="XCL46" s="851"/>
      <c r="XCM46" s="851"/>
      <c r="XCN46" s="851"/>
      <c r="XCO46" s="851"/>
      <c r="XCP46" s="851"/>
      <c r="XCQ46" s="851"/>
      <c r="XCR46" s="851"/>
      <c r="XCS46" s="851"/>
      <c r="XCT46" s="851"/>
      <c r="XCU46" s="851"/>
      <c r="XCV46" s="851"/>
      <c r="XCW46" s="851"/>
      <c r="XCX46" s="851"/>
      <c r="XCY46" s="851"/>
      <c r="XCZ46" s="851"/>
      <c r="XDA46" s="851"/>
      <c r="XDB46" s="851"/>
      <c r="XDC46" s="851"/>
      <c r="XDD46" s="851"/>
      <c r="XDE46" s="851"/>
      <c r="XDF46" s="851"/>
      <c r="XDG46" s="851"/>
      <c r="XDH46" s="851"/>
      <c r="XDI46" s="851"/>
      <c r="XDJ46" s="851"/>
      <c r="XDK46" s="851"/>
      <c r="XDL46" s="851"/>
      <c r="XDM46" s="851"/>
      <c r="XDN46" s="851"/>
      <c r="XDO46" s="851"/>
      <c r="XDP46" s="851"/>
      <c r="XDQ46" s="851"/>
      <c r="XDR46" s="851"/>
      <c r="XDS46" s="851"/>
      <c r="XDT46" s="851"/>
      <c r="XDU46" s="851"/>
      <c r="XDV46" s="851"/>
      <c r="XDW46" s="851"/>
      <c r="XDX46" s="851"/>
      <c r="XDY46" s="851"/>
      <c r="XDZ46" s="851"/>
      <c r="XEA46" s="851"/>
      <c r="XEB46" s="851"/>
      <c r="XEC46" s="851"/>
      <c r="XED46" s="851"/>
      <c r="XEE46" s="851"/>
      <c r="XEF46" s="851"/>
      <c r="XEG46" s="851"/>
      <c r="XEH46" s="851"/>
      <c r="XEI46" s="851"/>
      <c r="XEJ46" s="851"/>
      <c r="XEK46" s="851"/>
      <c r="XEL46" s="851"/>
      <c r="XEM46" s="851"/>
      <c r="XEN46" s="851"/>
      <c r="XEO46" s="851"/>
      <c r="XEP46" s="851"/>
      <c r="XEQ46" s="851"/>
      <c r="XER46" s="851"/>
      <c r="XES46" s="851"/>
      <c r="XET46" s="851"/>
      <c r="XEU46" s="851"/>
      <c r="XEV46" s="851"/>
      <c r="XEW46" s="851"/>
      <c r="XEX46" s="851"/>
      <c r="XEY46" s="851"/>
      <c r="XEZ46" s="851"/>
      <c r="XFA46" s="851"/>
      <c r="XFB46" s="851"/>
      <c r="XFC46" s="851"/>
      <c r="XFD46" s="851"/>
    </row>
    <row r="47" s="4" customFormat="1" customHeight="1" spans="1:16384">
      <c r="A47" s="789" t="str">
        <f t="shared" si="30"/>
        <v>西U4</v>
      </c>
      <c r="B47" s="790">
        <f t="shared" si="6"/>
        <v>231.8391</v>
      </c>
      <c r="C47" s="790">
        <f t="shared" si="7"/>
        <v>251.8391</v>
      </c>
      <c r="D47" s="791">
        <f t="shared" si="8"/>
        <v>20</v>
      </c>
      <c r="E47" s="792">
        <f t="shared" si="9"/>
        <v>3.348</v>
      </c>
      <c r="F47" s="792">
        <f t="shared" si="10"/>
        <v>3.348</v>
      </c>
      <c r="G47" s="792">
        <f t="shared" si="11"/>
        <v>-1.99116</v>
      </c>
      <c r="H47" s="792">
        <f t="shared" si="12"/>
        <v>-2.78114</v>
      </c>
      <c r="I47" s="792">
        <f t="shared" si="13"/>
        <v>5.33916</v>
      </c>
      <c r="J47" s="792">
        <f t="shared" si="14"/>
        <v>6.12914</v>
      </c>
      <c r="K47" s="813">
        <f t="shared" si="15"/>
        <v>0.7</v>
      </c>
      <c r="L47" s="813">
        <f>LOOKUP(MAX(J47,I47),{0,3,4,5,6.5,7.5,9,10},{0.3,0.4,0.5,0.6,0.7,0.8,0.9})</f>
        <v>0.6</v>
      </c>
      <c r="M47" s="813">
        <f t="shared" si="16"/>
        <v>23.45</v>
      </c>
      <c r="N47" s="813">
        <f t="shared" si="17"/>
        <v>23.45</v>
      </c>
      <c r="O47" s="814">
        <f t="shared" si="18"/>
        <v>2.63977</v>
      </c>
      <c r="P47" s="815">
        <f t="shared" si="19"/>
        <v>2.92975</v>
      </c>
      <c r="Q47" s="815">
        <f t="shared" si="20"/>
        <v>1.75</v>
      </c>
      <c r="R47" s="791">
        <f t="shared" si="21"/>
        <v>1.75</v>
      </c>
      <c r="S47" s="838">
        <f t="shared" si="22"/>
        <v>1</v>
      </c>
      <c r="T47" s="839">
        <f t="shared" si="23"/>
        <v>2.10001</v>
      </c>
      <c r="U47" s="840">
        <f t="shared" si="24"/>
        <v>1.16323</v>
      </c>
      <c r="V47" s="840">
        <f t="shared" si="25"/>
        <v>0.45</v>
      </c>
      <c r="W47" s="839">
        <f t="shared" si="26"/>
        <v>0.45</v>
      </c>
      <c r="X47" s="841">
        <f t="shared" si="27"/>
        <v>0</v>
      </c>
      <c r="Y47" s="828">
        <f t="shared" si="28"/>
        <v>4.87333</v>
      </c>
      <c r="Z47" s="828">
        <f t="shared" si="29"/>
        <v>0</v>
      </c>
      <c r="AA47" s="851"/>
      <c r="AB47" s="852"/>
      <c r="AC47" s="852"/>
      <c r="AD47" s="851"/>
      <c r="AE47" s="851"/>
      <c r="AF47" s="851"/>
      <c r="AG47" s="851"/>
      <c r="AH47" s="851"/>
      <c r="AI47" s="851"/>
      <c r="AJ47" s="851"/>
      <c r="AK47" s="851"/>
      <c r="AL47" s="851"/>
      <c r="AM47" s="851"/>
      <c r="AN47" s="851"/>
      <c r="AO47" s="851"/>
      <c r="AP47" s="851"/>
      <c r="AQ47" s="851"/>
      <c r="AR47" s="851"/>
      <c r="AS47" s="851"/>
      <c r="AT47" s="851"/>
      <c r="AU47" s="851"/>
      <c r="AV47" s="851"/>
      <c r="AW47" s="851"/>
      <c r="AX47" s="851"/>
      <c r="AY47" s="851"/>
      <c r="AZ47" s="851"/>
      <c r="BA47" s="851"/>
      <c r="BB47" s="851"/>
      <c r="BC47" s="851"/>
      <c r="BD47" s="851"/>
      <c r="BE47" s="851"/>
      <c r="BF47" s="851"/>
      <c r="BG47" s="851"/>
      <c r="BH47" s="851"/>
      <c r="BI47" s="851"/>
      <c r="BJ47" s="851"/>
      <c r="BK47" s="851"/>
      <c r="BL47" s="851"/>
      <c r="BM47" s="851"/>
      <c r="BN47" s="851"/>
      <c r="BO47" s="851"/>
      <c r="BP47" s="851"/>
      <c r="BQ47" s="851"/>
      <c r="BR47" s="851"/>
      <c r="BS47" s="851"/>
      <c r="BT47" s="851"/>
      <c r="BU47" s="851"/>
      <c r="BV47" s="851"/>
      <c r="BW47" s="851"/>
      <c r="BX47" s="851"/>
      <c r="BY47" s="851"/>
      <c r="BZ47" s="851"/>
      <c r="CA47" s="851"/>
      <c r="CB47" s="851"/>
      <c r="CC47" s="851"/>
      <c r="CD47" s="851"/>
      <c r="CE47" s="851"/>
      <c r="CF47" s="851"/>
      <c r="CG47" s="851"/>
      <c r="CH47" s="851"/>
      <c r="CI47" s="851"/>
      <c r="CJ47" s="851"/>
      <c r="CK47" s="851"/>
      <c r="CL47" s="851"/>
      <c r="CM47" s="851"/>
      <c r="CN47" s="851"/>
      <c r="CO47" s="851"/>
      <c r="CP47" s="851"/>
      <c r="CQ47" s="851"/>
      <c r="CR47" s="851"/>
      <c r="CS47" s="851"/>
      <c r="CT47" s="851"/>
      <c r="CU47" s="851"/>
      <c r="CV47" s="851"/>
      <c r="CW47" s="851"/>
      <c r="CX47" s="851"/>
      <c r="CY47" s="851"/>
      <c r="CZ47" s="851"/>
      <c r="DA47" s="851"/>
      <c r="DB47" s="851"/>
      <c r="DC47" s="851"/>
      <c r="DD47" s="851"/>
      <c r="DE47" s="851"/>
      <c r="DF47" s="851"/>
      <c r="DG47" s="851"/>
      <c r="DH47" s="851"/>
      <c r="DI47" s="851"/>
      <c r="DJ47" s="851"/>
      <c r="DK47" s="851"/>
      <c r="DL47" s="851"/>
      <c r="DM47" s="851"/>
      <c r="DN47" s="851"/>
      <c r="DO47" s="851"/>
      <c r="DP47" s="851"/>
      <c r="DQ47" s="851"/>
      <c r="DR47" s="851"/>
      <c r="DS47" s="851"/>
      <c r="DT47" s="851"/>
      <c r="DU47" s="851"/>
      <c r="DV47" s="851"/>
      <c r="DW47" s="851"/>
      <c r="DX47" s="851"/>
      <c r="DY47" s="851"/>
      <c r="DZ47" s="851"/>
      <c r="EA47" s="851"/>
      <c r="EB47" s="851"/>
      <c r="EC47" s="851"/>
      <c r="ED47" s="851"/>
      <c r="EE47" s="851"/>
      <c r="EF47" s="851"/>
      <c r="EG47" s="851"/>
      <c r="EH47" s="851"/>
      <c r="EI47" s="851"/>
      <c r="EJ47" s="851"/>
      <c r="EK47" s="851"/>
      <c r="EL47" s="851"/>
      <c r="EM47" s="851"/>
      <c r="EN47" s="851"/>
      <c r="EO47" s="851"/>
      <c r="EP47" s="851"/>
      <c r="EQ47" s="851"/>
      <c r="ER47" s="851"/>
      <c r="ES47" s="851"/>
      <c r="ET47" s="851"/>
      <c r="EU47" s="851"/>
      <c r="EV47" s="851"/>
      <c r="EW47" s="851"/>
      <c r="EX47" s="851"/>
      <c r="EY47" s="851"/>
      <c r="EZ47" s="851"/>
      <c r="FA47" s="851"/>
      <c r="FB47" s="851"/>
      <c r="FC47" s="851"/>
      <c r="FD47" s="851"/>
      <c r="FE47" s="851"/>
      <c r="FF47" s="851"/>
      <c r="FG47" s="851"/>
      <c r="FH47" s="851"/>
      <c r="FI47" s="851"/>
      <c r="FJ47" s="851"/>
      <c r="FK47" s="851"/>
      <c r="FL47" s="851"/>
      <c r="FM47" s="851"/>
      <c r="FN47" s="851"/>
      <c r="FO47" s="851"/>
      <c r="FP47" s="851"/>
      <c r="FQ47" s="851"/>
      <c r="FR47" s="851"/>
      <c r="FS47" s="851"/>
      <c r="FT47" s="851"/>
      <c r="FU47" s="851"/>
      <c r="FV47" s="851"/>
      <c r="FW47" s="851"/>
      <c r="FX47" s="851"/>
      <c r="FY47" s="851"/>
      <c r="FZ47" s="851"/>
      <c r="GA47" s="851"/>
      <c r="GB47" s="851"/>
      <c r="GC47" s="851"/>
      <c r="GD47" s="851"/>
      <c r="GE47" s="851"/>
      <c r="GF47" s="851"/>
      <c r="GG47" s="851"/>
      <c r="GH47" s="851"/>
      <c r="GI47" s="851"/>
      <c r="GJ47" s="851"/>
      <c r="GK47" s="851"/>
      <c r="GL47" s="851"/>
      <c r="GM47" s="851"/>
      <c r="GN47" s="851"/>
      <c r="GO47" s="851"/>
      <c r="GP47" s="851"/>
      <c r="GQ47" s="851"/>
      <c r="GR47" s="851"/>
      <c r="GS47" s="851"/>
      <c r="GT47" s="851"/>
      <c r="GU47" s="851"/>
      <c r="GV47" s="851"/>
      <c r="GW47" s="851"/>
      <c r="GX47" s="851"/>
      <c r="GY47" s="851"/>
      <c r="GZ47" s="851"/>
      <c r="HA47" s="851"/>
      <c r="HB47" s="851"/>
      <c r="HC47" s="851"/>
      <c r="HD47" s="851"/>
      <c r="HE47" s="851"/>
      <c r="HF47" s="851"/>
      <c r="HG47" s="851"/>
      <c r="HH47" s="851"/>
      <c r="HI47" s="851"/>
      <c r="HJ47" s="851"/>
      <c r="HK47" s="851"/>
      <c r="HL47" s="851"/>
      <c r="HM47" s="851"/>
      <c r="HN47" s="851"/>
      <c r="HO47" s="851"/>
      <c r="HP47" s="851"/>
      <c r="HQ47" s="851"/>
      <c r="HR47" s="851"/>
      <c r="HS47" s="851"/>
      <c r="HT47" s="851"/>
      <c r="HU47" s="851"/>
      <c r="HV47" s="851"/>
      <c r="HW47" s="851"/>
      <c r="HX47" s="851"/>
      <c r="HY47" s="851"/>
      <c r="HZ47" s="851"/>
      <c r="IA47" s="851"/>
      <c r="IB47" s="851"/>
      <c r="IC47" s="851"/>
      <c r="ID47" s="851"/>
      <c r="IE47" s="851"/>
      <c r="IF47" s="851"/>
      <c r="IG47" s="851"/>
      <c r="IH47" s="851"/>
      <c r="II47" s="851"/>
      <c r="IJ47" s="851"/>
      <c r="IK47" s="851"/>
      <c r="IL47" s="851"/>
      <c r="IM47" s="851"/>
      <c r="IN47" s="851"/>
      <c r="IO47" s="851"/>
      <c r="IP47" s="851"/>
      <c r="IQ47" s="851"/>
      <c r="IR47" s="851"/>
      <c r="IS47" s="851"/>
      <c r="IT47" s="851"/>
      <c r="IU47" s="851"/>
      <c r="IV47" s="851"/>
      <c r="IW47" s="851"/>
      <c r="IX47" s="851"/>
      <c r="IY47" s="851"/>
      <c r="IZ47" s="851"/>
      <c r="JA47" s="851"/>
      <c r="JB47" s="851"/>
      <c r="JC47" s="851"/>
      <c r="JD47" s="851"/>
      <c r="JE47" s="851"/>
      <c r="JF47" s="851"/>
      <c r="JG47" s="851"/>
      <c r="JH47" s="851"/>
      <c r="JI47" s="851"/>
      <c r="JJ47" s="851"/>
      <c r="JK47" s="851"/>
      <c r="JL47" s="851"/>
      <c r="JM47" s="851"/>
      <c r="JN47" s="851"/>
      <c r="JO47" s="851"/>
      <c r="JP47" s="851"/>
      <c r="JQ47" s="851"/>
      <c r="JR47" s="851"/>
      <c r="JS47" s="851"/>
      <c r="JT47" s="851"/>
      <c r="JU47" s="851"/>
      <c r="JV47" s="851"/>
      <c r="JW47" s="851"/>
      <c r="JX47" s="851"/>
      <c r="JY47" s="851"/>
      <c r="JZ47" s="851"/>
      <c r="KA47" s="851"/>
      <c r="KB47" s="851"/>
      <c r="KC47" s="851"/>
      <c r="KD47" s="851"/>
      <c r="KE47" s="851"/>
      <c r="KF47" s="851"/>
      <c r="KG47" s="851"/>
      <c r="KH47" s="851"/>
      <c r="KI47" s="851"/>
      <c r="KJ47" s="851"/>
      <c r="KK47" s="851"/>
      <c r="KL47" s="851"/>
      <c r="KM47" s="851"/>
      <c r="KN47" s="851"/>
      <c r="KO47" s="851"/>
      <c r="KP47" s="851"/>
      <c r="KQ47" s="851"/>
      <c r="KR47" s="851"/>
      <c r="KS47" s="851"/>
      <c r="KT47" s="851"/>
      <c r="KU47" s="851"/>
      <c r="KV47" s="851"/>
      <c r="KW47" s="851"/>
      <c r="KX47" s="851"/>
      <c r="KY47" s="851"/>
      <c r="KZ47" s="851"/>
      <c r="LA47" s="851"/>
      <c r="LB47" s="851"/>
      <c r="LC47" s="851"/>
      <c r="LD47" s="851"/>
      <c r="LE47" s="851"/>
      <c r="LF47" s="851"/>
      <c r="LG47" s="851"/>
      <c r="LH47" s="851"/>
      <c r="LI47" s="851"/>
      <c r="LJ47" s="851"/>
      <c r="LK47" s="851"/>
      <c r="LL47" s="851"/>
      <c r="LM47" s="851"/>
      <c r="LN47" s="851"/>
      <c r="LO47" s="851"/>
      <c r="LP47" s="851"/>
      <c r="LQ47" s="851"/>
      <c r="LR47" s="851"/>
      <c r="LS47" s="851"/>
      <c r="LT47" s="851"/>
      <c r="LU47" s="851"/>
      <c r="LV47" s="851"/>
      <c r="LW47" s="851"/>
      <c r="LX47" s="851"/>
      <c r="LY47" s="851"/>
      <c r="LZ47" s="851"/>
      <c r="MA47" s="851"/>
      <c r="MB47" s="851"/>
      <c r="MC47" s="851"/>
      <c r="MD47" s="851"/>
      <c r="ME47" s="851"/>
      <c r="MF47" s="851"/>
      <c r="MG47" s="851"/>
      <c r="MH47" s="851"/>
      <c r="MI47" s="851"/>
      <c r="MJ47" s="851"/>
      <c r="MK47" s="851"/>
      <c r="ML47" s="851"/>
      <c r="MM47" s="851"/>
      <c r="MN47" s="851"/>
      <c r="MO47" s="851"/>
      <c r="MP47" s="851"/>
      <c r="MQ47" s="851"/>
      <c r="MR47" s="851"/>
      <c r="MS47" s="851"/>
      <c r="MT47" s="851"/>
      <c r="MU47" s="851"/>
      <c r="MV47" s="851"/>
      <c r="MW47" s="851"/>
      <c r="MX47" s="851"/>
      <c r="MY47" s="851"/>
      <c r="MZ47" s="851"/>
      <c r="NA47" s="851"/>
      <c r="NB47" s="851"/>
      <c r="NC47" s="851"/>
      <c r="ND47" s="851"/>
      <c r="NE47" s="851"/>
      <c r="NF47" s="851"/>
      <c r="NG47" s="851"/>
      <c r="NH47" s="851"/>
      <c r="NI47" s="851"/>
      <c r="NJ47" s="851"/>
      <c r="NK47" s="851"/>
      <c r="NL47" s="851"/>
      <c r="NM47" s="851"/>
      <c r="NN47" s="851"/>
      <c r="NO47" s="851"/>
      <c r="NP47" s="851"/>
      <c r="NQ47" s="851"/>
      <c r="NR47" s="851"/>
      <c r="NS47" s="851"/>
      <c r="NT47" s="851"/>
      <c r="NU47" s="851"/>
      <c r="NV47" s="851"/>
      <c r="NW47" s="851"/>
      <c r="NX47" s="851"/>
      <c r="NY47" s="851"/>
      <c r="NZ47" s="851"/>
      <c r="OA47" s="851"/>
      <c r="OB47" s="851"/>
      <c r="OC47" s="851"/>
      <c r="OD47" s="851"/>
      <c r="OE47" s="851"/>
      <c r="OF47" s="851"/>
      <c r="OG47" s="851"/>
      <c r="OH47" s="851"/>
      <c r="OI47" s="851"/>
      <c r="OJ47" s="851"/>
      <c r="OK47" s="851"/>
      <c r="OL47" s="851"/>
      <c r="OM47" s="851"/>
      <c r="ON47" s="851"/>
      <c r="OO47" s="851"/>
      <c r="OP47" s="851"/>
      <c r="OQ47" s="851"/>
      <c r="OR47" s="851"/>
      <c r="OS47" s="851"/>
      <c r="OT47" s="851"/>
      <c r="OU47" s="851"/>
      <c r="OV47" s="851"/>
      <c r="OW47" s="851"/>
      <c r="OX47" s="851"/>
      <c r="OY47" s="851"/>
      <c r="OZ47" s="851"/>
      <c r="PA47" s="851"/>
      <c r="PB47" s="851"/>
      <c r="PC47" s="851"/>
      <c r="PD47" s="851"/>
      <c r="PE47" s="851"/>
      <c r="PF47" s="851"/>
      <c r="PG47" s="851"/>
      <c r="PH47" s="851"/>
      <c r="PI47" s="851"/>
      <c r="PJ47" s="851"/>
      <c r="PK47" s="851"/>
      <c r="PL47" s="851"/>
      <c r="PM47" s="851"/>
      <c r="PN47" s="851"/>
      <c r="PO47" s="851"/>
      <c r="PP47" s="851"/>
      <c r="PQ47" s="851"/>
      <c r="PR47" s="851"/>
      <c r="PS47" s="851"/>
      <c r="PT47" s="851"/>
      <c r="PU47" s="851"/>
      <c r="PV47" s="851"/>
      <c r="PW47" s="851"/>
      <c r="PX47" s="851"/>
      <c r="PY47" s="851"/>
      <c r="PZ47" s="851"/>
      <c r="QA47" s="851"/>
      <c r="QB47" s="851"/>
      <c r="QC47" s="851"/>
      <c r="QD47" s="851"/>
      <c r="QE47" s="851"/>
      <c r="QF47" s="851"/>
      <c r="QG47" s="851"/>
      <c r="QH47" s="851"/>
      <c r="QI47" s="851"/>
      <c r="QJ47" s="851"/>
      <c r="QK47" s="851"/>
      <c r="QL47" s="851"/>
      <c r="QM47" s="851"/>
      <c r="QN47" s="851"/>
      <c r="QO47" s="851"/>
      <c r="QP47" s="851"/>
      <c r="QQ47" s="851"/>
      <c r="QR47" s="851"/>
      <c r="QS47" s="851"/>
      <c r="QT47" s="851"/>
      <c r="QU47" s="851"/>
      <c r="QV47" s="851"/>
      <c r="QW47" s="851"/>
      <c r="QX47" s="851"/>
      <c r="QY47" s="851"/>
      <c r="QZ47" s="851"/>
      <c r="RA47" s="851"/>
      <c r="RB47" s="851"/>
      <c r="RC47" s="851"/>
      <c r="RD47" s="851"/>
      <c r="RE47" s="851"/>
      <c r="RF47" s="851"/>
      <c r="RG47" s="851"/>
      <c r="RH47" s="851"/>
      <c r="RI47" s="851"/>
      <c r="RJ47" s="851"/>
      <c r="RK47" s="851"/>
      <c r="RL47" s="851"/>
      <c r="RM47" s="851"/>
      <c r="RN47" s="851"/>
      <c r="RO47" s="851"/>
      <c r="RP47" s="851"/>
      <c r="RQ47" s="851"/>
      <c r="RR47" s="851"/>
      <c r="RS47" s="851"/>
      <c r="RT47" s="851"/>
      <c r="RU47" s="851"/>
      <c r="RV47" s="851"/>
      <c r="RW47" s="851"/>
      <c r="RX47" s="851"/>
      <c r="RY47" s="851"/>
      <c r="RZ47" s="851"/>
      <c r="SA47" s="851"/>
      <c r="SB47" s="851"/>
      <c r="SC47" s="851"/>
      <c r="SD47" s="851"/>
      <c r="SE47" s="851"/>
      <c r="SF47" s="851"/>
      <c r="SG47" s="851"/>
      <c r="SH47" s="851"/>
      <c r="SI47" s="851"/>
      <c r="SJ47" s="851"/>
      <c r="SK47" s="851"/>
      <c r="SL47" s="851"/>
      <c r="SM47" s="851"/>
      <c r="SN47" s="851"/>
      <c r="SO47" s="851"/>
      <c r="SP47" s="851"/>
      <c r="SQ47" s="851"/>
      <c r="SR47" s="851"/>
      <c r="SS47" s="851"/>
      <c r="ST47" s="851"/>
      <c r="SU47" s="851"/>
      <c r="SV47" s="851"/>
      <c r="SW47" s="851"/>
      <c r="SX47" s="851"/>
      <c r="SY47" s="851"/>
      <c r="SZ47" s="851"/>
      <c r="TA47" s="851"/>
      <c r="TB47" s="851"/>
      <c r="TC47" s="851"/>
      <c r="TD47" s="851"/>
      <c r="TE47" s="851"/>
      <c r="TF47" s="851"/>
      <c r="TG47" s="851"/>
      <c r="TH47" s="851"/>
      <c r="TI47" s="851"/>
      <c r="TJ47" s="851"/>
      <c r="TK47" s="851"/>
      <c r="TL47" s="851"/>
      <c r="TM47" s="851"/>
      <c r="TN47" s="851"/>
      <c r="TO47" s="851"/>
      <c r="TP47" s="851"/>
      <c r="TQ47" s="851"/>
      <c r="TR47" s="851"/>
      <c r="TS47" s="851"/>
      <c r="TT47" s="851"/>
      <c r="TU47" s="851"/>
      <c r="TV47" s="851"/>
      <c r="TW47" s="851"/>
      <c r="TX47" s="851"/>
      <c r="TY47" s="851"/>
      <c r="TZ47" s="851"/>
      <c r="UA47" s="851"/>
      <c r="UB47" s="851"/>
      <c r="UC47" s="851"/>
      <c r="UD47" s="851"/>
      <c r="UE47" s="851"/>
      <c r="UF47" s="851"/>
      <c r="UG47" s="851"/>
      <c r="UH47" s="851"/>
      <c r="UI47" s="851"/>
      <c r="UJ47" s="851"/>
      <c r="UK47" s="851"/>
      <c r="UL47" s="851"/>
      <c r="UM47" s="851"/>
      <c r="UN47" s="851"/>
      <c r="UO47" s="851"/>
      <c r="UP47" s="851"/>
      <c r="UQ47" s="851"/>
      <c r="UR47" s="851"/>
      <c r="US47" s="851"/>
      <c r="UT47" s="851"/>
      <c r="UU47" s="851"/>
      <c r="UV47" s="851"/>
      <c r="UW47" s="851"/>
      <c r="UX47" s="851"/>
      <c r="UY47" s="851"/>
      <c r="UZ47" s="851"/>
      <c r="VA47" s="851"/>
      <c r="VB47" s="851"/>
      <c r="VC47" s="851"/>
      <c r="VD47" s="851"/>
      <c r="VE47" s="851"/>
      <c r="VF47" s="851"/>
      <c r="VG47" s="851"/>
      <c r="VH47" s="851"/>
      <c r="VI47" s="851"/>
      <c r="VJ47" s="851"/>
      <c r="VK47" s="851"/>
      <c r="VL47" s="851"/>
      <c r="VM47" s="851"/>
      <c r="VN47" s="851"/>
      <c r="VO47" s="851"/>
      <c r="VP47" s="851"/>
      <c r="VQ47" s="851"/>
      <c r="VR47" s="851"/>
      <c r="VS47" s="851"/>
      <c r="VT47" s="851"/>
      <c r="VU47" s="851"/>
      <c r="VV47" s="851"/>
      <c r="VW47" s="851"/>
      <c r="VX47" s="851"/>
      <c r="VY47" s="851"/>
      <c r="VZ47" s="851"/>
      <c r="WA47" s="851"/>
      <c r="WB47" s="851"/>
      <c r="WC47" s="851"/>
      <c r="WD47" s="851"/>
      <c r="WE47" s="851"/>
      <c r="WF47" s="851"/>
      <c r="WG47" s="851"/>
      <c r="WH47" s="851"/>
      <c r="WI47" s="851"/>
      <c r="WJ47" s="851"/>
      <c r="WK47" s="851"/>
      <c r="WL47" s="851"/>
      <c r="WM47" s="851"/>
      <c r="WN47" s="851"/>
      <c r="WO47" s="851"/>
      <c r="WP47" s="851"/>
      <c r="WQ47" s="851"/>
      <c r="WR47" s="851"/>
      <c r="WS47" s="851"/>
      <c r="WT47" s="851"/>
      <c r="WU47" s="851"/>
      <c r="WV47" s="851"/>
      <c r="WW47" s="851"/>
      <c r="WX47" s="851"/>
      <c r="WY47" s="851"/>
      <c r="WZ47" s="851"/>
      <c r="XA47" s="851"/>
      <c r="XB47" s="851"/>
      <c r="XC47" s="851"/>
      <c r="XD47" s="851"/>
      <c r="XE47" s="851"/>
      <c r="XF47" s="851"/>
      <c r="XG47" s="851"/>
      <c r="XH47" s="851"/>
      <c r="XI47" s="851"/>
      <c r="XJ47" s="851"/>
      <c r="XK47" s="851"/>
      <c r="XL47" s="851"/>
      <c r="XM47" s="851"/>
      <c r="XN47" s="851"/>
      <c r="XO47" s="851"/>
      <c r="XP47" s="851"/>
      <c r="XQ47" s="851"/>
      <c r="XR47" s="851"/>
      <c r="XS47" s="851"/>
      <c r="XT47" s="851"/>
      <c r="XU47" s="851"/>
      <c r="XV47" s="851"/>
      <c r="XW47" s="851"/>
      <c r="XX47" s="851"/>
      <c r="XY47" s="851"/>
      <c r="XZ47" s="851"/>
      <c r="YA47" s="851"/>
      <c r="YB47" s="851"/>
      <c r="YC47" s="851"/>
      <c r="YD47" s="851"/>
      <c r="YE47" s="851"/>
      <c r="YF47" s="851"/>
      <c r="YG47" s="851"/>
      <c r="YH47" s="851"/>
      <c r="YI47" s="851"/>
      <c r="YJ47" s="851"/>
      <c r="YK47" s="851"/>
      <c r="YL47" s="851"/>
      <c r="YM47" s="851"/>
      <c r="YN47" s="851"/>
      <c r="YO47" s="851"/>
      <c r="YP47" s="851"/>
      <c r="YQ47" s="851"/>
      <c r="YR47" s="851"/>
      <c r="YS47" s="851"/>
      <c r="YT47" s="851"/>
      <c r="YU47" s="851"/>
      <c r="YV47" s="851"/>
      <c r="YW47" s="851"/>
      <c r="YX47" s="851"/>
      <c r="YY47" s="851"/>
      <c r="YZ47" s="851"/>
      <c r="ZA47" s="851"/>
      <c r="ZB47" s="851"/>
      <c r="ZC47" s="851"/>
      <c r="ZD47" s="851"/>
      <c r="ZE47" s="851"/>
      <c r="ZF47" s="851"/>
      <c r="ZG47" s="851"/>
      <c r="ZH47" s="851"/>
      <c r="ZI47" s="851"/>
      <c r="ZJ47" s="851"/>
      <c r="ZK47" s="851"/>
      <c r="ZL47" s="851"/>
      <c r="ZM47" s="851"/>
      <c r="ZN47" s="851"/>
      <c r="ZO47" s="851"/>
      <c r="ZP47" s="851"/>
      <c r="ZQ47" s="851"/>
      <c r="ZR47" s="851"/>
      <c r="ZS47" s="851"/>
      <c r="ZT47" s="851"/>
      <c r="ZU47" s="851"/>
      <c r="ZV47" s="851"/>
      <c r="ZW47" s="851"/>
      <c r="ZX47" s="851"/>
      <c r="ZY47" s="851"/>
      <c r="ZZ47" s="851"/>
      <c r="AAA47" s="851"/>
      <c r="AAB47" s="851"/>
      <c r="AAC47" s="851"/>
      <c r="AAD47" s="851"/>
      <c r="AAE47" s="851"/>
      <c r="AAF47" s="851"/>
      <c r="AAG47" s="851"/>
      <c r="AAH47" s="851"/>
      <c r="AAI47" s="851"/>
      <c r="AAJ47" s="851"/>
      <c r="AAK47" s="851"/>
      <c r="AAL47" s="851"/>
      <c r="AAM47" s="851"/>
      <c r="AAN47" s="851"/>
      <c r="AAO47" s="851"/>
      <c r="AAP47" s="851"/>
      <c r="AAQ47" s="851"/>
      <c r="AAR47" s="851"/>
      <c r="AAS47" s="851"/>
      <c r="AAT47" s="851"/>
      <c r="AAU47" s="851"/>
      <c r="AAV47" s="851"/>
      <c r="AAW47" s="851"/>
      <c r="AAX47" s="851"/>
      <c r="AAY47" s="851"/>
      <c r="AAZ47" s="851"/>
      <c r="ABA47" s="851"/>
      <c r="ABB47" s="851"/>
      <c r="ABC47" s="851"/>
      <c r="ABD47" s="851"/>
      <c r="ABE47" s="851"/>
      <c r="ABF47" s="851"/>
      <c r="ABG47" s="851"/>
      <c r="ABH47" s="851"/>
      <c r="ABI47" s="851"/>
      <c r="ABJ47" s="851"/>
      <c r="ABK47" s="851"/>
      <c r="ABL47" s="851"/>
      <c r="ABM47" s="851"/>
      <c r="ABN47" s="851"/>
      <c r="ABO47" s="851"/>
      <c r="ABP47" s="851"/>
      <c r="ABQ47" s="851"/>
      <c r="ABR47" s="851"/>
      <c r="ABS47" s="851"/>
      <c r="ABT47" s="851"/>
      <c r="ABU47" s="851"/>
      <c r="ABV47" s="851"/>
      <c r="ABW47" s="851"/>
      <c r="ABX47" s="851"/>
      <c r="ABY47" s="851"/>
      <c r="ABZ47" s="851"/>
      <c r="ACA47" s="851"/>
      <c r="ACB47" s="851"/>
      <c r="ACC47" s="851"/>
      <c r="ACD47" s="851"/>
      <c r="ACE47" s="851"/>
      <c r="ACF47" s="851"/>
      <c r="ACG47" s="851"/>
      <c r="ACH47" s="851"/>
      <c r="ACI47" s="851"/>
      <c r="ACJ47" s="851"/>
      <c r="ACK47" s="851"/>
      <c r="ACL47" s="851"/>
      <c r="ACM47" s="851"/>
      <c r="ACN47" s="851"/>
      <c r="ACO47" s="851"/>
      <c r="ACP47" s="851"/>
      <c r="ACQ47" s="851"/>
      <c r="ACR47" s="851"/>
      <c r="ACS47" s="851"/>
      <c r="ACT47" s="851"/>
      <c r="ACU47" s="851"/>
      <c r="ACV47" s="851"/>
      <c r="ACW47" s="851"/>
      <c r="ACX47" s="851"/>
      <c r="ACY47" s="851"/>
      <c r="ACZ47" s="851"/>
      <c r="ADA47" s="851"/>
      <c r="ADB47" s="851"/>
      <c r="ADC47" s="851"/>
      <c r="ADD47" s="851"/>
      <c r="ADE47" s="851"/>
      <c r="ADF47" s="851"/>
      <c r="ADG47" s="851"/>
      <c r="ADH47" s="851"/>
      <c r="ADI47" s="851"/>
      <c r="ADJ47" s="851"/>
      <c r="ADK47" s="851"/>
      <c r="ADL47" s="851"/>
      <c r="ADM47" s="851"/>
      <c r="ADN47" s="851"/>
      <c r="ADO47" s="851"/>
      <c r="ADP47" s="851"/>
      <c r="ADQ47" s="851"/>
      <c r="ADR47" s="851"/>
      <c r="ADS47" s="851"/>
      <c r="ADT47" s="851"/>
      <c r="ADU47" s="851"/>
      <c r="ADV47" s="851"/>
      <c r="ADW47" s="851"/>
      <c r="ADX47" s="851"/>
      <c r="ADY47" s="851"/>
      <c r="ADZ47" s="851"/>
      <c r="AEA47" s="851"/>
      <c r="AEB47" s="851"/>
      <c r="AEC47" s="851"/>
      <c r="AED47" s="851"/>
      <c r="AEE47" s="851"/>
      <c r="AEF47" s="851"/>
      <c r="AEG47" s="851"/>
      <c r="AEH47" s="851"/>
      <c r="AEI47" s="851"/>
      <c r="AEJ47" s="851"/>
      <c r="AEK47" s="851"/>
      <c r="AEL47" s="851"/>
      <c r="AEM47" s="851"/>
      <c r="AEN47" s="851"/>
      <c r="AEO47" s="851"/>
      <c r="AEP47" s="851"/>
      <c r="AEQ47" s="851"/>
      <c r="AER47" s="851"/>
      <c r="AES47" s="851"/>
      <c r="AET47" s="851"/>
      <c r="AEU47" s="851"/>
      <c r="AEV47" s="851"/>
      <c r="AEW47" s="851"/>
      <c r="AEX47" s="851"/>
      <c r="AEY47" s="851"/>
      <c r="AEZ47" s="851"/>
      <c r="AFA47" s="851"/>
      <c r="AFB47" s="851"/>
      <c r="AFC47" s="851"/>
      <c r="AFD47" s="851"/>
      <c r="AFE47" s="851"/>
      <c r="AFF47" s="851"/>
      <c r="AFG47" s="851"/>
      <c r="AFH47" s="851"/>
      <c r="AFI47" s="851"/>
      <c r="AFJ47" s="851"/>
      <c r="AFK47" s="851"/>
      <c r="AFL47" s="851"/>
      <c r="AFM47" s="851"/>
      <c r="AFN47" s="851"/>
      <c r="AFO47" s="851"/>
      <c r="AFP47" s="851"/>
      <c r="AFQ47" s="851"/>
      <c r="AFR47" s="851"/>
      <c r="AFS47" s="851"/>
      <c r="AFT47" s="851"/>
      <c r="AFU47" s="851"/>
      <c r="AFV47" s="851"/>
      <c r="AFW47" s="851"/>
      <c r="AFX47" s="851"/>
      <c r="AFY47" s="851"/>
      <c r="AFZ47" s="851"/>
      <c r="AGA47" s="851"/>
      <c r="AGB47" s="851"/>
      <c r="AGC47" s="851"/>
      <c r="AGD47" s="851"/>
      <c r="AGE47" s="851"/>
      <c r="AGF47" s="851"/>
      <c r="AGG47" s="851"/>
      <c r="AGH47" s="851"/>
      <c r="AGI47" s="851"/>
      <c r="AGJ47" s="851"/>
      <c r="AGK47" s="851"/>
      <c r="AGL47" s="851"/>
      <c r="AGM47" s="851"/>
      <c r="AGN47" s="851"/>
      <c r="AGO47" s="851"/>
      <c r="AGP47" s="851"/>
      <c r="AGQ47" s="851"/>
      <c r="AGR47" s="851"/>
      <c r="AGS47" s="851"/>
      <c r="AGT47" s="851"/>
      <c r="AGU47" s="851"/>
      <c r="AGV47" s="851"/>
      <c r="AGW47" s="851"/>
      <c r="AGX47" s="851"/>
      <c r="AGY47" s="851"/>
      <c r="AGZ47" s="851"/>
      <c r="AHA47" s="851"/>
      <c r="AHB47" s="851"/>
      <c r="AHC47" s="851"/>
      <c r="AHD47" s="851"/>
      <c r="AHE47" s="851"/>
      <c r="AHF47" s="851"/>
      <c r="AHG47" s="851"/>
      <c r="AHH47" s="851"/>
      <c r="AHI47" s="851"/>
      <c r="AHJ47" s="851"/>
      <c r="AHK47" s="851"/>
      <c r="AHL47" s="851"/>
      <c r="AHM47" s="851"/>
      <c r="AHN47" s="851"/>
      <c r="AHO47" s="851"/>
      <c r="AHP47" s="851"/>
      <c r="AHQ47" s="851"/>
      <c r="AHR47" s="851"/>
      <c r="AHS47" s="851"/>
      <c r="AHT47" s="851"/>
      <c r="AHU47" s="851"/>
      <c r="AHV47" s="851"/>
      <c r="AHW47" s="851"/>
      <c r="AHX47" s="851"/>
      <c r="AHY47" s="851"/>
      <c r="AHZ47" s="851"/>
      <c r="AIA47" s="851"/>
      <c r="AIB47" s="851"/>
      <c r="AIC47" s="851"/>
      <c r="AID47" s="851"/>
      <c r="AIE47" s="851"/>
      <c r="AIF47" s="851"/>
      <c r="AIG47" s="851"/>
      <c r="AIH47" s="851"/>
      <c r="AII47" s="851"/>
      <c r="AIJ47" s="851"/>
      <c r="AIK47" s="851"/>
      <c r="AIL47" s="851"/>
      <c r="AIM47" s="851"/>
      <c r="AIN47" s="851"/>
      <c r="AIO47" s="851"/>
      <c r="AIP47" s="851"/>
      <c r="AIQ47" s="851"/>
      <c r="AIR47" s="851"/>
      <c r="AIS47" s="851"/>
      <c r="AIT47" s="851"/>
      <c r="AIU47" s="851"/>
      <c r="AIV47" s="851"/>
      <c r="AIW47" s="851"/>
      <c r="AIX47" s="851"/>
      <c r="AIY47" s="851"/>
      <c r="AIZ47" s="851"/>
      <c r="AJA47" s="851"/>
      <c r="AJB47" s="851"/>
      <c r="AJC47" s="851"/>
      <c r="AJD47" s="851"/>
      <c r="AJE47" s="851"/>
      <c r="AJF47" s="851"/>
      <c r="AJG47" s="851"/>
      <c r="AJH47" s="851"/>
      <c r="AJI47" s="851"/>
      <c r="AJJ47" s="851"/>
      <c r="AJK47" s="851"/>
      <c r="AJL47" s="851"/>
      <c r="AJM47" s="851"/>
      <c r="AJN47" s="851"/>
      <c r="AJO47" s="851"/>
      <c r="AJP47" s="851"/>
      <c r="AJQ47" s="851"/>
      <c r="AJR47" s="851"/>
      <c r="AJS47" s="851"/>
      <c r="AJT47" s="851"/>
      <c r="AJU47" s="851"/>
      <c r="AJV47" s="851"/>
      <c r="AJW47" s="851"/>
      <c r="AJX47" s="851"/>
      <c r="AJY47" s="851"/>
      <c r="AJZ47" s="851"/>
      <c r="AKA47" s="851"/>
      <c r="AKB47" s="851"/>
      <c r="AKC47" s="851"/>
      <c r="AKD47" s="851"/>
      <c r="AKE47" s="851"/>
      <c r="AKF47" s="851"/>
      <c r="AKG47" s="851"/>
      <c r="AKH47" s="851"/>
      <c r="AKI47" s="851"/>
      <c r="AKJ47" s="851"/>
      <c r="AKK47" s="851"/>
      <c r="AKL47" s="851"/>
      <c r="AKM47" s="851"/>
      <c r="AKN47" s="851"/>
      <c r="AKO47" s="851"/>
      <c r="AKP47" s="851"/>
      <c r="AKQ47" s="851"/>
      <c r="AKR47" s="851"/>
      <c r="AKS47" s="851"/>
      <c r="AKT47" s="851"/>
      <c r="AKU47" s="851"/>
      <c r="AKV47" s="851"/>
      <c r="AKW47" s="851"/>
      <c r="AKX47" s="851"/>
      <c r="AKY47" s="851"/>
      <c r="AKZ47" s="851"/>
      <c r="ALA47" s="851"/>
      <c r="ALB47" s="851"/>
      <c r="ALC47" s="851"/>
      <c r="ALD47" s="851"/>
      <c r="ALE47" s="851"/>
      <c r="ALF47" s="851"/>
      <c r="ALG47" s="851"/>
      <c r="ALH47" s="851"/>
      <c r="ALI47" s="851"/>
      <c r="ALJ47" s="851"/>
      <c r="ALK47" s="851"/>
      <c r="ALL47" s="851"/>
      <c r="ALM47" s="851"/>
      <c r="ALN47" s="851"/>
      <c r="ALO47" s="851"/>
      <c r="ALP47" s="851"/>
      <c r="ALQ47" s="851"/>
      <c r="ALR47" s="851"/>
      <c r="ALS47" s="851"/>
      <c r="ALT47" s="851"/>
      <c r="ALU47" s="851"/>
      <c r="ALV47" s="851"/>
      <c r="ALW47" s="851"/>
      <c r="ALX47" s="851"/>
      <c r="ALY47" s="851"/>
      <c r="ALZ47" s="851"/>
      <c r="AMA47" s="851"/>
      <c r="AMB47" s="851"/>
      <c r="AMC47" s="851"/>
      <c r="AMD47" s="851"/>
      <c r="AME47" s="851"/>
      <c r="AMF47" s="851"/>
      <c r="AMG47" s="851"/>
      <c r="AMH47" s="851"/>
      <c r="AMI47" s="851"/>
      <c r="AMJ47" s="851"/>
      <c r="AMK47" s="851"/>
      <c r="AML47" s="851"/>
      <c r="AMM47" s="851"/>
      <c r="AMN47" s="851"/>
      <c r="AMO47" s="851"/>
      <c r="AMP47" s="851"/>
      <c r="AMQ47" s="851"/>
      <c r="AMR47" s="851"/>
      <c r="AMS47" s="851"/>
      <c r="AMT47" s="851"/>
      <c r="AMU47" s="851"/>
      <c r="AMV47" s="851"/>
      <c r="AMW47" s="851"/>
      <c r="AMX47" s="851"/>
      <c r="AMY47" s="851"/>
      <c r="AMZ47" s="851"/>
      <c r="ANA47" s="851"/>
      <c r="ANB47" s="851"/>
      <c r="ANC47" s="851"/>
      <c r="AND47" s="851"/>
      <c r="ANE47" s="851"/>
      <c r="ANF47" s="851"/>
      <c r="ANG47" s="851"/>
      <c r="ANH47" s="851"/>
      <c r="ANI47" s="851"/>
      <c r="ANJ47" s="851"/>
      <c r="ANK47" s="851"/>
      <c r="ANL47" s="851"/>
      <c r="ANM47" s="851"/>
      <c r="ANN47" s="851"/>
      <c r="ANO47" s="851"/>
      <c r="ANP47" s="851"/>
      <c r="ANQ47" s="851"/>
      <c r="ANR47" s="851"/>
      <c r="ANS47" s="851"/>
      <c r="ANT47" s="851"/>
      <c r="ANU47" s="851"/>
      <c r="ANV47" s="851"/>
      <c r="ANW47" s="851"/>
      <c r="ANX47" s="851"/>
      <c r="ANY47" s="851"/>
      <c r="ANZ47" s="851"/>
      <c r="AOA47" s="851"/>
      <c r="AOB47" s="851"/>
      <c r="AOC47" s="851"/>
      <c r="AOD47" s="851"/>
      <c r="AOE47" s="851"/>
      <c r="AOF47" s="851"/>
      <c r="AOG47" s="851"/>
      <c r="AOH47" s="851"/>
      <c r="AOI47" s="851"/>
      <c r="AOJ47" s="851"/>
      <c r="AOK47" s="851"/>
      <c r="AOL47" s="851"/>
      <c r="AOM47" s="851"/>
      <c r="AON47" s="851"/>
      <c r="AOO47" s="851"/>
      <c r="AOP47" s="851"/>
      <c r="AOQ47" s="851"/>
      <c r="AOR47" s="851"/>
      <c r="AOS47" s="851"/>
      <c r="AOT47" s="851"/>
      <c r="AOU47" s="851"/>
      <c r="AOV47" s="851"/>
      <c r="AOW47" s="851"/>
      <c r="AOX47" s="851"/>
      <c r="AOY47" s="851"/>
      <c r="AOZ47" s="851"/>
      <c r="APA47" s="851"/>
      <c r="APB47" s="851"/>
      <c r="APC47" s="851"/>
      <c r="APD47" s="851"/>
      <c r="APE47" s="851"/>
      <c r="APF47" s="851"/>
      <c r="APG47" s="851"/>
      <c r="APH47" s="851"/>
      <c r="API47" s="851"/>
      <c r="APJ47" s="851"/>
      <c r="APK47" s="851"/>
      <c r="APL47" s="851"/>
      <c r="APM47" s="851"/>
      <c r="APN47" s="851"/>
      <c r="APO47" s="851"/>
      <c r="APP47" s="851"/>
      <c r="APQ47" s="851"/>
      <c r="APR47" s="851"/>
      <c r="APS47" s="851"/>
      <c r="APT47" s="851"/>
      <c r="APU47" s="851"/>
      <c r="APV47" s="851"/>
      <c r="APW47" s="851"/>
      <c r="APX47" s="851"/>
      <c r="APY47" s="851"/>
      <c r="APZ47" s="851"/>
      <c r="AQA47" s="851"/>
      <c r="AQB47" s="851"/>
      <c r="AQC47" s="851"/>
      <c r="AQD47" s="851"/>
      <c r="AQE47" s="851"/>
      <c r="AQF47" s="851"/>
      <c r="AQG47" s="851"/>
      <c r="AQH47" s="851"/>
      <c r="AQI47" s="851"/>
      <c r="AQJ47" s="851"/>
      <c r="AQK47" s="851"/>
      <c r="AQL47" s="851"/>
      <c r="AQM47" s="851"/>
      <c r="AQN47" s="851"/>
      <c r="AQO47" s="851"/>
      <c r="AQP47" s="851"/>
      <c r="AQQ47" s="851"/>
      <c r="AQR47" s="851"/>
      <c r="AQS47" s="851"/>
      <c r="AQT47" s="851"/>
      <c r="AQU47" s="851"/>
      <c r="AQV47" s="851"/>
      <c r="AQW47" s="851"/>
      <c r="AQX47" s="851"/>
      <c r="AQY47" s="851"/>
      <c r="AQZ47" s="851"/>
      <c r="ARA47" s="851"/>
      <c r="ARB47" s="851"/>
      <c r="ARC47" s="851"/>
      <c r="ARD47" s="851"/>
      <c r="ARE47" s="851"/>
      <c r="ARF47" s="851"/>
      <c r="ARG47" s="851"/>
      <c r="ARH47" s="851"/>
      <c r="ARI47" s="851"/>
      <c r="ARJ47" s="851"/>
      <c r="ARK47" s="851"/>
      <c r="ARL47" s="851"/>
      <c r="ARM47" s="851"/>
      <c r="ARN47" s="851"/>
      <c r="ARO47" s="851"/>
      <c r="ARP47" s="851"/>
      <c r="ARQ47" s="851"/>
      <c r="ARR47" s="851"/>
      <c r="ARS47" s="851"/>
      <c r="ART47" s="851"/>
      <c r="ARU47" s="851"/>
      <c r="ARV47" s="851"/>
      <c r="ARW47" s="851"/>
      <c r="ARX47" s="851"/>
      <c r="ARY47" s="851"/>
      <c r="ARZ47" s="851"/>
      <c r="ASA47" s="851"/>
      <c r="ASB47" s="851"/>
      <c r="ASC47" s="851"/>
      <c r="ASD47" s="851"/>
      <c r="ASE47" s="851"/>
      <c r="ASF47" s="851"/>
      <c r="ASG47" s="851"/>
      <c r="ASH47" s="851"/>
      <c r="ASI47" s="851"/>
      <c r="ASJ47" s="851"/>
      <c r="ASK47" s="851"/>
      <c r="ASL47" s="851"/>
      <c r="ASM47" s="851"/>
      <c r="ASN47" s="851"/>
      <c r="ASO47" s="851"/>
      <c r="ASP47" s="851"/>
      <c r="ASQ47" s="851"/>
      <c r="ASR47" s="851"/>
      <c r="ASS47" s="851"/>
      <c r="AST47" s="851"/>
      <c r="ASU47" s="851"/>
      <c r="ASV47" s="851"/>
      <c r="ASW47" s="851"/>
      <c r="ASX47" s="851"/>
      <c r="ASY47" s="851"/>
      <c r="ASZ47" s="851"/>
      <c r="ATA47" s="851"/>
      <c r="ATB47" s="851"/>
      <c r="ATC47" s="851"/>
      <c r="ATD47" s="851"/>
      <c r="ATE47" s="851"/>
      <c r="ATF47" s="851"/>
      <c r="ATG47" s="851"/>
      <c r="ATH47" s="851"/>
      <c r="ATI47" s="851"/>
      <c r="ATJ47" s="851"/>
      <c r="ATK47" s="851"/>
      <c r="ATL47" s="851"/>
      <c r="ATM47" s="851"/>
      <c r="ATN47" s="851"/>
      <c r="ATO47" s="851"/>
      <c r="ATP47" s="851"/>
      <c r="ATQ47" s="851"/>
      <c r="ATR47" s="851"/>
      <c r="ATS47" s="851"/>
      <c r="ATT47" s="851"/>
      <c r="ATU47" s="851"/>
      <c r="ATV47" s="851"/>
      <c r="ATW47" s="851"/>
      <c r="ATX47" s="851"/>
      <c r="ATY47" s="851"/>
      <c r="ATZ47" s="851"/>
      <c r="AUA47" s="851"/>
      <c r="AUB47" s="851"/>
      <c r="AUC47" s="851"/>
      <c r="AUD47" s="851"/>
      <c r="AUE47" s="851"/>
      <c r="AUF47" s="851"/>
      <c r="AUG47" s="851"/>
      <c r="AUH47" s="851"/>
      <c r="AUI47" s="851"/>
      <c r="AUJ47" s="851"/>
      <c r="AUK47" s="851"/>
      <c r="AUL47" s="851"/>
      <c r="AUM47" s="851"/>
      <c r="AUN47" s="851"/>
      <c r="AUO47" s="851"/>
      <c r="AUP47" s="851"/>
      <c r="AUQ47" s="851"/>
      <c r="AUR47" s="851"/>
      <c r="AUS47" s="851"/>
      <c r="AUT47" s="851"/>
      <c r="AUU47" s="851"/>
      <c r="AUV47" s="851"/>
      <c r="AUW47" s="851"/>
      <c r="AUX47" s="851"/>
      <c r="AUY47" s="851"/>
      <c r="AUZ47" s="851"/>
      <c r="AVA47" s="851"/>
      <c r="AVB47" s="851"/>
      <c r="AVC47" s="851"/>
      <c r="AVD47" s="851"/>
      <c r="AVE47" s="851"/>
      <c r="AVF47" s="851"/>
      <c r="AVG47" s="851"/>
      <c r="AVH47" s="851"/>
      <c r="AVI47" s="851"/>
      <c r="AVJ47" s="851"/>
      <c r="AVK47" s="851"/>
      <c r="AVL47" s="851"/>
      <c r="AVM47" s="851"/>
      <c r="AVN47" s="851"/>
      <c r="AVO47" s="851"/>
      <c r="AVP47" s="851"/>
      <c r="AVQ47" s="851"/>
      <c r="AVR47" s="851"/>
      <c r="AVS47" s="851"/>
      <c r="AVT47" s="851"/>
      <c r="AVU47" s="851"/>
      <c r="AVV47" s="851"/>
      <c r="AVW47" s="851"/>
      <c r="AVX47" s="851"/>
      <c r="AVY47" s="851"/>
      <c r="AVZ47" s="851"/>
      <c r="AWA47" s="851"/>
      <c r="AWB47" s="851"/>
      <c r="AWC47" s="851"/>
      <c r="AWD47" s="851"/>
      <c r="AWE47" s="851"/>
      <c r="AWF47" s="851"/>
      <c r="AWG47" s="851"/>
      <c r="AWH47" s="851"/>
      <c r="AWI47" s="851"/>
      <c r="AWJ47" s="851"/>
      <c r="AWK47" s="851"/>
      <c r="AWL47" s="851"/>
      <c r="AWM47" s="851"/>
      <c r="AWN47" s="851"/>
      <c r="AWO47" s="851"/>
      <c r="AWP47" s="851"/>
      <c r="AWQ47" s="851"/>
      <c r="AWR47" s="851"/>
      <c r="AWS47" s="851"/>
      <c r="AWT47" s="851"/>
      <c r="AWU47" s="851"/>
      <c r="AWV47" s="851"/>
      <c r="AWW47" s="851"/>
      <c r="AWX47" s="851"/>
      <c r="AWY47" s="851"/>
      <c r="AWZ47" s="851"/>
      <c r="AXA47" s="851"/>
      <c r="AXB47" s="851"/>
      <c r="AXC47" s="851"/>
      <c r="AXD47" s="851"/>
      <c r="AXE47" s="851"/>
      <c r="AXF47" s="851"/>
      <c r="AXG47" s="851"/>
      <c r="AXH47" s="851"/>
      <c r="AXI47" s="851"/>
      <c r="AXJ47" s="851"/>
      <c r="AXK47" s="851"/>
      <c r="AXL47" s="851"/>
      <c r="AXM47" s="851"/>
      <c r="AXN47" s="851"/>
      <c r="AXO47" s="851"/>
      <c r="AXP47" s="851"/>
      <c r="AXQ47" s="851"/>
      <c r="AXR47" s="851"/>
      <c r="AXS47" s="851"/>
      <c r="AXT47" s="851"/>
      <c r="AXU47" s="851"/>
      <c r="AXV47" s="851"/>
      <c r="AXW47" s="851"/>
      <c r="AXX47" s="851"/>
      <c r="AXY47" s="851"/>
      <c r="AXZ47" s="851"/>
      <c r="AYA47" s="851"/>
      <c r="AYB47" s="851"/>
      <c r="AYC47" s="851"/>
      <c r="AYD47" s="851"/>
      <c r="AYE47" s="851"/>
      <c r="AYF47" s="851"/>
      <c r="AYG47" s="851"/>
      <c r="AYH47" s="851"/>
      <c r="AYI47" s="851"/>
      <c r="AYJ47" s="851"/>
      <c r="AYK47" s="851"/>
      <c r="AYL47" s="851"/>
      <c r="AYM47" s="851"/>
      <c r="AYN47" s="851"/>
      <c r="AYO47" s="851"/>
      <c r="AYP47" s="851"/>
      <c r="AYQ47" s="851"/>
      <c r="AYR47" s="851"/>
      <c r="AYS47" s="851"/>
      <c r="AYT47" s="851"/>
      <c r="AYU47" s="851"/>
      <c r="AYV47" s="851"/>
      <c r="AYW47" s="851"/>
      <c r="AYX47" s="851"/>
      <c r="AYY47" s="851"/>
      <c r="AYZ47" s="851"/>
      <c r="AZA47" s="851"/>
      <c r="AZB47" s="851"/>
      <c r="AZC47" s="851"/>
      <c r="AZD47" s="851"/>
      <c r="AZE47" s="851"/>
      <c r="AZF47" s="851"/>
      <c r="AZG47" s="851"/>
      <c r="AZH47" s="851"/>
      <c r="AZI47" s="851"/>
      <c r="AZJ47" s="851"/>
      <c r="AZK47" s="851"/>
      <c r="AZL47" s="851"/>
      <c r="AZM47" s="851"/>
      <c r="AZN47" s="851"/>
      <c r="AZO47" s="851"/>
      <c r="AZP47" s="851"/>
      <c r="AZQ47" s="851"/>
      <c r="AZR47" s="851"/>
      <c r="AZS47" s="851"/>
      <c r="AZT47" s="851"/>
      <c r="AZU47" s="851"/>
      <c r="AZV47" s="851"/>
      <c r="AZW47" s="851"/>
      <c r="AZX47" s="851"/>
      <c r="AZY47" s="851"/>
      <c r="AZZ47" s="851"/>
      <c r="BAA47" s="851"/>
      <c r="BAB47" s="851"/>
      <c r="BAC47" s="851"/>
      <c r="BAD47" s="851"/>
      <c r="BAE47" s="851"/>
      <c r="BAF47" s="851"/>
      <c r="BAG47" s="851"/>
      <c r="BAH47" s="851"/>
      <c r="BAI47" s="851"/>
      <c r="BAJ47" s="851"/>
      <c r="BAK47" s="851"/>
      <c r="BAL47" s="851"/>
      <c r="BAM47" s="851"/>
      <c r="BAN47" s="851"/>
      <c r="BAO47" s="851"/>
      <c r="BAP47" s="851"/>
      <c r="BAQ47" s="851"/>
      <c r="BAR47" s="851"/>
      <c r="BAS47" s="851"/>
      <c r="BAT47" s="851"/>
      <c r="BAU47" s="851"/>
      <c r="BAV47" s="851"/>
      <c r="BAW47" s="851"/>
      <c r="BAX47" s="851"/>
      <c r="BAY47" s="851"/>
      <c r="BAZ47" s="851"/>
      <c r="BBA47" s="851"/>
      <c r="BBB47" s="851"/>
      <c r="BBC47" s="851"/>
      <c r="BBD47" s="851"/>
      <c r="BBE47" s="851"/>
      <c r="BBF47" s="851"/>
      <c r="BBG47" s="851"/>
      <c r="BBH47" s="851"/>
      <c r="BBI47" s="851"/>
      <c r="BBJ47" s="851"/>
      <c r="BBK47" s="851"/>
      <c r="BBL47" s="851"/>
      <c r="BBM47" s="851"/>
      <c r="BBN47" s="851"/>
      <c r="BBO47" s="851"/>
      <c r="BBP47" s="851"/>
      <c r="BBQ47" s="851"/>
      <c r="BBR47" s="851"/>
      <c r="BBS47" s="851"/>
      <c r="BBT47" s="851"/>
      <c r="BBU47" s="851"/>
      <c r="BBV47" s="851"/>
      <c r="BBW47" s="851"/>
      <c r="BBX47" s="851"/>
      <c r="BBY47" s="851"/>
      <c r="BBZ47" s="851"/>
      <c r="BCA47" s="851"/>
      <c r="BCB47" s="851"/>
      <c r="BCC47" s="851"/>
      <c r="BCD47" s="851"/>
      <c r="BCE47" s="851"/>
      <c r="BCF47" s="851"/>
      <c r="BCG47" s="851"/>
      <c r="BCH47" s="851"/>
      <c r="BCI47" s="851"/>
      <c r="BCJ47" s="851"/>
      <c r="BCK47" s="851"/>
      <c r="BCL47" s="851"/>
      <c r="BCM47" s="851"/>
      <c r="BCN47" s="851"/>
      <c r="BCO47" s="851"/>
      <c r="BCP47" s="851"/>
      <c r="BCQ47" s="851"/>
      <c r="BCR47" s="851"/>
      <c r="BCS47" s="851"/>
      <c r="BCT47" s="851"/>
      <c r="BCU47" s="851"/>
      <c r="BCV47" s="851"/>
      <c r="BCW47" s="851"/>
      <c r="BCX47" s="851"/>
      <c r="BCY47" s="851"/>
      <c r="BCZ47" s="851"/>
      <c r="BDA47" s="851"/>
      <c r="BDB47" s="851"/>
      <c r="BDC47" s="851"/>
      <c r="BDD47" s="851"/>
      <c r="BDE47" s="851"/>
      <c r="BDF47" s="851"/>
      <c r="BDG47" s="851"/>
      <c r="BDH47" s="851"/>
      <c r="BDI47" s="851"/>
      <c r="BDJ47" s="851"/>
      <c r="BDK47" s="851"/>
      <c r="BDL47" s="851"/>
      <c r="BDM47" s="851"/>
      <c r="BDN47" s="851"/>
      <c r="BDO47" s="851"/>
      <c r="BDP47" s="851"/>
      <c r="BDQ47" s="851"/>
      <c r="BDR47" s="851"/>
      <c r="BDS47" s="851"/>
      <c r="BDT47" s="851"/>
      <c r="BDU47" s="851"/>
      <c r="BDV47" s="851"/>
      <c r="BDW47" s="851"/>
      <c r="BDX47" s="851"/>
      <c r="BDY47" s="851"/>
      <c r="BDZ47" s="851"/>
      <c r="BEA47" s="851"/>
      <c r="BEB47" s="851"/>
      <c r="BEC47" s="851"/>
      <c r="BED47" s="851"/>
      <c r="BEE47" s="851"/>
      <c r="BEF47" s="851"/>
      <c r="BEG47" s="851"/>
      <c r="BEH47" s="851"/>
      <c r="BEI47" s="851"/>
      <c r="BEJ47" s="851"/>
      <c r="BEK47" s="851"/>
      <c r="BEL47" s="851"/>
      <c r="BEM47" s="851"/>
      <c r="BEN47" s="851"/>
      <c r="BEO47" s="851"/>
      <c r="BEP47" s="851"/>
      <c r="BEQ47" s="851"/>
      <c r="BER47" s="851"/>
      <c r="BES47" s="851"/>
      <c r="BET47" s="851"/>
      <c r="BEU47" s="851"/>
      <c r="BEV47" s="851"/>
      <c r="BEW47" s="851"/>
      <c r="BEX47" s="851"/>
      <c r="BEY47" s="851"/>
      <c r="BEZ47" s="851"/>
      <c r="BFA47" s="851"/>
      <c r="BFB47" s="851"/>
      <c r="BFC47" s="851"/>
      <c r="BFD47" s="851"/>
      <c r="BFE47" s="851"/>
      <c r="BFF47" s="851"/>
      <c r="BFG47" s="851"/>
      <c r="BFH47" s="851"/>
      <c r="BFI47" s="851"/>
      <c r="BFJ47" s="851"/>
      <c r="BFK47" s="851"/>
      <c r="BFL47" s="851"/>
      <c r="BFM47" s="851"/>
      <c r="BFN47" s="851"/>
      <c r="BFO47" s="851"/>
      <c r="BFP47" s="851"/>
      <c r="BFQ47" s="851"/>
      <c r="BFR47" s="851"/>
      <c r="BFS47" s="851"/>
      <c r="BFT47" s="851"/>
      <c r="BFU47" s="851"/>
      <c r="BFV47" s="851"/>
      <c r="BFW47" s="851"/>
      <c r="BFX47" s="851"/>
      <c r="BFY47" s="851"/>
      <c r="BFZ47" s="851"/>
      <c r="BGA47" s="851"/>
      <c r="BGB47" s="851"/>
      <c r="BGC47" s="851"/>
      <c r="BGD47" s="851"/>
      <c r="BGE47" s="851"/>
      <c r="BGF47" s="851"/>
      <c r="BGG47" s="851"/>
      <c r="BGH47" s="851"/>
      <c r="BGI47" s="851"/>
      <c r="BGJ47" s="851"/>
      <c r="BGK47" s="851"/>
      <c r="BGL47" s="851"/>
      <c r="BGM47" s="851"/>
      <c r="BGN47" s="851"/>
      <c r="BGO47" s="851"/>
      <c r="BGP47" s="851"/>
      <c r="BGQ47" s="851"/>
      <c r="BGR47" s="851"/>
      <c r="BGS47" s="851"/>
      <c r="BGT47" s="851"/>
      <c r="BGU47" s="851"/>
      <c r="BGV47" s="851"/>
      <c r="BGW47" s="851"/>
      <c r="BGX47" s="851"/>
      <c r="BGY47" s="851"/>
      <c r="BGZ47" s="851"/>
      <c r="BHA47" s="851"/>
      <c r="BHB47" s="851"/>
      <c r="BHC47" s="851"/>
      <c r="BHD47" s="851"/>
      <c r="BHE47" s="851"/>
      <c r="BHF47" s="851"/>
      <c r="BHG47" s="851"/>
      <c r="BHH47" s="851"/>
      <c r="BHI47" s="851"/>
      <c r="BHJ47" s="851"/>
      <c r="BHK47" s="851"/>
      <c r="BHL47" s="851"/>
      <c r="BHM47" s="851"/>
      <c r="BHN47" s="851"/>
      <c r="BHO47" s="851"/>
      <c r="BHP47" s="851"/>
      <c r="BHQ47" s="851"/>
      <c r="BHR47" s="851"/>
      <c r="BHS47" s="851"/>
      <c r="BHT47" s="851"/>
      <c r="BHU47" s="851"/>
      <c r="BHV47" s="851"/>
      <c r="BHW47" s="851"/>
      <c r="BHX47" s="851"/>
      <c r="BHY47" s="851"/>
      <c r="BHZ47" s="851"/>
      <c r="BIA47" s="851"/>
      <c r="BIB47" s="851"/>
      <c r="BIC47" s="851"/>
      <c r="BID47" s="851"/>
      <c r="BIE47" s="851"/>
      <c r="BIF47" s="851"/>
      <c r="BIG47" s="851"/>
      <c r="BIH47" s="851"/>
      <c r="BII47" s="851"/>
      <c r="BIJ47" s="851"/>
      <c r="BIK47" s="851"/>
      <c r="BIL47" s="851"/>
      <c r="BIM47" s="851"/>
      <c r="BIN47" s="851"/>
      <c r="BIO47" s="851"/>
      <c r="BIP47" s="851"/>
      <c r="BIQ47" s="851"/>
      <c r="BIR47" s="851"/>
      <c r="BIS47" s="851"/>
      <c r="BIT47" s="851"/>
      <c r="BIU47" s="851"/>
      <c r="BIV47" s="851"/>
      <c r="BIW47" s="851"/>
      <c r="BIX47" s="851"/>
      <c r="BIY47" s="851"/>
      <c r="BIZ47" s="851"/>
      <c r="BJA47" s="851"/>
      <c r="BJB47" s="851"/>
      <c r="BJC47" s="851"/>
      <c r="BJD47" s="851"/>
      <c r="BJE47" s="851"/>
      <c r="BJF47" s="851"/>
      <c r="BJG47" s="851"/>
      <c r="BJH47" s="851"/>
      <c r="BJI47" s="851"/>
      <c r="BJJ47" s="851"/>
      <c r="BJK47" s="851"/>
      <c r="BJL47" s="851"/>
      <c r="BJM47" s="851"/>
      <c r="BJN47" s="851"/>
      <c r="BJO47" s="851"/>
      <c r="BJP47" s="851"/>
      <c r="BJQ47" s="851"/>
      <c r="BJR47" s="851"/>
      <c r="BJS47" s="851"/>
      <c r="BJT47" s="851"/>
      <c r="BJU47" s="851"/>
      <c r="BJV47" s="851"/>
      <c r="BJW47" s="851"/>
      <c r="BJX47" s="851"/>
      <c r="BJY47" s="851"/>
      <c r="BJZ47" s="851"/>
      <c r="BKA47" s="851"/>
      <c r="BKB47" s="851"/>
      <c r="BKC47" s="851"/>
      <c r="BKD47" s="851"/>
      <c r="BKE47" s="851"/>
      <c r="BKF47" s="851"/>
      <c r="BKG47" s="851"/>
      <c r="BKH47" s="851"/>
      <c r="BKI47" s="851"/>
      <c r="BKJ47" s="851"/>
      <c r="BKK47" s="851"/>
      <c r="BKL47" s="851"/>
      <c r="BKM47" s="851"/>
      <c r="BKN47" s="851"/>
      <c r="BKO47" s="851"/>
      <c r="BKP47" s="851"/>
      <c r="BKQ47" s="851"/>
      <c r="BKR47" s="851"/>
      <c r="BKS47" s="851"/>
      <c r="BKT47" s="851"/>
      <c r="BKU47" s="851"/>
      <c r="BKV47" s="851"/>
      <c r="BKW47" s="851"/>
      <c r="BKX47" s="851"/>
      <c r="BKY47" s="851"/>
      <c r="BKZ47" s="851"/>
      <c r="BLA47" s="851"/>
      <c r="BLB47" s="851"/>
      <c r="BLC47" s="851"/>
      <c r="BLD47" s="851"/>
      <c r="BLE47" s="851"/>
      <c r="BLF47" s="851"/>
      <c r="BLG47" s="851"/>
      <c r="BLH47" s="851"/>
      <c r="BLI47" s="851"/>
      <c r="BLJ47" s="851"/>
      <c r="BLK47" s="851"/>
      <c r="BLL47" s="851"/>
      <c r="BLM47" s="851"/>
      <c r="BLN47" s="851"/>
      <c r="BLO47" s="851"/>
      <c r="BLP47" s="851"/>
      <c r="BLQ47" s="851"/>
      <c r="BLR47" s="851"/>
      <c r="BLS47" s="851"/>
      <c r="BLT47" s="851"/>
      <c r="BLU47" s="851"/>
      <c r="BLV47" s="851"/>
      <c r="BLW47" s="851"/>
      <c r="BLX47" s="851"/>
      <c r="BLY47" s="851"/>
      <c r="BLZ47" s="851"/>
      <c r="BMA47" s="851"/>
      <c r="BMB47" s="851"/>
      <c r="BMC47" s="851"/>
      <c r="BMD47" s="851"/>
      <c r="BME47" s="851"/>
      <c r="BMF47" s="851"/>
      <c r="BMG47" s="851"/>
      <c r="BMH47" s="851"/>
      <c r="BMI47" s="851"/>
      <c r="BMJ47" s="851"/>
      <c r="BMK47" s="851"/>
      <c r="BML47" s="851"/>
      <c r="BMM47" s="851"/>
      <c r="BMN47" s="851"/>
      <c r="BMO47" s="851"/>
      <c r="BMP47" s="851"/>
      <c r="BMQ47" s="851"/>
      <c r="BMR47" s="851"/>
      <c r="BMS47" s="851"/>
      <c r="BMT47" s="851"/>
      <c r="BMU47" s="851"/>
      <c r="BMV47" s="851"/>
      <c r="BMW47" s="851"/>
      <c r="BMX47" s="851"/>
      <c r="BMY47" s="851"/>
      <c r="BMZ47" s="851"/>
      <c r="BNA47" s="851"/>
      <c r="BNB47" s="851"/>
      <c r="BNC47" s="851"/>
      <c r="BND47" s="851"/>
      <c r="BNE47" s="851"/>
      <c r="BNF47" s="851"/>
      <c r="BNG47" s="851"/>
      <c r="BNH47" s="851"/>
      <c r="BNI47" s="851"/>
      <c r="BNJ47" s="851"/>
      <c r="BNK47" s="851"/>
      <c r="BNL47" s="851"/>
      <c r="BNM47" s="851"/>
      <c r="BNN47" s="851"/>
      <c r="BNO47" s="851"/>
      <c r="BNP47" s="851"/>
      <c r="BNQ47" s="851"/>
      <c r="BNR47" s="851"/>
      <c r="BNS47" s="851"/>
      <c r="BNT47" s="851"/>
      <c r="BNU47" s="851"/>
      <c r="BNV47" s="851"/>
      <c r="BNW47" s="851"/>
      <c r="BNX47" s="851"/>
      <c r="BNY47" s="851"/>
      <c r="BNZ47" s="851"/>
      <c r="BOA47" s="851"/>
      <c r="BOB47" s="851"/>
      <c r="BOC47" s="851"/>
      <c r="BOD47" s="851"/>
      <c r="BOE47" s="851"/>
      <c r="BOF47" s="851"/>
      <c r="BOG47" s="851"/>
      <c r="BOH47" s="851"/>
      <c r="BOI47" s="851"/>
      <c r="BOJ47" s="851"/>
      <c r="BOK47" s="851"/>
      <c r="BOL47" s="851"/>
      <c r="BOM47" s="851"/>
      <c r="BON47" s="851"/>
      <c r="BOO47" s="851"/>
      <c r="BOP47" s="851"/>
      <c r="BOQ47" s="851"/>
      <c r="BOR47" s="851"/>
      <c r="BOS47" s="851"/>
      <c r="BOT47" s="851"/>
      <c r="BOU47" s="851"/>
      <c r="BOV47" s="851"/>
      <c r="BOW47" s="851"/>
      <c r="BOX47" s="851"/>
      <c r="BOY47" s="851"/>
      <c r="BOZ47" s="851"/>
      <c r="BPA47" s="851"/>
      <c r="BPB47" s="851"/>
      <c r="BPC47" s="851"/>
      <c r="BPD47" s="851"/>
      <c r="BPE47" s="851"/>
      <c r="BPF47" s="851"/>
      <c r="BPG47" s="851"/>
      <c r="BPH47" s="851"/>
      <c r="BPI47" s="851"/>
      <c r="BPJ47" s="851"/>
      <c r="BPK47" s="851"/>
      <c r="BPL47" s="851"/>
      <c r="BPM47" s="851"/>
      <c r="BPN47" s="851"/>
      <c r="BPO47" s="851"/>
      <c r="BPP47" s="851"/>
      <c r="BPQ47" s="851"/>
      <c r="BPR47" s="851"/>
      <c r="BPS47" s="851"/>
      <c r="BPT47" s="851"/>
      <c r="BPU47" s="851"/>
      <c r="BPV47" s="851"/>
      <c r="BPW47" s="851"/>
      <c r="BPX47" s="851"/>
      <c r="BPY47" s="851"/>
      <c r="BPZ47" s="851"/>
      <c r="BQA47" s="851"/>
      <c r="BQB47" s="851"/>
      <c r="BQC47" s="851"/>
      <c r="BQD47" s="851"/>
      <c r="BQE47" s="851"/>
      <c r="BQF47" s="851"/>
      <c r="BQG47" s="851"/>
      <c r="BQH47" s="851"/>
      <c r="BQI47" s="851"/>
      <c r="BQJ47" s="851"/>
      <c r="BQK47" s="851"/>
      <c r="BQL47" s="851"/>
      <c r="BQM47" s="851"/>
      <c r="BQN47" s="851"/>
      <c r="BQO47" s="851"/>
      <c r="BQP47" s="851"/>
      <c r="BQQ47" s="851"/>
      <c r="BQR47" s="851"/>
      <c r="BQS47" s="851"/>
      <c r="BQT47" s="851"/>
      <c r="BQU47" s="851"/>
      <c r="BQV47" s="851"/>
      <c r="BQW47" s="851"/>
      <c r="BQX47" s="851"/>
      <c r="BQY47" s="851"/>
      <c r="BQZ47" s="851"/>
      <c r="BRA47" s="851"/>
      <c r="BRB47" s="851"/>
      <c r="BRC47" s="851"/>
      <c r="BRD47" s="851"/>
      <c r="BRE47" s="851"/>
      <c r="BRF47" s="851"/>
      <c r="BRG47" s="851"/>
      <c r="BRH47" s="851"/>
      <c r="BRI47" s="851"/>
      <c r="BRJ47" s="851"/>
      <c r="BRK47" s="851"/>
      <c r="BRL47" s="851"/>
      <c r="BRM47" s="851"/>
      <c r="BRN47" s="851"/>
      <c r="BRO47" s="851"/>
      <c r="BRP47" s="851"/>
      <c r="BRQ47" s="851"/>
      <c r="BRR47" s="851"/>
      <c r="BRS47" s="851"/>
      <c r="BRT47" s="851"/>
      <c r="BRU47" s="851"/>
      <c r="BRV47" s="851"/>
      <c r="BRW47" s="851"/>
      <c r="BRX47" s="851"/>
      <c r="BRY47" s="851"/>
      <c r="BRZ47" s="851"/>
      <c r="BSA47" s="851"/>
      <c r="BSB47" s="851"/>
      <c r="BSC47" s="851"/>
      <c r="BSD47" s="851"/>
      <c r="BSE47" s="851"/>
      <c r="BSF47" s="851"/>
      <c r="BSG47" s="851"/>
      <c r="BSH47" s="851"/>
      <c r="BSI47" s="851"/>
      <c r="BSJ47" s="851"/>
      <c r="BSK47" s="851"/>
      <c r="BSL47" s="851"/>
      <c r="BSM47" s="851"/>
      <c r="BSN47" s="851"/>
      <c r="BSO47" s="851"/>
      <c r="BSP47" s="851"/>
      <c r="BSQ47" s="851"/>
      <c r="BSR47" s="851"/>
      <c r="BSS47" s="851"/>
      <c r="BST47" s="851"/>
      <c r="BSU47" s="851"/>
      <c r="BSV47" s="851"/>
      <c r="BSW47" s="851"/>
      <c r="BSX47" s="851"/>
      <c r="BSY47" s="851"/>
      <c r="BSZ47" s="851"/>
      <c r="BTA47" s="851"/>
      <c r="BTB47" s="851"/>
      <c r="BTC47" s="851"/>
      <c r="BTD47" s="851"/>
      <c r="BTE47" s="851"/>
      <c r="BTF47" s="851"/>
      <c r="BTG47" s="851"/>
      <c r="BTH47" s="851"/>
      <c r="BTI47" s="851"/>
      <c r="BTJ47" s="851"/>
      <c r="BTK47" s="851"/>
      <c r="BTL47" s="851"/>
      <c r="BTM47" s="851"/>
      <c r="BTN47" s="851"/>
      <c r="BTO47" s="851"/>
      <c r="BTP47" s="851"/>
      <c r="BTQ47" s="851"/>
      <c r="BTR47" s="851"/>
      <c r="BTS47" s="851"/>
      <c r="BTT47" s="851"/>
      <c r="BTU47" s="851"/>
      <c r="BTV47" s="851"/>
      <c r="BTW47" s="851"/>
      <c r="BTX47" s="851"/>
      <c r="BTY47" s="851"/>
      <c r="BTZ47" s="851"/>
      <c r="BUA47" s="851"/>
      <c r="BUB47" s="851"/>
      <c r="BUC47" s="851"/>
      <c r="BUD47" s="851"/>
      <c r="BUE47" s="851"/>
      <c r="BUF47" s="851"/>
      <c r="BUG47" s="851"/>
      <c r="BUH47" s="851"/>
      <c r="BUI47" s="851"/>
      <c r="BUJ47" s="851"/>
      <c r="BUK47" s="851"/>
      <c r="BUL47" s="851"/>
      <c r="BUM47" s="851"/>
      <c r="BUN47" s="851"/>
      <c r="BUO47" s="851"/>
      <c r="BUP47" s="851"/>
      <c r="BUQ47" s="851"/>
      <c r="BUR47" s="851"/>
      <c r="BUS47" s="851"/>
      <c r="BUT47" s="851"/>
      <c r="BUU47" s="851"/>
      <c r="BUV47" s="851"/>
      <c r="BUW47" s="851"/>
      <c r="BUX47" s="851"/>
      <c r="BUY47" s="851"/>
      <c r="BUZ47" s="851"/>
      <c r="BVA47" s="851"/>
      <c r="BVB47" s="851"/>
      <c r="BVC47" s="851"/>
      <c r="BVD47" s="851"/>
      <c r="BVE47" s="851"/>
      <c r="BVF47" s="851"/>
      <c r="BVG47" s="851"/>
      <c r="BVH47" s="851"/>
      <c r="BVI47" s="851"/>
      <c r="BVJ47" s="851"/>
      <c r="BVK47" s="851"/>
      <c r="BVL47" s="851"/>
      <c r="BVM47" s="851"/>
      <c r="BVN47" s="851"/>
      <c r="BVO47" s="851"/>
      <c r="BVP47" s="851"/>
      <c r="BVQ47" s="851"/>
      <c r="BVR47" s="851"/>
      <c r="BVS47" s="851"/>
      <c r="BVT47" s="851"/>
      <c r="BVU47" s="851"/>
      <c r="BVV47" s="851"/>
      <c r="BVW47" s="851"/>
      <c r="BVX47" s="851"/>
      <c r="BVY47" s="851"/>
      <c r="BVZ47" s="851"/>
      <c r="BWA47" s="851"/>
      <c r="BWB47" s="851"/>
      <c r="BWC47" s="851"/>
      <c r="BWD47" s="851"/>
      <c r="BWE47" s="851"/>
      <c r="BWF47" s="851"/>
      <c r="BWG47" s="851"/>
      <c r="BWH47" s="851"/>
      <c r="BWI47" s="851"/>
      <c r="BWJ47" s="851"/>
      <c r="BWK47" s="851"/>
      <c r="BWL47" s="851"/>
      <c r="BWM47" s="851"/>
      <c r="BWN47" s="851"/>
      <c r="BWO47" s="851"/>
      <c r="BWP47" s="851"/>
      <c r="BWQ47" s="851"/>
      <c r="BWR47" s="851"/>
      <c r="BWS47" s="851"/>
      <c r="BWT47" s="851"/>
      <c r="BWU47" s="851"/>
      <c r="BWV47" s="851"/>
      <c r="BWW47" s="851"/>
      <c r="BWX47" s="851"/>
      <c r="BWY47" s="851"/>
      <c r="BWZ47" s="851"/>
      <c r="BXA47" s="851"/>
      <c r="BXB47" s="851"/>
      <c r="BXC47" s="851"/>
      <c r="BXD47" s="851"/>
      <c r="BXE47" s="851"/>
      <c r="BXF47" s="851"/>
      <c r="BXG47" s="851"/>
      <c r="BXH47" s="851"/>
      <c r="BXI47" s="851"/>
      <c r="BXJ47" s="851"/>
      <c r="BXK47" s="851"/>
      <c r="BXL47" s="851"/>
      <c r="BXM47" s="851"/>
      <c r="BXN47" s="851"/>
      <c r="BXO47" s="851"/>
      <c r="BXP47" s="851"/>
      <c r="BXQ47" s="851"/>
      <c r="BXR47" s="851"/>
      <c r="BXS47" s="851"/>
      <c r="BXT47" s="851"/>
      <c r="BXU47" s="851"/>
      <c r="BXV47" s="851"/>
      <c r="BXW47" s="851"/>
      <c r="BXX47" s="851"/>
      <c r="BXY47" s="851"/>
      <c r="BXZ47" s="851"/>
      <c r="BYA47" s="851"/>
      <c r="BYB47" s="851"/>
      <c r="BYC47" s="851"/>
      <c r="BYD47" s="851"/>
      <c r="BYE47" s="851"/>
      <c r="BYF47" s="851"/>
      <c r="BYG47" s="851"/>
      <c r="BYH47" s="851"/>
      <c r="BYI47" s="851"/>
      <c r="BYJ47" s="851"/>
      <c r="BYK47" s="851"/>
      <c r="BYL47" s="851"/>
      <c r="BYM47" s="851"/>
      <c r="BYN47" s="851"/>
      <c r="BYO47" s="851"/>
      <c r="BYP47" s="851"/>
      <c r="BYQ47" s="851"/>
      <c r="BYR47" s="851"/>
      <c r="BYS47" s="851"/>
      <c r="BYT47" s="851"/>
      <c r="BYU47" s="851"/>
      <c r="BYV47" s="851"/>
      <c r="BYW47" s="851"/>
      <c r="BYX47" s="851"/>
      <c r="BYY47" s="851"/>
      <c r="BYZ47" s="851"/>
      <c r="BZA47" s="851"/>
      <c r="BZB47" s="851"/>
      <c r="BZC47" s="851"/>
      <c r="BZD47" s="851"/>
      <c r="BZE47" s="851"/>
      <c r="BZF47" s="851"/>
      <c r="BZG47" s="851"/>
      <c r="BZH47" s="851"/>
      <c r="BZI47" s="851"/>
      <c r="BZJ47" s="851"/>
      <c r="BZK47" s="851"/>
      <c r="BZL47" s="851"/>
      <c r="BZM47" s="851"/>
      <c r="BZN47" s="851"/>
      <c r="BZO47" s="851"/>
      <c r="BZP47" s="851"/>
      <c r="BZQ47" s="851"/>
      <c r="BZR47" s="851"/>
      <c r="BZS47" s="851"/>
      <c r="BZT47" s="851"/>
      <c r="BZU47" s="851"/>
      <c r="BZV47" s="851"/>
      <c r="BZW47" s="851"/>
      <c r="BZX47" s="851"/>
      <c r="BZY47" s="851"/>
      <c r="BZZ47" s="851"/>
      <c r="CAA47" s="851"/>
      <c r="CAB47" s="851"/>
      <c r="CAC47" s="851"/>
      <c r="CAD47" s="851"/>
      <c r="CAE47" s="851"/>
      <c r="CAF47" s="851"/>
      <c r="CAG47" s="851"/>
      <c r="CAH47" s="851"/>
      <c r="CAI47" s="851"/>
      <c r="CAJ47" s="851"/>
      <c r="CAK47" s="851"/>
      <c r="CAL47" s="851"/>
      <c r="CAM47" s="851"/>
      <c r="CAN47" s="851"/>
      <c r="CAO47" s="851"/>
      <c r="CAP47" s="851"/>
      <c r="CAQ47" s="851"/>
      <c r="CAR47" s="851"/>
      <c r="CAS47" s="851"/>
      <c r="CAT47" s="851"/>
      <c r="CAU47" s="851"/>
      <c r="CAV47" s="851"/>
      <c r="CAW47" s="851"/>
      <c r="CAX47" s="851"/>
      <c r="CAY47" s="851"/>
      <c r="CAZ47" s="851"/>
      <c r="CBA47" s="851"/>
      <c r="CBB47" s="851"/>
      <c r="CBC47" s="851"/>
      <c r="CBD47" s="851"/>
      <c r="CBE47" s="851"/>
      <c r="CBF47" s="851"/>
      <c r="CBG47" s="851"/>
      <c r="CBH47" s="851"/>
      <c r="CBI47" s="851"/>
      <c r="CBJ47" s="851"/>
      <c r="CBK47" s="851"/>
      <c r="CBL47" s="851"/>
      <c r="CBM47" s="851"/>
      <c r="CBN47" s="851"/>
      <c r="CBO47" s="851"/>
      <c r="CBP47" s="851"/>
      <c r="CBQ47" s="851"/>
      <c r="CBR47" s="851"/>
      <c r="CBS47" s="851"/>
      <c r="CBT47" s="851"/>
      <c r="CBU47" s="851"/>
      <c r="CBV47" s="851"/>
      <c r="CBW47" s="851"/>
      <c r="CBX47" s="851"/>
      <c r="CBY47" s="851"/>
      <c r="CBZ47" s="851"/>
      <c r="CCA47" s="851"/>
      <c r="CCB47" s="851"/>
      <c r="CCC47" s="851"/>
      <c r="CCD47" s="851"/>
      <c r="CCE47" s="851"/>
      <c r="CCF47" s="851"/>
      <c r="CCG47" s="851"/>
      <c r="CCH47" s="851"/>
      <c r="CCI47" s="851"/>
      <c r="CCJ47" s="851"/>
      <c r="CCK47" s="851"/>
      <c r="CCL47" s="851"/>
      <c r="CCM47" s="851"/>
      <c r="CCN47" s="851"/>
      <c r="CCO47" s="851"/>
      <c r="CCP47" s="851"/>
      <c r="CCQ47" s="851"/>
      <c r="CCR47" s="851"/>
      <c r="CCS47" s="851"/>
      <c r="CCT47" s="851"/>
      <c r="CCU47" s="851"/>
      <c r="CCV47" s="851"/>
      <c r="CCW47" s="851"/>
      <c r="CCX47" s="851"/>
      <c r="CCY47" s="851"/>
      <c r="CCZ47" s="851"/>
      <c r="CDA47" s="851"/>
      <c r="CDB47" s="851"/>
      <c r="CDC47" s="851"/>
      <c r="CDD47" s="851"/>
      <c r="CDE47" s="851"/>
      <c r="CDF47" s="851"/>
      <c r="CDG47" s="851"/>
      <c r="CDH47" s="851"/>
      <c r="CDI47" s="851"/>
      <c r="CDJ47" s="851"/>
      <c r="CDK47" s="851"/>
      <c r="CDL47" s="851"/>
      <c r="CDM47" s="851"/>
      <c r="CDN47" s="851"/>
      <c r="CDO47" s="851"/>
      <c r="CDP47" s="851"/>
      <c r="CDQ47" s="851"/>
      <c r="CDR47" s="851"/>
      <c r="CDS47" s="851"/>
      <c r="CDT47" s="851"/>
      <c r="CDU47" s="851"/>
      <c r="CDV47" s="851"/>
      <c r="CDW47" s="851"/>
      <c r="CDX47" s="851"/>
      <c r="CDY47" s="851"/>
      <c r="CDZ47" s="851"/>
      <c r="CEA47" s="851"/>
      <c r="CEB47" s="851"/>
      <c r="CEC47" s="851"/>
      <c r="CED47" s="851"/>
      <c r="CEE47" s="851"/>
      <c r="CEF47" s="851"/>
      <c r="CEG47" s="851"/>
      <c r="CEH47" s="851"/>
      <c r="CEI47" s="851"/>
      <c r="CEJ47" s="851"/>
      <c r="CEK47" s="851"/>
      <c r="CEL47" s="851"/>
      <c r="CEM47" s="851"/>
      <c r="CEN47" s="851"/>
      <c r="CEO47" s="851"/>
      <c r="CEP47" s="851"/>
      <c r="CEQ47" s="851"/>
      <c r="CER47" s="851"/>
      <c r="CES47" s="851"/>
      <c r="CET47" s="851"/>
      <c r="CEU47" s="851"/>
      <c r="CEV47" s="851"/>
      <c r="CEW47" s="851"/>
      <c r="CEX47" s="851"/>
      <c r="CEY47" s="851"/>
      <c r="CEZ47" s="851"/>
      <c r="CFA47" s="851"/>
      <c r="CFB47" s="851"/>
      <c r="CFC47" s="851"/>
      <c r="CFD47" s="851"/>
      <c r="CFE47" s="851"/>
      <c r="CFF47" s="851"/>
      <c r="CFG47" s="851"/>
      <c r="CFH47" s="851"/>
      <c r="CFI47" s="851"/>
      <c r="CFJ47" s="851"/>
      <c r="CFK47" s="851"/>
      <c r="CFL47" s="851"/>
      <c r="CFM47" s="851"/>
      <c r="CFN47" s="851"/>
      <c r="CFO47" s="851"/>
      <c r="CFP47" s="851"/>
      <c r="CFQ47" s="851"/>
      <c r="CFR47" s="851"/>
      <c r="CFS47" s="851"/>
      <c r="CFT47" s="851"/>
      <c r="CFU47" s="851"/>
      <c r="CFV47" s="851"/>
      <c r="CFW47" s="851"/>
      <c r="CFX47" s="851"/>
      <c r="CFY47" s="851"/>
      <c r="CFZ47" s="851"/>
      <c r="CGA47" s="851"/>
      <c r="CGB47" s="851"/>
      <c r="CGC47" s="851"/>
      <c r="CGD47" s="851"/>
      <c r="CGE47" s="851"/>
      <c r="CGF47" s="851"/>
      <c r="CGG47" s="851"/>
      <c r="CGH47" s="851"/>
      <c r="CGI47" s="851"/>
      <c r="CGJ47" s="851"/>
      <c r="CGK47" s="851"/>
      <c r="CGL47" s="851"/>
      <c r="CGM47" s="851"/>
      <c r="CGN47" s="851"/>
      <c r="CGO47" s="851"/>
      <c r="CGP47" s="851"/>
      <c r="CGQ47" s="851"/>
      <c r="CGR47" s="851"/>
      <c r="CGS47" s="851"/>
      <c r="CGT47" s="851"/>
      <c r="CGU47" s="851"/>
      <c r="CGV47" s="851"/>
      <c r="CGW47" s="851"/>
      <c r="CGX47" s="851"/>
      <c r="CGY47" s="851"/>
      <c r="CGZ47" s="851"/>
      <c r="CHA47" s="851"/>
      <c r="CHB47" s="851"/>
      <c r="CHC47" s="851"/>
      <c r="CHD47" s="851"/>
      <c r="CHE47" s="851"/>
      <c r="CHF47" s="851"/>
      <c r="CHG47" s="851"/>
      <c r="CHH47" s="851"/>
      <c r="CHI47" s="851"/>
      <c r="CHJ47" s="851"/>
      <c r="CHK47" s="851"/>
      <c r="CHL47" s="851"/>
      <c r="CHM47" s="851"/>
      <c r="CHN47" s="851"/>
      <c r="CHO47" s="851"/>
      <c r="CHP47" s="851"/>
      <c r="CHQ47" s="851"/>
      <c r="CHR47" s="851"/>
      <c r="CHS47" s="851"/>
      <c r="CHT47" s="851"/>
      <c r="CHU47" s="851"/>
      <c r="CHV47" s="851"/>
      <c r="CHW47" s="851"/>
      <c r="CHX47" s="851"/>
      <c r="CHY47" s="851"/>
      <c r="CHZ47" s="851"/>
      <c r="CIA47" s="851"/>
      <c r="CIB47" s="851"/>
      <c r="CIC47" s="851"/>
      <c r="CID47" s="851"/>
      <c r="CIE47" s="851"/>
      <c r="CIF47" s="851"/>
      <c r="CIG47" s="851"/>
      <c r="CIH47" s="851"/>
      <c r="CII47" s="851"/>
      <c r="CIJ47" s="851"/>
      <c r="CIK47" s="851"/>
      <c r="CIL47" s="851"/>
      <c r="CIM47" s="851"/>
      <c r="CIN47" s="851"/>
      <c r="CIO47" s="851"/>
      <c r="CIP47" s="851"/>
      <c r="CIQ47" s="851"/>
      <c r="CIR47" s="851"/>
      <c r="CIS47" s="851"/>
      <c r="CIT47" s="851"/>
      <c r="CIU47" s="851"/>
      <c r="CIV47" s="851"/>
      <c r="CIW47" s="851"/>
      <c r="CIX47" s="851"/>
      <c r="CIY47" s="851"/>
      <c r="CIZ47" s="851"/>
      <c r="CJA47" s="851"/>
      <c r="CJB47" s="851"/>
      <c r="CJC47" s="851"/>
      <c r="CJD47" s="851"/>
      <c r="CJE47" s="851"/>
      <c r="CJF47" s="851"/>
      <c r="CJG47" s="851"/>
      <c r="CJH47" s="851"/>
      <c r="CJI47" s="851"/>
      <c r="CJJ47" s="851"/>
      <c r="CJK47" s="851"/>
      <c r="CJL47" s="851"/>
      <c r="CJM47" s="851"/>
      <c r="CJN47" s="851"/>
      <c r="CJO47" s="851"/>
      <c r="CJP47" s="851"/>
      <c r="CJQ47" s="851"/>
      <c r="CJR47" s="851"/>
      <c r="CJS47" s="851"/>
      <c r="CJT47" s="851"/>
      <c r="CJU47" s="851"/>
      <c r="CJV47" s="851"/>
      <c r="CJW47" s="851"/>
      <c r="CJX47" s="851"/>
      <c r="CJY47" s="851"/>
      <c r="CJZ47" s="851"/>
      <c r="CKA47" s="851"/>
      <c r="CKB47" s="851"/>
      <c r="CKC47" s="851"/>
      <c r="CKD47" s="851"/>
      <c r="CKE47" s="851"/>
      <c r="CKF47" s="851"/>
      <c r="CKG47" s="851"/>
      <c r="CKH47" s="851"/>
      <c r="CKI47" s="851"/>
      <c r="CKJ47" s="851"/>
      <c r="CKK47" s="851"/>
      <c r="CKL47" s="851"/>
      <c r="CKM47" s="851"/>
      <c r="CKN47" s="851"/>
      <c r="CKO47" s="851"/>
      <c r="CKP47" s="851"/>
      <c r="CKQ47" s="851"/>
      <c r="CKR47" s="851"/>
      <c r="CKS47" s="851"/>
      <c r="CKT47" s="851"/>
      <c r="CKU47" s="851"/>
      <c r="CKV47" s="851"/>
      <c r="CKW47" s="851"/>
      <c r="CKX47" s="851"/>
      <c r="CKY47" s="851"/>
      <c r="CKZ47" s="851"/>
      <c r="CLA47" s="851"/>
      <c r="CLB47" s="851"/>
      <c r="CLC47" s="851"/>
      <c r="CLD47" s="851"/>
      <c r="CLE47" s="851"/>
      <c r="CLF47" s="851"/>
      <c r="CLG47" s="851"/>
      <c r="CLH47" s="851"/>
      <c r="CLI47" s="851"/>
      <c r="CLJ47" s="851"/>
      <c r="CLK47" s="851"/>
      <c r="CLL47" s="851"/>
      <c r="CLM47" s="851"/>
      <c r="CLN47" s="851"/>
      <c r="CLO47" s="851"/>
      <c r="CLP47" s="851"/>
      <c r="CLQ47" s="851"/>
      <c r="CLR47" s="851"/>
      <c r="CLS47" s="851"/>
      <c r="CLT47" s="851"/>
      <c r="CLU47" s="851"/>
      <c r="CLV47" s="851"/>
      <c r="CLW47" s="851"/>
      <c r="CLX47" s="851"/>
      <c r="CLY47" s="851"/>
      <c r="CLZ47" s="851"/>
      <c r="CMA47" s="851"/>
      <c r="CMB47" s="851"/>
      <c r="CMC47" s="851"/>
      <c r="CMD47" s="851"/>
      <c r="CME47" s="851"/>
      <c r="CMF47" s="851"/>
      <c r="CMG47" s="851"/>
      <c r="CMH47" s="851"/>
      <c r="CMI47" s="851"/>
      <c r="CMJ47" s="851"/>
      <c r="CMK47" s="851"/>
      <c r="CML47" s="851"/>
      <c r="CMM47" s="851"/>
      <c r="CMN47" s="851"/>
      <c r="CMO47" s="851"/>
      <c r="CMP47" s="851"/>
      <c r="CMQ47" s="851"/>
      <c r="CMR47" s="851"/>
      <c r="CMS47" s="851"/>
      <c r="CMT47" s="851"/>
      <c r="CMU47" s="851"/>
      <c r="CMV47" s="851"/>
      <c r="CMW47" s="851"/>
      <c r="CMX47" s="851"/>
      <c r="CMY47" s="851"/>
      <c r="CMZ47" s="851"/>
      <c r="CNA47" s="851"/>
      <c r="CNB47" s="851"/>
      <c r="CNC47" s="851"/>
      <c r="CND47" s="851"/>
      <c r="CNE47" s="851"/>
      <c r="CNF47" s="851"/>
      <c r="CNG47" s="851"/>
      <c r="CNH47" s="851"/>
      <c r="CNI47" s="851"/>
      <c r="CNJ47" s="851"/>
      <c r="CNK47" s="851"/>
      <c r="CNL47" s="851"/>
      <c r="CNM47" s="851"/>
      <c r="CNN47" s="851"/>
      <c r="CNO47" s="851"/>
      <c r="CNP47" s="851"/>
      <c r="CNQ47" s="851"/>
      <c r="CNR47" s="851"/>
      <c r="CNS47" s="851"/>
      <c r="CNT47" s="851"/>
      <c r="CNU47" s="851"/>
      <c r="CNV47" s="851"/>
      <c r="CNW47" s="851"/>
      <c r="CNX47" s="851"/>
      <c r="CNY47" s="851"/>
      <c r="CNZ47" s="851"/>
      <c r="COA47" s="851"/>
      <c r="COB47" s="851"/>
      <c r="COC47" s="851"/>
      <c r="COD47" s="851"/>
      <c r="COE47" s="851"/>
      <c r="COF47" s="851"/>
      <c r="COG47" s="851"/>
      <c r="COH47" s="851"/>
      <c r="COI47" s="851"/>
      <c r="COJ47" s="851"/>
      <c r="COK47" s="851"/>
      <c r="COL47" s="851"/>
      <c r="COM47" s="851"/>
      <c r="CON47" s="851"/>
      <c r="COO47" s="851"/>
      <c r="COP47" s="851"/>
      <c r="COQ47" s="851"/>
      <c r="COR47" s="851"/>
      <c r="COS47" s="851"/>
      <c r="COT47" s="851"/>
      <c r="COU47" s="851"/>
      <c r="COV47" s="851"/>
      <c r="COW47" s="851"/>
      <c r="COX47" s="851"/>
      <c r="COY47" s="851"/>
      <c r="COZ47" s="851"/>
      <c r="CPA47" s="851"/>
      <c r="CPB47" s="851"/>
      <c r="CPC47" s="851"/>
      <c r="CPD47" s="851"/>
      <c r="CPE47" s="851"/>
      <c r="CPF47" s="851"/>
      <c r="CPG47" s="851"/>
      <c r="CPH47" s="851"/>
      <c r="CPI47" s="851"/>
      <c r="CPJ47" s="851"/>
      <c r="CPK47" s="851"/>
      <c r="CPL47" s="851"/>
      <c r="CPM47" s="851"/>
      <c r="CPN47" s="851"/>
      <c r="CPO47" s="851"/>
      <c r="CPP47" s="851"/>
      <c r="CPQ47" s="851"/>
      <c r="CPR47" s="851"/>
      <c r="CPS47" s="851"/>
      <c r="CPT47" s="851"/>
      <c r="CPU47" s="851"/>
      <c r="CPV47" s="851"/>
      <c r="CPW47" s="851"/>
      <c r="CPX47" s="851"/>
      <c r="CPY47" s="851"/>
      <c r="CPZ47" s="851"/>
      <c r="CQA47" s="851"/>
      <c r="CQB47" s="851"/>
      <c r="CQC47" s="851"/>
      <c r="CQD47" s="851"/>
      <c r="CQE47" s="851"/>
      <c r="CQF47" s="851"/>
      <c r="CQG47" s="851"/>
      <c r="CQH47" s="851"/>
      <c r="CQI47" s="851"/>
      <c r="CQJ47" s="851"/>
      <c r="CQK47" s="851"/>
      <c r="CQL47" s="851"/>
      <c r="CQM47" s="851"/>
      <c r="CQN47" s="851"/>
      <c r="CQO47" s="851"/>
      <c r="CQP47" s="851"/>
      <c r="CQQ47" s="851"/>
      <c r="CQR47" s="851"/>
      <c r="CQS47" s="851"/>
      <c r="CQT47" s="851"/>
      <c r="CQU47" s="851"/>
      <c r="CQV47" s="851"/>
      <c r="CQW47" s="851"/>
      <c r="CQX47" s="851"/>
      <c r="CQY47" s="851"/>
      <c r="CQZ47" s="851"/>
      <c r="CRA47" s="851"/>
      <c r="CRB47" s="851"/>
      <c r="CRC47" s="851"/>
      <c r="CRD47" s="851"/>
      <c r="CRE47" s="851"/>
      <c r="CRF47" s="851"/>
      <c r="CRG47" s="851"/>
      <c r="CRH47" s="851"/>
      <c r="CRI47" s="851"/>
      <c r="CRJ47" s="851"/>
      <c r="CRK47" s="851"/>
      <c r="CRL47" s="851"/>
      <c r="CRM47" s="851"/>
      <c r="CRN47" s="851"/>
      <c r="CRO47" s="851"/>
      <c r="CRP47" s="851"/>
      <c r="CRQ47" s="851"/>
      <c r="CRR47" s="851"/>
      <c r="CRS47" s="851"/>
      <c r="CRT47" s="851"/>
      <c r="CRU47" s="851"/>
      <c r="CRV47" s="851"/>
      <c r="CRW47" s="851"/>
      <c r="CRX47" s="851"/>
      <c r="CRY47" s="851"/>
      <c r="CRZ47" s="851"/>
      <c r="CSA47" s="851"/>
      <c r="CSB47" s="851"/>
      <c r="CSC47" s="851"/>
      <c r="CSD47" s="851"/>
      <c r="CSE47" s="851"/>
      <c r="CSF47" s="851"/>
      <c r="CSG47" s="851"/>
      <c r="CSH47" s="851"/>
      <c r="CSI47" s="851"/>
      <c r="CSJ47" s="851"/>
      <c r="CSK47" s="851"/>
      <c r="CSL47" s="851"/>
      <c r="CSM47" s="851"/>
      <c r="CSN47" s="851"/>
      <c r="CSO47" s="851"/>
      <c r="CSP47" s="851"/>
      <c r="CSQ47" s="851"/>
      <c r="CSR47" s="851"/>
      <c r="CSS47" s="851"/>
      <c r="CST47" s="851"/>
      <c r="CSU47" s="851"/>
      <c r="CSV47" s="851"/>
      <c r="CSW47" s="851"/>
      <c r="CSX47" s="851"/>
      <c r="CSY47" s="851"/>
      <c r="CSZ47" s="851"/>
      <c r="CTA47" s="851"/>
      <c r="CTB47" s="851"/>
      <c r="CTC47" s="851"/>
      <c r="CTD47" s="851"/>
      <c r="CTE47" s="851"/>
      <c r="CTF47" s="851"/>
      <c r="CTG47" s="851"/>
      <c r="CTH47" s="851"/>
      <c r="CTI47" s="851"/>
      <c r="CTJ47" s="851"/>
      <c r="CTK47" s="851"/>
      <c r="CTL47" s="851"/>
      <c r="CTM47" s="851"/>
      <c r="CTN47" s="851"/>
      <c r="CTO47" s="851"/>
      <c r="CTP47" s="851"/>
      <c r="CTQ47" s="851"/>
      <c r="CTR47" s="851"/>
      <c r="CTS47" s="851"/>
      <c r="CTT47" s="851"/>
      <c r="CTU47" s="851"/>
      <c r="CTV47" s="851"/>
      <c r="CTW47" s="851"/>
      <c r="CTX47" s="851"/>
      <c r="CTY47" s="851"/>
      <c r="CTZ47" s="851"/>
      <c r="CUA47" s="851"/>
      <c r="CUB47" s="851"/>
      <c r="CUC47" s="851"/>
      <c r="CUD47" s="851"/>
      <c r="CUE47" s="851"/>
      <c r="CUF47" s="851"/>
      <c r="CUG47" s="851"/>
      <c r="CUH47" s="851"/>
      <c r="CUI47" s="851"/>
      <c r="CUJ47" s="851"/>
      <c r="CUK47" s="851"/>
      <c r="CUL47" s="851"/>
      <c r="CUM47" s="851"/>
      <c r="CUN47" s="851"/>
      <c r="CUO47" s="851"/>
      <c r="CUP47" s="851"/>
      <c r="CUQ47" s="851"/>
      <c r="CUR47" s="851"/>
      <c r="CUS47" s="851"/>
      <c r="CUT47" s="851"/>
      <c r="CUU47" s="851"/>
      <c r="CUV47" s="851"/>
      <c r="CUW47" s="851"/>
      <c r="CUX47" s="851"/>
      <c r="CUY47" s="851"/>
      <c r="CUZ47" s="851"/>
      <c r="CVA47" s="851"/>
      <c r="CVB47" s="851"/>
      <c r="CVC47" s="851"/>
      <c r="CVD47" s="851"/>
      <c r="CVE47" s="851"/>
      <c r="CVF47" s="851"/>
      <c r="CVG47" s="851"/>
      <c r="CVH47" s="851"/>
      <c r="CVI47" s="851"/>
      <c r="CVJ47" s="851"/>
      <c r="CVK47" s="851"/>
      <c r="CVL47" s="851"/>
      <c r="CVM47" s="851"/>
      <c r="CVN47" s="851"/>
      <c r="CVO47" s="851"/>
      <c r="CVP47" s="851"/>
      <c r="CVQ47" s="851"/>
      <c r="CVR47" s="851"/>
      <c r="CVS47" s="851"/>
      <c r="CVT47" s="851"/>
      <c r="CVU47" s="851"/>
      <c r="CVV47" s="851"/>
      <c r="CVW47" s="851"/>
      <c r="CVX47" s="851"/>
      <c r="CVY47" s="851"/>
      <c r="CVZ47" s="851"/>
      <c r="CWA47" s="851"/>
      <c r="CWB47" s="851"/>
      <c r="CWC47" s="851"/>
      <c r="CWD47" s="851"/>
      <c r="CWE47" s="851"/>
      <c r="CWF47" s="851"/>
      <c r="CWG47" s="851"/>
      <c r="CWH47" s="851"/>
      <c r="CWI47" s="851"/>
      <c r="CWJ47" s="851"/>
      <c r="CWK47" s="851"/>
      <c r="CWL47" s="851"/>
      <c r="CWM47" s="851"/>
      <c r="CWN47" s="851"/>
      <c r="CWO47" s="851"/>
      <c r="CWP47" s="851"/>
      <c r="CWQ47" s="851"/>
      <c r="CWR47" s="851"/>
      <c r="CWS47" s="851"/>
      <c r="CWT47" s="851"/>
      <c r="CWU47" s="851"/>
      <c r="CWV47" s="851"/>
      <c r="CWW47" s="851"/>
      <c r="CWX47" s="851"/>
      <c r="CWY47" s="851"/>
      <c r="CWZ47" s="851"/>
      <c r="CXA47" s="851"/>
      <c r="CXB47" s="851"/>
      <c r="CXC47" s="851"/>
      <c r="CXD47" s="851"/>
      <c r="CXE47" s="851"/>
      <c r="CXF47" s="851"/>
      <c r="CXG47" s="851"/>
      <c r="CXH47" s="851"/>
      <c r="CXI47" s="851"/>
      <c r="CXJ47" s="851"/>
      <c r="CXK47" s="851"/>
      <c r="CXL47" s="851"/>
      <c r="CXM47" s="851"/>
      <c r="CXN47" s="851"/>
      <c r="CXO47" s="851"/>
      <c r="CXP47" s="851"/>
      <c r="CXQ47" s="851"/>
      <c r="CXR47" s="851"/>
      <c r="CXS47" s="851"/>
      <c r="CXT47" s="851"/>
      <c r="CXU47" s="851"/>
      <c r="CXV47" s="851"/>
      <c r="CXW47" s="851"/>
      <c r="CXX47" s="851"/>
      <c r="CXY47" s="851"/>
      <c r="CXZ47" s="851"/>
      <c r="CYA47" s="851"/>
      <c r="CYB47" s="851"/>
      <c r="CYC47" s="851"/>
      <c r="CYD47" s="851"/>
      <c r="CYE47" s="851"/>
      <c r="CYF47" s="851"/>
      <c r="CYG47" s="851"/>
      <c r="CYH47" s="851"/>
      <c r="CYI47" s="851"/>
      <c r="CYJ47" s="851"/>
      <c r="CYK47" s="851"/>
      <c r="CYL47" s="851"/>
      <c r="CYM47" s="851"/>
      <c r="CYN47" s="851"/>
      <c r="CYO47" s="851"/>
      <c r="CYP47" s="851"/>
      <c r="CYQ47" s="851"/>
      <c r="CYR47" s="851"/>
      <c r="CYS47" s="851"/>
      <c r="CYT47" s="851"/>
      <c r="CYU47" s="851"/>
      <c r="CYV47" s="851"/>
      <c r="CYW47" s="851"/>
      <c r="CYX47" s="851"/>
      <c r="CYY47" s="851"/>
      <c r="CYZ47" s="851"/>
      <c r="CZA47" s="851"/>
      <c r="CZB47" s="851"/>
      <c r="CZC47" s="851"/>
      <c r="CZD47" s="851"/>
      <c r="CZE47" s="851"/>
      <c r="CZF47" s="851"/>
      <c r="CZG47" s="851"/>
      <c r="CZH47" s="851"/>
      <c r="CZI47" s="851"/>
      <c r="CZJ47" s="851"/>
      <c r="CZK47" s="851"/>
      <c r="CZL47" s="851"/>
      <c r="CZM47" s="851"/>
      <c r="CZN47" s="851"/>
      <c r="CZO47" s="851"/>
      <c r="CZP47" s="851"/>
      <c r="CZQ47" s="851"/>
      <c r="CZR47" s="851"/>
      <c r="CZS47" s="851"/>
      <c r="CZT47" s="851"/>
      <c r="CZU47" s="851"/>
      <c r="CZV47" s="851"/>
      <c r="CZW47" s="851"/>
      <c r="CZX47" s="851"/>
      <c r="CZY47" s="851"/>
      <c r="CZZ47" s="851"/>
      <c r="DAA47" s="851"/>
      <c r="DAB47" s="851"/>
      <c r="DAC47" s="851"/>
      <c r="DAD47" s="851"/>
      <c r="DAE47" s="851"/>
      <c r="DAF47" s="851"/>
      <c r="DAG47" s="851"/>
      <c r="DAH47" s="851"/>
      <c r="DAI47" s="851"/>
      <c r="DAJ47" s="851"/>
      <c r="DAK47" s="851"/>
      <c r="DAL47" s="851"/>
      <c r="DAM47" s="851"/>
      <c r="DAN47" s="851"/>
      <c r="DAO47" s="851"/>
      <c r="DAP47" s="851"/>
      <c r="DAQ47" s="851"/>
      <c r="DAR47" s="851"/>
      <c r="DAS47" s="851"/>
      <c r="DAT47" s="851"/>
      <c r="DAU47" s="851"/>
      <c r="DAV47" s="851"/>
      <c r="DAW47" s="851"/>
      <c r="DAX47" s="851"/>
      <c r="DAY47" s="851"/>
      <c r="DAZ47" s="851"/>
      <c r="DBA47" s="851"/>
      <c r="DBB47" s="851"/>
      <c r="DBC47" s="851"/>
      <c r="DBD47" s="851"/>
      <c r="DBE47" s="851"/>
      <c r="DBF47" s="851"/>
      <c r="DBG47" s="851"/>
      <c r="DBH47" s="851"/>
      <c r="DBI47" s="851"/>
      <c r="DBJ47" s="851"/>
      <c r="DBK47" s="851"/>
      <c r="DBL47" s="851"/>
      <c r="DBM47" s="851"/>
      <c r="DBN47" s="851"/>
      <c r="DBO47" s="851"/>
      <c r="DBP47" s="851"/>
      <c r="DBQ47" s="851"/>
      <c r="DBR47" s="851"/>
      <c r="DBS47" s="851"/>
      <c r="DBT47" s="851"/>
      <c r="DBU47" s="851"/>
      <c r="DBV47" s="851"/>
      <c r="DBW47" s="851"/>
      <c r="DBX47" s="851"/>
      <c r="DBY47" s="851"/>
      <c r="DBZ47" s="851"/>
      <c r="DCA47" s="851"/>
      <c r="DCB47" s="851"/>
      <c r="DCC47" s="851"/>
      <c r="DCD47" s="851"/>
      <c r="DCE47" s="851"/>
      <c r="DCF47" s="851"/>
      <c r="DCG47" s="851"/>
      <c r="DCH47" s="851"/>
      <c r="DCI47" s="851"/>
      <c r="DCJ47" s="851"/>
      <c r="DCK47" s="851"/>
      <c r="DCL47" s="851"/>
      <c r="DCM47" s="851"/>
      <c r="DCN47" s="851"/>
      <c r="DCO47" s="851"/>
      <c r="DCP47" s="851"/>
      <c r="DCQ47" s="851"/>
      <c r="DCR47" s="851"/>
      <c r="DCS47" s="851"/>
      <c r="DCT47" s="851"/>
      <c r="DCU47" s="851"/>
      <c r="DCV47" s="851"/>
      <c r="DCW47" s="851"/>
      <c r="DCX47" s="851"/>
      <c r="DCY47" s="851"/>
      <c r="DCZ47" s="851"/>
      <c r="DDA47" s="851"/>
      <c r="DDB47" s="851"/>
      <c r="DDC47" s="851"/>
      <c r="DDD47" s="851"/>
      <c r="DDE47" s="851"/>
      <c r="DDF47" s="851"/>
      <c r="DDG47" s="851"/>
      <c r="DDH47" s="851"/>
      <c r="DDI47" s="851"/>
      <c r="DDJ47" s="851"/>
      <c r="DDK47" s="851"/>
      <c r="DDL47" s="851"/>
      <c r="DDM47" s="851"/>
      <c r="DDN47" s="851"/>
      <c r="DDO47" s="851"/>
      <c r="DDP47" s="851"/>
      <c r="DDQ47" s="851"/>
      <c r="DDR47" s="851"/>
      <c r="DDS47" s="851"/>
      <c r="DDT47" s="851"/>
      <c r="DDU47" s="851"/>
      <c r="DDV47" s="851"/>
      <c r="DDW47" s="851"/>
      <c r="DDX47" s="851"/>
      <c r="DDY47" s="851"/>
      <c r="DDZ47" s="851"/>
      <c r="DEA47" s="851"/>
      <c r="DEB47" s="851"/>
      <c r="DEC47" s="851"/>
      <c r="DED47" s="851"/>
      <c r="DEE47" s="851"/>
      <c r="DEF47" s="851"/>
      <c r="DEG47" s="851"/>
      <c r="DEH47" s="851"/>
      <c r="DEI47" s="851"/>
      <c r="DEJ47" s="851"/>
      <c r="DEK47" s="851"/>
      <c r="DEL47" s="851"/>
      <c r="DEM47" s="851"/>
      <c r="DEN47" s="851"/>
      <c r="DEO47" s="851"/>
      <c r="DEP47" s="851"/>
      <c r="DEQ47" s="851"/>
      <c r="DER47" s="851"/>
      <c r="DES47" s="851"/>
      <c r="DET47" s="851"/>
      <c r="DEU47" s="851"/>
      <c r="DEV47" s="851"/>
      <c r="DEW47" s="851"/>
      <c r="DEX47" s="851"/>
      <c r="DEY47" s="851"/>
      <c r="DEZ47" s="851"/>
      <c r="DFA47" s="851"/>
      <c r="DFB47" s="851"/>
      <c r="DFC47" s="851"/>
      <c r="DFD47" s="851"/>
      <c r="DFE47" s="851"/>
      <c r="DFF47" s="851"/>
      <c r="DFG47" s="851"/>
      <c r="DFH47" s="851"/>
      <c r="DFI47" s="851"/>
      <c r="DFJ47" s="851"/>
      <c r="DFK47" s="851"/>
      <c r="DFL47" s="851"/>
      <c r="DFM47" s="851"/>
      <c r="DFN47" s="851"/>
      <c r="DFO47" s="851"/>
      <c r="DFP47" s="851"/>
      <c r="DFQ47" s="851"/>
      <c r="DFR47" s="851"/>
      <c r="DFS47" s="851"/>
      <c r="DFT47" s="851"/>
      <c r="DFU47" s="851"/>
      <c r="DFV47" s="851"/>
      <c r="DFW47" s="851"/>
      <c r="DFX47" s="851"/>
      <c r="DFY47" s="851"/>
      <c r="DFZ47" s="851"/>
      <c r="DGA47" s="851"/>
      <c r="DGB47" s="851"/>
      <c r="DGC47" s="851"/>
      <c r="DGD47" s="851"/>
      <c r="DGE47" s="851"/>
      <c r="DGF47" s="851"/>
      <c r="DGG47" s="851"/>
      <c r="DGH47" s="851"/>
      <c r="DGI47" s="851"/>
      <c r="DGJ47" s="851"/>
      <c r="DGK47" s="851"/>
      <c r="DGL47" s="851"/>
      <c r="DGM47" s="851"/>
      <c r="DGN47" s="851"/>
      <c r="DGO47" s="851"/>
      <c r="DGP47" s="851"/>
      <c r="DGQ47" s="851"/>
      <c r="DGR47" s="851"/>
      <c r="DGS47" s="851"/>
      <c r="DGT47" s="851"/>
      <c r="DGU47" s="851"/>
      <c r="DGV47" s="851"/>
      <c r="DGW47" s="851"/>
      <c r="DGX47" s="851"/>
      <c r="DGY47" s="851"/>
      <c r="DGZ47" s="851"/>
      <c r="DHA47" s="851"/>
      <c r="DHB47" s="851"/>
      <c r="DHC47" s="851"/>
      <c r="DHD47" s="851"/>
      <c r="DHE47" s="851"/>
      <c r="DHF47" s="851"/>
      <c r="DHG47" s="851"/>
      <c r="DHH47" s="851"/>
      <c r="DHI47" s="851"/>
      <c r="DHJ47" s="851"/>
      <c r="DHK47" s="851"/>
      <c r="DHL47" s="851"/>
      <c r="DHM47" s="851"/>
      <c r="DHN47" s="851"/>
      <c r="DHO47" s="851"/>
      <c r="DHP47" s="851"/>
      <c r="DHQ47" s="851"/>
      <c r="DHR47" s="851"/>
      <c r="DHS47" s="851"/>
      <c r="DHT47" s="851"/>
      <c r="DHU47" s="851"/>
      <c r="DHV47" s="851"/>
      <c r="DHW47" s="851"/>
      <c r="DHX47" s="851"/>
      <c r="DHY47" s="851"/>
      <c r="DHZ47" s="851"/>
      <c r="DIA47" s="851"/>
      <c r="DIB47" s="851"/>
      <c r="DIC47" s="851"/>
      <c r="DID47" s="851"/>
      <c r="DIE47" s="851"/>
      <c r="DIF47" s="851"/>
      <c r="DIG47" s="851"/>
      <c r="DIH47" s="851"/>
      <c r="DII47" s="851"/>
      <c r="DIJ47" s="851"/>
      <c r="DIK47" s="851"/>
      <c r="DIL47" s="851"/>
      <c r="DIM47" s="851"/>
      <c r="DIN47" s="851"/>
      <c r="DIO47" s="851"/>
      <c r="DIP47" s="851"/>
      <c r="DIQ47" s="851"/>
      <c r="DIR47" s="851"/>
      <c r="DIS47" s="851"/>
      <c r="DIT47" s="851"/>
      <c r="DIU47" s="851"/>
      <c r="DIV47" s="851"/>
      <c r="DIW47" s="851"/>
      <c r="DIX47" s="851"/>
      <c r="DIY47" s="851"/>
      <c r="DIZ47" s="851"/>
      <c r="DJA47" s="851"/>
      <c r="DJB47" s="851"/>
      <c r="DJC47" s="851"/>
      <c r="DJD47" s="851"/>
      <c r="DJE47" s="851"/>
      <c r="DJF47" s="851"/>
      <c r="DJG47" s="851"/>
      <c r="DJH47" s="851"/>
      <c r="DJI47" s="851"/>
      <c r="DJJ47" s="851"/>
      <c r="DJK47" s="851"/>
      <c r="DJL47" s="851"/>
      <c r="DJM47" s="851"/>
      <c r="DJN47" s="851"/>
      <c r="DJO47" s="851"/>
      <c r="DJP47" s="851"/>
      <c r="DJQ47" s="851"/>
      <c r="DJR47" s="851"/>
      <c r="DJS47" s="851"/>
      <c r="DJT47" s="851"/>
      <c r="DJU47" s="851"/>
      <c r="DJV47" s="851"/>
      <c r="DJW47" s="851"/>
      <c r="DJX47" s="851"/>
      <c r="DJY47" s="851"/>
      <c r="DJZ47" s="851"/>
      <c r="DKA47" s="851"/>
      <c r="DKB47" s="851"/>
      <c r="DKC47" s="851"/>
      <c r="DKD47" s="851"/>
      <c r="DKE47" s="851"/>
      <c r="DKF47" s="851"/>
      <c r="DKG47" s="851"/>
      <c r="DKH47" s="851"/>
      <c r="DKI47" s="851"/>
      <c r="DKJ47" s="851"/>
      <c r="DKK47" s="851"/>
      <c r="DKL47" s="851"/>
      <c r="DKM47" s="851"/>
      <c r="DKN47" s="851"/>
      <c r="DKO47" s="851"/>
      <c r="DKP47" s="851"/>
      <c r="DKQ47" s="851"/>
      <c r="DKR47" s="851"/>
      <c r="DKS47" s="851"/>
      <c r="DKT47" s="851"/>
      <c r="DKU47" s="851"/>
      <c r="DKV47" s="851"/>
      <c r="DKW47" s="851"/>
      <c r="DKX47" s="851"/>
      <c r="DKY47" s="851"/>
      <c r="DKZ47" s="851"/>
      <c r="DLA47" s="851"/>
      <c r="DLB47" s="851"/>
      <c r="DLC47" s="851"/>
      <c r="DLD47" s="851"/>
      <c r="DLE47" s="851"/>
      <c r="DLF47" s="851"/>
      <c r="DLG47" s="851"/>
      <c r="DLH47" s="851"/>
      <c r="DLI47" s="851"/>
      <c r="DLJ47" s="851"/>
      <c r="DLK47" s="851"/>
      <c r="DLL47" s="851"/>
      <c r="DLM47" s="851"/>
      <c r="DLN47" s="851"/>
      <c r="DLO47" s="851"/>
      <c r="DLP47" s="851"/>
      <c r="DLQ47" s="851"/>
      <c r="DLR47" s="851"/>
      <c r="DLS47" s="851"/>
      <c r="DLT47" s="851"/>
      <c r="DLU47" s="851"/>
      <c r="DLV47" s="851"/>
      <c r="DLW47" s="851"/>
      <c r="DLX47" s="851"/>
      <c r="DLY47" s="851"/>
      <c r="DLZ47" s="851"/>
      <c r="DMA47" s="851"/>
      <c r="DMB47" s="851"/>
      <c r="DMC47" s="851"/>
      <c r="DMD47" s="851"/>
      <c r="DME47" s="851"/>
      <c r="DMF47" s="851"/>
      <c r="DMG47" s="851"/>
      <c r="DMH47" s="851"/>
      <c r="DMI47" s="851"/>
      <c r="DMJ47" s="851"/>
      <c r="DMK47" s="851"/>
      <c r="DML47" s="851"/>
      <c r="DMM47" s="851"/>
      <c r="DMN47" s="851"/>
      <c r="DMO47" s="851"/>
      <c r="DMP47" s="851"/>
      <c r="DMQ47" s="851"/>
      <c r="DMR47" s="851"/>
      <c r="DMS47" s="851"/>
      <c r="DMT47" s="851"/>
      <c r="DMU47" s="851"/>
      <c r="DMV47" s="851"/>
      <c r="DMW47" s="851"/>
      <c r="DMX47" s="851"/>
      <c r="DMY47" s="851"/>
      <c r="DMZ47" s="851"/>
      <c r="DNA47" s="851"/>
      <c r="DNB47" s="851"/>
      <c r="DNC47" s="851"/>
      <c r="DND47" s="851"/>
      <c r="DNE47" s="851"/>
      <c r="DNF47" s="851"/>
      <c r="DNG47" s="851"/>
      <c r="DNH47" s="851"/>
      <c r="DNI47" s="851"/>
      <c r="DNJ47" s="851"/>
      <c r="DNK47" s="851"/>
      <c r="DNL47" s="851"/>
      <c r="DNM47" s="851"/>
      <c r="DNN47" s="851"/>
      <c r="DNO47" s="851"/>
      <c r="DNP47" s="851"/>
      <c r="DNQ47" s="851"/>
      <c r="DNR47" s="851"/>
      <c r="DNS47" s="851"/>
      <c r="DNT47" s="851"/>
      <c r="DNU47" s="851"/>
      <c r="DNV47" s="851"/>
      <c r="DNW47" s="851"/>
      <c r="DNX47" s="851"/>
      <c r="DNY47" s="851"/>
      <c r="DNZ47" s="851"/>
      <c r="DOA47" s="851"/>
      <c r="DOB47" s="851"/>
      <c r="DOC47" s="851"/>
      <c r="DOD47" s="851"/>
      <c r="DOE47" s="851"/>
      <c r="DOF47" s="851"/>
      <c r="DOG47" s="851"/>
      <c r="DOH47" s="851"/>
      <c r="DOI47" s="851"/>
      <c r="DOJ47" s="851"/>
      <c r="DOK47" s="851"/>
      <c r="DOL47" s="851"/>
      <c r="DOM47" s="851"/>
      <c r="DON47" s="851"/>
      <c r="DOO47" s="851"/>
      <c r="DOP47" s="851"/>
      <c r="DOQ47" s="851"/>
      <c r="DOR47" s="851"/>
      <c r="DOS47" s="851"/>
      <c r="DOT47" s="851"/>
      <c r="DOU47" s="851"/>
      <c r="DOV47" s="851"/>
      <c r="DOW47" s="851"/>
      <c r="DOX47" s="851"/>
      <c r="DOY47" s="851"/>
      <c r="DOZ47" s="851"/>
      <c r="DPA47" s="851"/>
      <c r="DPB47" s="851"/>
      <c r="DPC47" s="851"/>
      <c r="DPD47" s="851"/>
      <c r="DPE47" s="851"/>
      <c r="DPF47" s="851"/>
      <c r="DPG47" s="851"/>
      <c r="DPH47" s="851"/>
      <c r="DPI47" s="851"/>
      <c r="DPJ47" s="851"/>
      <c r="DPK47" s="851"/>
      <c r="DPL47" s="851"/>
      <c r="DPM47" s="851"/>
      <c r="DPN47" s="851"/>
      <c r="DPO47" s="851"/>
      <c r="DPP47" s="851"/>
      <c r="DPQ47" s="851"/>
      <c r="DPR47" s="851"/>
      <c r="DPS47" s="851"/>
      <c r="DPT47" s="851"/>
      <c r="DPU47" s="851"/>
      <c r="DPV47" s="851"/>
      <c r="DPW47" s="851"/>
      <c r="DPX47" s="851"/>
      <c r="DPY47" s="851"/>
      <c r="DPZ47" s="851"/>
      <c r="DQA47" s="851"/>
      <c r="DQB47" s="851"/>
      <c r="DQC47" s="851"/>
      <c r="DQD47" s="851"/>
      <c r="DQE47" s="851"/>
      <c r="DQF47" s="851"/>
      <c r="DQG47" s="851"/>
      <c r="DQH47" s="851"/>
      <c r="DQI47" s="851"/>
      <c r="DQJ47" s="851"/>
      <c r="DQK47" s="851"/>
      <c r="DQL47" s="851"/>
      <c r="DQM47" s="851"/>
      <c r="DQN47" s="851"/>
      <c r="DQO47" s="851"/>
      <c r="DQP47" s="851"/>
      <c r="DQQ47" s="851"/>
      <c r="DQR47" s="851"/>
      <c r="DQS47" s="851"/>
      <c r="DQT47" s="851"/>
      <c r="DQU47" s="851"/>
      <c r="DQV47" s="851"/>
      <c r="DQW47" s="851"/>
      <c r="DQX47" s="851"/>
      <c r="DQY47" s="851"/>
      <c r="DQZ47" s="851"/>
      <c r="DRA47" s="851"/>
      <c r="DRB47" s="851"/>
      <c r="DRC47" s="851"/>
      <c r="DRD47" s="851"/>
      <c r="DRE47" s="851"/>
      <c r="DRF47" s="851"/>
      <c r="DRG47" s="851"/>
      <c r="DRH47" s="851"/>
      <c r="DRI47" s="851"/>
      <c r="DRJ47" s="851"/>
      <c r="DRK47" s="851"/>
      <c r="DRL47" s="851"/>
      <c r="DRM47" s="851"/>
      <c r="DRN47" s="851"/>
      <c r="DRO47" s="851"/>
      <c r="DRP47" s="851"/>
      <c r="DRQ47" s="851"/>
      <c r="DRR47" s="851"/>
      <c r="DRS47" s="851"/>
      <c r="DRT47" s="851"/>
      <c r="DRU47" s="851"/>
      <c r="DRV47" s="851"/>
      <c r="DRW47" s="851"/>
      <c r="DRX47" s="851"/>
      <c r="DRY47" s="851"/>
      <c r="DRZ47" s="851"/>
      <c r="DSA47" s="851"/>
      <c r="DSB47" s="851"/>
      <c r="DSC47" s="851"/>
      <c r="DSD47" s="851"/>
      <c r="DSE47" s="851"/>
      <c r="DSF47" s="851"/>
      <c r="DSG47" s="851"/>
      <c r="DSH47" s="851"/>
      <c r="DSI47" s="851"/>
      <c r="DSJ47" s="851"/>
      <c r="DSK47" s="851"/>
      <c r="DSL47" s="851"/>
      <c r="DSM47" s="851"/>
      <c r="DSN47" s="851"/>
      <c r="DSO47" s="851"/>
      <c r="DSP47" s="851"/>
      <c r="DSQ47" s="851"/>
      <c r="DSR47" s="851"/>
      <c r="DSS47" s="851"/>
      <c r="DST47" s="851"/>
      <c r="DSU47" s="851"/>
      <c r="DSV47" s="851"/>
      <c r="DSW47" s="851"/>
      <c r="DSX47" s="851"/>
      <c r="DSY47" s="851"/>
      <c r="DSZ47" s="851"/>
      <c r="DTA47" s="851"/>
      <c r="DTB47" s="851"/>
      <c r="DTC47" s="851"/>
      <c r="DTD47" s="851"/>
      <c r="DTE47" s="851"/>
      <c r="DTF47" s="851"/>
      <c r="DTG47" s="851"/>
      <c r="DTH47" s="851"/>
      <c r="DTI47" s="851"/>
      <c r="DTJ47" s="851"/>
      <c r="DTK47" s="851"/>
      <c r="DTL47" s="851"/>
      <c r="DTM47" s="851"/>
      <c r="DTN47" s="851"/>
      <c r="DTO47" s="851"/>
      <c r="DTP47" s="851"/>
      <c r="DTQ47" s="851"/>
      <c r="DTR47" s="851"/>
      <c r="DTS47" s="851"/>
      <c r="DTT47" s="851"/>
      <c r="DTU47" s="851"/>
      <c r="DTV47" s="851"/>
      <c r="DTW47" s="851"/>
      <c r="DTX47" s="851"/>
      <c r="DTY47" s="851"/>
      <c r="DTZ47" s="851"/>
      <c r="DUA47" s="851"/>
      <c r="DUB47" s="851"/>
      <c r="DUC47" s="851"/>
      <c r="DUD47" s="851"/>
      <c r="DUE47" s="851"/>
      <c r="DUF47" s="851"/>
      <c r="DUG47" s="851"/>
      <c r="DUH47" s="851"/>
      <c r="DUI47" s="851"/>
      <c r="DUJ47" s="851"/>
      <c r="DUK47" s="851"/>
      <c r="DUL47" s="851"/>
      <c r="DUM47" s="851"/>
      <c r="DUN47" s="851"/>
      <c r="DUO47" s="851"/>
      <c r="DUP47" s="851"/>
      <c r="DUQ47" s="851"/>
      <c r="DUR47" s="851"/>
      <c r="DUS47" s="851"/>
      <c r="DUT47" s="851"/>
      <c r="DUU47" s="851"/>
      <c r="DUV47" s="851"/>
      <c r="DUW47" s="851"/>
      <c r="DUX47" s="851"/>
      <c r="DUY47" s="851"/>
      <c r="DUZ47" s="851"/>
      <c r="DVA47" s="851"/>
      <c r="DVB47" s="851"/>
      <c r="DVC47" s="851"/>
      <c r="DVD47" s="851"/>
      <c r="DVE47" s="851"/>
      <c r="DVF47" s="851"/>
      <c r="DVG47" s="851"/>
      <c r="DVH47" s="851"/>
      <c r="DVI47" s="851"/>
      <c r="DVJ47" s="851"/>
      <c r="DVK47" s="851"/>
      <c r="DVL47" s="851"/>
      <c r="DVM47" s="851"/>
      <c r="DVN47" s="851"/>
      <c r="DVO47" s="851"/>
      <c r="DVP47" s="851"/>
      <c r="DVQ47" s="851"/>
      <c r="DVR47" s="851"/>
      <c r="DVS47" s="851"/>
      <c r="DVT47" s="851"/>
      <c r="DVU47" s="851"/>
      <c r="DVV47" s="851"/>
      <c r="DVW47" s="851"/>
      <c r="DVX47" s="851"/>
      <c r="DVY47" s="851"/>
      <c r="DVZ47" s="851"/>
      <c r="DWA47" s="851"/>
      <c r="DWB47" s="851"/>
      <c r="DWC47" s="851"/>
      <c r="DWD47" s="851"/>
      <c r="DWE47" s="851"/>
      <c r="DWF47" s="851"/>
      <c r="DWG47" s="851"/>
      <c r="DWH47" s="851"/>
      <c r="DWI47" s="851"/>
      <c r="DWJ47" s="851"/>
      <c r="DWK47" s="851"/>
      <c r="DWL47" s="851"/>
      <c r="DWM47" s="851"/>
      <c r="DWN47" s="851"/>
      <c r="DWO47" s="851"/>
      <c r="DWP47" s="851"/>
      <c r="DWQ47" s="851"/>
      <c r="DWR47" s="851"/>
      <c r="DWS47" s="851"/>
      <c r="DWT47" s="851"/>
      <c r="DWU47" s="851"/>
      <c r="DWV47" s="851"/>
      <c r="DWW47" s="851"/>
      <c r="DWX47" s="851"/>
      <c r="DWY47" s="851"/>
      <c r="DWZ47" s="851"/>
      <c r="DXA47" s="851"/>
      <c r="DXB47" s="851"/>
      <c r="DXC47" s="851"/>
      <c r="DXD47" s="851"/>
      <c r="DXE47" s="851"/>
      <c r="DXF47" s="851"/>
      <c r="DXG47" s="851"/>
      <c r="DXH47" s="851"/>
      <c r="DXI47" s="851"/>
      <c r="DXJ47" s="851"/>
      <c r="DXK47" s="851"/>
      <c r="DXL47" s="851"/>
      <c r="DXM47" s="851"/>
      <c r="DXN47" s="851"/>
      <c r="DXO47" s="851"/>
      <c r="DXP47" s="851"/>
      <c r="DXQ47" s="851"/>
      <c r="DXR47" s="851"/>
      <c r="DXS47" s="851"/>
      <c r="DXT47" s="851"/>
      <c r="DXU47" s="851"/>
      <c r="DXV47" s="851"/>
      <c r="DXW47" s="851"/>
      <c r="DXX47" s="851"/>
      <c r="DXY47" s="851"/>
      <c r="DXZ47" s="851"/>
      <c r="DYA47" s="851"/>
      <c r="DYB47" s="851"/>
      <c r="DYC47" s="851"/>
      <c r="DYD47" s="851"/>
      <c r="DYE47" s="851"/>
      <c r="DYF47" s="851"/>
      <c r="DYG47" s="851"/>
      <c r="DYH47" s="851"/>
      <c r="DYI47" s="851"/>
      <c r="DYJ47" s="851"/>
      <c r="DYK47" s="851"/>
      <c r="DYL47" s="851"/>
      <c r="DYM47" s="851"/>
      <c r="DYN47" s="851"/>
      <c r="DYO47" s="851"/>
      <c r="DYP47" s="851"/>
      <c r="DYQ47" s="851"/>
      <c r="DYR47" s="851"/>
      <c r="DYS47" s="851"/>
      <c r="DYT47" s="851"/>
      <c r="DYU47" s="851"/>
      <c r="DYV47" s="851"/>
      <c r="DYW47" s="851"/>
      <c r="DYX47" s="851"/>
      <c r="DYY47" s="851"/>
      <c r="DYZ47" s="851"/>
      <c r="DZA47" s="851"/>
      <c r="DZB47" s="851"/>
      <c r="DZC47" s="851"/>
      <c r="DZD47" s="851"/>
      <c r="DZE47" s="851"/>
      <c r="DZF47" s="851"/>
      <c r="DZG47" s="851"/>
      <c r="DZH47" s="851"/>
      <c r="DZI47" s="851"/>
      <c r="DZJ47" s="851"/>
      <c r="DZK47" s="851"/>
      <c r="DZL47" s="851"/>
      <c r="DZM47" s="851"/>
      <c r="DZN47" s="851"/>
      <c r="DZO47" s="851"/>
      <c r="DZP47" s="851"/>
      <c r="DZQ47" s="851"/>
      <c r="DZR47" s="851"/>
      <c r="DZS47" s="851"/>
      <c r="DZT47" s="851"/>
      <c r="DZU47" s="851"/>
      <c r="DZV47" s="851"/>
      <c r="DZW47" s="851"/>
      <c r="DZX47" s="851"/>
      <c r="DZY47" s="851"/>
      <c r="DZZ47" s="851"/>
      <c r="EAA47" s="851"/>
      <c r="EAB47" s="851"/>
      <c r="EAC47" s="851"/>
      <c r="EAD47" s="851"/>
      <c r="EAE47" s="851"/>
      <c r="EAF47" s="851"/>
      <c r="EAG47" s="851"/>
      <c r="EAH47" s="851"/>
      <c r="EAI47" s="851"/>
      <c r="EAJ47" s="851"/>
      <c r="EAK47" s="851"/>
      <c r="EAL47" s="851"/>
      <c r="EAM47" s="851"/>
      <c r="EAN47" s="851"/>
      <c r="EAO47" s="851"/>
      <c r="EAP47" s="851"/>
      <c r="EAQ47" s="851"/>
      <c r="EAR47" s="851"/>
      <c r="EAS47" s="851"/>
      <c r="EAT47" s="851"/>
      <c r="EAU47" s="851"/>
      <c r="EAV47" s="851"/>
      <c r="EAW47" s="851"/>
      <c r="EAX47" s="851"/>
      <c r="EAY47" s="851"/>
      <c r="EAZ47" s="851"/>
      <c r="EBA47" s="851"/>
      <c r="EBB47" s="851"/>
      <c r="EBC47" s="851"/>
      <c r="EBD47" s="851"/>
      <c r="EBE47" s="851"/>
      <c r="EBF47" s="851"/>
      <c r="EBG47" s="851"/>
      <c r="EBH47" s="851"/>
      <c r="EBI47" s="851"/>
      <c r="EBJ47" s="851"/>
      <c r="EBK47" s="851"/>
      <c r="EBL47" s="851"/>
      <c r="EBM47" s="851"/>
      <c r="EBN47" s="851"/>
      <c r="EBO47" s="851"/>
      <c r="EBP47" s="851"/>
      <c r="EBQ47" s="851"/>
      <c r="EBR47" s="851"/>
      <c r="EBS47" s="851"/>
      <c r="EBT47" s="851"/>
      <c r="EBU47" s="851"/>
      <c r="EBV47" s="851"/>
      <c r="EBW47" s="851"/>
      <c r="EBX47" s="851"/>
      <c r="EBY47" s="851"/>
      <c r="EBZ47" s="851"/>
      <c r="ECA47" s="851"/>
      <c r="ECB47" s="851"/>
      <c r="ECC47" s="851"/>
      <c r="ECD47" s="851"/>
      <c r="ECE47" s="851"/>
      <c r="ECF47" s="851"/>
      <c r="ECG47" s="851"/>
      <c r="ECH47" s="851"/>
      <c r="ECI47" s="851"/>
      <c r="ECJ47" s="851"/>
      <c r="ECK47" s="851"/>
      <c r="ECL47" s="851"/>
      <c r="ECM47" s="851"/>
      <c r="ECN47" s="851"/>
      <c r="ECO47" s="851"/>
      <c r="ECP47" s="851"/>
      <c r="ECQ47" s="851"/>
      <c r="ECR47" s="851"/>
      <c r="ECS47" s="851"/>
      <c r="ECT47" s="851"/>
      <c r="ECU47" s="851"/>
      <c r="ECV47" s="851"/>
      <c r="ECW47" s="851"/>
      <c r="ECX47" s="851"/>
      <c r="ECY47" s="851"/>
      <c r="ECZ47" s="851"/>
      <c r="EDA47" s="851"/>
      <c r="EDB47" s="851"/>
      <c r="EDC47" s="851"/>
      <c r="EDD47" s="851"/>
      <c r="EDE47" s="851"/>
      <c r="EDF47" s="851"/>
      <c r="EDG47" s="851"/>
      <c r="EDH47" s="851"/>
      <c r="EDI47" s="851"/>
      <c r="EDJ47" s="851"/>
      <c r="EDK47" s="851"/>
      <c r="EDL47" s="851"/>
      <c r="EDM47" s="851"/>
      <c r="EDN47" s="851"/>
      <c r="EDO47" s="851"/>
      <c r="EDP47" s="851"/>
      <c r="EDQ47" s="851"/>
      <c r="EDR47" s="851"/>
      <c r="EDS47" s="851"/>
      <c r="EDT47" s="851"/>
      <c r="EDU47" s="851"/>
      <c r="EDV47" s="851"/>
      <c r="EDW47" s="851"/>
      <c r="EDX47" s="851"/>
      <c r="EDY47" s="851"/>
      <c r="EDZ47" s="851"/>
      <c r="EEA47" s="851"/>
      <c r="EEB47" s="851"/>
      <c r="EEC47" s="851"/>
      <c r="EED47" s="851"/>
      <c r="EEE47" s="851"/>
      <c r="EEF47" s="851"/>
      <c r="EEG47" s="851"/>
      <c r="EEH47" s="851"/>
      <c r="EEI47" s="851"/>
      <c r="EEJ47" s="851"/>
      <c r="EEK47" s="851"/>
      <c r="EEL47" s="851"/>
      <c r="EEM47" s="851"/>
      <c r="EEN47" s="851"/>
      <c r="EEO47" s="851"/>
      <c r="EEP47" s="851"/>
      <c r="EEQ47" s="851"/>
      <c r="EER47" s="851"/>
      <c r="EES47" s="851"/>
      <c r="EET47" s="851"/>
      <c r="EEU47" s="851"/>
      <c r="EEV47" s="851"/>
      <c r="EEW47" s="851"/>
      <c r="EEX47" s="851"/>
      <c r="EEY47" s="851"/>
      <c r="EEZ47" s="851"/>
      <c r="EFA47" s="851"/>
      <c r="EFB47" s="851"/>
      <c r="EFC47" s="851"/>
      <c r="EFD47" s="851"/>
      <c r="EFE47" s="851"/>
      <c r="EFF47" s="851"/>
      <c r="EFG47" s="851"/>
      <c r="EFH47" s="851"/>
      <c r="EFI47" s="851"/>
      <c r="EFJ47" s="851"/>
      <c r="EFK47" s="851"/>
      <c r="EFL47" s="851"/>
      <c r="EFM47" s="851"/>
      <c r="EFN47" s="851"/>
      <c r="EFO47" s="851"/>
      <c r="EFP47" s="851"/>
      <c r="EFQ47" s="851"/>
      <c r="EFR47" s="851"/>
      <c r="EFS47" s="851"/>
      <c r="EFT47" s="851"/>
      <c r="EFU47" s="851"/>
      <c r="EFV47" s="851"/>
      <c r="EFW47" s="851"/>
      <c r="EFX47" s="851"/>
      <c r="EFY47" s="851"/>
      <c r="EFZ47" s="851"/>
      <c r="EGA47" s="851"/>
      <c r="EGB47" s="851"/>
      <c r="EGC47" s="851"/>
      <c r="EGD47" s="851"/>
      <c r="EGE47" s="851"/>
      <c r="EGF47" s="851"/>
      <c r="EGG47" s="851"/>
      <c r="EGH47" s="851"/>
      <c r="EGI47" s="851"/>
      <c r="EGJ47" s="851"/>
      <c r="EGK47" s="851"/>
      <c r="EGL47" s="851"/>
      <c r="EGM47" s="851"/>
      <c r="EGN47" s="851"/>
      <c r="EGO47" s="851"/>
      <c r="EGP47" s="851"/>
      <c r="EGQ47" s="851"/>
      <c r="EGR47" s="851"/>
      <c r="EGS47" s="851"/>
      <c r="EGT47" s="851"/>
      <c r="EGU47" s="851"/>
      <c r="EGV47" s="851"/>
      <c r="EGW47" s="851"/>
      <c r="EGX47" s="851"/>
      <c r="EGY47" s="851"/>
      <c r="EGZ47" s="851"/>
      <c r="EHA47" s="851"/>
      <c r="EHB47" s="851"/>
      <c r="EHC47" s="851"/>
      <c r="EHD47" s="851"/>
      <c r="EHE47" s="851"/>
      <c r="EHF47" s="851"/>
      <c r="EHG47" s="851"/>
      <c r="EHH47" s="851"/>
      <c r="EHI47" s="851"/>
      <c r="EHJ47" s="851"/>
      <c r="EHK47" s="851"/>
      <c r="EHL47" s="851"/>
      <c r="EHM47" s="851"/>
      <c r="EHN47" s="851"/>
      <c r="EHO47" s="851"/>
      <c r="EHP47" s="851"/>
      <c r="EHQ47" s="851"/>
      <c r="EHR47" s="851"/>
      <c r="EHS47" s="851"/>
      <c r="EHT47" s="851"/>
      <c r="EHU47" s="851"/>
      <c r="EHV47" s="851"/>
      <c r="EHW47" s="851"/>
      <c r="EHX47" s="851"/>
      <c r="EHY47" s="851"/>
      <c r="EHZ47" s="851"/>
      <c r="EIA47" s="851"/>
      <c r="EIB47" s="851"/>
      <c r="EIC47" s="851"/>
      <c r="EID47" s="851"/>
      <c r="EIE47" s="851"/>
      <c r="EIF47" s="851"/>
      <c r="EIG47" s="851"/>
      <c r="EIH47" s="851"/>
      <c r="EII47" s="851"/>
      <c r="EIJ47" s="851"/>
      <c r="EIK47" s="851"/>
      <c r="EIL47" s="851"/>
      <c r="EIM47" s="851"/>
      <c r="EIN47" s="851"/>
      <c r="EIO47" s="851"/>
      <c r="EIP47" s="851"/>
      <c r="EIQ47" s="851"/>
      <c r="EIR47" s="851"/>
      <c r="EIS47" s="851"/>
      <c r="EIT47" s="851"/>
      <c r="EIU47" s="851"/>
      <c r="EIV47" s="851"/>
      <c r="EIW47" s="851"/>
      <c r="EIX47" s="851"/>
      <c r="EIY47" s="851"/>
      <c r="EIZ47" s="851"/>
      <c r="EJA47" s="851"/>
      <c r="EJB47" s="851"/>
      <c r="EJC47" s="851"/>
      <c r="EJD47" s="851"/>
      <c r="EJE47" s="851"/>
      <c r="EJF47" s="851"/>
      <c r="EJG47" s="851"/>
      <c r="EJH47" s="851"/>
      <c r="EJI47" s="851"/>
      <c r="EJJ47" s="851"/>
      <c r="EJK47" s="851"/>
      <c r="EJL47" s="851"/>
      <c r="EJM47" s="851"/>
      <c r="EJN47" s="851"/>
      <c r="EJO47" s="851"/>
      <c r="EJP47" s="851"/>
      <c r="EJQ47" s="851"/>
      <c r="EJR47" s="851"/>
      <c r="EJS47" s="851"/>
      <c r="EJT47" s="851"/>
      <c r="EJU47" s="851"/>
      <c r="EJV47" s="851"/>
      <c r="EJW47" s="851"/>
      <c r="EJX47" s="851"/>
      <c r="EJY47" s="851"/>
      <c r="EJZ47" s="851"/>
      <c r="EKA47" s="851"/>
      <c r="EKB47" s="851"/>
      <c r="EKC47" s="851"/>
      <c r="EKD47" s="851"/>
      <c r="EKE47" s="851"/>
      <c r="EKF47" s="851"/>
      <c r="EKG47" s="851"/>
      <c r="EKH47" s="851"/>
      <c r="EKI47" s="851"/>
      <c r="EKJ47" s="851"/>
      <c r="EKK47" s="851"/>
      <c r="EKL47" s="851"/>
      <c r="EKM47" s="851"/>
      <c r="EKN47" s="851"/>
      <c r="EKO47" s="851"/>
      <c r="EKP47" s="851"/>
      <c r="EKQ47" s="851"/>
      <c r="EKR47" s="851"/>
      <c r="EKS47" s="851"/>
      <c r="EKT47" s="851"/>
      <c r="EKU47" s="851"/>
      <c r="EKV47" s="851"/>
      <c r="EKW47" s="851"/>
      <c r="EKX47" s="851"/>
      <c r="EKY47" s="851"/>
      <c r="EKZ47" s="851"/>
      <c r="ELA47" s="851"/>
      <c r="ELB47" s="851"/>
      <c r="ELC47" s="851"/>
      <c r="ELD47" s="851"/>
      <c r="ELE47" s="851"/>
      <c r="ELF47" s="851"/>
      <c r="ELG47" s="851"/>
      <c r="ELH47" s="851"/>
      <c r="ELI47" s="851"/>
      <c r="ELJ47" s="851"/>
      <c r="ELK47" s="851"/>
      <c r="ELL47" s="851"/>
      <c r="ELM47" s="851"/>
      <c r="ELN47" s="851"/>
      <c r="ELO47" s="851"/>
      <c r="ELP47" s="851"/>
      <c r="ELQ47" s="851"/>
      <c r="ELR47" s="851"/>
      <c r="ELS47" s="851"/>
      <c r="ELT47" s="851"/>
      <c r="ELU47" s="851"/>
      <c r="ELV47" s="851"/>
      <c r="ELW47" s="851"/>
      <c r="ELX47" s="851"/>
      <c r="ELY47" s="851"/>
      <c r="ELZ47" s="851"/>
      <c r="EMA47" s="851"/>
      <c r="EMB47" s="851"/>
      <c r="EMC47" s="851"/>
      <c r="EMD47" s="851"/>
      <c r="EME47" s="851"/>
      <c r="EMF47" s="851"/>
      <c r="EMG47" s="851"/>
      <c r="EMH47" s="851"/>
      <c r="EMI47" s="851"/>
      <c r="EMJ47" s="851"/>
      <c r="EMK47" s="851"/>
      <c r="EML47" s="851"/>
      <c r="EMM47" s="851"/>
      <c r="EMN47" s="851"/>
      <c r="EMO47" s="851"/>
      <c r="EMP47" s="851"/>
      <c r="EMQ47" s="851"/>
      <c r="EMR47" s="851"/>
      <c r="EMS47" s="851"/>
      <c r="EMT47" s="851"/>
      <c r="EMU47" s="851"/>
      <c r="EMV47" s="851"/>
      <c r="EMW47" s="851"/>
      <c r="EMX47" s="851"/>
      <c r="EMY47" s="851"/>
      <c r="EMZ47" s="851"/>
      <c r="ENA47" s="851"/>
      <c r="ENB47" s="851"/>
      <c r="ENC47" s="851"/>
      <c r="END47" s="851"/>
      <c r="ENE47" s="851"/>
      <c r="ENF47" s="851"/>
      <c r="ENG47" s="851"/>
      <c r="ENH47" s="851"/>
      <c r="ENI47" s="851"/>
      <c r="ENJ47" s="851"/>
      <c r="ENK47" s="851"/>
      <c r="ENL47" s="851"/>
      <c r="ENM47" s="851"/>
      <c r="ENN47" s="851"/>
      <c r="ENO47" s="851"/>
      <c r="ENP47" s="851"/>
      <c r="ENQ47" s="851"/>
      <c r="ENR47" s="851"/>
      <c r="ENS47" s="851"/>
      <c r="ENT47" s="851"/>
      <c r="ENU47" s="851"/>
      <c r="ENV47" s="851"/>
      <c r="ENW47" s="851"/>
      <c r="ENX47" s="851"/>
      <c r="ENY47" s="851"/>
      <c r="ENZ47" s="851"/>
      <c r="EOA47" s="851"/>
      <c r="EOB47" s="851"/>
      <c r="EOC47" s="851"/>
      <c r="EOD47" s="851"/>
      <c r="EOE47" s="851"/>
      <c r="EOF47" s="851"/>
      <c r="EOG47" s="851"/>
      <c r="EOH47" s="851"/>
      <c r="EOI47" s="851"/>
      <c r="EOJ47" s="851"/>
      <c r="EOK47" s="851"/>
      <c r="EOL47" s="851"/>
      <c r="EOM47" s="851"/>
      <c r="EON47" s="851"/>
      <c r="EOO47" s="851"/>
      <c r="EOP47" s="851"/>
      <c r="EOQ47" s="851"/>
      <c r="EOR47" s="851"/>
      <c r="EOS47" s="851"/>
      <c r="EOT47" s="851"/>
      <c r="EOU47" s="851"/>
      <c r="EOV47" s="851"/>
      <c r="EOW47" s="851"/>
      <c r="EOX47" s="851"/>
      <c r="EOY47" s="851"/>
      <c r="EOZ47" s="851"/>
      <c r="EPA47" s="851"/>
      <c r="EPB47" s="851"/>
      <c r="EPC47" s="851"/>
      <c r="EPD47" s="851"/>
      <c r="EPE47" s="851"/>
      <c r="EPF47" s="851"/>
      <c r="EPG47" s="851"/>
      <c r="EPH47" s="851"/>
      <c r="EPI47" s="851"/>
      <c r="EPJ47" s="851"/>
      <c r="EPK47" s="851"/>
      <c r="EPL47" s="851"/>
      <c r="EPM47" s="851"/>
      <c r="EPN47" s="851"/>
      <c r="EPO47" s="851"/>
      <c r="EPP47" s="851"/>
      <c r="EPQ47" s="851"/>
      <c r="EPR47" s="851"/>
      <c r="EPS47" s="851"/>
      <c r="EPT47" s="851"/>
      <c r="EPU47" s="851"/>
      <c r="EPV47" s="851"/>
      <c r="EPW47" s="851"/>
      <c r="EPX47" s="851"/>
      <c r="EPY47" s="851"/>
      <c r="EPZ47" s="851"/>
      <c r="EQA47" s="851"/>
      <c r="EQB47" s="851"/>
      <c r="EQC47" s="851"/>
      <c r="EQD47" s="851"/>
      <c r="EQE47" s="851"/>
      <c r="EQF47" s="851"/>
      <c r="EQG47" s="851"/>
      <c r="EQH47" s="851"/>
      <c r="EQI47" s="851"/>
      <c r="EQJ47" s="851"/>
      <c r="EQK47" s="851"/>
      <c r="EQL47" s="851"/>
      <c r="EQM47" s="851"/>
      <c r="EQN47" s="851"/>
      <c r="EQO47" s="851"/>
      <c r="EQP47" s="851"/>
      <c r="EQQ47" s="851"/>
      <c r="EQR47" s="851"/>
      <c r="EQS47" s="851"/>
      <c r="EQT47" s="851"/>
      <c r="EQU47" s="851"/>
      <c r="EQV47" s="851"/>
      <c r="EQW47" s="851"/>
      <c r="EQX47" s="851"/>
      <c r="EQY47" s="851"/>
      <c r="EQZ47" s="851"/>
      <c r="ERA47" s="851"/>
      <c r="ERB47" s="851"/>
      <c r="ERC47" s="851"/>
      <c r="ERD47" s="851"/>
      <c r="ERE47" s="851"/>
      <c r="ERF47" s="851"/>
      <c r="ERG47" s="851"/>
      <c r="ERH47" s="851"/>
      <c r="ERI47" s="851"/>
      <c r="ERJ47" s="851"/>
      <c r="ERK47" s="851"/>
      <c r="ERL47" s="851"/>
      <c r="ERM47" s="851"/>
      <c r="ERN47" s="851"/>
      <c r="ERO47" s="851"/>
      <c r="ERP47" s="851"/>
      <c r="ERQ47" s="851"/>
      <c r="ERR47" s="851"/>
      <c r="ERS47" s="851"/>
      <c r="ERT47" s="851"/>
      <c r="ERU47" s="851"/>
      <c r="ERV47" s="851"/>
      <c r="ERW47" s="851"/>
      <c r="ERX47" s="851"/>
      <c r="ERY47" s="851"/>
      <c r="ERZ47" s="851"/>
      <c r="ESA47" s="851"/>
      <c r="ESB47" s="851"/>
      <c r="ESC47" s="851"/>
      <c r="ESD47" s="851"/>
      <c r="ESE47" s="851"/>
      <c r="ESF47" s="851"/>
      <c r="ESG47" s="851"/>
      <c r="ESH47" s="851"/>
      <c r="ESI47" s="851"/>
      <c r="ESJ47" s="851"/>
      <c r="ESK47" s="851"/>
      <c r="ESL47" s="851"/>
      <c r="ESM47" s="851"/>
      <c r="ESN47" s="851"/>
      <c r="ESO47" s="851"/>
      <c r="ESP47" s="851"/>
      <c r="ESQ47" s="851"/>
      <c r="ESR47" s="851"/>
      <c r="ESS47" s="851"/>
      <c r="EST47" s="851"/>
      <c r="ESU47" s="851"/>
      <c r="ESV47" s="851"/>
      <c r="ESW47" s="851"/>
      <c r="ESX47" s="851"/>
      <c r="ESY47" s="851"/>
      <c r="ESZ47" s="851"/>
      <c r="ETA47" s="851"/>
      <c r="ETB47" s="851"/>
      <c r="ETC47" s="851"/>
      <c r="ETD47" s="851"/>
      <c r="ETE47" s="851"/>
      <c r="ETF47" s="851"/>
      <c r="ETG47" s="851"/>
      <c r="ETH47" s="851"/>
      <c r="ETI47" s="851"/>
      <c r="ETJ47" s="851"/>
      <c r="ETK47" s="851"/>
      <c r="ETL47" s="851"/>
      <c r="ETM47" s="851"/>
      <c r="ETN47" s="851"/>
      <c r="ETO47" s="851"/>
      <c r="ETP47" s="851"/>
      <c r="ETQ47" s="851"/>
      <c r="ETR47" s="851"/>
      <c r="ETS47" s="851"/>
      <c r="ETT47" s="851"/>
      <c r="ETU47" s="851"/>
      <c r="ETV47" s="851"/>
      <c r="ETW47" s="851"/>
      <c r="ETX47" s="851"/>
      <c r="ETY47" s="851"/>
      <c r="ETZ47" s="851"/>
      <c r="EUA47" s="851"/>
      <c r="EUB47" s="851"/>
      <c r="EUC47" s="851"/>
      <c r="EUD47" s="851"/>
      <c r="EUE47" s="851"/>
      <c r="EUF47" s="851"/>
      <c r="EUG47" s="851"/>
      <c r="EUH47" s="851"/>
      <c r="EUI47" s="851"/>
      <c r="EUJ47" s="851"/>
      <c r="EUK47" s="851"/>
      <c r="EUL47" s="851"/>
      <c r="EUM47" s="851"/>
      <c r="EUN47" s="851"/>
      <c r="EUO47" s="851"/>
      <c r="EUP47" s="851"/>
      <c r="EUQ47" s="851"/>
      <c r="EUR47" s="851"/>
      <c r="EUS47" s="851"/>
      <c r="EUT47" s="851"/>
      <c r="EUU47" s="851"/>
      <c r="EUV47" s="851"/>
      <c r="EUW47" s="851"/>
      <c r="EUX47" s="851"/>
      <c r="EUY47" s="851"/>
      <c r="EUZ47" s="851"/>
      <c r="EVA47" s="851"/>
      <c r="EVB47" s="851"/>
      <c r="EVC47" s="851"/>
      <c r="EVD47" s="851"/>
      <c r="EVE47" s="851"/>
      <c r="EVF47" s="851"/>
      <c r="EVG47" s="851"/>
      <c r="EVH47" s="851"/>
      <c r="EVI47" s="851"/>
      <c r="EVJ47" s="851"/>
      <c r="EVK47" s="851"/>
      <c r="EVL47" s="851"/>
      <c r="EVM47" s="851"/>
      <c r="EVN47" s="851"/>
      <c r="EVO47" s="851"/>
      <c r="EVP47" s="851"/>
      <c r="EVQ47" s="851"/>
      <c r="EVR47" s="851"/>
      <c r="EVS47" s="851"/>
      <c r="EVT47" s="851"/>
      <c r="EVU47" s="851"/>
      <c r="EVV47" s="851"/>
      <c r="EVW47" s="851"/>
      <c r="EVX47" s="851"/>
      <c r="EVY47" s="851"/>
      <c r="EVZ47" s="851"/>
      <c r="EWA47" s="851"/>
      <c r="EWB47" s="851"/>
      <c r="EWC47" s="851"/>
      <c r="EWD47" s="851"/>
      <c r="EWE47" s="851"/>
      <c r="EWF47" s="851"/>
      <c r="EWG47" s="851"/>
      <c r="EWH47" s="851"/>
      <c r="EWI47" s="851"/>
      <c r="EWJ47" s="851"/>
      <c r="EWK47" s="851"/>
      <c r="EWL47" s="851"/>
      <c r="EWM47" s="851"/>
      <c r="EWN47" s="851"/>
      <c r="EWO47" s="851"/>
      <c r="EWP47" s="851"/>
      <c r="EWQ47" s="851"/>
      <c r="EWR47" s="851"/>
      <c r="EWS47" s="851"/>
      <c r="EWT47" s="851"/>
      <c r="EWU47" s="851"/>
      <c r="EWV47" s="851"/>
      <c r="EWW47" s="851"/>
      <c r="EWX47" s="851"/>
      <c r="EWY47" s="851"/>
      <c r="EWZ47" s="851"/>
      <c r="EXA47" s="851"/>
      <c r="EXB47" s="851"/>
      <c r="EXC47" s="851"/>
      <c r="EXD47" s="851"/>
      <c r="EXE47" s="851"/>
      <c r="EXF47" s="851"/>
      <c r="EXG47" s="851"/>
      <c r="EXH47" s="851"/>
      <c r="EXI47" s="851"/>
      <c r="EXJ47" s="851"/>
      <c r="EXK47" s="851"/>
      <c r="EXL47" s="851"/>
      <c r="EXM47" s="851"/>
      <c r="EXN47" s="851"/>
      <c r="EXO47" s="851"/>
      <c r="EXP47" s="851"/>
      <c r="EXQ47" s="851"/>
      <c r="EXR47" s="851"/>
      <c r="EXS47" s="851"/>
      <c r="EXT47" s="851"/>
      <c r="EXU47" s="851"/>
      <c r="EXV47" s="851"/>
      <c r="EXW47" s="851"/>
      <c r="EXX47" s="851"/>
      <c r="EXY47" s="851"/>
      <c r="EXZ47" s="851"/>
      <c r="EYA47" s="851"/>
      <c r="EYB47" s="851"/>
      <c r="EYC47" s="851"/>
      <c r="EYD47" s="851"/>
      <c r="EYE47" s="851"/>
      <c r="EYF47" s="851"/>
      <c r="EYG47" s="851"/>
      <c r="EYH47" s="851"/>
      <c r="EYI47" s="851"/>
      <c r="EYJ47" s="851"/>
      <c r="EYK47" s="851"/>
      <c r="EYL47" s="851"/>
      <c r="EYM47" s="851"/>
      <c r="EYN47" s="851"/>
      <c r="EYO47" s="851"/>
      <c r="EYP47" s="851"/>
      <c r="EYQ47" s="851"/>
      <c r="EYR47" s="851"/>
      <c r="EYS47" s="851"/>
      <c r="EYT47" s="851"/>
      <c r="EYU47" s="851"/>
      <c r="EYV47" s="851"/>
      <c r="EYW47" s="851"/>
      <c r="EYX47" s="851"/>
      <c r="EYY47" s="851"/>
      <c r="EYZ47" s="851"/>
      <c r="EZA47" s="851"/>
      <c r="EZB47" s="851"/>
      <c r="EZC47" s="851"/>
      <c r="EZD47" s="851"/>
      <c r="EZE47" s="851"/>
      <c r="EZF47" s="851"/>
      <c r="EZG47" s="851"/>
      <c r="EZH47" s="851"/>
      <c r="EZI47" s="851"/>
      <c r="EZJ47" s="851"/>
      <c r="EZK47" s="851"/>
      <c r="EZL47" s="851"/>
      <c r="EZM47" s="851"/>
      <c r="EZN47" s="851"/>
      <c r="EZO47" s="851"/>
      <c r="EZP47" s="851"/>
      <c r="EZQ47" s="851"/>
      <c r="EZR47" s="851"/>
      <c r="EZS47" s="851"/>
      <c r="EZT47" s="851"/>
      <c r="EZU47" s="851"/>
      <c r="EZV47" s="851"/>
      <c r="EZW47" s="851"/>
      <c r="EZX47" s="851"/>
      <c r="EZY47" s="851"/>
      <c r="EZZ47" s="851"/>
      <c r="FAA47" s="851"/>
      <c r="FAB47" s="851"/>
      <c r="FAC47" s="851"/>
      <c r="FAD47" s="851"/>
      <c r="FAE47" s="851"/>
      <c r="FAF47" s="851"/>
      <c r="FAG47" s="851"/>
      <c r="FAH47" s="851"/>
      <c r="FAI47" s="851"/>
      <c r="FAJ47" s="851"/>
      <c r="FAK47" s="851"/>
      <c r="FAL47" s="851"/>
      <c r="FAM47" s="851"/>
      <c r="FAN47" s="851"/>
      <c r="FAO47" s="851"/>
      <c r="FAP47" s="851"/>
      <c r="FAQ47" s="851"/>
      <c r="FAR47" s="851"/>
      <c r="FAS47" s="851"/>
      <c r="FAT47" s="851"/>
      <c r="FAU47" s="851"/>
      <c r="FAV47" s="851"/>
      <c r="FAW47" s="851"/>
      <c r="FAX47" s="851"/>
      <c r="FAY47" s="851"/>
      <c r="FAZ47" s="851"/>
      <c r="FBA47" s="851"/>
      <c r="FBB47" s="851"/>
      <c r="FBC47" s="851"/>
      <c r="FBD47" s="851"/>
      <c r="FBE47" s="851"/>
      <c r="FBF47" s="851"/>
      <c r="FBG47" s="851"/>
      <c r="FBH47" s="851"/>
      <c r="FBI47" s="851"/>
      <c r="FBJ47" s="851"/>
      <c r="FBK47" s="851"/>
      <c r="FBL47" s="851"/>
      <c r="FBM47" s="851"/>
      <c r="FBN47" s="851"/>
      <c r="FBO47" s="851"/>
      <c r="FBP47" s="851"/>
      <c r="FBQ47" s="851"/>
      <c r="FBR47" s="851"/>
      <c r="FBS47" s="851"/>
      <c r="FBT47" s="851"/>
      <c r="FBU47" s="851"/>
      <c r="FBV47" s="851"/>
      <c r="FBW47" s="851"/>
      <c r="FBX47" s="851"/>
      <c r="FBY47" s="851"/>
      <c r="FBZ47" s="851"/>
      <c r="FCA47" s="851"/>
      <c r="FCB47" s="851"/>
      <c r="FCC47" s="851"/>
      <c r="FCD47" s="851"/>
      <c r="FCE47" s="851"/>
      <c r="FCF47" s="851"/>
      <c r="FCG47" s="851"/>
      <c r="FCH47" s="851"/>
      <c r="FCI47" s="851"/>
      <c r="FCJ47" s="851"/>
      <c r="FCK47" s="851"/>
      <c r="FCL47" s="851"/>
      <c r="FCM47" s="851"/>
      <c r="FCN47" s="851"/>
      <c r="FCO47" s="851"/>
      <c r="FCP47" s="851"/>
      <c r="FCQ47" s="851"/>
      <c r="FCR47" s="851"/>
      <c r="FCS47" s="851"/>
      <c r="FCT47" s="851"/>
      <c r="FCU47" s="851"/>
      <c r="FCV47" s="851"/>
      <c r="FCW47" s="851"/>
      <c r="FCX47" s="851"/>
      <c r="FCY47" s="851"/>
      <c r="FCZ47" s="851"/>
      <c r="FDA47" s="851"/>
      <c r="FDB47" s="851"/>
      <c r="FDC47" s="851"/>
      <c r="FDD47" s="851"/>
      <c r="FDE47" s="851"/>
      <c r="FDF47" s="851"/>
      <c r="FDG47" s="851"/>
      <c r="FDH47" s="851"/>
      <c r="FDI47" s="851"/>
      <c r="FDJ47" s="851"/>
      <c r="FDK47" s="851"/>
      <c r="FDL47" s="851"/>
      <c r="FDM47" s="851"/>
      <c r="FDN47" s="851"/>
      <c r="FDO47" s="851"/>
      <c r="FDP47" s="851"/>
      <c r="FDQ47" s="851"/>
      <c r="FDR47" s="851"/>
      <c r="FDS47" s="851"/>
      <c r="FDT47" s="851"/>
      <c r="FDU47" s="851"/>
      <c r="FDV47" s="851"/>
      <c r="FDW47" s="851"/>
      <c r="FDX47" s="851"/>
      <c r="FDY47" s="851"/>
      <c r="FDZ47" s="851"/>
      <c r="FEA47" s="851"/>
      <c r="FEB47" s="851"/>
      <c r="FEC47" s="851"/>
      <c r="FED47" s="851"/>
      <c r="FEE47" s="851"/>
      <c r="FEF47" s="851"/>
      <c r="FEG47" s="851"/>
      <c r="FEH47" s="851"/>
      <c r="FEI47" s="851"/>
      <c r="FEJ47" s="851"/>
      <c r="FEK47" s="851"/>
      <c r="FEL47" s="851"/>
      <c r="FEM47" s="851"/>
      <c r="FEN47" s="851"/>
      <c r="FEO47" s="851"/>
      <c r="FEP47" s="851"/>
      <c r="FEQ47" s="851"/>
      <c r="FER47" s="851"/>
      <c r="FES47" s="851"/>
      <c r="FET47" s="851"/>
      <c r="FEU47" s="851"/>
      <c r="FEV47" s="851"/>
      <c r="FEW47" s="851"/>
      <c r="FEX47" s="851"/>
      <c r="FEY47" s="851"/>
      <c r="FEZ47" s="851"/>
      <c r="FFA47" s="851"/>
      <c r="FFB47" s="851"/>
      <c r="FFC47" s="851"/>
      <c r="FFD47" s="851"/>
      <c r="FFE47" s="851"/>
      <c r="FFF47" s="851"/>
      <c r="FFG47" s="851"/>
      <c r="FFH47" s="851"/>
      <c r="FFI47" s="851"/>
      <c r="FFJ47" s="851"/>
      <c r="FFK47" s="851"/>
      <c r="FFL47" s="851"/>
      <c r="FFM47" s="851"/>
      <c r="FFN47" s="851"/>
      <c r="FFO47" s="851"/>
      <c r="FFP47" s="851"/>
      <c r="FFQ47" s="851"/>
      <c r="FFR47" s="851"/>
      <c r="FFS47" s="851"/>
      <c r="FFT47" s="851"/>
      <c r="FFU47" s="851"/>
      <c r="FFV47" s="851"/>
      <c r="FFW47" s="851"/>
      <c r="FFX47" s="851"/>
      <c r="FFY47" s="851"/>
      <c r="FFZ47" s="851"/>
      <c r="FGA47" s="851"/>
      <c r="FGB47" s="851"/>
      <c r="FGC47" s="851"/>
      <c r="FGD47" s="851"/>
      <c r="FGE47" s="851"/>
      <c r="FGF47" s="851"/>
      <c r="FGG47" s="851"/>
      <c r="FGH47" s="851"/>
      <c r="FGI47" s="851"/>
      <c r="FGJ47" s="851"/>
      <c r="FGK47" s="851"/>
      <c r="FGL47" s="851"/>
      <c r="FGM47" s="851"/>
      <c r="FGN47" s="851"/>
      <c r="FGO47" s="851"/>
      <c r="FGP47" s="851"/>
      <c r="FGQ47" s="851"/>
      <c r="FGR47" s="851"/>
      <c r="FGS47" s="851"/>
      <c r="FGT47" s="851"/>
      <c r="FGU47" s="851"/>
      <c r="FGV47" s="851"/>
      <c r="FGW47" s="851"/>
      <c r="FGX47" s="851"/>
      <c r="FGY47" s="851"/>
      <c r="FGZ47" s="851"/>
      <c r="FHA47" s="851"/>
      <c r="FHB47" s="851"/>
      <c r="FHC47" s="851"/>
      <c r="FHD47" s="851"/>
      <c r="FHE47" s="851"/>
      <c r="FHF47" s="851"/>
      <c r="FHG47" s="851"/>
      <c r="FHH47" s="851"/>
      <c r="FHI47" s="851"/>
      <c r="FHJ47" s="851"/>
      <c r="FHK47" s="851"/>
      <c r="FHL47" s="851"/>
      <c r="FHM47" s="851"/>
      <c r="FHN47" s="851"/>
      <c r="FHO47" s="851"/>
      <c r="FHP47" s="851"/>
      <c r="FHQ47" s="851"/>
      <c r="FHR47" s="851"/>
      <c r="FHS47" s="851"/>
      <c r="FHT47" s="851"/>
      <c r="FHU47" s="851"/>
      <c r="FHV47" s="851"/>
      <c r="FHW47" s="851"/>
      <c r="FHX47" s="851"/>
      <c r="FHY47" s="851"/>
      <c r="FHZ47" s="851"/>
      <c r="FIA47" s="851"/>
      <c r="FIB47" s="851"/>
      <c r="FIC47" s="851"/>
      <c r="FID47" s="851"/>
      <c r="FIE47" s="851"/>
      <c r="FIF47" s="851"/>
      <c r="FIG47" s="851"/>
      <c r="FIH47" s="851"/>
      <c r="FII47" s="851"/>
      <c r="FIJ47" s="851"/>
      <c r="FIK47" s="851"/>
      <c r="FIL47" s="851"/>
      <c r="FIM47" s="851"/>
      <c r="FIN47" s="851"/>
      <c r="FIO47" s="851"/>
      <c r="FIP47" s="851"/>
      <c r="FIQ47" s="851"/>
      <c r="FIR47" s="851"/>
      <c r="FIS47" s="851"/>
      <c r="FIT47" s="851"/>
      <c r="FIU47" s="851"/>
      <c r="FIV47" s="851"/>
      <c r="FIW47" s="851"/>
      <c r="FIX47" s="851"/>
      <c r="FIY47" s="851"/>
      <c r="FIZ47" s="851"/>
      <c r="FJA47" s="851"/>
      <c r="FJB47" s="851"/>
      <c r="FJC47" s="851"/>
      <c r="FJD47" s="851"/>
      <c r="FJE47" s="851"/>
      <c r="FJF47" s="851"/>
      <c r="FJG47" s="851"/>
      <c r="FJH47" s="851"/>
      <c r="FJI47" s="851"/>
      <c r="FJJ47" s="851"/>
      <c r="FJK47" s="851"/>
      <c r="FJL47" s="851"/>
      <c r="FJM47" s="851"/>
      <c r="FJN47" s="851"/>
      <c r="FJO47" s="851"/>
      <c r="FJP47" s="851"/>
      <c r="FJQ47" s="851"/>
      <c r="FJR47" s="851"/>
      <c r="FJS47" s="851"/>
      <c r="FJT47" s="851"/>
      <c r="FJU47" s="851"/>
      <c r="FJV47" s="851"/>
      <c r="FJW47" s="851"/>
      <c r="FJX47" s="851"/>
      <c r="FJY47" s="851"/>
      <c r="FJZ47" s="851"/>
      <c r="FKA47" s="851"/>
      <c r="FKB47" s="851"/>
      <c r="FKC47" s="851"/>
      <c r="FKD47" s="851"/>
      <c r="FKE47" s="851"/>
      <c r="FKF47" s="851"/>
      <c r="FKG47" s="851"/>
      <c r="FKH47" s="851"/>
      <c r="FKI47" s="851"/>
      <c r="FKJ47" s="851"/>
      <c r="FKK47" s="851"/>
      <c r="FKL47" s="851"/>
      <c r="FKM47" s="851"/>
      <c r="FKN47" s="851"/>
      <c r="FKO47" s="851"/>
      <c r="FKP47" s="851"/>
      <c r="FKQ47" s="851"/>
      <c r="FKR47" s="851"/>
      <c r="FKS47" s="851"/>
      <c r="FKT47" s="851"/>
      <c r="FKU47" s="851"/>
      <c r="FKV47" s="851"/>
      <c r="FKW47" s="851"/>
      <c r="FKX47" s="851"/>
      <c r="FKY47" s="851"/>
      <c r="FKZ47" s="851"/>
      <c r="FLA47" s="851"/>
      <c r="FLB47" s="851"/>
      <c r="FLC47" s="851"/>
      <c r="FLD47" s="851"/>
      <c r="FLE47" s="851"/>
      <c r="FLF47" s="851"/>
      <c r="FLG47" s="851"/>
      <c r="FLH47" s="851"/>
      <c r="FLI47" s="851"/>
      <c r="FLJ47" s="851"/>
      <c r="FLK47" s="851"/>
      <c r="FLL47" s="851"/>
      <c r="FLM47" s="851"/>
      <c r="FLN47" s="851"/>
      <c r="FLO47" s="851"/>
      <c r="FLP47" s="851"/>
      <c r="FLQ47" s="851"/>
      <c r="FLR47" s="851"/>
      <c r="FLS47" s="851"/>
      <c r="FLT47" s="851"/>
      <c r="FLU47" s="851"/>
      <c r="FLV47" s="851"/>
      <c r="FLW47" s="851"/>
      <c r="FLX47" s="851"/>
      <c r="FLY47" s="851"/>
      <c r="FLZ47" s="851"/>
      <c r="FMA47" s="851"/>
      <c r="FMB47" s="851"/>
      <c r="FMC47" s="851"/>
      <c r="FMD47" s="851"/>
      <c r="FME47" s="851"/>
      <c r="FMF47" s="851"/>
      <c r="FMG47" s="851"/>
      <c r="FMH47" s="851"/>
      <c r="FMI47" s="851"/>
      <c r="FMJ47" s="851"/>
      <c r="FMK47" s="851"/>
      <c r="FML47" s="851"/>
      <c r="FMM47" s="851"/>
      <c r="FMN47" s="851"/>
      <c r="FMO47" s="851"/>
      <c r="FMP47" s="851"/>
      <c r="FMQ47" s="851"/>
      <c r="FMR47" s="851"/>
      <c r="FMS47" s="851"/>
      <c r="FMT47" s="851"/>
      <c r="FMU47" s="851"/>
      <c r="FMV47" s="851"/>
      <c r="FMW47" s="851"/>
      <c r="FMX47" s="851"/>
      <c r="FMY47" s="851"/>
      <c r="FMZ47" s="851"/>
      <c r="FNA47" s="851"/>
      <c r="FNB47" s="851"/>
      <c r="FNC47" s="851"/>
      <c r="FND47" s="851"/>
      <c r="FNE47" s="851"/>
      <c r="FNF47" s="851"/>
      <c r="FNG47" s="851"/>
      <c r="FNH47" s="851"/>
      <c r="FNI47" s="851"/>
      <c r="FNJ47" s="851"/>
      <c r="FNK47" s="851"/>
      <c r="FNL47" s="851"/>
      <c r="FNM47" s="851"/>
      <c r="FNN47" s="851"/>
      <c r="FNO47" s="851"/>
      <c r="FNP47" s="851"/>
      <c r="FNQ47" s="851"/>
      <c r="FNR47" s="851"/>
      <c r="FNS47" s="851"/>
      <c r="FNT47" s="851"/>
      <c r="FNU47" s="851"/>
      <c r="FNV47" s="851"/>
      <c r="FNW47" s="851"/>
      <c r="FNX47" s="851"/>
      <c r="FNY47" s="851"/>
      <c r="FNZ47" s="851"/>
      <c r="FOA47" s="851"/>
      <c r="FOB47" s="851"/>
      <c r="FOC47" s="851"/>
      <c r="FOD47" s="851"/>
      <c r="FOE47" s="851"/>
      <c r="FOF47" s="851"/>
      <c r="FOG47" s="851"/>
      <c r="FOH47" s="851"/>
      <c r="FOI47" s="851"/>
      <c r="FOJ47" s="851"/>
      <c r="FOK47" s="851"/>
      <c r="FOL47" s="851"/>
      <c r="FOM47" s="851"/>
      <c r="FON47" s="851"/>
      <c r="FOO47" s="851"/>
      <c r="FOP47" s="851"/>
      <c r="FOQ47" s="851"/>
      <c r="FOR47" s="851"/>
      <c r="FOS47" s="851"/>
      <c r="FOT47" s="851"/>
      <c r="FOU47" s="851"/>
      <c r="FOV47" s="851"/>
      <c r="FOW47" s="851"/>
      <c r="FOX47" s="851"/>
      <c r="FOY47" s="851"/>
      <c r="FOZ47" s="851"/>
      <c r="FPA47" s="851"/>
      <c r="FPB47" s="851"/>
      <c r="FPC47" s="851"/>
      <c r="FPD47" s="851"/>
      <c r="FPE47" s="851"/>
      <c r="FPF47" s="851"/>
      <c r="FPG47" s="851"/>
      <c r="FPH47" s="851"/>
      <c r="FPI47" s="851"/>
      <c r="FPJ47" s="851"/>
      <c r="FPK47" s="851"/>
      <c r="FPL47" s="851"/>
      <c r="FPM47" s="851"/>
      <c r="FPN47" s="851"/>
      <c r="FPO47" s="851"/>
      <c r="FPP47" s="851"/>
      <c r="FPQ47" s="851"/>
      <c r="FPR47" s="851"/>
      <c r="FPS47" s="851"/>
      <c r="FPT47" s="851"/>
      <c r="FPU47" s="851"/>
      <c r="FPV47" s="851"/>
      <c r="FPW47" s="851"/>
      <c r="FPX47" s="851"/>
      <c r="FPY47" s="851"/>
      <c r="FPZ47" s="851"/>
      <c r="FQA47" s="851"/>
      <c r="FQB47" s="851"/>
      <c r="FQC47" s="851"/>
      <c r="FQD47" s="851"/>
      <c r="FQE47" s="851"/>
      <c r="FQF47" s="851"/>
      <c r="FQG47" s="851"/>
      <c r="FQH47" s="851"/>
      <c r="FQI47" s="851"/>
      <c r="FQJ47" s="851"/>
      <c r="FQK47" s="851"/>
      <c r="FQL47" s="851"/>
      <c r="FQM47" s="851"/>
      <c r="FQN47" s="851"/>
      <c r="FQO47" s="851"/>
      <c r="FQP47" s="851"/>
      <c r="FQQ47" s="851"/>
      <c r="FQR47" s="851"/>
      <c r="FQS47" s="851"/>
      <c r="FQT47" s="851"/>
      <c r="FQU47" s="851"/>
      <c r="FQV47" s="851"/>
      <c r="FQW47" s="851"/>
      <c r="FQX47" s="851"/>
      <c r="FQY47" s="851"/>
      <c r="FQZ47" s="851"/>
      <c r="FRA47" s="851"/>
      <c r="FRB47" s="851"/>
      <c r="FRC47" s="851"/>
      <c r="FRD47" s="851"/>
      <c r="FRE47" s="851"/>
      <c r="FRF47" s="851"/>
      <c r="FRG47" s="851"/>
      <c r="FRH47" s="851"/>
      <c r="FRI47" s="851"/>
      <c r="FRJ47" s="851"/>
      <c r="FRK47" s="851"/>
      <c r="FRL47" s="851"/>
      <c r="FRM47" s="851"/>
      <c r="FRN47" s="851"/>
      <c r="FRO47" s="851"/>
      <c r="FRP47" s="851"/>
      <c r="FRQ47" s="851"/>
      <c r="FRR47" s="851"/>
      <c r="FRS47" s="851"/>
      <c r="FRT47" s="851"/>
      <c r="FRU47" s="851"/>
      <c r="FRV47" s="851"/>
      <c r="FRW47" s="851"/>
      <c r="FRX47" s="851"/>
      <c r="FRY47" s="851"/>
      <c r="FRZ47" s="851"/>
      <c r="FSA47" s="851"/>
      <c r="FSB47" s="851"/>
      <c r="FSC47" s="851"/>
      <c r="FSD47" s="851"/>
      <c r="FSE47" s="851"/>
      <c r="FSF47" s="851"/>
      <c r="FSG47" s="851"/>
      <c r="FSH47" s="851"/>
      <c r="FSI47" s="851"/>
      <c r="FSJ47" s="851"/>
      <c r="FSK47" s="851"/>
      <c r="FSL47" s="851"/>
      <c r="FSM47" s="851"/>
      <c r="FSN47" s="851"/>
      <c r="FSO47" s="851"/>
      <c r="FSP47" s="851"/>
      <c r="FSQ47" s="851"/>
      <c r="FSR47" s="851"/>
      <c r="FSS47" s="851"/>
      <c r="FST47" s="851"/>
      <c r="FSU47" s="851"/>
      <c r="FSV47" s="851"/>
      <c r="FSW47" s="851"/>
      <c r="FSX47" s="851"/>
      <c r="FSY47" s="851"/>
      <c r="FSZ47" s="851"/>
      <c r="FTA47" s="851"/>
      <c r="FTB47" s="851"/>
      <c r="FTC47" s="851"/>
      <c r="FTD47" s="851"/>
      <c r="FTE47" s="851"/>
      <c r="FTF47" s="851"/>
      <c r="FTG47" s="851"/>
      <c r="FTH47" s="851"/>
      <c r="FTI47" s="851"/>
      <c r="FTJ47" s="851"/>
      <c r="FTK47" s="851"/>
      <c r="FTL47" s="851"/>
      <c r="FTM47" s="851"/>
      <c r="FTN47" s="851"/>
      <c r="FTO47" s="851"/>
      <c r="FTP47" s="851"/>
      <c r="FTQ47" s="851"/>
      <c r="FTR47" s="851"/>
      <c r="FTS47" s="851"/>
      <c r="FTT47" s="851"/>
      <c r="FTU47" s="851"/>
      <c r="FTV47" s="851"/>
      <c r="FTW47" s="851"/>
      <c r="FTX47" s="851"/>
      <c r="FTY47" s="851"/>
      <c r="FTZ47" s="851"/>
      <c r="FUA47" s="851"/>
      <c r="FUB47" s="851"/>
      <c r="FUC47" s="851"/>
      <c r="FUD47" s="851"/>
      <c r="FUE47" s="851"/>
      <c r="FUF47" s="851"/>
      <c r="FUG47" s="851"/>
      <c r="FUH47" s="851"/>
      <c r="FUI47" s="851"/>
      <c r="FUJ47" s="851"/>
      <c r="FUK47" s="851"/>
      <c r="FUL47" s="851"/>
      <c r="FUM47" s="851"/>
      <c r="FUN47" s="851"/>
      <c r="FUO47" s="851"/>
      <c r="FUP47" s="851"/>
      <c r="FUQ47" s="851"/>
      <c r="FUR47" s="851"/>
      <c r="FUS47" s="851"/>
      <c r="FUT47" s="851"/>
      <c r="FUU47" s="851"/>
      <c r="FUV47" s="851"/>
      <c r="FUW47" s="851"/>
      <c r="FUX47" s="851"/>
      <c r="FUY47" s="851"/>
      <c r="FUZ47" s="851"/>
      <c r="FVA47" s="851"/>
      <c r="FVB47" s="851"/>
      <c r="FVC47" s="851"/>
      <c r="FVD47" s="851"/>
      <c r="FVE47" s="851"/>
      <c r="FVF47" s="851"/>
      <c r="FVG47" s="851"/>
      <c r="FVH47" s="851"/>
      <c r="FVI47" s="851"/>
      <c r="FVJ47" s="851"/>
      <c r="FVK47" s="851"/>
      <c r="FVL47" s="851"/>
      <c r="FVM47" s="851"/>
      <c r="FVN47" s="851"/>
      <c r="FVO47" s="851"/>
      <c r="FVP47" s="851"/>
      <c r="FVQ47" s="851"/>
      <c r="FVR47" s="851"/>
      <c r="FVS47" s="851"/>
      <c r="FVT47" s="851"/>
      <c r="FVU47" s="851"/>
      <c r="FVV47" s="851"/>
      <c r="FVW47" s="851"/>
      <c r="FVX47" s="851"/>
      <c r="FVY47" s="851"/>
      <c r="FVZ47" s="851"/>
      <c r="FWA47" s="851"/>
      <c r="FWB47" s="851"/>
      <c r="FWC47" s="851"/>
      <c r="FWD47" s="851"/>
      <c r="FWE47" s="851"/>
      <c r="FWF47" s="851"/>
      <c r="FWG47" s="851"/>
      <c r="FWH47" s="851"/>
      <c r="FWI47" s="851"/>
      <c r="FWJ47" s="851"/>
      <c r="FWK47" s="851"/>
      <c r="FWL47" s="851"/>
      <c r="FWM47" s="851"/>
      <c r="FWN47" s="851"/>
      <c r="FWO47" s="851"/>
      <c r="FWP47" s="851"/>
      <c r="FWQ47" s="851"/>
      <c r="FWR47" s="851"/>
      <c r="FWS47" s="851"/>
      <c r="FWT47" s="851"/>
      <c r="FWU47" s="851"/>
      <c r="FWV47" s="851"/>
      <c r="FWW47" s="851"/>
      <c r="FWX47" s="851"/>
      <c r="FWY47" s="851"/>
      <c r="FWZ47" s="851"/>
      <c r="FXA47" s="851"/>
      <c r="FXB47" s="851"/>
      <c r="FXC47" s="851"/>
      <c r="FXD47" s="851"/>
      <c r="FXE47" s="851"/>
      <c r="FXF47" s="851"/>
      <c r="FXG47" s="851"/>
      <c r="FXH47" s="851"/>
      <c r="FXI47" s="851"/>
      <c r="FXJ47" s="851"/>
      <c r="FXK47" s="851"/>
      <c r="FXL47" s="851"/>
      <c r="FXM47" s="851"/>
      <c r="FXN47" s="851"/>
      <c r="FXO47" s="851"/>
      <c r="FXP47" s="851"/>
      <c r="FXQ47" s="851"/>
      <c r="FXR47" s="851"/>
      <c r="FXS47" s="851"/>
      <c r="FXT47" s="851"/>
      <c r="FXU47" s="851"/>
      <c r="FXV47" s="851"/>
      <c r="FXW47" s="851"/>
      <c r="FXX47" s="851"/>
      <c r="FXY47" s="851"/>
      <c r="FXZ47" s="851"/>
      <c r="FYA47" s="851"/>
      <c r="FYB47" s="851"/>
      <c r="FYC47" s="851"/>
      <c r="FYD47" s="851"/>
      <c r="FYE47" s="851"/>
      <c r="FYF47" s="851"/>
      <c r="FYG47" s="851"/>
      <c r="FYH47" s="851"/>
      <c r="FYI47" s="851"/>
      <c r="FYJ47" s="851"/>
      <c r="FYK47" s="851"/>
      <c r="FYL47" s="851"/>
      <c r="FYM47" s="851"/>
      <c r="FYN47" s="851"/>
      <c r="FYO47" s="851"/>
      <c r="FYP47" s="851"/>
      <c r="FYQ47" s="851"/>
      <c r="FYR47" s="851"/>
      <c r="FYS47" s="851"/>
      <c r="FYT47" s="851"/>
      <c r="FYU47" s="851"/>
      <c r="FYV47" s="851"/>
      <c r="FYW47" s="851"/>
      <c r="FYX47" s="851"/>
      <c r="FYY47" s="851"/>
      <c r="FYZ47" s="851"/>
      <c r="FZA47" s="851"/>
      <c r="FZB47" s="851"/>
      <c r="FZC47" s="851"/>
      <c r="FZD47" s="851"/>
      <c r="FZE47" s="851"/>
      <c r="FZF47" s="851"/>
      <c r="FZG47" s="851"/>
      <c r="FZH47" s="851"/>
      <c r="FZI47" s="851"/>
      <c r="FZJ47" s="851"/>
      <c r="FZK47" s="851"/>
      <c r="FZL47" s="851"/>
      <c r="FZM47" s="851"/>
      <c r="FZN47" s="851"/>
      <c r="FZO47" s="851"/>
      <c r="FZP47" s="851"/>
      <c r="FZQ47" s="851"/>
      <c r="FZR47" s="851"/>
      <c r="FZS47" s="851"/>
      <c r="FZT47" s="851"/>
      <c r="FZU47" s="851"/>
      <c r="FZV47" s="851"/>
      <c r="FZW47" s="851"/>
      <c r="FZX47" s="851"/>
      <c r="FZY47" s="851"/>
      <c r="FZZ47" s="851"/>
      <c r="GAA47" s="851"/>
      <c r="GAB47" s="851"/>
      <c r="GAC47" s="851"/>
      <c r="GAD47" s="851"/>
      <c r="GAE47" s="851"/>
      <c r="GAF47" s="851"/>
      <c r="GAG47" s="851"/>
      <c r="GAH47" s="851"/>
      <c r="GAI47" s="851"/>
      <c r="GAJ47" s="851"/>
      <c r="GAK47" s="851"/>
      <c r="GAL47" s="851"/>
      <c r="GAM47" s="851"/>
      <c r="GAN47" s="851"/>
      <c r="GAO47" s="851"/>
      <c r="GAP47" s="851"/>
      <c r="GAQ47" s="851"/>
      <c r="GAR47" s="851"/>
      <c r="GAS47" s="851"/>
      <c r="GAT47" s="851"/>
      <c r="GAU47" s="851"/>
      <c r="GAV47" s="851"/>
      <c r="GAW47" s="851"/>
      <c r="GAX47" s="851"/>
      <c r="GAY47" s="851"/>
      <c r="GAZ47" s="851"/>
      <c r="GBA47" s="851"/>
      <c r="GBB47" s="851"/>
      <c r="GBC47" s="851"/>
      <c r="GBD47" s="851"/>
      <c r="GBE47" s="851"/>
      <c r="GBF47" s="851"/>
      <c r="GBG47" s="851"/>
      <c r="GBH47" s="851"/>
      <c r="GBI47" s="851"/>
      <c r="GBJ47" s="851"/>
      <c r="GBK47" s="851"/>
      <c r="GBL47" s="851"/>
      <c r="GBM47" s="851"/>
      <c r="GBN47" s="851"/>
      <c r="GBO47" s="851"/>
      <c r="GBP47" s="851"/>
      <c r="GBQ47" s="851"/>
      <c r="GBR47" s="851"/>
      <c r="GBS47" s="851"/>
      <c r="GBT47" s="851"/>
      <c r="GBU47" s="851"/>
      <c r="GBV47" s="851"/>
      <c r="GBW47" s="851"/>
      <c r="GBX47" s="851"/>
      <c r="GBY47" s="851"/>
      <c r="GBZ47" s="851"/>
      <c r="GCA47" s="851"/>
      <c r="GCB47" s="851"/>
      <c r="GCC47" s="851"/>
      <c r="GCD47" s="851"/>
      <c r="GCE47" s="851"/>
      <c r="GCF47" s="851"/>
      <c r="GCG47" s="851"/>
      <c r="GCH47" s="851"/>
      <c r="GCI47" s="851"/>
      <c r="GCJ47" s="851"/>
      <c r="GCK47" s="851"/>
      <c r="GCL47" s="851"/>
      <c r="GCM47" s="851"/>
      <c r="GCN47" s="851"/>
      <c r="GCO47" s="851"/>
      <c r="GCP47" s="851"/>
      <c r="GCQ47" s="851"/>
      <c r="GCR47" s="851"/>
      <c r="GCS47" s="851"/>
      <c r="GCT47" s="851"/>
      <c r="GCU47" s="851"/>
      <c r="GCV47" s="851"/>
      <c r="GCW47" s="851"/>
      <c r="GCX47" s="851"/>
      <c r="GCY47" s="851"/>
      <c r="GCZ47" s="851"/>
      <c r="GDA47" s="851"/>
      <c r="GDB47" s="851"/>
      <c r="GDC47" s="851"/>
      <c r="GDD47" s="851"/>
      <c r="GDE47" s="851"/>
      <c r="GDF47" s="851"/>
      <c r="GDG47" s="851"/>
      <c r="GDH47" s="851"/>
      <c r="GDI47" s="851"/>
      <c r="GDJ47" s="851"/>
      <c r="GDK47" s="851"/>
      <c r="GDL47" s="851"/>
      <c r="GDM47" s="851"/>
      <c r="GDN47" s="851"/>
      <c r="GDO47" s="851"/>
      <c r="GDP47" s="851"/>
      <c r="GDQ47" s="851"/>
      <c r="GDR47" s="851"/>
      <c r="GDS47" s="851"/>
      <c r="GDT47" s="851"/>
      <c r="GDU47" s="851"/>
      <c r="GDV47" s="851"/>
      <c r="GDW47" s="851"/>
      <c r="GDX47" s="851"/>
      <c r="GDY47" s="851"/>
      <c r="GDZ47" s="851"/>
      <c r="GEA47" s="851"/>
      <c r="GEB47" s="851"/>
      <c r="GEC47" s="851"/>
      <c r="GED47" s="851"/>
      <c r="GEE47" s="851"/>
      <c r="GEF47" s="851"/>
      <c r="GEG47" s="851"/>
      <c r="GEH47" s="851"/>
      <c r="GEI47" s="851"/>
      <c r="GEJ47" s="851"/>
      <c r="GEK47" s="851"/>
      <c r="GEL47" s="851"/>
      <c r="GEM47" s="851"/>
      <c r="GEN47" s="851"/>
      <c r="GEO47" s="851"/>
      <c r="GEP47" s="851"/>
      <c r="GEQ47" s="851"/>
      <c r="GER47" s="851"/>
      <c r="GES47" s="851"/>
      <c r="GET47" s="851"/>
      <c r="GEU47" s="851"/>
      <c r="GEV47" s="851"/>
      <c r="GEW47" s="851"/>
      <c r="GEX47" s="851"/>
      <c r="GEY47" s="851"/>
      <c r="GEZ47" s="851"/>
      <c r="GFA47" s="851"/>
      <c r="GFB47" s="851"/>
      <c r="GFC47" s="851"/>
      <c r="GFD47" s="851"/>
      <c r="GFE47" s="851"/>
      <c r="GFF47" s="851"/>
      <c r="GFG47" s="851"/>
      <c r="GFH47" s="851"/>
      <c r="GFI47" s="851"/>
      <c r="GFJ47" s="851"/>
      <c r="GFK47" s="851"/>
      <c r="GFL47" s="851"/>
      <c r="GFM47" s="851"/>
      <c r="GFN47" s="851"/>
      <c r="GFO47" s="851"/>
      <c r="GFP47" s="851"/>
      <c r="GFQ47" s="851"/>
      <c r="GFR47" s="851"/>
      <c r="GFS47" s="851"/>
      <c r="GFT47" s="851"/>
      <c r="GFU47" s="851"/>
      <c r="GFV47" s="851"/>
      <c r="GFW47" s="851"/>
      <c r="GFX47" s="851"/>
      <c r="GFY47" s="851"/>
      <c r="GFZ47" s="851"/>
      <c r="GGA47" s="851"/>
      <c r="GGB47" s="851"/>
      <c r="GGC47" s="851"/>
      <c r="GGD47" s="851"/>
      <c r="GGE47" s="851"/>
      <c r="GGF47" s="851"/>
      <c r="GGG47" s="851"/>
      <c r="GGH47" s="851"/>
      <c r="GGI47" s="851"/>
      <c r="GGJ47" s="851"/>
      <c r="GGK47" s="851"/>
      <c r="GGL47" s="851"/>
      <c r="GGM47" s="851"/>
      <c r="GGN47" s="851"/>
      <c r="GGO47" s="851"/>
      <c r="GGP47" s="851"/>
      <c r="GGQ47" s="851"/>
      <c r="GGR47" s="851"/>
      <c r="GGS47" s="851"/>
      <c r="GGT47" s="851"/>
      <c r="GGU47" s="851"/>
      <c r="GGV47" s="851"/>
      <c r="GGW47" s="851"/>
      <c r="GGX47" s="851"/>
      <c r="GGY47" s="851"/>
      <c r="GGZ47" s="851"/>
      <c r="GHA47" s="851"/>
      <c r="GHB47" s="851"/>
      <c r="GHC47" s="851"/>
      <c r="GHD47" s="851"/>
      <c r="GHE47" s="851"/>
      <c r="GHF47" s="851"/>
      <c r="GHG47" s="851"/>
      <c r="GHH47" s="851"/>
      <c r="GHI47" s="851"/>
      <c r="GHJ47" s="851"/>
      <c r="GHK47" s="851"/>
      <c r="GHL47" s="851"/>
      <c r="GHM47" s="851"/>
      <c r="GHN47" s="851"/>
      <c r="GHO47" s="851"/>
      <c r="GHP47" s="851"/>
      <c r="GHQ47" s="851"/>
      <c r="GHR47" s="851"/>
      <c r="GHS47" s="851"/>
      <c r="GHT47" s="851"/>
      <c r="GHU47" s="851"/>
      <c r="GHV47" s="851"/>
      <c r="GHW47" s="851"/>
      <c r="GHX47" s="851"/>
      <c r="GHY47" s="851"/>
      <c r="GHZ47" s="851"/>
      <c r="GIA47" s="851"/>
      <c r="GIB47" s="851"/>
      <c r="GIC47" s="851"/>
      <c r="GID47" s="851"/>
      <c r="GIE47" s="851"/>
      <c r="GIF47" s="851"/>
      <c r="GIG47" s="851"/>
      <c r="GIH47" s="851"/>
      <c r="GII47" s="851"/>
      <c r="GIJ47" s="851"/>
      <c r="GIK47" s="851"/>
      <c r="GIL47" s="851"/>
      <c r="GIM47" s="851"/>
      <c r="GIN47" s="851"/>
      <c r="GIO47" s="851"/>
      <c r="GIP47" s="851"/>
      <c r="GIQ47" s="851"/>
      <c r="GIR47" s="851"/>
      <c r="GIS47" s="851"/>
      <c r="GIT47" s="851"/>
      <c r="GIU47" s="851"/>
      <c r="GIV47" s="851"/>
      <c r="GIW47" s="851"/>
      <c r="GIX47" s="851"/>
      <c r="GIY47" s="851"/>
      <c r="GIZ47" s="851"/>
      <c r="GJA47" s="851"/>
      <c r="GJB47" s="851"/>
      <c r="GJC47" s="851"/>
      <c r="GJD47" s="851"/>
      <c r="GJE47" s="851"/>
      <c r="GJF47" s="851"/>
      <c r="GJG47" s="851"/>
      <c r="GJH47" s="851"/>
      <c r="GJI47" s="851"/>
      <c r="GJJ47" s="851"/>
      <c r="GJK47" s="851"/>
      <c r="GJL47" s="851"/>
      <c r="GJM47" s="851"/>
      <c r="GJN47" s="851"/>
      <c r="GJO47" s="851"/>
      <c r="GJP47" s="851"/>
      <c r="GJQ47" s="851"/>
      <c r="GJR47" s="851"/>
      <c r="GJS47" s="851"/>
      <c r="GJT47" s="851"/>
      <c r="GJU47" s="851"/>
      <c r="GJV47" s="851"/>
      <c r="GJW47" s="851"/>
      <c r="GJX47" s="851"/>
      <c r="GJY47" s="851"/>
      <c r="GJZ47" s="851"/>
      <c r="GKA47" s="851"/>
      <c r="GKB47" s="851"/>
      <c r="GKC47" s="851"/>
      <c r="GKD47" s="851"/>
      <c r="GKE47" s="851"/>
      <c r="GKF47" s="851"/>
      <c r="GKG47" s="851"/>
      <c r="GKH47" s="851"/>
      <c r="GKI47" s="851"/>
      <c r="GKJ47" s="851"/>
      <c r="GKK47" s="851"/>
      <c r="GKL47" s="851"/>
      <c r="GKM47" s="851"/>
      <c r="GKN47" s="851"/>
      <c r="GKO47" s="851"/>
      <c r="GKP47" s="851"/>
      <c r="GKQ47" s="851"/>
      <c r="GKR47" s="851"/>
      <c r="GKS47" s="851"/>
      <c r="GKT47" s="851"/>
      <c r="GKU47" s="851"/>
      <c r="GKV47" s="851"/>
      <c r="GKW47" s="851"/>
      <c r="GKX47" s="851"/>
      <c r="GKY47" s="851"/>
      <c r="GKZ47" s="851"/>
      <c r="GLA47" s="851"/>
      <c r="GLB47" s="851"/>
      <c r="GLC47" s="851"/>
      <c r="GLD47" s="851"/>
      <c r="GLE47" s="851"/>
      <c r="GLF47" s="851"/>
      <c r="GLG47" s="851"/>
      <c r="GLH47" s="851"/>
      <c r="GLI47" s="851"/>
      <c r="GLJ47" s="851"/>
      <c r="GLK47" s="851"/>
      <c r="GLL47" s="851"/>
      <c r="GLM47" s="851"/>
      <c r="GLN47" s="851"/>
      <c r="GLO47" s="851"/>
      <c r="GLP47" s="851"/>
      <c r="GLQ47" s="851"/>
      <c r="GLR47" s="851"/>
      <c r="GLS47" s="851"/>
      <c r="GLT47" s="851"/>
      <c r="GLU47" s="851"/>
      <c r="GLV47" s="851"/>
      <c r="GLW47" s="851"/>
      <c r="GLX47" s="851"/>
      <c r="GLY47" s="851"/>
      <c r="GLZ47" s="851"/>
      <c r="GMA47" s="851"/>
      <c r="GMB47" s="851"/>
      <c r="GMC47" s="851"/>
      <c r="GMD47" s="851"/>
      <c r="GME47" s="851"/>
      <c r="GMF47" s="851"/>
      <c r="GMG47" s="851"/>
      <c r="GMH47" s="851"/>
      <c r="GMI47" s="851"/>
      <c r="GMJ47" s="851"/>
      <c r="GMK47" s="851"/>
      <c r="GML47" s="851"/>
      <c r="GMM47" s="851"/>
      <c r="GMN47" s="851"/>
      <c r="GMO47" s="851"/>
      <c r="GMP47" s="851"/>
      <c r="GMQ47" s="851"/>
      <c r="GMR47" s="851"/>
      <c r="GMS47" s="851"/>
      <c r="GMT47" s="851"/>
      <c r="GMU47" s="851"/>
      <c r="GMV47" s="851"/>
      <c r="GMW47" s="851"/>
      <c r="GMX47" s="851"/>
      <c r="GMY47" s="851"/>
      <c r="GMZ47" s="851"/>
      <c r="GNA47" s="851"/>
      <c r="GNB47" s="851"/>
      <c r="GNC47" s="851"/>
      <c r="GND47" s="851"/>
      <c r="GNE47" s="851"/>
      <c r="GNF47" s="851"/>
      <c r="GNG47" s="851"/>
      <c r="GNH47" s="851"/>
      <c r="GNI47" s="851"/>
      <c r="GNJ47" s="851"/>
      <c r="GNK47" s="851"/>
      <c r="GNL47" s="851"/>
      <c r="GNM47" s="851"/>
      <c r="GNN47" s="851"/>
      <c r="GNO47" s="851"/>
      <c r="GNP47" s="851"/>
      <c r="GNQ47" s="851"/>
      <c r="GNR47" s="851"/>
      <c r="GNS47" s="851"/>
      <c r="GNT47" s="851"/>
      <c r="GNU47" s="851"/>
      <c r="GNV47" s="851"/>
      <c r="GNW47" s="851"/>
      <c r="GNX47" s="851"/>
      <c r="GNY47" s="851"/>
      <c r="GNZ47" s="851"/>
      <c r="GOA47" s="851"/>
      <c r="GOB47" s="851"/>
      <c r="GOC47" s="851"/>
      <c r="GOD47" s="851"/>
      <c r="GOE47" s="851"/>
      <c r="GOF47" s="851"/>
      <c r="GOG47" s="851"/>
      <c r="GOH47" s="851"/>
      <c r="GOI47" s="851"/>
      <c r="GOJ47" s="851"/>
      <c r="GOK47" s="851"/>
      <c r="GOL47" s="851"/>
      <c r="GOM47" s="851"/>
      <c r="GON47" s="851"/>
      <c r="GOO47" s="851"/>
      <c r="GOP47" s="851"/>
      <c r="GOQ47" s="851"/>
      <c r="GOR47" s="851"/>
      <c r="GOS47" s="851"/>
      <c r="GOT47" s="851"/>
      <c r="GOU47" s="851"/>
      <c r="GOV47" s="851"/>
      <c r="GOW47" s="851"/>
      <c r="GOX47" s="851"/>
      <c r="GOY47" s="851"/>
      <c r="GOZ47" s="851"/>
      <c r="GPA47" s="851"/>
      <c r="GPB47" s="851"/>
      <c r="GPC47" s="851"/>
      <c r="GPD47" s="851"/>
      <c r="GPE47" s="851"/>
      <c r="GPF47" s="851"/>
      <c r="GPG47" s="851"/>
      <c r="GPH47" s="851"/>
      <c r="GPI47" s="851"/>
      <c r="GPJ47" s="851"/>
      <c r="GPK47" s="851"/>
      <c r="GPL47" s="851"/>
      <c r="GPM47" s="851"/>
      <c r="GPN47" s="851"/>
      <c r="GPO47" s="851"/>
      <c r="GPP47" s="851"/>
      <c r="GPQ47" s="851"/>
      <c r="GPR47" s="851"/>
      <c r="GPS47" s="851"/>
      <c r="GPT47" s="851"/>
      <c r="GPU47" s="851"/>
      <c r="GPV47" s="851"/>
      <c r="GPW47" s="851"/>
      <c r="GPX47" s="851"/>
      <c r="GPY47" s="851"/>
      <c r="GPZ47" s="851"/>
      <c r="GQA47" s="851"/>
      <c r="GQB47" s="851"/>
      <c r="GQC47" s="851"/>
      <c r="GQD47" s="851"/>
      <c r="GQE47" s="851"/>
      <c r="GQF47" s="851"/>
      <c r="GQG47" s="851"/>
      <c r="GQH47" s="851"/>
      <c r="GQI47" s="851"/>
      <c r="GQJ47" s="851"/>
      <c r="GQK47" s="851"/>
      <c r="GQL47" s="851"/>
      <c r="GQM47" s="851"/>
      <c r="GQN47" s="851"/>
      <c r="GQO47" s="851"/>
      <c r="GQP47" s="851"/>
      <c r="GQQ47" s="851"/>
      <c r="GQR47" s="851"/>
      <c r="GQS47" s="851"/>
      <c r="GQT47" s="851"/>
      <c r="GQU47" s="851"/>
      <c r="GQV47" s="851"/>
      <c r="GQW47" s="851"/>
      <c r="GQX47" s="851"/>
      <c r="GQY47" s="851"/>
      <c r="GQZ47" s="851"/>
      <c r="GRA47" s="851"/>
      <c r="GRB47" s="851"/>
      <c r="GRC47" s="851"/>
      <c r="GRD47" s="851"/>
      <c r="GRE47" s="851"/>
      <c r="GRF47" s="851"/>
      <c r="GRG47" s="851"/>
      <c r="GRH47" s="851"/>
      <c r="GRI47" s="851"/>
      <c r="GRJ47" s="851"/>
      <c r="GRK47" s="851"/>
      <c r="GRL47" s="851"/>
      <c r="GRM47" s="851"/>
      <c r="GRN47" s="851"/>
      <c r="GRO47" s="851"/>
      <c r="GRP47" s="851"/>
      <c r="GRQ47" s="851"/>
      <c r="GRR47" s="851"/>
      <c r="GRS47" s="851"/>
      <c r="GRT47" s="851"/>
      <c r="GRU47" s="851"/>
      <c r="GRV47" s="851"/>
      <c r="GRW47" s="851"/>
      <c r="GRX47" s="851"/>
      <c r="GRY47" s="851"/>
      <c r="GRZ47" s="851"/>
      <c r="GSA47" s="851"/>
      <c r="GSB47" s="851"/>
      <c r="GSC47" s="851"/>
      <c r="GSD47" s="851"/>
      <c r="GSE47" s="851"/>
      <c r="GSF47" s="851"/>
      <c r="GSG47" s="851"/>
      <c r="GSH47" s="851"/>
      <c r="GSI47" s="851"/>
      <c r="GSJ47" s="851"/>
      <c r="GSK47" s="851"/>
      <c r="GSL47" s="851"/>
      <c r="GSM47" s="851"/>
      <c r="GSN47" s="851"/>
      <c r="GSO47" s="851"/>
      <c r="GSP47" s="851"/>
      <c r="GSQ47" s="851"/>
      <c r="GSR47" s="851"/>
      <c r="GSS47" s="851"/>
      <c r="GST47" s="851"/>
      <c r="GSU47" s="851"/>
      <c r="GSV47" s="851"/>
      <c r="GSW47" s="851"/>
      <c r="GSX47" s="851"/>
      <c r="GSY47" s="851"/>
      <c r="GSZ47" s="851"/>
      <c r="GTA47" s="851"/>
      <c r="GTB47" s="851"/>
      <c r="GTC47" s="851"/>
      <c r="GTD47" s="851"/>
      <c r="GTE47" s="851"/>
      <c r="GTF47" s="851"/>
      <c r="GTG47" s="851"/>
      <c r="GTH47" s="851"/>
      <c r="GTI47" s="851"/>
      <c r="GTJ47" s="851"/>
      <c r="GTK47" s="851"/>
      <c r="GTL47" s="851"/>
      <c r="GTM47" s="851"/>
      <c r="GTN47" s="851"/>
      <c r="GTO47" s="851"/>
      <c r="GTP47" s="851"/>
      <c r="GTQ47" s="851"/>
      <c r="GTR47" s="851"/>
      <c r="GTS47" s="851"/>
      <c r="GTT47" s="851"/>
      <c r="GTU47" s="851"/>
      <c r="GTV47" s="851"/>
      <c r="GTW47" s="851"/>
      <c r="GTX47" s="851"/>
      <c r="GTY47" s="851"/>
      <c r="GTZ47" s="851"/>
      <c r="GUA47" s="851"/>
      <c r="GUB47" s="851"/>
      <c r="GUC47" s="851"/>
      <c r="GUD47" s="851"/>
      <c r="GUE47" s="851"/>
      <c r="GUF47" s="851"/>
      <c r="GUG47" s="851"/>
      <c r="GUH47" s="851"/>
      <c r="GUI47" s="851"/>
      <c r="GUJ47" s="851"/>
      <c r="GUK47" s="851"/>
      <c r="GUL47" s="851"/>
      <c r="GUM47" s="851"/>
      <c r="GUN47" s="851"/>
      <c r="GUO47" s="851"/>
      <c r="GUP47" s="851"/>
      <c r="GUQ47" s="851"/>
      <c r="GUR47" s="851"/>
      <c r="GUS47" s="851"/>
      <c r="GUT47" s="851"/>
      <c r="GUU47" s="851"/>
      <c r="GUV47" s="851"/>
      <c r="GUW47" s="851"/>
      <c r="GUX47" s="851"/>
      <c r="GUY47" s="851"/>
      <c r="GUZ47" s="851"/>
      <c r="GVA47" s="851"/>
      <c r="GVB47" s="851"/>
      <c r="GVC47" s="851"/>
      <c r="GVD47" s="851"/>
      <c r="GVE47" s="851"/>
      <c r="GVF47" s="851"/>
      <c r="GVG47" s="851"/>
      <c r="GVH47" s="851"/>
      <c r="GVI47" s="851"/>
      <c r="GVJ47" s="851"/>
      <c r="GVK47" s="851"/>
      <c r="GVL47" s="851"/>
      <c r="GVM47" s="851"/>
      <c r="GVN47" s="851"/>
      <c r="GVO47" s="851"/>
      <c r="GVP47" s="851"/>
      <c r="GVQ47" s="851"/>
      <c r="GVR47" s="851"/>
      <c r="GVS47" s="851"/>
      <c r="GVT47" s="851"/>
      <c r="GVU47" s="851"/>
      <c r="GVV47" s="851"/>
      <c r="GVW47" s="851"/>
      <c r="GVX47" s="851"/>
      <c r="GVY47" s="851"/>
      <c r="GVZ47" s="851"/>
      <c r="GWA47" s="851"/>
      <c r="GWB47" s="851"/>
      <c r="GWC47" s="851"/>
      <c r="GWD47" s="851"/>
      <c r="GWE47" s="851"/>
      <c r="GWF47" s="851"/>
      <c r="GWG47" s="851"/>
      <c r="GWH47" s="851"/>
      <c r="GWI47" s="851"/>
      <c r="GWJ47" s="851"/>
      <c r="GWK47" s="851"/>
      <c r="GWL47" s="851"/>
      <c r="GWM47" s="851"/>
      <c r="GWN47" s="851"/>
      <c r="GWO47" s="851"/>
      <c r="GWP47" s="851"/>
      <c r="GWQ47" s="851"/>
      <c r="GWR47" s="851"/>
      <c r="GWS47" s="851"/>
      <c r="GWT47" s="851"/>
      <c r="GWU47" s="851"/>
      <c r="GWV47" s="851"/>
      <c r="GWW47" s="851"/>
      <c r="GWX47" s="851"/>
      <c r="GWY47" s="851"/>
      <c r="GWZ47" s="851"/>
      <c r="GXA47" s="851"/>
      <c r="GXB47" s="851"/>
      <c r="GXC47" s="851"/>
      <c r="GXD47" s="851"/>
      <c r="GXE47" s="851"/>
      <c r="GXF47" s="851"/>
      <c r="GXG47" s="851"/>
      <c r="GXH47" s="851"/>
      <c r="GXI47" s="851"/>
      <c r="GXJ47" s="851"/>
      <c r="GXK47" s="851"/>
      <c r="GXL47" s="851"/>
      <c r="GXM47" s="851"/>
      <c r="GXN47" s="851"/>
      <c r="GXO47" s="851"/>
      <c r="GXP47" s="851"/>
      <c r="GXQ47" s="851"/>
      <c r="GXR47" s="851"/>
      <c r="GXS47" s="851"/>
      <c r="GXT47" s="851"/>
      <c r="GXU47" s="851"/>
      <c r="GXV47" s="851"/>
      <c r="GXW47" s="851"/>
      <c r="GXX47" s="851"/>
      <c r="GXY47" s="851"/>
      <c r="GXZ47" s="851"/>
      <c r="GYA47" s="851"/>
      <c r="GYB47" s="851"/>
      <c r="GYC47" s="851"/>
      <c r="GYD47" s="851"/>
      <c r="GYE47" s="851"/>
      <c r="GYF47" s="851"/>
      <c r="GYG47" s="851"/>
      <c r="GYH47" s="851"/>
      <c r="GYI47" s="851"/>
      <c r="GYJ47" s="851"/>
      <c r="GYK47" s="851"/>
      <c r="GYL47" s="851"/>
      <c r="GYM47" s="851"/>
      <c r="GYN47" s="851"/>
      <c r="GYO47" s="851"/>
      <c r="GYP47" s="851"/>
      <c r="GYQ47" s="851"/>
      <c r="GYR47" s="851"/>
      <c r="GYS47" s="851"/>
      <c r="GYT47" s="851"/>
      <c r="GYU47" s="851"/>
      <c r="GYV47" s="851"/>
      <c r="GYW47" s="851"/>
      <c r="GYX47" s="851"/>
      <c r="GYY47" s="851"/>
      <c r="GYZ47" s="851"/>
      <c r="GZA47" s="851"/>
      <c r="GZB47" s="851"/>
      <c r="GZC47" s="851"/>
      <c r="GZD47" s="851"/>
      <c r="GZE47" s="851"/>
      <c r="GZF47" s="851"/>
      <c r="GZG47" s="851"/>
      <c r="GZH47" s="851"/>
      <c r="GZI47" s="851"/>
      <c r="GZJ47" s="851"/>
      <c r="GZK47" s="851"/>
      <c r="GZL47" s="851"/>
      <c r="GZM47" s="851"/>
      <c r="GZN47" s="851"/>
      <c r="GZO47" s="851"/>
      <c r="GZP47" s="851"/>
      <c r="GZQ47" s="851"/>
      <c r="GZR47" s="851"/>
      <c r="GZS47" s="851"/>
      <c r="GZT47" s="851"/>
      <c r="GZU47" s="851"/>
      <c r="GZV47" s="851"/>
      <c r="GZW47" s="851"/>
      <c r="GZX47" s="851"/>
      <c r="GZY47" s="851"/>
      <c r="GZZ47" s="851"/>
      <c r="HAA47" s="851"/>
      <c r="HAB47" s="851"/>
      <c r="HAC47" s="851"/>
      <c r="HAD47" s="851"/>
      <c r="HAE47" s="851"/>
      <c r="HAF47" s="851"/>
      <c r="HAG47" s="851"/>
      <c r="HAH47" s="851"/>
      <c r="HAI47" s="851"/>
      <c r="HAJ47" s="851"/>
      <c r="HAK47" s="851"/>
      <c r="HAL47" s="851"/>
      <c r="HAM47" s="851"/>
      <c r="HAN47" s="851"/>
      <c r="HAO47" s="851"/>
      <c r="HAP47" s="851"/>
      <c r="HAQ47" s="851"/>
      <c r="HAR47" s="851"/>
      <c r="HAS47" s="851"/>
      <c r="HAT47" s="851"/>
      <c r="HAU47" s="851"/>
      <c r="HAV47" s="851"/>
      <c r="HAW47" s="851"/>
      <c r="HAX47" s="851"/>
      <c r="HAY47" s="851"/>
      <c r="HAZ47" s="851"/>
      <c r="HBA47" s="851"/>
      <c r="HBB47" s="851"/>
      <c r="HBC47" s="851"/>
      <c r="HBD47" s="851"/>
      <c r="HBE47" s="851"/>
      <c r="HBF47" s="851"/>
      <c r="HBG47" s="851"/>
      <c r="HBH47" s="851"/>
      <c r="HBI47" s="851"/>
      <c r="HBJ47" s="851"/>
      <c r="HBK47" s="851"/>
      <c r="HBL47" s="851"/>
      <c r="HBM47" s="851"/>
      <c r="HBN47" s="851"/>
      <c r="HBO47" s="851"/>
      <c r="HBP47" s="851"/>
      <c r="HBQ47" s="851"/>
      <c r="HBR47" s="851"/>
      <c r="HBS47" s="851"/>
      <c r="HBT47" s="851"/>
      <c r="HBU47" s="851"/>
      <c r="HBV47" s="851"/>
      <c r="HBW47" s="851"/>
      <c r="HBX47" s="851"/>
      <c r="HBY47" s="851"/>
      <c r="HBZ47" s="851"/>
      <c r="HCA47" s="851"/>
      <c r="HCB47" s="851"/>
      <c r="HCC47" s="851"/>
      <c r="HCD47" s="851"/>
      <c r="HCE47" s="851"/>
      <c r="HCF47" s="851"/>
      <c r="HCG47" s="851"/>
      <c r="HCH47" s="851"/>
      <c r="HCI47" s="851"/>
      <c r="HCJ47" s="851"/>
      <c r="HCK47" s="851"/>
      <c r="HCL47" s="851"/>
      <c r="HCM47" s="851"/>
      <c r="HCN47" s="851"/>
      <c r="HCO47" s="851"/>
      <c r="HCP47" s="851"/>
      <c r="HCQ47" s="851"/>
      <c r="HCR47" s="851"/>
      <c r="HCS47" s="851"/>
      <c r="HCT47" s="851"/>
      <c r="HCU47" s="851"/>
      <c r="HCV47" s="851"/>
      <c r="HCW47" s="851"/>
      <c r="HCX47" s="851"/>
      <c r="HCY47" s="851"/>
      <c r="HCZ47" s="851"/>
      <c r="HDA47" s="851"/>
      <c r="HDB47" s="851"/>
      <c r="HDC47" s="851"/>
      <c r="HDD47" s="851"/>
      <c r="HDE47" s="851"/>
      <c r="HDF47" s="851"/>
      <c r="HDG47" s="851"/>
      <c r="HDH47" s="851"/>
      <c r="HDI47" s="851"/>
      <c r="HDJ47" s="851"/>
      <c r="HDK47" s="851"/>
      <c r="HDL47" s="851"/>
      <c r="HDM47" s="851"/>
      <c r="HDN47" s="851"/>
      <c r="HDO47" s="851"/>
      <c r="HDP47" s="851"/>
      <c r="HDQ47" s="851"/>
      <c r="HDR47" s="851"/>
      <c r="HDS47" s="851"/>
      <c r="HDT47" s="851"/>
      <c r="HDU47" s="851"/>
      <c r="HDV47" s="851"/>
      <c r="HDW47" s="851"/>
      <c r="HDX47" s="851"/>
      <c r="HDY47" s="851"/>
      <c r="HDZ47" s="851"/>
      <c r="HEA47" s="851"/>
      <c r="HEB47" s="851"/>
      <c r="HEC47" s="851"/>
      <c r="HED47" s="851"/>
      <c r="HEE47" s="851"/>
      <c r="HEF47" s="851"/>
      <c r="HEG47" s="851"/>
      <c r="HEH47" s="851"/>
      <c r="HEI47" s="851"/>
      <c r="HEJ47" s="851"/>
      <c r="HEK47" s="851"/>
      <c r="HEL47" s="851"/>
      <c r="HEM47" s="851"/>
      <c r="HEN47" s="851"/>
      <c r="HEO47" s="851"/>
      <c r="HEP47" s="851"/>
      <c r="HEQ47" s="851"/>
      <c r="HER47" s="851"/>
      <c r="HES47" s="851"/>
      <c r="HET47" s="851"/>
      <c r="HEU47" s="851"/>
      <c r="HEV47" s="851"/>
      <c r="HEW47" s="851"/>
      <c r="HEX47" s="851"/>
      <c r="HEY47" s="851"/>
      <c r="HEZ47" s="851"/>
      <c r="HFA47" s="851"/>
      <c r="HFB47" s="851"/>
      <c r="HFC47" s="851"/>
      <c r="HFD47" s="851"/>
      <c r="HFE47" s="851"/>
      <c r="HFF47" s="851"/>
      <c r="HFG47" s="851"/>
      <c r="HFH47" s="851"/>
      <c r="HFI47" s="851"/>
      <c r="HFJ47" s="851"/>
      <c r="HFK47" s="851"/>
      <c r="HFL47" s="851"/>
      <c r="HFM47" s="851"/>
      <c r="HFN47" s="851"/>
      <c r="HFO47" s="851"/>
      <c r="HFP47" s="851"/>
      <c r="HFQ47" s="851"/>
      <c r="HFR47" s="851"/>
      <c r="HFS47" s="851"/>
      <c r="HFT47" s="851"/>
      <c r="HFU47" s="851"/>
      <c r="HFV47" s="851"/>
      <c r="HFW47" s="851"/>
      <c r="HFX47" s="851"/>
      <c r="HFY47" s="851"/>
      <c r="HFZ47" s="851"/>
      <c r="HGA47" s="851"/>
      <c r="HGB47" s="851"/>
      <c r="HGC47" s="851"/>
      <c r="HGD47" s="851"/>
      <c r="HGE47" s="851"/>
      <c r="HGF47" s="851"/>
      <c r="HGG47" s="851"/>
      <c r="HGH47" s="851"/>
      <c r="HGI47" s="851"/>
      <c r="HGJ47" s="851"/>
      <c r="HGK47" s="851"/>
      <c r="HGL47" s="851"/>
      <c r="HGM47" s="851"/>
      <c r="HGN47" s="851"/>
      <c r="HGO47" s="851"/>
      <c r="HGP47" s="851"/>
      <c r="HGQ47" s="851"/>
      <c r="HGR47" s="851"/>
      <c r="HGS47" s="851"/>
      <c r="HGT47" s="851"/>
      <c r="HGU47" s="851"/>
      <c r="HGV47" s="851"/>
      <c r="HGW47" s="851"/>
      <c r="HGX47" s="851"/>
      <c r="HGY47" s="851"/>
      <c r="HGZ47" s="851"/>
      <c r="HHA47" s="851"/>
      <c r="HHB47" s="851"/>
      <c r="HHC47" s="851"/>
      <c r="HHD47" s="851"/>
      <c r="HHE47" s="851"/>
      <c r="HHF47" s="851"/>
      <c r="HHG47" s="851"/>
      <c r="HHH47" s="851"/>
      <c r="HHI47" s="851"/>
      <c r="HHJ47" s="851"/>
      <c r="HHK47" s="851"/>
      <c r="HHL47" s="851"/>
      <c r="HHM47" s="851"/>
      <c r="HHN47" s="851"/>
      <c r="HHO47" s="851"/>
      <c r="HHP47" s="851"/>
      <c r="HHQ47" s="851"/>
      <c r="HHR47" s="851"/>
      <c r="HHS47" s="851"/>
      <c r="HHT47" s="851"/>
      <c r="HHU47" s="851"/>
      <c r="HHV47" s="851"/>
      <c r="HHW47" s="851"/>
      <c r="HHX47" s="851"/>
      <c r="HHY47" s="851"/>
      <c r="HHZ47" s="851"/>
      <c r="HIA47" s="851"/>
      <c r="HIB47" s="851"/>
      <c r="HIC47" s="851"/>
      <c r="HID47" s="851"/>
      <c r="HIE47" s="851"/>
      <c r="HIF47" s="851"/>
      <c r="HIG47" s="851"/>
      <c r="HIH47" s="851"/>
      <c r="HII47" s="851"/>
      <c r="HIJ47" s="851"/>
      <c r="HIK47" s="851"/>
      <c r="HIL47" s="851"/>
      <c r="HIM47" s="851"/>
      <c r="HIN47" s="851"/>
      <c r="HIO47" s="851"/>
      <c r="HIP47" s="851"/>
      <c r="HIQ47" s="851"/>
      <c r="HIR47" s="851"/>
      <c r="HIS47" s="851"/>
      <c r="HIT47" s="851"/>
      <c r="HIU47" s="851"/>
      <c r="HIV47" s="851"/>
      <c r="HIW47" s="851"/>
      <c r="HIX47" s="851"/>
      <c r="HIY47" s="851"/>
      <c r="HIZ47" s="851"/>
      <c r="HJA47" s="851"/>
      <c r="HJB47" s="851"/>
      <c r="HJC47" s="851"/>
      <c r="HJD47" s="851"/>
      <c r="HJE47" s="851"/>
      <c r="HJF47" s="851"/>
      <c r="HJG47" s="851"/>
      <c r="HJH47" s="851"/>
      <c r="HJI47" s="851"/>
      <c r="HJJ47" s="851"/>
      <c r="HJK47" s="851"/>
      <c r="HJL47" s="851"/>
      <c r="HJM47" s="851"/>
      <c r="HJN47" s="851"/>
      <c r="HJO47" s="851"/>
      <c r="HJP47" s="851"/>
      <c r="HJQ47" s="851"/>
      <c r="HJR47" s="851"/>
      <c r="HJS47" s="851"/>
      <c r="HJT47" s="851"/>
      <c r="HJU47" s="851"/>
      <c r="HJV47" s="851"/>
      <c r="HJW47" s="851"/>
      <c r="HJX47" s="851"/>
      <c r="HJY47" s="851"/>
      <c r="HJZ47" s="851"/>
      <c r="HKA47" s="851"/>
      <c r="HKB47" s="851"/>
      <c r="HKC47" s="851"/>
      <c r="HKD47" s="851"/>
      <c r="HKE47" s="851"/>
      <c r="HKF47" s="851"/>
      <c r="HKG47" s="851"/>
      <c r="HKH47" s="851"/>
      <c r="HKI47" s="851"/>
      <c r="HKJ47" s="851"/>
      <c r="HKK47" s="851"/>
      <c r="HKL47" s="851"/>
      <c r="HKM47" s="851"/>
      <c r="HKN47" s="851"/>
      <c r="HKO47" s="851"/>
      <c r="HKP47" s="851"/>
      <c r="HKQ47" s="851"/>
      <c r="HKR47" s="851"/>
      <c r="HKS47" s="851"/>
      <c r="HKT47" s="851"/>
      <c r="HKU47" s="851"/>
      <c r="HKV47" s="851"/>
      <c r="HKW47" s="851"/>
      <c r="HKX47" s="851"/>
      <c r="HKY47" s="851"/>
      <c r="HKZ47" s="851"/>
      <c r="HLA47" s="851"/>
      <c r="HLB47" s="851"/>
      <c r="HLC47" s="851"/>
      <c r="HLD47" s="851"/>
      <c r="HLE47" s="851"/>
      <c r="HLF47" s="851"/>
      <c r="HLG47" s="851"/>
      <c r="HLH47" s="851"/>
      <c r="HLI47" s="851"/>
      <c r="HLJ47" s="851"/>
      <c r="HLK47" s="851"/>
      <c r="HLL47" s="851"/>
      <c r="HLM47" s="851"/>
      <c r="HLN47" s="851"/>
      <c r="HLO47" s="851"/>
      <c r="HLP47" s="851"/>
      <c r="HLQ47" s="851"/>
      <c r="HLR47" s="851"/>
      <c r="HLS47" s="851"/>
      <c r="HLT47" s="851"/>
      <c r="HLU47" s="851"/>
      <c r="HLV47" s="851"/>
      <c r="HLW47" s="851"/>
      <c r="HLX47" s="851"/>
      <c r="HLY47" s="851"/>
      <c r="HLZ47" s="851"/>
      <c r="HMA47" s="851"/>
      <c r="HMB47" s="851"/>
      <c r="HMC47" s="851"/>
      <c r="HMD47" s="851"/>
      <c r="HME47" s="851"/>
      <c r="HMF47" s="851"/>
      <c r="HMG47" s="851"/>
      <c r="HMH47" s="851"/>
      <c r="HMI47" s="851"/>
      <c r="HMJ47" s="851"/>
      <c r="HMK47" s="851"/>
      <c r="HML47" s="851"/>
      <c r="HMM47" s="851"/>
      <c r="HMN47" s="851"/>
      <c r="HMO47" s="851"/>
      <c r="HMP47" s="851"/>
      <c r="HMQ47" s="851"/>
      <c r="HMR47" s="851"/>
      <c r="HMS47" s="851"/>
      <c r="HMT47" s="851"/>
      <c r="HMU47" s="851"/>
      <c r="HMV47" s="851"/>
      <c r="HMW47" s="851"/>
      <c r="HMX47" s="851"/>
      <c r="HMY47" s="851"/>
      <c r="HMZ47" s="851"/>
      <c r="HNA47" s="851"/>
      <c r="HNB47" s="851"/>
      <c r="HNC47" s="851"/>
      <c r="HND47" s="851"/>
      <c r="HNE47" s="851"/>
      <c r="HNF47" s="851"/>
      <c r="HNG47" s="851"/>
      <c r="HNH47" s="851"/>
      <c r="HNI47" s="851"/>
      <c r="HNJ47" s="851"/>
      <c r="HNK47" s="851"/>
      <c r="HNL47" s="851"/>
      <c r="HNM47" s="851"/>
      <c r="HNN47" s="851"/>
      <c r="HNO47" s="851"/>
      <c r="HNP47" s="851"/>
      <c r="HNQ47" s="851"/>
      <c r="HNR47" s="851"/>
      <c r="HNS47" s="851"/>
      <c r="HNT47" s="851"/>
      <c r="HNU47" s="851"/>
      <c r="HNV47" s="851"/>
      <c r="HNW47" s="851"/>
      <c r="HNX47" s="851"/>
      <c r="HNY47" s="851"/>
      <c r="HNZ47" s="851"/>
      <c r="HOA47" s="851"/>
      <c r="HOB47" s="851"/>
      <c r="HOC47" s="851"/>
      <c r="HOD47" s="851"/>
      <c r="HOE47" s="851"/>
      <c r="HOF47" s="851"/>
      <c r="HOG47" s="851"/>
      <c r="HOH47" s="851"/>
      <c r="HOI47" s="851"/>
      <c r="HOJ47" s="851"/>
      <c r="HOK47" s="851"/>
      <c r="HOL47" s="851"/>
      <c r="HOM47" s="851"/>
      <c r="HON47" s="851"/>
      <c r="HOO47" s="851"/>
      <c r="HOP47" s="851"/>
      <c r="HOQ47" s="851"/>
      <c r="HOR47" s="851"/>
      <c r="HOS47" s="851"/>
      <c r="HOT47" s="851"/>
      <c r="HOU47" s="851"/>
      <c r="HOV47" s="851"/>
      <c r="HOW47" s="851"/>
      <c r="HOX47" s="851"/>
      <c r="HOY47" s="851"/>
      <c r="HOZ47" s="851"/>
      <c r="HPA47" s="851"/>
      <c r="HPB47" s="851"/>
      <c r="HPC47" s="851"/>
      <c r="HPD47" s="851"/>
      <c r="HPE47" s="851"/>
      <c r="HPF47" s="851"/>
      <c r="HPG47" s="851"/>
      <c r="HPH47" s="851"/>
      <c r="HPI47" s="851"/>
      <c r="HPJ47" s="851"/>
      <c r="HPK47" s="851"/>
      <c r="HPL47" s="851"/>
      <c r="HPM47" s="851"/>
      <c r="HPN47" s="851"/>
      <c r="HPO47" s="851"/>
      <c r="HPP47" s="851"/>
      <c r="HPQ47" s="851"/>
      <c r="HPR47" s="851"/>
      <c r="HPS47" s="851"/>
      <c r="HPT47" s="851"/>
      <c r="HPU47" s="851"/>
      <c r="HPV47" s="851"/>
      <c r="HPW47" s="851"/>
      <c r="HPX47" s="851"/>
      <c r="HPY47" s="851"/>
      <c r="HPZ47" s="851"/>
      <c r="HQA47" s="851"/>
      <c r="HQB47" s="851"/>
      <c r="HQC47" s="851"/>
      <c r="HQD47" s="851"/>
      <c r="HQE47" s="851"/>
      <c r="HQF47" s="851"/>
      <c r="HQG47" s="851"/>
      <c r="HQH47" s="851"/>
      <c r="HQI47" s="851"/>
      <c r="HQJ47" s="851"/>
      <c r="HQK47" s="851"/>
      <c r="HQL47" s="851"/>
      <c r="HQM47" s="851"/>
      <c r="HQN47" s="851"/>
      <c r="HQO47" s="851"/>
      <c r="HQP47" s="851"/>
      <c r="HQQ47" s="851"/>
      <c r="HQR47" s="851"/>
      <c r="HQS47" s="851"/>
      <c r="HQT47" s="851"/>
      <c r="HQU47" s="851"/>
      <c r="HQV47" s="851"/>
      <c r="HQW47" s="851"/>
      <c r="HQX47" s="851"/>
      <c r="HQY47" s="851"/>
      <c r="HQZ47" s="851"/>
      <c r="HRA47" s="851"/>
      <c r="HRB47" s="851"/>
      <c r="HRC47" s="851"/>
      <c r="HRD47" s="851"/>
      <c r="HRE47" s="851"/>
      <c r="HRF47" s="851"/>
      <c r="HRG47" s="851"/>
      <c r="HRH47" s="851"/>
      <c r="HRI47" s="851"/>
      <c r="HRJ47" s="851"/>
      <c r="HRK47" s="851"/>
      <c r="HRL47" s="851"/>
      <c r="HRM47" s="851"/>
      <c r="HRN47" s="851"/>
      <c r="HRO47" s="851"/>
      <c r="HRP47" s="851"/>
      <c r="HRQ47" s="851"/>
      <c r="HRR47" s="851"/>
      <c r="HRS47" s="851"/>
      <c r="HRT47" s="851"/>
      <c r="HRU47" s="851"/>
      <c r="HRV47" s="851"/>
      <c r="HRW47" s="851"/>
      <c r="HRX47" s="851"/>
      <c r="HRY47" s="851"/>
      <c r="HRZ47" s="851"/>
      <c r="HSA47" s="851"/>
      <c r="HSB47" s="851"/>
      <c r="HSC47" s="851"/>
      <c r="HSD47" s="851"/>
      <c r="HSE47" s="851"/>
      <c r="HSF47" s="851"/>
      <c r="HSG47" s="851"/>
      <c r="HSH47" s="851"/>
      <c r="HSI47" s="851"/>
      <c r="HSJ47" s="851"/>
      <c r="HSK47" s="851"/>
      <c r="HSL47" s="851"/>
      <c r="HSM47" s="851"/>
      <c r="HSN47" s="851"/>
      <c r="HSO47" s="851"/>
      <c r="HSP47" s="851"/>
      <c r="HSQ47" s="851"/>
      <c r="HSR47" s="851"/>
      <c r="HSS47" s="851"/>
      <c r="HST47" s="851"/>
      <c r="HSU47" s="851"/>
      <c r="HSV47" s="851"/>
      <c r="HSW47" s="851"/>
      <c r="HSX47" s="851"/>
      <c r="HSY47" s="851"/>
      <c r="HSZ47" s="851"/>
      <c r="HTA47" s="851"/>
      <c r="HTB47" s="851"/>
      <c r="HTC47" s="851"/>
      <c r="HTD47" s="851"/>
      <c r="HTE47" s="851"/>
      <c r="HTF47" s="851"/>
      <c r="HTG47" s="851"/>
      <c r="HTH47" s="851"/>
      <c r="HTI47" s="851"/>
      <c r="HTJ47" s="851"/>
      <c r="HTK47" s="851"/>
      <c r="HTL47" s="851"/>
      <c r="HTM47" s="851"/>
      <c r="HTN47" s="851"/>
      <c r="HTO47" s="851"/>
      <c r="HTP47" s="851"/>
      <c r="HTQ47" s="851"/>
      <c r="HTR47" s="851"/>
      <c r="HTS47" s="851"/>
      <c r="HTT47" s="851"/>
      <c r="HTU47" s="851"/>
      <c r="HTV47" s="851"/>
      <c r="HTW47" s="851"/>
      <c r="HTX47" s="851"/>
      <c r="HTY47" s="851"/>
      <c r="HTZ47" s="851"/>
      <c r="HUA47" s="851"/>
      <c r="HUB47" s="851"/>
      <c r="HUC47" s="851"/>
      <c r="HUD47" s="851"/>
      <c r="HUE47" s="851"/>
      <c r="HUF47" s="851"/>
      <c r="HUG47" s="851"/>
      <c r="HUH47" s="851"/>
      <c r="HUI47" s="851"/>
      <c r="HUJ47" s="851"/>
      <c r="HUK47" s="851"/>
      <c r="HUL47" s="851"/>
      <c r="HUM47" s="851"/>
      <c r="HUN47" s="851"/>
      <c r="HUO47" s="851"/>
      <c r="HUP47" s="851"/>
      <c r="HUQ47" s="851"/>
      <c r="HUR47" s="851"/>
      <c r="HUS47" s="851"/>
      <c r="HUT47" s="851"/>
      <c r="HUU47" s="851"/>
      <c r="HUV47" s="851"/>
      <c r="HUW47" s="851"/>
      <c r="HUX47" s="851"/>
      <c r="HUY47" s="851"/>
      <c r="HUZ47" s="851"/>
      <c r="HVA47" s="851"/>
      <c r="HVB47" s="851"/>
      <c r="HVC47" s="851"/>
      <c r="HVD47" s="851"/>
      <c r="HVE47" s="851"/>
      <c r="HVF47" s="851"/>
      <c r="HVG47" s="851"/>
      <c r="HVH47" s="851"/>
      <c r="HVI47" s="851"/>
      <c r="HVJ47" s="851"/>
      <c r="HVK47" s="851"/>
      <c r="HVL47" s="851"/>
      <c r="HVM47" s="851"/>
      <c r="HVN47" s="851"/>
      <c r="HVO47" s="851"/>
      <c r="HVP47" s="851"/>
      <c r="HVQ47" s="851"/>
      <c r="HVR47" s="851"/>
      <c r="HVS47" s="851"/>
      <c r="HVT47" s="851"/>
      <c r="HVU47" s="851"/>
      <c r="HVV47" s="851"/>
      <c r="HVW47" s="851"/>
      <c r="HVX47" s="851"/>
      <c r="HVY47" s="851"/>
      <c r="HVZ47" s="851"/>
      <c r="HWA47" s="851"/>
      <c r="HWB47" s="851"/>
      <c r="HWC47" s="851"/>
      <c r="HWD47" s="851"/>
      <c r="HWE47" s="851"/>
      <c r="HWF47" s="851"/>
      <c r="HWG47" s="851"/>
      <c r="HWH47" s="851"/>
      <c r="HWI47" s="851"/>
      <c r="HWJ47" s="851"/>
      <c r="HWK47" s="851"/>
      <c r="HWL47" s="851"/>
      <c r="HWM47" s="851"/>
      <c r="HWN47" s="851"/>
      <c r="HWO47" s="851"/>
      <c r="HWP47" s="851"/>
      <c r="HWQ47" s="851"/>
      <c r="HWR47" s="851"/>
      <c r="HWS47" s="851"/>
      <c r="HWT47" s="851"/>
      <c r="HWU47" s="851"/>
      <c r="HWV47" s="851"/>
      <c r="HWW47" s="851"/>
      <c r="HWX47" s="851"/>
      <c r="HWY47" s="851"/>
      <c r="HWZ47" s="851"/>
      <c r="HXA47" s="851"/>
      <c r="HXB47" s="851"/>
      <c r="HXC47" s="851"/>
      <c r="HXD47" s="851"/>
      <c r="HXE47" s="851"/>
      <c r="HXF47" s="851"/>
      <c r="HXG47" s="851"/>
      <c r="HXH47" s="851"/>
      <c r="HXI47" s="851"/>
      <c r="HXJ47" s="851"/>
      <c r="HXK47" s="851"/>
      <c r="HXL47" s="851"/>
      <c r="HXM47" s="851"/>
      <c r="HXN47" s="851"/>
      <c r="HXO47" s="851"/>
      <c r="HXP47" s="851"/>
      <c r="HXQ47" s="851"/>
      <c r="HXR47" s="851"/>
      <c r="HXS47" s="851"/>
      <c r="HXT47" s="851"/>
      <c r="HXU47" s="851"/>
      <c r="HXV47" s="851"/>
      <c r="HXW47" s="851"/>
      <c r="HXX47" s="851"/>
      <c r="HXY47" s="851"/>
      <c r="HXZ47" s="851"/>
      <c r="HYA47" s="851"/>
      <c r="HYB47" s="851"/>
      <c r="HYC47" s="851"/>
      <c r="HYD47" s="851"/>
      <c r="HYE47" s="851"/>
      <c r="HYF47" s="851"/>
      <c r="HYG47" s="851"/>
      <c r="HYH47" s="851"/>
      <c r="HYI47" s="851"/>
      <c r="HYJ47" s="851"/>
      <c r="HYK47" s="851"/>
      <c r="HYL47" s="851"/>
      <c r="HYM47" s="851"/>
      <c r="HYN47" s="851"/>
      <c r="HYO47" s="851"/>
      <c r="HYP47" s="851"/>
      <c r="HYQ47" s="851"/>
      <c r="HYR47" s="851"/>
      <c r="HYS47" s="851"/>
      <c r="HYT47" s="851"/>
      <c r="HYU47" s="851"/>
      <c r="HYV47" s="851"/>
      <c r="HYW47" s="851"/>
      <c r="HYX47" s="851"/>
      <c r="HYY47" s="851"/>
      <c r="HYZ47" s="851"/>
      <c r="HZA47" s="851"/>
      <c r="HZB47" s="851"/>
      <c r="HZC47" s="851"/>
      <c r="HZD47" s="851"/>
      <c r="HZE47" s="851"/>
      <c r="HZF47" s="851"/>
      <c r="HZG47" s="851"/>
      <c r="HZH47" s="851"/>
      <c r="HZI47" s="851"/>
      <c r="HZJ47" s="851"/>
      <c r="HZK47" s="851"/>
      <c r="HZL47" s="851"/>
      <c r="HZM47" s="851"/>
      <c r="HZN47" s="851"/>
      <c r="HZO47" s="851"/>
      <c r="HZP47" s="851"/>
      <c r="HZQ47" s="851"/>
      <c r="HZR47" s="851"/>
      <c r="HZS47" s="851"/>
      <c r="HZT47" s="851"/>
      <c r="HZU47" s="851"/>
      <c r="HZV47" s="851"/>
      <c r="HZW47" s="851"/>
      <c r="HZX47" s="851"/>
      <c r="HZY47" s="851"/>
      <c r="HZZ47" s="851"/>
      <c r="IAA47" s="851"/>
      <c r="IAB47" s="851"/>
      <c r="IAC47" s="851"/>
      <c r="IAD47" s="851"/>
      <c r="IAE47" s="851"/>
      <c r="IAF47" s="851"/>
      <c r="IAG47" s="851"/>
      <c r="IAH47" s="851"/>
      <c r="IAI47" s="851"/>
      <c r="IAJ47" s="851"/>
      <c r="IAK47" s="851"/>
      <c r="IAL47" s="851"/>
      <c r="IAM47" s="851"/>
      <c r="IAN47" s="851"/>
      <c r="IAO47" s="851"/>
      <c r="IAP47" s="851"/>
      <c r="IAQ47" s="851"/>
      <c r="IAR47" s="851"/>
      <c r="IAS47" s="851"/>
      <c r="IAT47" s="851"/>
      <c r="IAU47" s="851"/>
      <c r="IAV47" s="851"/>
      <c r="IAW47" s="851"/>
      <c r="IAX47" s="851"/>
      <c r="IAY47" s="851"/>
      <c r="IAZ47" s="851"/>
      <c r="IBA47" s="851"/>
      <c r="IBB47" s="851"/>
      <c r="IBC47" s="851"/>
      <c r="IBD47" s="851"/>
      <c r="IBE47" s="851"/>
      <c r="IBF47" s="851"/>
      <c r="IBG47" s="851"/>
      <c r="IBH47" s="851"/>
      <c r="IBI47" s="851"/>
      <c r="IBJ47" s="851"/>
      <c r="IBK47" s="851"/>
      <c r="IBL47" s="851"/>
      <c r="IBM47" s="851"/>
      <c r="IBN47" s="851"/>
      <c r="IBO47" s="851"/>
      <c r="IBP47" s="851"/>
      <c r="IBQ47" s="851"/>
      <c r="IBR47" s="851"/>
      <c r="IBS47" s="851"/>
      <c r="IBT47" s="851"/>
      <c r="IBU47" s="851"/>
      <c r="IBV47" s="851"/>
      <c r="IBW47" s="851"/>
      <c r="IBX47" s="851"/>
      <c r="IBY47" s="851"/>
      <c r="IBZ47" s="851"/>
      <c r="ICA47" s="851"/>
      <c r="ICB47" s="851"/>
      <c r="ICC47" s="851"/>
      <c r="ICD47" s="851"/>
      <c r="ICE47" s="851"/>
      <c r="ICF47" s="851"/>
      <c r="ICG47" s="851"/>
      <c r="ICH47" s="851"/>
      <c r="ICI47" s="851"/>
      <c r="ICJ47" s="851"/>
      <c r="ICK47" s="851"/>
      <c r="ICL47" s="851"/>
      <c r="ICM47" s="851"/>
      <c r="ICN47" s="851"/>
      <c r="ICO47" s="851"/>
      <c r="ICP47" s="851"/>
      <c r="ICQ47" s="851"/>
      <c r="ICR47" s="851"/>
      <c r="ICS47" s="851"/>
      <c r="ICT47" s="851"/>
      <c r="ICU47" s="851"/>
      <c r="ICV47" s="851"/>
      <c r="ICW47" s="851"/>
      <c r="ICX47" s="851"/>
      <c r="ICY47" s="851"/>
      <c r="ICZ47" s="851"/>
      <c r="IDA47" s="851"/>
      <c r="IDB47" s="851"/>
      <c r="IDC47" s="851"/>
      <c r="IDD47" s="851"/>
      <c r="IDE47" s="851"/>
      <c r="IDF47" s="851"/>
      <c r="IDG47" s="851"/>
      <c r="IDH47" s="851"/>
      <c r="IDI47" s="851"/>
      <c r="IDJ47" s="851"/>
      <c r="IDK47" s="851"/>
      <c r="IDL47" s="851"/>
      <c r="IDM47" s="851"/>
      <c r="IDN47" s="851"/>
      <c r="IDO47" s="851"/>
      <c r="IDP47" s="851"/>
      <c r="IDQ47" s="851"/>
      <c r="IDR47" s="851"/>
      <c r="IDS47" s="851"/>
      <c r="IDT47" s="851"/>
      <c r="IDU47" s="851"/>
      <c r="IDV47" s="851"/>
      <c r="IDW47" s="851"/>
      <c r="IDX47" s="851"/>
      <c r="IDY47" s="851"/>
      <c r="IDZ47" s="851"/>
      <c r="IEA47" s="851"/>
      <c r="IEB47" s="851"/>
      <c r="IEC47" s="851"/>
      <c r="IED47" s="851"/>
      <c r="IEE47" s="851"/>
      <c r="IEF47" s="851"/>
      <c r="IEG47" s="851"/>
      <c r="IEH47" s="851"/>
      <c r="IEI47" s="851"/>
      <c r="IEJ47" s="851"/>
      <c r="IEK47" s="851"/>
      <c r="IEL47" s="851"/>
      <c r="IEM47" s="851"/>
      <c r="IEN47" s="851"/>
      <c r="IEO47" s="851"/>
      <c r="IEP47" s="851"/>
      <c r="IEQ47" s="851"/>
      <c r="IER47" s="851"/>
      <c r="IES47" s="851"/>
      <c r="IET47" s="851"/>
      <c r="IEU47" s="851"/>
      <c r="IEV47" s="851"/>
      <c r="IEW47" s="851"/>
      <c r="IEX47" s="851"/>
      <c r="IEY47" s="851"/>
      <c r="IEZ47" s="851"/>
      <c r="IFA47" s="851"/>
      <c r="IFB47" s="851"/>
      <c r="IFC47" s="851"/>
      <c r="IFD47" s="851"/>
      <c r="IFE47" s="851"/>
      <c r="IFF47" s="851"/>
      <c r="IFG47" s="851"/>
      <c r="IFH47" s="851"/>
      <c r="IFI47" s="851"/>
      <c r="IFJ47" s="851"/>
      <c r="IFK47" s="851"/>
      <c r="IFL47" s="851"/>
      <c r="IFM47" s="851"/>
      <c r="IFN47" s="851"/>
      <c r="IFO47" s="851"/>
      <c r="IFP47" s="851"/>
      <c r="IFQ47" s="851"/>
      <c r="IFR47" s="851"/>
      <c r="IFS47" s="851"/>
      <c r="IFT47" s="851"/>
      <c r="IFU47" s="851"/>
      <c r="IFV47" s="851"/>
      <c r="IFW47" s="851"/>
      <c r="IFX47" s="851"/>
      <c r="IFY47" s="851"/>
      <c r="IFZ47" s="851"/>
      <c r="IGA47" s="851"/>
      <c r="IGB47" s="851"/>
      <c r="IGC47" s="851"/>
      <c r="IGD47" s="851"/>
      <c r="IGE47" s="851"/>
      <c r="IGF47" s="851"/>
      <c r="IGG47" s="851"/>
      <c r="IGH47" s="851"/>
      <c r="IGI47" s="851"/>
      <c r="IGJ47" s="851"/>
      <c r="IGK47" s="851"/>
      <c r="IGL47" s="851"/>
      <c r="IGM47" s="851"/>
      <c r="IGN47" s="851"/>
      <c r="IGO47" s="851"/>
      <c r="IGP47" s="851"/>
      <c r="IGQ47" s="851"/>
      <c r="IGR47" s="851"/>
      <c r="IGS47" s="851"/>
      <c r="IGT47" s="851"/>
      <c r="IGU47" s="851"/>
      <c r="IGV47" s="851"/>
      <c r="IGW47" s="851"/>
      <c r="IGX47" s="851"/>
      <c r="IGY47" s="851"/>
      <c r="IGZ47" s="851"/>
      <c r="IHA47" s="851"/>
      <c r="IHB47" s="851"/>
      <c r="IHC47" s="851"/>
      <c r="IHD47" s="851"/>
      <c r="IHE47" s="851"/>
      <c r="IHF47" s="851"/>
      <c r="IHG47" s="851"/>
      <c r="IHH47" s="851"/>
      <c r="IHI47" s="851"/>
      <c r="IHJ47" s="851"/>
      <c r="IHK47" s="851"/>
      <c r="IHL47" s="851"/>
      <c r="IHM47" s="851"/>
      <c r="IHN47" s="851"/>
      <c r="IHO47" s="851"/>
      <c r="IHP47" s="851"/>
      <c r="IHQ47" s="851"/>
      <c r="IHR47" s="851"/>
      <c r="IHS47" s="851"/>
      <c r="IHT47" s="851"/>
      <c r="IHU47" s="851"/>
      <c r="IHV47" s="851"/>
      <c r="IHW47" s="851"/>
      <c r="IHX47" s="851"/>
      <c r="IHY47" s="851"/>
      <c r="IHZ47" s="851"/>
      <c r="IIA47" s="851"/>
      <c r="IIB47" s="851"/>
      <c r="IIC47" s="851"/>
      <c r="IID47" s="851"/>
      <c r="IIE47" s="851"/>
      <c r="IIF47" s="851"/>
      <c r="IIG47" s="851"/>
      <c r="IIH47" s="851"/>
      <c r="III47" s="851"/>
      <c r="IIJ47" s="851"/>
      <c r="IIK47" s="851"/>
      <c r="IIL47" s="851"/>
      <c r="IIM47" s="851"/>
      <c r="IIN47" s="851"/>
      <c r="IIO47" s="851"/>
      <c r="IIP47" s="851"/>
      <c r="IIQ47" s="851"/>
      <c r="IIR47" s="851"/>
      <c r="IIS47" s="851"/>
      <c r="IIT47" s="851"/>
      <c r="IIU47" s="851"/>
      <c r="IIV47" s="851"/>
      <c r="IIW47" s="851"/>
      <c r="IIX47" s="851"/>
      <c r="IIY47" s="851"/>
      <c r="IIZ47" s="851"/>
      <c r="IJA47" s="851"/>
      <c r="IJB47" s="851"/>
      <c r="IJC47" s="851"/>
      <c r="IJD47" s="851"/>
      <c r="IJE47" s="851"/>
      <c r="IJF47" s="851"/>
      <c r="IJG47" s="851"/>
      <c r="IJH47" s="851"/>
      <c r="IJI47" s="851"/>
      <c r="IJJ47" s="851"/>
      <c r="IJK47" s="851"/>
      <c r="IJL47" s="851"/>
      <c r="IJM47" s="851"/>
      <c r="IJN47" s="851"/>
      <c r="IJO47" s="851"/>
      <c r="IJP47" s="851"/>
      <c r="IJQ47" s="851"/>
      <c r="IJR47" s="851"/>
      <c r="IJS47" s="851"/>
      <c r="IJT47" s="851"/>
      <c r="IJU47" s="851"/>
      <c r="IJV47" s="851"/>
      <c r="IJW47" s="851"/>
      <c r="IJX47" s="851"/>
      <c r="IJY47" s="851"/>
      <c r="IJZ47" s="851"/>
      <c r="IKA47" s="851"/>
      <c r="IKB47" s="851"/>
      <c r="IKC47" s="851"/>
      <c r="IKD47" s="851"/>
      <c r="IKE47" s="851"/>
      <c r="IKF47" s="851"/>
      <c r="IKG47" s="851"/>
      <c r="IKH47" s="851"/>
      <c r="IKI47" s="851"/>
      <c r="IKJ47" s="851"/>
      <c r="IKK47" s="851"/>
      <c r="IKL47" s="851"/>
      <c r="IKM47" s="851"/>
      <c r="IKN47" s="851"/>
      <c r="IKO47" s="851"/>
      <c r="IKP47" s="851"/>
      <c r="IKQ47" s="851"/>
      <c r="IKR47" s="851"/>
      <c r="IKS47" s="851"/>
      <c r="IKT47" s="851"/>
      <c r="IKU47" s="851"/>
      <c r="IKV47" s="851"/>
      <c r="IKW47" s="851"/>
      <c r="IKX47" s="851"/>
      <c r="IKY47" s="851"/>
      <c r="IKZ47" s="851"/>
      <c r="ILA47" s="851"/>
      <c r="ILB47" s="851"/>
      <c r="ILC47" s="851"/>
      <c r="ILD47" s="851"/>
      <c r="ILE47" s="851"/>
      <c r="ILF47" s="851"/>
      <c r="ILG47" s="851"/>
      <c r="ILH47" s="851"/>
      <c r="ILI47" s="851"/>
      <c r="ILJ47" s="851"/>
      <c r="ILK47" s="851"/>
      <c r="ILL47" s="851"/>
      <c r="ILM47" s="851"/>
      <c r="ILN47" s="851"/>
      <c r="ILO47" s="851"/>
      <c r="ILP47" s="851"/>
      <c r="ILQ47" s="851"/>
      <c r="ILR47" s="851"/>
      <c r="ILS47" s="851"/>
      <c r="ILT47" s="851"/>
      <c r="ILU47" s="851"/>
      <c r="ILV47" s="851"/>
      <c r="ILW47" s="851"/>
      <c r="ILX47" s="851"/>
      <c r="ILY47" s="851"/>
      <c r="ILZ47" s="851"/>
      <c r="IMA47" s="851"/>
      <c r="IMB47" s="851"/>
      <c r="IMC47" s="851"/>
      <c r="IMD47" s="851"/>
      <c r="IME47" s="851"/>
      <c r="IMF47" s="851"/>
      <c r="IMG47" s="851"/>
      <c r="IMH47" s="851"/>
      <c r="IMI47" s="851"/>
      <c r="IMJ47" s="851"/>
      <c r="IMK47" s="851"/>
      <c r="IML47" s="851"/>
      <c r="IMM47" s="851"/>
      <c r="IMN47" s="851"/>
      <c r="IMO47" s="851"/>
      <c r="IMP47" s="851"/>
      <c r="IMQ47" s="851"/>
      <c r="IMR47" s="851"/>
      <c r="IMS47" s="851"/>
      <c r="IMT47" s="851"/>
      <c r="IMU47" s="851"/>
      <c r="IMV47" s="851"/>
      <c r="IMW47" s="851"/>
      <c r="IMX47" s="851"/>
      <c r="IMY47" s="851"/>
      <c r="IMZ47" s="851"/>
      <c r="INA47" s="851"/>
      <c r="INB47" s="851"/>
      <c r="INC47" s="851"/>
      <c r="IND47" s="851"/>
      <c r="INE47" s="851"/>
      <c r="INF47" s="851"/>
      <c r="ING47" s="851"/>
      <c r="INH47" s="851"/>
      <c r="INI47" s="851"/>
      <c r="INJ47" s="851"/>
      <c r="INK47" s="851"/>
      <c r="INL47" s="851"/>
      <c r="INM47" s="851"/>
      <c r="INN47" s="851"/>
      <c r="INO47" s="851"/>
      <c r="INP47" s="851"/>
      <c r="INQ47" s="851"/>
      <c r="INR47" s="851"/>
      <c r="INS47" s="851"/>
      <c r="INT47" s="851"/>
      <c r="INU47" s="851"/>
      <c r="INV47" s="851"/>
      <c r="INW47" s="851"/>
      <c r="INX47" s="851"/>
      <c r="INY47" s="851"/>
      <c r="INZ47" s="851"/>
      <c r="IOA47" s="851"/>
      <c r="IOB47" s="851"/>
      <c r="IOC47" s="851"/>
      <c r="IOD47" s="851"/>
      <c r="IOE47" s="851"/>
      <c r="IOF47" s="851"/>
      <c r="IOG47" s="851"/>
      <c r="IOH47" s="851"/>
      <c r="IOI47" s="851"/>
      <c r="IOJ47" s="851"/>
      <c r="IOK47" s="851"/>
      <c r="IOL47" s="851"/>
      <c r="IOM47" s="851"/>
      <c r="ION47" s="851"/>
      <c r="IOO47" s="851"/>
      <c r="IOP47" s="851"/>
      <c r="IOQ47" s="851"/>
      <c r="IOR47" s="851"/>
      <c r="IOS47" s="851"/>
      <c r="IOT47" s="851"/>
      <c r="IOU47" s="851"/>
      <c r="IOV47" s="851"/>
      <c r="IOW47" s="851"/>
      <c r="IOX47" s="851"/>
      <c r="IOY47" s="851"/>
      <c r="IOZ47" s="851"/>
      <c r="IPA47" s="851"/>
      <c r="IPB47" s="851"/>
      <c r="IPC47" s="851"/>
      <c r="IPD47" s="851"/>
      <c r="IPE47" s="851"/>
      <c r="IPF47" s="851"/>
      <c r="IPG47" s="851"/>
      <c r="IPH47" s="851"/>
      <c r="IPI47" s="851"/>
      <c r="IPJ47" s="851"/>
      <c r="IPK47" s="851"/>
      <c r="IPL47" s="851"/>
      <c r="IPM47" s="851"/>
      <c r="IPN47" s="851"/>
      <c r="IPO47" s="851"/>
      <c r="IPP47" s="851"/>
      <c r="IPQ47" s="851"/>
      <c r="IPR47" s="851"/>
      <c r="IPS47" s="851"/>
      <c r="IPT47" s="851"/>
      <c r="IPU47" s="851"/>
      <c r="IPV47" s="851"/>
      <c r="IPW47" s="851"/>
      <c r="IPX47" s="851"/>
      <c r="IPY47" s="851"/>
      <c r="IPZ47" s="851"/>
      <c r="IQA47" s="851"/>
      <c r="IQB47" s="851"/>
      <c r="IQC47" s="851"/>
      <c r="IQD47" s="851"/>
      <c r="IQE47" s="851"/>
      <c r="IQF47" s="851"/>
      <c r="IQG47" s="851"/>
      <c r="IQH47" s="851"/>
      <c r="IQI47" s="851"/>
      <c r="IQJ47" s="851"/>
      <c r="IQK47" s="851"/>
      <c r="IQL47" s="851"/>
      <c r="IQM47" s="851"/>
      <c r="IQN47" s="851"/>
      <c r="IQO47" s="851"/>
      <c r="IQP47" s="851"/>
      <c r="IQQ47" s="851"/>
      <c r="IQR47" s="851"/>
      <c r="IQS47" s="851"/>
      <c r="IQT47" s="851"/>
      <c r="IQU47" s="851"/>
      <c r="IQV47" s="851"/>
      <c r="IQW47" s="851"/>
      <c r="IQX47" s="851"/>
      <c r="IQY47" s="851"/>
      <c r="IQZ47" s="851"/>
      <c r="IRA47" s="851"/>
      <c r="IRB47" s="851"/>
      <c r="IRC47" s="851"/>
      <c r="IRD47" s="851"/>
      <c r="IRE47" s="851"/>
      <c r="IRF47" s="851"/>
      <c r="IRG47" s="851"/>
      <c r="IRH47" s="851"/>
      <c r="IRI47" s="851"/>
      <c r="IRJ47" s="851"/>
      <c r="IRK47" s="851"/>
      <c r="IRL47" s="851"/>
      <c r="IRM47" s="851"/>
      <c r="IRN47" s="851"/>
      <c r="IRO47" s="851"/>
      <c r="IRP47" s="851"/>
      <c r="IRQ47" s="851"/>
      <c r="IRR47" s="851"/>
      <c r="IRS47" s="851"/>
      <c r="IRT47" s="851"/>
      <c r="IRU47" s="851"/>
      <c r="IRV47" s="851"/>
      <c r="IRW47" s="851"/>
      <c r="IRX47" s="851"/>
      <c r="IRY47" s="851"/>
      <c r="IRZ47" s="851"/>
      <c r="ISA47" s="851"/>
      <c r="ISB47" s="851"/>
      <c r="ISC47" s="851"/>
      <c r="ISD47" s="851"/>
      <c r="ISE47" s="851"/>
      <c r="ISF47" s="851"/>
      <c r="ISG47" s="851"/>
      <c r="ISH47" s="851"/>
      <c r="ISI47" s="851"/>
      <c r="ISJ47" s="851"/>
      <c r="ISK47" s="851"/>
      <c r="ISL47" s="851"/>
      <c r="ISM47" s="851"/>
      <c r="ISN47" s="851"/>
      <c r="ISO47" s="851"/>
      <c r="ISP47" s="851"/>
      <c r="ISQ47" s="851"/>
      <c r="ISR47" s="851"/>
      <c r="ISS47" s="851"/>
      <c r="IST47" s="851"/>
      <c r="ISU47" s="851"/>
      <c r="ISV47" s="851"/>
      <c r="ISW47" s="851"/>
      <c r="ISX47" s="851"/>
      <c r="ISY47" s="851"/>
      <c r="ISZ47" s="851"/>
      <c r="ITA47" s="851"/>
      <c r="ITB47" s="851"/>
      <c r="ITC47" s="851"/>
      <c r="ITD47" s="851"/>
      <c r="ITE47" s="851"/>
      <c r="ITF47" s="851"/>
      <c r="ITG47" s="851"/>
      <c r="ITH47" s="851"/>
      <c r="ITI47" s="851"/>
      <c r="ITJ47" s="851"/>
      <c r="ITK47" s="851"/>
      <c r="ITL47" s="851"/>
      <c r="ITM47" s="851"/>
      <c r="ITN47" s="851"/>
      <c r="ITO47" s="851"/>
      <c r="ITP47" s="851"/>
      <c r="ITQ47" s="851"/>
      <c r="ITR47" s="851"/>
      <c r="ITS47" s="851"/>
      <c r="ITT47" s="851"/>
      <c r="ITU47" s="851"/>
      <c r="ITV47" s="851"/>
      <c r="ITW47" s="851"/>
      <c r="ITX47" s="851"/>
      <c r="ITY47" s="851"/>
      <c r="ITZ47" s="851"/>
      <c r="IUA47" s="851"/>
      <c r="IUB47" s="851"/>
      <c r="IUC47" s="851"/>
      <c r="IUD47" s="851"/>
      <c r="IUE47" s="851"/>
      <c r="IUF47" s="851"/>
      <c r="IUG47" s="851"/>
      <c r="IUH47" s="851"/>
      <c r="IUI47" s="851"/>
      <c r="IUJ47" s="851"/>
      <c r="IUK47" s="851"/>
      <c r="IUL47" s="851"/>
      <c r="IUM47" s="851"/>
      <c r="IUN47" s="851"/>
      <c r="IUO47" s="851"/>
      <c r="IUP47" s="851"/>
      <c r="IUQ47" s="851"/>
      <c r="IUR47" s="851"/>
      <c r="IUS47" s="851"/>
      <c r="IUT47" s="851"/>
      <c r="IUU47" s="851"/>
      <c r="IUV47" s="851"/>
      <c r="IUW47" s="851"/>
      <c r="IUX47" s="851"/>
      <c r="IUY47" s="851"/>
      <c r="IUZ47" s="851"/>
      <c r="IVA47" s="851"/>
      <c r="IVB47" s="851"/>
      <c r="IVC47" s="851"/>
      <c r="IVD47" s="851"/>
      <c r="IVE47" s="851"/>
      <c r="IVF47" s="851"/>
      <c r="IVG47" s="851"/>
      <c r="IVH47" s="851"/>
      <c r="IVI47" s="851"/>
      <c r="IVJ47" s="851"/>
      <c r="IVK47" s="851"/>
      <c r="IVL47" s="851"/>
      <c r="IVM47" s="851"/>
      <c r="IVN47" s="851"/>
      <c r="IVO47" s="851"/>
      <c r="IVP47" s="851"/>
      <c r="IVQ47" s="851"/>
      <c r="IVR47" s="851"/>
      <c r="IVS47" s="851"/>
      <c r="IVT47" s="851"/>
      <c r="IVU47" s="851"/>
      <c r="IVV47" s="851"/>
      <c r="IVW47" s="851"/>
      <c r="IVX47" s="851"/>
      <c r="IVY47" s="851"/>
      <c r="IVZ47" s="851"/>
      <c r="IWA47" s="851"/>
      <c r="IWB47" s="851"/>
      <c r="IWC47" s="851"/>
      <c r="IWD47" s="851"/>
      <c r="IWE47" s="851"/>
      <c r="IWF47" s="851"/>
      <c r="IWG47" s="851"/>
      <c r="IWH47" s="851"/>
      <c r="IWI47" s="851"/>
      <c r="IWJ47" s="851"/>
      <c r="IWK47" s="851"/>
      <c r="IWL47" s="851"/>
      <c r="IWM47" s="851"/>
      <c r="IWN47" s="851"/>
      <c r="IWO47" s="851"/>
      <c r="IWP47" s="851"/>
      <c r="IWQ47" s="851"/>
      <c r="IWR47" s="851"/>
      <c r="IWS47" s="851"/>
      <c r="IWT47" s="851"/>
      <c r="IWU47" s="851"/>
      <c r="IWV47" s="851"/>
      <c r="IWW47" s="851"/>
      <c r="IWX47" s="851"/>
      <c r="IWY47" s="851"/>
      <c r="IWZ47" s="851"/>
      <c r="IXA47" s="851"/>
      <c r="IXB47" s="851"/>
      <c r="IXC47" s="851"/>
      <c r="IXD47" s="851"/>
      <c r="IXE47" s="851"/>
      <c r="IXF47" s="851"/>
      <c r="IXG47" s="851"/>
      <c r="IXH47" s="851"/>
      <c r="IXI47" s="851"/>
      <c r="IXJ47" s="851"/>
      <c r="IXK47" s="851"/>
      <c r="IXL47" s="851"/>
      <c r="IXM47" s="851"/>
      <c r="IXN47" s="851"/>
      <c r="IXO47" s="851"/>
      <c r="IXP47" s="851"/>
      <c r="IXQ47" s="851"/>
      <c r="IXR47" s="851"/>
      <c r="IXS47" s="851"/>
      <c r="IXT47" s="851"/>
      <c r="IXU47" s="851"/>
      <c r="IXV47" s="851"/>
      <c r="IXW47" s="851"/>
      <c r="IXX47" s="851"/>
      <c r="IXY47" s="851"/>
      <c r="IXZ47" s="851"/>
      <c r="IYA47" s="851"/>
      <c r="IYB47" s="851"/>
      <c r="IYC47" s="851"/>
      <c r="IYD47" s="851"/>
      <c r="IYE47" s="851"/>
      <c r="IYF47" s="851"/>
      <c r="IYG47" s="851"/>
      <c r="IYH47" s="851"/>
      <c r="IYI47" s="851"/>
      <c r="IYJ47" s="851"/>
      <c r="IYK47" s="851"/>
      <c r="IYL47" s="851"/>
      <c r="IYM47" s="851"/>
      <c r="IYN47" s="851"/>
      <c r="IYO47" s="851"/>
      <c r="IYP47" s="851"/>
      <c r="IYQ47" s="851"/>
      <c r="IYR47" s="851"/>
      <c r="IYS47" s="851"/>
      <c r="IYT47" s="851"/>
      <c r="IYU47" s="851"/>
      <c r="IYV47" s="851"/>
      <c r="IYW47" s="851"/>
      <c r="IYX47" s="851"/>
      <c r="IYY47" s="851"/>
      <c r="IYZ47" s="851"/>
      <c r="IZA47" s="851"/>
      <c r="IZB47" s="851"/>
      <c r="IZC47" s="851"/>
      <c r="IZD47" s="851"/>
      <c r="IZE47" s="851"/>
      <c r="IZF47" s="851"/>
      <c r="IZG47" s="851"/>
      <c r="IZH47" s="851"/>
      <c r="IZI47" s="851"/>
      <c r="IZJ47" s="851"/>
      <c r="IZK47" s="851"/>
      <c r="IZL47" s="851"/>
      <c r="IZM47" s="851"/>
      <c r="IZN47" s="851"/>
      <c r="IZO47" s="851"/>
      <c r="IZP47" s="851"/>
      <c r="IZQ47" s="851"/>
      <c r="IZR47" s="851"/>
      <c r="IZS47" s="851"/>
      <c r="IZT47" s="851"/>
      <c r="IZU47" s="851"/>
      <c r="IZV47" s="851"/>
      <c r="IZW47" s="851"/>
      <c r="IZX47" s="851"/>
      <c r="IZY47" s="851"/>
      <c r="IZZ47" s="851"/>
      <c r="JAA47" s="851"/>
      <c r="JAB47" s="851"/>
      <c r="JAC47" s="851"/>
      <c r="JAD47" s="851"/>
      <c r="JAE47" s="851"/>
      <c r="JAF47" s="851"/>
      <c r="JAG47" s="851"/>
      <c r="JAH47" s="851"/>
      <c r="JAI47" s="851"/>
      <c r="JAJ47" s="851"/>
      <c r="JAK47" s="851"/>
      <c r="JAL47" s="851"/>
      <c r="JAM47" s="851"/>
      <c r="JAN47" s="851"/>
      <c r="JAO47" s="851"/>
      <c r="JAP47" s="851"/>
      <c r="JAQ47" s="851"/>
      <c r="JAR47" s="851"/>
      <c r="JAS47" s="851"/>
      <c r="JAT47" s="851"/>
      <c r="JAU47" s="851"/>
      <c r="JAV47" s="851"/>
      <c r="JAW47" s="851"/>
      <c r="JAX47" s="851"/>
      <c r="JAY47" s="851"/>
      <c r="JAZ47" s="851"/>
      <c r="JBA47" s="851"/>
      <c r="JBB47" s="851"/>
      <c r="JBC47" s="851"/>
      <c r="JBD47" s="851"/>
      <c r="JBE47" s="851"/>
      <c r="JBF47" s="851"/>
      <c r="JBG47" s="851"/>
      <c r="JBH47" s="851"/>
      <c r="JBI47" s="851"/>
      <c r="JBJ47" s="851"/>
      <c r="JBK47" s="851"/>
      <c r="JBL47" s="851"/>
      <c r="JBM47" s="851"/>
      <c r="JBN47" s="851"/>
      <c r="JBO47" s="851"/>
      <c r="JBP47" s="851"/>
      <c r="JBQ47" s="851"/>
      <c r="JBR47" s="851"/>
      <c r="JBS47" s="851"/>
      <c r="JBT47" s="851"/>
      <c r="JBU47" s="851"/>
      <c r="JBV47" s="851"/>
      <c r="JBW47" s="851"/>
      <c r="JBX47" s="851"/>
      <c r="JBY47" s="851"/>
      <c r="JBZ47" s="851"/>
      <c r="JCA47" s="851"/>
      <c r="JCB47" s="851"/>
      <c r="JCC47" s="851"/>
      <c r="JCD47" s="851"/>
      <c r="JCE47" s="851"/>
      <c r="JCF47" s="851"/>
      <c r="JCG47" s="851"/>
      <c r="JCH47" s="851"/>
      <c r="JCI47" s="851"/>
      <c r="JCJ47" s="851"/>
      <c r="JCK47" s="851"/>
      <c r="JCL47" s="851"/>
      <c r="JCM47" s="851"/>
      <c r="JCN47" s="851"/>
      <c r="JCO47" s="851"/>
      <c r="JCP47" s="851"/>
      <c r="JCQ47" s="851"/>
      <c r="JCR47" s="851"/>
      <c r="JCS47" s="851"/>
      <c r="JCT47" s="851"/>
      <c r="JCU47" s="851"/>
      <c r="JCV47" s="851"/>
      <c r="JCW47" s="851"/>
      <c r="JCX47" s="851"/>
      <c r="JCY47" s="851"/>
      <c r="JCZ47" s="851"/>
      <c r="JDA47" s="851"/>
      <c r="JDB47" s="851"/>
      <c r="JDC47" s="851"/>
      <c r="JDD47" s="851"/>
      <c r="JDE47" s="851"/>
      <c r="JDF47" s="851"/>
      <c r="JDG47" s="851"/>
      <c r="JDH47" s="851"/>
      <c r="JDI47" s="851"/>
      <c r="JDJ47" s="851"/>
      <c r="JDK47" s="851"/>
      <c r="JDL47" s="851"/>
      <c r="JDM47" s="851"/>
      <c r="JDN47" s="851"/>
      <c r="JDO47" s="851"/>
      <c r="JDP47" s="851"/>
      <c r="JDQ47" s="851"/>
      <c r="JDR47" s="851"/>
      <c r="JDS47" s="851"/>
      <c r="JDT47" s="851"/>
      <c r="JDU47" s="851"/>
      <c r="JDV47" s="851"/>
      <c r="JDW47" s="851"/>
      <c r="JDX47" s="851"/>
      <c r="JDY47" s="851"/>
      <c r="JDZ47" s="851"/>
      <c r="JEA47" s="851"/>
      <c r="JEB47" s="851"/>
      <c r="JEC47" s="851"/>
      <c r="JED47" s="851"/>
      <c r="JEE47" s="851"/>
      <c r="JEF47" s="851"/>
      <c r="JEG47" s="851"/>
      <c r="JEH47" s="851"/>
      <c r="JEI47" s="851"/>
      <c r="JEJ47" s="851"/>
      <c r="JEK47" s="851"/>
      <c r="JEL47" s="851"/>
      <c r="JEM47" s="851"/>
      <c r="JEN47" s="851"/>
      <c r="JEO47" s="851"/>
      <c r="JEP47" s="851"/>
      <c r="JEQ47" s="851"/>
      <c r="JER47" s="851"/>
      <c r="JES47" s="851"/>
      <c r="JET47" s="851"/>
      <c r="JEU47" s="851"/>
      <c r="JEV47" s="851"/>
      <c r="JEW47" s="851"/>
      <c r="JEX47" s="851"/>
      <c r="JEY47" s="851"/>
      <c r="JEZ47" s="851"/>
      <c r="JFA47" s="851"/>
      <c r="JFB47" s="851"/>
      <c r="JFC47" s="851"/>
      <c r="JFD47" s="851"/>
      <c r="JFE47" s="851"/>
      <c r="JFF47" s="851"/>
      <c r="JFG47" s="851"/>
      <c r="JFH47" s="851"/>
      <c r="JFI47" s="851"/>
      <c r="JFJ47" s="851"/>
      <c r="JFK47" s="851"/>
      <c r="JFL47" s="851"/>
      <c r="JFM47" s="851"/>
      <c r="JFN47" s="851"/>
      <c r="JFO47" s="851"/>
      <c r="JFP47" s="851"/>
      <c r="JFQ47" s="851"/>
      <c r="JFR47" s="851"/>
      <c r="JFS47" s="851"/>
      <c r="JFT47" s="851"/>
      <c r="JFU47" s="851"/>
      <c r="JFV47" s="851"/>
      <c r="JFW47" s="851"/>
      <c r="JFX47" s="851"/>
      <c r="JFY47" s="851"/>
      <c r="JFZ47" s="851"/>
      <c r="JGA47" s="851"/>
      <c r="JGB47" s="851"/>
      <c r="JGC47" s="851"/>
      <c r="JGD47" s="851"/>
      <c r="JGE47" s="851"/>
      <c r="JGF47" s="851"/>
      <c r="JGG47" s="851"/>
      <c r="JGH47" s="851"/>
      <c r="JGI47" s="851"/>
      <c r="JGJ47" s="851"/>
      <c r="JGK47" s="851"/>
      <c r="JGL47" s="851"/>
      <c r="JGM47" s="851"/>
      <c r="JGN47" s="851"/>
      <c r="JGO47" s="851"/>
      <c r="JGP47" s="851"/>
      <c r="JGQ47" s="851"/>
      <c r="JGR47" s="851"/>
      <c r="JGS47" s="851"/>
      <c r="JGT47" s="851"/>
      <c r="JGU47" s="851"/>
      <c r="JGV47" s="851"/>
      <c r="JGW47" s="851"/>
      <c r="JGX47" s="851"/>
      <c r="JGY47" s="851"/>
      <c r="JGZ47" s="851"/>
      <c r="JHA47" s="851"/>
      <c r="JHB47" s="851"/>
      <c r="JHC47" s="851"/>
      <c r="JHD47" s="851"/>
      <c r="JHE47" s="851"/>
      <c r="JHF47" s="851"/>
      <c r="JHG47" s="851"/>
      <c r="JHH47" s="851"/>
      <c r="JHI47" s="851"/>
      <c r="JHJ47" s="851"/>
      <c r="JHK47" s="851"/>
      <c r="JHL47" s="851"/>
      <c r="JHM47" s="851"/>
      <c r="JHN47" s="851"/>
      <c r="JHO47" s="851"/>
      <c r="JHP47" s="851"/>
      <c r="JHQ47" s="851"/>
      <c r="JHR47" s="851"/>
      <c r="JHS47" s="851"/>
      <c r="JHT47" s="851"/>
      <c r="JHU47" s="851"/>
      <c r="JHV47" s="851"/>
      <c r="JHW47" s="851"/>
      <c r="JHX47" s="851"/>
      <c r="JHY47" s="851"/>
      <c r="JHZ47" s="851"/>
      <c r="JIA47" s="851"/>
      <c r="JIB47" s="851"/>
      <c r="JIC47" s="851"/>
      <c r="JID47" s="851"/>
      <c r="JIE47" s="851"/>
      <c r="JIF47" s="851"/>
      <c r="JIG47" s="851"/>
      <c r="JIH47" s="851"/>
      <c r="JII47" s="851"/>
      <c r="JIJ47" s="851"/>
      <c r="JIK47" s="851"/>
      <c r="JIL47" s="851"/>
      <c r="JIM47" s="851"/>
      <c r="JIN47" s="851"/>
      <c r="JIO47" s="851"/>
      <c r="JIP47" s="851"/>
      <c r="JIQ47" s="851"/>
      <c r="JIR47" s="851"/>
      <c r="JIS47" s="851"/>
      <c r="JIT47" s="851"/>
      <c r="JIU47" s="851"/>
      <c r="JIV47" s="851"/>
      <c r="JIW47" s="851"/>
      <c r="JIX47" s="851"/>
      <c r="JIY47" s="851"/>
      <c r="JIZ47" s="851"/>
      <c r="JJA47" s="851"/>
      <c r="JJB47" s="851"/>
      <c r="JJC47" s="851"/>
      <c r="JJD47" s="851"/>
      <c r="JJE47" s="851"/>
      <c r="JJF47" s="851"/>
      <c r="JJG47" s="851"/>
      <c r="JJH47" s="851"/>
      <c r="JJI47" s="851"/>
      <c r="JJJ47" s="851"/>
      <c r="JJK47" s="851"/>
      <c r="JJL47" s="851"/>
      <c r="JJM47" s="851"/>
      <c r="JJN47" s="851"/>
      <c r="JJO47" s="851"/>
      <c r="JJP47" s="851"/>
      <c r="JJQ47" s="851"/>
      <c r="JJR47" s="851"/>
      <c r="JJS47" s="851"/>
      <c r="JJT47" s="851"/>
      <c r="JJU47" s="851"/>
      <c r="JJV47" s="851"/>
      <c r="JJW47" s="851"/>
      <c r="JJX47" s="851"/>
      <c r="JJY47" s="851"/>
      <c r="JJZ47" s="851"/>
      <c r="JKA47" s="851"/>
      <c r="JKB47" s="851"/>
      <c r="JKC47" s="851"/>
      <c r="JKD47" s="851"/>
      <c r="JKE47" s="851"/>
      <c r="JKF47" s="851"/>
      <c r="JKG47" s="851"/>
      <c r="JKH47" s="851"/>
      <c r="JKI47" s="851"/>
      <c r="JKJ47" s="851"/>
      <c r="JKK47" s="851"/>
      <c r="JKL47" s="851"/>
      <c r="JKM47" s="851"/>
      <c r="JKN47" s="851"/>
      <c r="JKO47" s="851"/>
      <c r="JKP47" s="851"/>
      <c r="JKQ47" s="851"/>
      <c r="JKR47" s="851"/>
      <c r="JKS47" s="851"/>
      <c r="JKT47" s="851"/>
      <c r="JKU47" s="851"/>
      <c r="JKV47" s="851"/>
      <c r="JKW47" s="851"/>
      <c r="JKX47" s="851"/>
      <c r="JKY47" s="851"/>
      <c r="JKZ47" s="851"/>
      <c r="JLA47" s="851"/>
      <c r="JLB47" s="851"/>
      <c r="JLC47" s="851"/>
      <c r="JLD47" s="851"/>
      <c r="JLE47" s="851"/>
      <c r="JLF47" s="851"/>
      <c r="JLG47" s="851"/>
      <c r="JLH47" s="851"/>
      <c r="JLI47" s="851"/>
      <c r="JLJ47" s="851"/>
      <c r="JLK47" s="851"/>
      <c r="JLL47" s="851"/>
      <c r="JLM47" s="851"/>
      <c r="JLN47" s="851"/>
      <c r="JLO47" s="851"/>
      <c r="JLP47" s="851"/>
      <c r="JLQ47" s="851"/>
      <c r="JLR47" s="851"/>
      <c r="JLS47" s="851"/>
      <c r="JLT47" s="851"/>
      <c r="JLU47" s="851"/>
      <c r="JLV47" s="851"/>
      <c r="JLW47" s="851"/>
      <c r="JLX47" s="851"/>
      <c r="JLY47" s="851"/>
      <c r="JLZ47" s="851"/>
      <c r="JMA47" s="851"/>
      <c r="JMB47" s="851"/>
      <c r="JMC47" s="851"/>
      <c r="JMD47" s="851"/>
      <c r="JME47" s="851"/>
      <c r="JMF47" s="851"/>
      <c r="JMG47" s="851"/>
      <c r="JMH47" s="851"/>
      <c r="JMI47" s="851"/>
      <c r="JMJ47" s="851"/>
      <c r="JMK47" s="851"/>
      <c r="JML47" s="851"/>
      <c r="JMM47" s="851"/>
      <c r="JMN47" s="851"/>
      <c r="JMO47" s="851"/>
      <c r="JMP47" s="851"/>
      <c r="JMQ47" s="851"/>
      <c r="JMR47" s="851"/>
      <c r="JMS47" s="851"/>
      <c r="JMT47" s="851"/>
      <c r="JMU47" s="851"/>
      <c r="JMV47" s="851"/>
      <c r="JMW47" s="851"/>
      <c r="JMX47" s="851"/>
      <c r="JMY47" s="851"/>
      <c r="JMZ47" s="851"/>
      <c r="JNA47" s="851"/>
      <c r="JNB47" s="851"/>
      <c r="JNC47" s="851"/>
      <c r="JND47" s="851"/>
      <c r="JNE47" s="851"/>
      <c r="JNF47" s="851"/>
      <c r="JNG47" s="851"/>
      <c r="JNH47" s="851"/>
      <c r="JNI47" s="851"/>
      <c r="JNJ47" s="851"/>
      <c r="JNK47" s="851"/>
      <c r="JNL47" s="851"/>
      <c r="JNM47" s="851"/>
      <c r="JNN47" s="851"/>
      <c r="JNO47" s="851"/>
      <c r="JNP47" s="851"/>
      <c r="JNQ47" s="851"/>
      <c r="JNR47" s="851"/>
      <c r="JNS47" s="851"/>
      <c r="JNT47" s="851"/>
      <c r="JNU47" s="851"/>
      <c r="JNV47" s="851"/>
      <c r="JNW47" s="851"/>
      <c r="JNX47" s="851"/>
      <c r="JNY47" s="851"/>
      <c r="JNZ47" s="851"/>
      <c r="JOA47" s="851"/>
      <c r="JOB47" s="851"/>
      <c r="JOC47" s="851"/>
      <c r="JOD47" s="851"/>
      <c r="JOE47" s="851"/>
      <c r="JOF47" s="851"/>
      <c r="JOG47" s="851"/>
      <c r="JOH47" s="851"/>
      <c r="JOI47" s="851"/>
      <c r="JOJ47" s="851"/>
      <c r="JOK47" s="851"/>
      <c r="JOL47" s="851"/>
      <c r="JOM47" s="851"/>
      <c r="JON47" s="851"/>
      <c r="JOO47" s="851"/>
      <c r="JOP47" s="851"/>
      <c r="JOQ47" s="851"/>
      <c r="JOR47" s="851"/>
      <c r="JOS47" s="851"/>
      <c r="JOT47" s="851"/>
      <c r="JOU47" s="851"/>
      <c r="JOV47" s="851"/>
      <c r="JOW47" s="851"/>
      <c r="JOX47" s="851"/>
      <c r="JOY47" s="851"/>
      <c r="JOZ47" s="851"/>
      <c r="JPA47" s="851"/>
      <c r="JPB47" s="851"/>
      <c r="JPC47" s="851"/>
      <c r="JPD47" s="851"/>
      <c r="JPE47" s="851"/>
      <c r="JPF47" s="851"/>
      <c r="JPG47" s="851"/>
      <c r="JPH47" s="851"/>
      <c r="JPI47" s="851"/>
      <c r="JPJ47" s="851"/>
      <c r="JPK47" s="851"/>
      <c r="JPL47" s="851"/>
      <c r="JPM47" s="851"/>
      <c r="JPN47" s="851"/>
      <c r="JPO47" s="851"/>
      <c r="JPP47" s="851"/>
      <c r="JPQ47" s="851"/>
      <c r="JPR47" s="851"/>
      <c r="JPS47" s="851"/>
      <c r="JPT47" s="851"/>
      <c r="JPU47" s="851"/>
      <c r="JPV47" s="851"/>
      <c r="JPW47" s="851"/>
      <c r="JPX47" s="851"/>
      <c r="JPY47" s="851"/>
      <c r="JPZ47" s="851"/>
      <c r="JQA47" s="851"/>
      <c r="JQB47" s="851"/>
      <c r="JQC47" s="851"/>
      <c r="JQD47" s="851"/>
      <c r="JQE47" s="851"/>
      <c r="JQF47" s="851"/>
      <c r="JQG47" s="851"/>
      <c r="JQH47" s="851"/>
      <c r="JQI47" s="851"/>
      <c r="JQJ47" s="851"/>
      <c r="JQK47" s="851"/>
      <c r="JQL47" s="851"/>
      <c r="JQM47" s="851"/>
      <c r="JQN47" s="851"/>
      <c r="JQO47" s="851"/>
      <c r="JQP47" s="851"/>
      <c r="JQQ47" s="851"/>
      <c r="JQR47" s="851"/>
      <c r="JQS47" s="851"/>
      <c r="JQT47" s="851"/>
      <c r="JQU47" s="851"/>
      <c r="JQV47" s="851"/>
      <c r="JQW47" s="851"/>
      <c r="JQX47" s="851"/>
      <c r="JQY47" s="851"/>
      <c r="JQZ47" s="851"/>
      <c r="JRA47" s="851"/>
      <c r="JRB47" s="851"/>
      <c r="JRC47" s="851"/>
      <c r="JRD47" s="851"/>
      <c r="JRE47" s="851"/>
      <c r="JRF47" s="851"/>
      <c r="JRG47" s="851"/>
      <c r="JRH47" s="851"/>
      <c r="JRI47" s="851"/>
      <c r="JRJ47" s="851"/>
      <c r="JRK47" s="851"/>
      <c r="JRL47" s="851"/>
      <c r="JRM47" s="851"/>
      <c r="JRN47" s="851"/>
      <c r="JRO47" s="851"/>
      <c r="JRP47" s="851"/>
      <c r="JRQ47" s="851"/>
      <c r="JRR47" s="851"/>
      <c r="JRS47" s="851"/>
      <c r="JRT47" s="851"/>
      <c r="JRU47" s="851"/>
      <c r="JRV47" s="851"/>
      <c r="JRW47" s="851"/>
      <c r="JRX47" s="851"/>
      <c r="JRY47" s="851"/>
      <c r="JRZ47" s="851"/>
      <c r="JSA47" s="851"/>
      <c r="JSB47" s="851"/>
      <c r="JSC47" s="851"/>
      <c r="JSD47" s="851"/>
      <c r="JSE47" s="851"/>
      <c r="JSF47" s="851"/>
      <c r="JSG47" s="851"/>
      <c r="JSH47" s="851"/>
      <c r="JSI47" s="851"/>
      <c r="JSJ47" s="851"/>
      <c r="JSK47" s="851"/>
      <c r="JSL47" s="851"/>
      <c r="JSM47" s="851"/>
      <c r="JSN47" s="851"/>
      <c r="JSO47" s="851"/>
      <c r="JSP47" s="851"/>
      <c r="JSQ47" s="851"/>
      <c r="JSR47" s="851"/>
      <c r="JSS47" s="851"/>
      <c r="JST47" s="851"/>
      <c r="JSU47" s="851"/>
      <c r="JSV47" s="851"/>
      <c r="JSW47" s="851"/>
      <c r="JSX47" s="851"/>
      <c r="JSY47" s="851"/>
      <c r="JSZ47" s="851"/>
      <c r="JTA47" s="851"/>
      <c r="JTB47" s="851"/>
      <c r="JTC47" s="851"/>
      <c r="JTD47" s="851"/>
      <c r="JTE47" s="851"/>
      <c r="JTF47" s="851"/>
      <c r="JTG47" s="851"/>
      <c r="JTH47" s="851"/>
      <c r="JTI47" s="851"/>
      <c r="JTJ47" s="851"/>
      <c r="JTK47" s="851"/>
      <c r="JTL47" s="851"/>
      <c r="JTM47" s="851"/>
      <c r="JTN47" s="851"/>
      <c r="JTO47" s="851"/>
      <c r="JTP47" s="851"/>
      <c r="JTQ47" s="851"/>
      <c r="JTR47" s="851"/>
      <c r="JTS47" s="851"/>
      <c r="JTT47" s="851"/>
      <c r="JTU47" s="851"/>
      <c r="JTV47" s="851"/>
      <c r="JTW47" s="851"/>
      <c r="JTX47" s="851"/>
      <c r="JTY47" s="851"/>
      <c r="JTZ47" s="851"/>
      <c r="JUA47" s="851"/>
      <c r="JUB47" s="851"/>
      <c r="JUC47" s="851"/>
      <c r="JUD47" s="851"/>
      <c r="JUE47" s="851"/>
      <c r="JUF47" s="851"/>
      <c r="JUG47" s="851"/>
      <c r="JUH47" s="851"/>
      <c r="JUI47" s="851"/>
      <c r="JUJ47" s="851"/>
      <c r="JUK47" s="851"/>
      <c r="JUL47" s="851"/>
      <c r="JUM47" s="851"/>
      <c r="JUN47" s="851"/>
      <c r="JUO47" s="851"/>
      <c r="JUP47" s="851"/>
      <c r="JUQ47" s="851"/>
      <c r="JUR47" s="851"/>
      <c r="JUS47" s="851"/>
      <c r="JUT47" s="851"/>
      <c r="JUU47" s="851"/>
      <c r="JUV47" s="851"/>
      <c r="JUW47" s="851"/>
      <c r="JUX47" s="851"/>
      <c r="JUY47" s="851"/>
      <c r="JUZ47" s="851"/>
      <c r="JVA47" s="851"/>
      <c r="JVB47" s="851"/>
      <c r="JVC47" s="851"/>
      <c r="JVD47" s="851"/>
      <c r="JVE47" s="851"/>
      <c r="JVF47" s="851"/>
      <c r="JVG47" s="851"/>
      <c r="JVH47" s="851"/>
      <c r="JVI47" s="851"/>
      <c r="JVJ47" s="851"/>
      <c r="JVK47" s="851"/>
      <c r="JVL47" s="851"/>
      <c r="JVM47" s="851"/>
      <c r="JVN47" s="851"/>
      <c r="JVO47" s="851"/>
      <c r="JVP47" s="851"/>
      <c r="JVQ47" s="851"/>
      <c r="JVR47" s="851"/>
      <c r="JVS47" s="851"/>
      <c r="JVT47" s="851"/>
      <c r="JVU47" s="851"/>
      <c r="JVV47" s="851"/>
      <c r="JVW47" s="851"/>
      <c r="JVX47" s="851"/>
      <c r="JVY47" s="851"/>
      <c r="JVZ47" s="851"/>
      <c r="JWA47" s="851"/>
      <c r="JWB47" s="851"/>
      <c r="JWC47" s="851"/>
      <c r="JWD47" s="851"/>
      <c r="JWE47" s="851"/>
      <c r="JWF47" s="851"/>
      <c r="JWG47" s="851"/>
      <c r="JWH47" s="851"/>
      <c r="JWI47" s="851"/>
      <c r="JWJ47" s="851"/>
      <c r="JWK47" s="851"/>
      <c r="JWL47" s="851"/>
      <c r="JWM47" s="851"/>
      <c r="JWN47" s="851"/>
      <c r="JWO47" s="851"/>
      <c r="JWP47" s="851"/>
      <c r="JWQ47" s="851"/>
      <c r="JWR47" s="851"/>
      <c r="JWS47" s="851"/>
      <c r="JWT47" s="851"/>
      <c r="JWU47" s="851"/>
      <c r="JWV47" s="851"/>
      <c r="JWW47" s="851"/>
      <c r="JWX47" s="851"/>
      <c r="JWY47" s="851"/>
      <c r="JWZ47" s="851"/>
      <c r="JXA47" s="851"/>
      <c r="JXB47" s="851"/>
      <c r="JXC47" s="851"/>
      <c r="JXD47" s="851"/>
      <c r="JXE47" s="851"/>
      <c r="JXF47" s="851"/>
      <c r="JXG47" s="851"/>
      <c r="JXH47" s="851"/>
      <c r="JXI47" s="851"/>
      <c r="JXJ47" s="851"/>
      <c r="JXK47" s="851"/>
      <c r="JXL47" s="851"/>
      <c r="JXM47" s="851"/>
      <c r="JXN47" s="851"/>
      <c r="JXO47" s="851"/>
      <c r="JXP47" s="851"/>
      <c r="JXQ47" s="851"/>
      <c r="JXR47" s="851"/>
      <c r="JXS47" s="851"/>
      <c r="JXT47" s="851"/>
      <c r="JXU47" s="851"/>
      <c r="JXV47" s="851"/>
      <c r="JXW47" s="851"/>
      <c r="JXX47" s="851"/>
      <c r="JXY47" s="851"/>
      <c r="JXZ47" s="851"/>
      <c r="JYA47" s="851"/>
      <c r="JYB47" s="851"/>
      <c r="JYC47" s="851"/>
      <c r="JYD47" s="851"/>
      <c r="JYE47" s="851"/>
      <c r="JYF47" s="851"/>
      <c r="JYG47" s="851"/>
      <c r="JYH47" s="851"/>
      <c r="JYI47" s="851"/>
      <c r="JYJ47" s="851"/>
      <c r="JYK47" s="851"/>
      <c r="JYL47" s="851"/>
      <c r="JYM47" s="851"/>
      <c r="JYN47" s="851"/>
      <c r="JYO47" s="851"/>
      <c r="JYP47" s="851"/>
      <c r="JYQ47" s="851"/>
      <c r="JYR47" s="851"/>
      <c r="JYS47" s="851"/>
      <c r="JYT47" s="851"/>
      <c r="JYU47" s="851"/>
      <c r="JYV47" s="851"/>
      <c r="JYW47" s="851"/>
      <c r="JYX47" s="851"/>
      <c r="JYY47" s="851"/>
      <c r="JYZ47" s="851"/>
      <c r="JZA47" s="851"/>
      <c r="JZB47" s="851"/>
      <c r="JZC47" s="851"/>
      <c r="JZD47" s="851"/>
      <c r="JZE47" s="851"/>
      <c r="JZF47" s="851"/>
      <c r="JZG47" s="851"/>
      <c r="JZH47" s="851"/>
      <c r="JZI47" s="851"/>
      <c r="JZJ47" s="851"/>
      <c r="JZK47" s="851"/>
      <c r="JZL47" s="851"/>
      <c r="JZM47" s="851"/>
      <c r="JZN47" s="851"/>
      <c r="JZO47" s="851"/>
      <c r="JZP47" s="851"/>
      <c r="JZQ47" s="851"/>
      <c r="JZR47" s="851"/>
      <c r="JZS47" s="851"/>
      <c r="JZT47" s="851"/>
      <c r="JZU47" s="851"/>
      <c r="JZV47" s="851"/>
      <c r="JZW47" s="851"/>
      <c r="JZX47" s="851"/>
      <c r="JZY47" s="851"/>
      <c r="JZZ47" s="851"/>
      <c r="KAA47" s="851"/>
      <c r="KAB47" s="851"/>
      <c r="KAC47" s="851"/>
      <c r="KAD47" s="851"/>
      <c r="KAE47" s="851"/>
      <c r="KAF47" s="851"/>
      <c r="KAG47" s="851"/>
      <c r="KAH47" s="851"/>
      <c r="KAI47" s="851"/>
      <c r="KAJ47" s="851"/>
      <c r="KAK47" s="851"/>
      <c r="KAL47" s="851"/>
      <c r="KAM47" s="851"/>
      <c r="KAN47" s="851"/>
      <c r="KAO47" s="851"/>
      <c r="KAP47" s="851"/>
      <c r="KAQ47" s="851"/>
      <c r="KAR47" s="851"/>
      <c r="KAS47" s="851"/>
      <c r="KAT47" s="851"/>
      <c r="KAU47" s="851"/>
      <c r="KAV47" s="851"/>
      <c r="KAW47" s="851"/>
      <c r="KAX47" s="851"/>
      <c r="KAY47" s="851"/>
      <c r="KAZ47" s="851"/>
      <c r="KBA47" s="851"/>
      <c r="KBB47" s="851"/>
      <c r="KBC47" s="851"/>
      <c r="KBD47" s="851"/>
      <c r="KBE47" s="851"/>
      <c r="KBF47" s="851"/>
      <c r="KBG47" s="851"/>
      <c r="KBH47" s="851"/>
      <c r="KBI47" s="851"/>
      <c r="KBJ47" s="851"/>
      <c r="KBK47" s="851"/>
      <c r="KBL47" s="851"/>
      <c r="KBM47" s="851"/>
      <c r="KBN47" s="851"/>
      <c r="KBO47" s="851"/>
      <c r="KBP47" s="851"/>
      <c r="KBQ47" s="851"/>
      <c r="KBR47" s="851"/>
      <c r="KBS47" s="851"/>
      <c r="KBT47" s="851"/>
      <c r="KBU47" s="851"/>
      <c r="KBV47" s="851"/>
      <c r="KBW47" s="851"/>
      <c r="KBX47" s="851"/>
      <c r="KBY47" s="851"/>
      <c r="KBZ47" s="851"/>
      <c r="KCA47" s="851"/>
      <c r="KCB47" s="851"/>
      <c r="KCC47" s="851"/>
      <c r="KCD47" s="851"/>
      <c r="KCE47" s="851"/>
      <c r="KCF47" s="851"/>
      <c r="KCG47" s="851"/>
      <c r="KCH47" s="851"/>
      <c r="KCI47" s="851"/>
      <c r="KCJ47" s="851"/>
      <c r="KCK47" s="851"/>
      <c r="KCL47" s="851"/>
      <c r="KCM47" s="851"/>
      <c r="KCN47" s="851"/>
      <c r="KCO47" s="851"/>
      <c r="KCP47" s="851"/>
      <c r="KCQ47" s="851"/>
      <c r="KCR47" s="851"/>
      <c r="KCS47" s="851"/>
      <c r="KCT47" s="851"/>
      <c r="KCU47" s="851"/>
      <c r="KCV47" s="851"/>
      <c r="KCW47" s="851"/>
      <c r="KCX47" s="851"/>
      <c r="KCY47" s="851"/>
      <c r="KCZ47" s="851"/>
      <c r="KDA47" s="851"/>
      <c r="KDB47" s="851"/>
      <c r="KDC47" s="851"/>
      <c r="KDD47" s="851"/>
      <c r="KDE47" s="851"/>
      <c r="KDF47" s="851"/>
      <c r="KDG47" s="851"/>
      <c r="KDH47" s="851"/>
      <c r="KDI47" s="851"/>
      <c r="KDJ47" s="851"/>
      <c r="KDK47" s="851"/>
      <c r="KDL47" s="851"/>
      <c r="KDM47" s="851"/>
      <c r="KDN47" s="851"/>
      <c r="KDO47" s="851"/>
      <c r="KDP47" s="851"/>
      <c r="KDQ47" s="851"/>
      <c r="KDR47" s="851"/>
      <c r="KDS47" s="851"/>
      <c r="KDT47" s="851"/>
      <c r="KDU47" s="851"/>
      <c r="KDV47" s="851"/>
      <c r="KDW47" s="851"/>
      <c r="KDX47" s="851"/>
      <c r="KDY47" s="851"/>
      <c r="KDZ47" s="851"/>
      <c r="KEA47" s="851"/>
      <c r="KEB47" s="851"/>
      <c r="KEC47" s="851"/>
      <c r="KED47" s="851"/>
      <c r="KEE47" s="851"/>
      <c r="KEF47" s="851"/>
      <c r="KEG47" s="851"/>
      <c r="KEH47" s="851"/>
      <c r="KEI47" s="851"/>
      <c r="KEJ47" s="851"/>
      <c r="KEK47" s="851"/>
      <c r="KEL47" s="851"/>
      <c r="KEM47" s="851"/>
      <c r="KEN47" s="851"/>
      <c r="KEO47" s="851"/>
      <c r="KEP47" s="851"/>
      <c r="KEQ47" s="851"/>
      <c r="KER47" s="851"/>
      <c r="KES47" s="851"/>
      <c r="KET47" s="851"/>
      <c r="KEU47" s="851"/>
      <c r="KEV47" s="851"/>
      <c r="KEW47" s="851"/>
      <c r="KEX47" s="851"/>
      <c r="KEY47" s="851"/>
      <c r="KEZ47" s="851"/>
      <c r="KFA47" s="851"/>
      <c r="KFB47" s="851"/>
      <c r="KFC47" s="851"/>
      <c r="KFD47" s="851"/>
      <c r="KFE47" s="851"/>
      <c r="KFF47" s="851"/>
      <c r="KFG47" s="851"/>
      <c r="KFH47" s="851"/>
      <c r="KFI47" s="851"/>
      <c r="KFJ47" s="851"/>
      <c r="KFK47" s="851"/>
      <c r="KFL47" s="851"/>
      <c r="KFM47" s="851"/>
      <c r="KFN47" s="851"/>
      <c r="KFO47" s="851"/>
      <c r="KFP47" s="851"/>
      <c r="KFQ47" s="851"/>
      <c r="KFR47" s="851"/>
      <c r="KFS47" s="851"/>
      <c r="KFT47" s="851"/>
      <c r="KFU47" s="851"/>
      <c r="KFV47" s="851"/>
      <c r="KFW47" s="851"/>
      <c r="KFX47" s="851"/>
      <c r="KFY47" s="851"/>
      <c r="KFZ47" s="851"/>
      <c r="KGA47" s="851"/>
      <c r="KGB47" s="851"/>
      <c r="KGC47" s="851"/>
      <c r="KGD47" s="851"/>
      <c r="KGE47" s="851"/>
      <c r="KGF47" s="851"/>
      <c r="KGG47" s="851"/>
      <c r="KGH47" s="851"/>
      <c r="KGI47" s="851"/>
      <c r="KGJ47" s="851"/>
      <c r="KGK47" s="851"/>
      <c r="KGL47" s="851"/>
      <c r="KGM47" s="851"/>
      <c r="KGN47" s="851"/>
      <c r="KGO47" s="851"/>
      <c r="KGP47" s="851"/>
      <c r="KGQ47" s="851"/>
      <c r="KGR47" s="851"/>
      <c r="KGS47" s="851"/>
      <c r="KGT47" s="851"/>
      <c r="KGU47" s="851"/>
      <c r="KGV47" s="851"/>
      <c r="KGW47" s="851"/>
      <c r="KGX47" s="851"/>
      <c r="KGY47" s="851"/>
      <c r="KGZ47" s="851"/>
      <c r="KHA47" s="851"/>
      <c r="KHB47" s="851"/>
      <c r="KHC47" s="851"/>
      <c r="KHD47" s="851"/>
      <c r="KHE47" s="851"/>
      <c r="KHF47" s="851"/>
      <c r="KHG47" s="851"/>
      <c r="KHH47" s="851"/>
      <c r="KHI47" s="851"/>
      <c r="KHJ47" s="851"/>
      <c r="KHK47" s="851"/>
      <c r="KHL47" s="851"/>
      <c r="KHM47" s="851"/>
      <c r="KHN47" s="851"/>
      <c r="KHO47" s="851"/>
      <c r="KHP47" s="851"/>
      <c r="KHQ47" s="851"/>
      <c r="KHR47" s="851"/>
      <c r="KHS47" s="851"/>
      <c r="KHT47" s="851"/>
      <c r="KHU47" s="851"/>
      <c r="KHV47" s="851"/>
      <c r="KHW47" s="851"/>
      <c r="KHX47" s="851"/>
      <c r="KHY47" s="851"/>
      <c r="KHZ47" s="851"/>
      <c r="KIA47" s="851"/>
      <c r="KIB47" s="851"/>
      <c r="KIC47" s="851"/>
      <c r="KID47" s="851"/>
      <c r="KIE47" s="851"/>
      <c r="KIF47" s="851"/>
      <c r="KIG47" s="851"/>
      <c r="KIH47" s="851"/>
      <c r="KII47" s="851"/>
      <c r="KIJ47" s="851"/>
      <c r="KIK47" s="851"/>
      <c r="KIL47" s="851"/>
      <c r="KIM47" s="851"/>
      <c r="KIN47" s="851"/>
      <c r="KIO47" s="851"/>
      <c r="KIP47" s="851"/>
      <c r="KIQ47" s="851"/>
      <c r="KIR47" s="851"/>
      <c r="KIS47" s="851"/>
      <c r="KIT47" s="851"/>
      <c r="KIU47" s="851"/>
      <c r="KIV47" s="851"/>
      <c r="KIW47" s="851"/>
      <c r="KIX47" s="851"/>
      <c r="KIY47" s="851"/>
      <c r="KIZ47" s="851"/>
      <c r="KJA47" s="851"/>
      <c r="KJB47" s="851"/>
      <c r="KJC47" s="851"/>
      <c r="KJD47" s="851"/>
      <c r="KJE47" s="851"/>
      <c r="KJF47" s="851"/>
      <c r="KJG47" s="851"/>
      <c r="KJH47" s="851"/>
      <c r="KJI47" s="851"/>
      <c r="KJJ47" s="851"/>
      <c r="KJK47" s="851"/>
      <c r="KJL47" s="851"/>
      <c r="KJM47" s="851"/>
      <c r="KJN47" s="851"/>
      <c r="KJO47" s="851"/>
      <c r="KJP47" s="851"/>
      <c r="KJQ47" s="851"/>
      <c r="KJR47" s="851"/>
      <c r="KJS47" s="851"/>
      <c r="KJT47" s="851"/>
      <c r="KJU47" s="851"/>
      <c r="KJV47" s="851"/>
      <c r="KJW47" s="851"/>
      <c r="KJX47" s="851"/>
      <c r="KJY47" s="851"/>
      <c r="KJZ47" s="851"/>
      <c r="KKA47" s="851"/>
      <c r="KKB47" s="851"/>
      <c r="KKC47" s="851"/>
      <c r="KKD47" s="851"/>
      <c r="KKE47" s="851"/>
      <c r="KKF47" s="851"/>
      <c r="KKG47" s="851"/>
      <c r="KKH47" s="851"/>
      <c r="KKI47" s="851"/>
      <c r="KKJ47" s="851"/>
      <c r="KKK47" s="851"/>
      <c r="KKL47" s="851"/>
      <c r="KKM47" s="851"/>
      <c r="KKN47" s="851"/>
      <c r="KKO47" s="851"/>
      <c r="KKP47" s="851"/>
      <c r="KKQ47" s="851"/>
      <c r="KKR47" s="851"/>
      <c r="KKS47" s="851"/>
      <c r="KKT47" s="851"/>
      <c r="KKU47" s="851"/>
      <c r="KKV47" s="851"/>
      <c r="KKW47" s="851"/>
      <c r="KKX47" s="851"/>
      <c r="KKY47" s="851"/>
      <c r="KKZ47" s="851"/>
      <c r="KLA47" s="851"/>
      <c r="KLB47" s="851"/>
      <c r="KLC47" s="851"/>
      <c r="KLD47" s="851"/>
      <c r="KLE47" s="851"/>
      <c r="KLF47" s="851"/>
      <c r="KLG47" s="851"/>
      <c r="KLH47" s="851"/>
      <c r="KLI47" s="851"/>
      <c r="KLJ47" s="851"/>
      <c r="KLK47" s="851"/>
      <c r="KLL47" s="851"/>
      <c r="KLM47" s="851"/>
      <c r="KLN47" s="851"/>
      <c r="KLO47" s="851"/>
      <c r="KLP47" s="851"/>
      <c r="KLQ47" s="851"/>
      <c r="KLR47" s="851"/>
      <c r="KLS47" s="851"/>
      <c r="KLT47" s="851"/>
      <c r="KLU47" s="851"/>
      <c r="KLV47" s="851"/>
      <c r="KLW47" s="851"/>
      <c r="KLX47" s="851"/>
      <c r="KLY47" s="851"/>
      <c r="KLZ47" s="851"/>
      <c r="KMA47" s="851"/>
      <c r="KMB47" s="851"/>
      <c r="KMC47" s="851"/>
      <c r="KMD47" s="851"/>
      <c r="KME47" s="851"/>
      <c r="KMF47" s="851"/>
      <c r="KMG47" s="851"/>
      <c r="KMH47" s="851"/>
      <c r="KMI47" s="851"/>
      <c r="KMJ47" s="851"/>
      <c r="KMK47" s="851"/>
      <c r="KML47" s="851"/>
      <c r="KMM47" s="851"/>
      <c r="KMN47" s="851"/>
      <c r="KMO47" s="851"/>
      <c r="KMP47" s="851"/>
      <c r="KMQ47" s="851"/>
      <c r="KMR47" s="851"/>
      <c r="KMS47" s="851"/>
      <c r="KMT47" s="851"/>
      <c r="KMU47" s="851"/>
      <c r="KMV47" s="851"/>
      <c r="KMW47" s="851"/>
      <c r="KMX47" s="851"/>
      <c r="KMY47" s="851"/>
      <c r="KMZ47" s="851"/>
      <c r="KNA47" s="851"/>
      <c r="KNB47" s="851"/>
      <c r="KNC47" s="851"/>
      <c r="KND47" s="851"/>
      <c r="KNE47" s="851"/>
      <c r="KNF47" s="851"/>
      <c r="KNG47" s="851"/>
      <c r="KNH47" s="851"/>
      <c r="KNI47" s="851"/>
      <c r="KNJ47" s="851"/>
      <c r="KNK47" s="851"/>
      <c r="KNL47" s="851"/>
      <c r="KNM47" s="851"/>
      <c r="KNN47" s="851"/>
      <c r="KNO47" s="851"/>
      <c r="KNP47" s="851"/>
      <c r="KNQ47" s="851"/>
      <c r="KNR47" s="851"/>
      <c r="KNS47" s="851"/>
      <c r="KNT47" s="851"/>
      <c r="KNU47" s="851"/>
      <c r="KNV47" s="851"/>
      <c r="KNW47" s="851"/>
      <c r="KNX47" s="851"/>
      <c r="KNY47" s="851"/>
      <c r="KNZ47" s="851"/>
      <c r="KOA47" s="851"/>
      <c r="KOB47" s="851"/>
      <c r="KOC47" s="851"/>
      <c r="KOD47" s="851"/>
      <c r="KOE47" s="851"/>
      <c r="KOF47" s="851"/>
      <c r="KOG47" s="851"/>
      <c r="KOH47" s="851"/>
      <c r="KOI47" s="851"/>
      <c r="KOJ47" s="851"/>
      <c r="KOK47" s="851"/>
      <c r="KOL47" s="851"/>
      <c r="KOM47" s="851"/>
      <c r="KON47" s="851"/>
      <c r="KOO47" s="851"/>
      <c r="KOP47" s="851"/>
      <c r="KOQ47" s="851"/>
      <c r="KOR47" s="851"/>
      <c r="KOS47" s="851"/>
      <c r="KOT47" s="851"/>
      <c r="KOU47" s="851"/>
      <c r="KOV47" s="851"/>
      <c r="KOW47" s="851"/>
      <c r="KOX47" s="851"/>
      <c r="KOY47" s="851"/>
      <c r="KOZ47" s="851"/>
      <c r="KPA47" s="851"/>
      <c r="KPB47" s="851"/>
      <c r="KPC47" s="851"/>
      <c r="KPD47" s="851"/>
      <c r="KPE47" s="851"/>
      <c r="KPF47" s="851"/>
      <c r="KPG47" s="851"/>
      <c r="KPH47" s="851"/>
      <c r="KPI47" s="851"/>
      <c r="KPJ47" s="851"/>
      <c r="KPK47" s="851"/>
      <c r="KPL47" s="851"/>
      <c r="KPM47" s="851"/>
      <c r="KPN47" s="851"/>
      <c r="KPO47" s="851"/>
      <c r="KPP47" s="851"/>
      <c r="KPQ47" s="851"/>
      <c r="KPR47" s="851"/>
      <c r="KPS47" s="851"/>
      <c r="KPT47" s="851"/>
      <c r="KPU47" s="851"/>
      <c r="KPV47" s="851"/>
      <c r="KPW47" s="851"/>
      <c r="KPX47" s="851"/>
      <c r="KPY47" s="851"/>
      <c r="KPZ47" s="851"/>
      <c r="KQA47" s="851"/>
      <c r="KQB47" s="851"/>
      <c r="KQC47" s="851"/>
      <c r="KQD47" s="851"/>
      <c r="KQE47" s="851"/>
      <c r="KQF47" s="851"/>
      <c r="KQG47" s="851"/>
      <c r="KQH47" s="851"/>
      <c r="KQI47" s="851"/>
      <c r="KQJ47" s="851"/>
      <c r="KQK47" s="851"/>
      <c r="KQL47" s="851"/>
      <c r="KQM47" s="851"/>
      <c r="KQN47" s="851"/>
      <c r="KQO47" s="851"/>
      <c r="KQP47" s="851"/>
      <c r="KQQ47" s="851"/>
      <c r="KQR47" s="851"/>
      <c r="KQS47" s="851"/>
      <c r="KQT47" s="851"/>
      <c r="KQU47" s="851"/>
      <c r="KQV47" s="851"/>
      <c r="KQW47" s="851"/>
      <c r="KQX47" s="851"/>
      <c r="KQY47" s="851"/>
      <c r="KQZ47" s="851"/>
      <c r="KRA47" s="851"/>
      <c r="KRB47" s="851"/>
      <c r="KRC47" s="851"/>
      <c r="KRD47" s="851"/>
      <c r="KRE47" s="851"/>
      <c r="KRF47" s="851"/>
      <c r="KRG47" s="851"/>
      <c r="KRH47" s="851"/>
      <c r="KRI47" s="851"/>
      <c r="KRJ47" s="851"/>
      <c r="KRK47" s="851"/>
      <c r="KRL47" s="851"/>
      <c r="KRM47" s="851"/>
      <c r="KRN47" s="851"/>
      <c r="KRO47" s="851"/>
      <c r="KRP47" s="851"/>
      <c r="KRQ47" s="851"/>
      <c r="KRR47" s="851"/>
      <c r="KRS47" s="851"/>
      <c r="KRT47" s="851"/>
      <c r="KRU47" s="851"/>
      <c r="KRV47" s="851"/>
      <c r="KRW47" s="851"/>
      <c r="KRX47" s="851"/>
      <c r="KRY47" s="851"/>
      <c r="KRZ47" s="851"/>
      <c r="KSA47" s="851"/>
      <c r="KSB47" s="851"/>
      <c r="KSC47" s="851"/>
      <c r="KSD47" s="851"/>
      <c r="KSE47" s="851"/>
      <c r="KSF47" s="851"/>
      <c r="KSG47" s="851"/>
      <c r="KSH47" s="851"/>
      <c r="KSI47" s="851"/>
      <c r="KSJ47" s="851"/>
      <c r="KSK47" s="851"/>
      <c r="KSL47" s="851"/>
      <c r="KSM47" s="851"/>
      <c r="KSN47" s="851"/>
      <c r="KSO47" s="851"/>
      <c r="KSP47" s="851"/>
      <c r="KSQ47" s="851"/>
      <c r="KSR47" s="851"/>
      <c r="KSS47" s="851"/>
      <c r="KST47" s="851"/>
      <c r="KSU47" s="851"/>
      <c r="KSV47" s="851"/>
      <c r="KSW47" s="851"/>
      <c r="KSX47" s="851"/>
      <c r="KSY47" s="851"/>
      <c r="KSZ47" s="851"/>
      <c r="KTA47" s="851"/>
      <c r="KTB47" s="851"/>
      <c r="KTC47" s="851"/>
      <c r="KTD47" s="851"/>
      <c r="KTE47" s="851"/>
      <c r="KTF47" s="851"/>
      <c r="KTG47" s="851"/>
      <c r="KTH47" s="851"/>
      <c r="KTI47" s="851"/>
      <c r="KTJ47" s="851"/>
      <c r="KTK47" s="851"/>
      <c r="KTL47" s="851"/>
      <c r="KTM47" s="851"/>
      <c r="KTN47" s="851"/>
      <c r="KTO47" s="851"/>
      <c r="KTP47" s="851"/>
      <c r="KTQ47" s="851"/>
      <c r="KTR47" s="851"/>
      <c r="KTS47" s="851"/>
      <c r="KTT47" s="851"/>
      <c r="KTU47" s="851"/>
      <c r="KTV47" s="851"/>
      <c r="KTW47" s="851"/>
      <c r="KTX47" s="851"/>
      <c r="KTY47" s="851"/>
      <c r="KTZ47" s="851"/>
      <c r="KUA47" s="851"/>
      <c r="KUB47" s="851"/>
      <c r="KUC47" s="851"/>
      <c r="KUD47" s="851"/>
      <c r="KUE47" s="851"/>
      <c r="KUF47" s="851"/>
      <c r="KUG47" s="851"/>
      <c r="KUH47" s="851"/>
      <c r="KUI47" s="851"/>
      <c r="KUJ47" s="851"/>
      <c r="KUK47" s="851"/>
      <c r="KUL47" s="851"/>
      <c r="KUM47" s="851"/>
      <c r="KUN47" s="851"/>
      <c r="KUO47" s="851"/>
      <c r="KUP47" s="851"/>
      <c r="KUQ47" s="851"/>
      <c r="KUR47" s="851"/>
      <c r="KUS47" s="851"/>
      <c r="KUT47" s="851"/>
      <c r="KUU47" s="851"/>
      <c r="KUV47" s="851"/>
      <c r="KUW47" s="851"/>
      <c r="KUX47" s="851"/>
      <c r="KUY47" s="851"/>
      <c r="KUZ47" s="851"/>
      <c r="KVA47" s="851"/>
      <c r="KVB47" s="851"/>
      <c r="KVC47" s="851"/>
      <c r="KVD47" s="851"/>
      <c r="KVE47" s="851"/>
      <c r="KVF47" s="851"/>
      <c r="KVG47" s="851"/>
      <c r="KVH47" s="851"/>
      <c r="KVI47" s="851"/>
      <c r="KVJ47" s="851"/>
      <c r="KVK47" s="851"/>
      <c r="KVL47" s="851"/>
      <c r="KVM47" s="851"/>
      <c r="KVN47" s="851"/>
      <c r="KVO47" s="851"/>
      <c r="KVP47" s="851"/>
      <c r="KVQ47" s="851"/>
      <c r="KVR47" s="851"/>
      <c r="KVS47" s="851"/>
      <c r="KVT47" s="851"/>
      <c r="KVU47" s="851"/>
      <c r="KVV47" s="851"/>
      <c r="KVW47" s="851"/>
      <c r="KVX47" s="851"/>
      <c r="KVY47" s="851"/>
      <c r="KVZ47" s="851"/>
      <c r="KWA47" s="851"/>
      <c r="KWB47" s="851"/>
      <c r="KWC47" s="851"/>
      <c r="KWD47" s="851"/>
      <c r="KWE47" s="851"/>
      <c r="KWF47" s="851"/>
      <c r="KWG47" s="851"/>
      <c r="KWH47" s="851"/>
      <c r="KWI47" s="851"/>
      <c r="KWJ47" s="851"/>
      <c r="KWK47" s="851"/>
      <c r="KWL47" s="851"/>
      <c r="KWM47" s="851"/>
      <c r="KWN47" s="851"/>
      <c r="KWO47" s="851"/>
      <c r="KWP47" s="851"/>
      <c r="KWQ47" s="851"/>
      <c r="KWR47" s="851"/>
      <c r="KWS47" s="851"/>
      <c r="KWT47" s="851"/>
      <c r="KWU47" s="851"/>
      <c r="KWV47" s="851"/>
      <c r="KWW47" s="851"/>
      <c r="KWX47" s="851"/>
      <c r="KWY47" s="851"/>
      <c r="KWZ47" s="851"/>
      <c r="KXA47" s="851"/>
      <c r="KXB47" s="851"/>
      <c r="KXC47" s="851"/>
      <c r="KXD47" s="851"/>
      <c r="KXE47" s="851"/>
      <c r="KXF47" s="851"/>
      <c r="KXG47" s="851"/>
      <c r="KXH47" s="851"/>
      <c r="KXI47" s="851"/>
      <c r="KXJ47" s="851"/>
      <c r="KXK47" s="851"/>
      <c r="KXL47" s="851"/>
      <c r="KXM47" s="851"/>
      <c r="KXN47" s="851"/>
      <c r="KXO47" s="851"/>
      <c r="KXP47" s="851"/>
      <c r="KXQ47" s="851"/>
      <c r="KXR47" s="851"/>
      <c r="KXS47" s="851"/>
      <c r="KXT47" s="851"/>
      <c r="KXU47" s="851"/>
      <c r="KXV47" s="851"/>
      <c r="KXW47" s="851"/>
      <c r="KXX47" s="851"/>
      <c r="KXY47" s="851"/>
      <c r="KXZ47" s="851"/>
      <c r="KYA47" s="851"/>
      <c r="KYB47" s="851"/>
      <c r="KYC47" s="851"/>
      <c r="KYD47" s="851"/>
      <c r="KYE47" s="851"/>
      <c r="KYF47" s="851"/>
      <c r="KYG47" s="851"/>
      <c r="KYH47" s="851"/>
      <c r="KYI47" s="851"/>
      <c r="KYJ47" s="851"/>
      <c r="KYK47" s="851"/>
      <c r="KYL47" s="851"/>
      <c r="KYM47" s="851"/>
      <c r="KYN47" s="851"/>
      <c r="KYO47" s="851"/>
      <c r="KYP47" s="851"/>
      <c r="KYQ47" s="851"/>
      <c r="KYR47" s="851"/>
      <c r="KYS47" s="851"/>
      <c r="KYT47" s="851"/>
      <c r="KYU47" s="851"/>
      <c r="KYV47" s="851"/>
      <c r="KYW47" s="851"/>
      <c r="KYX47" s="851"/>
      <c r="KYY47" s="851"/>
      <c r="KYZ47" s="851"/>
      <c r="KZA47" s="851"/>
      <c r="KZB47" s="851"/>
      <c r="KZC47" s="851"/>
      <c r="KZD47" s="851"/>
      <c r="KZE47" s="851"/>
      <c r="KZF47" s="851"/>
      <c r="KZG47" s="851"/>
      <c r="KZH47" s="851"/>
      <c r="KZI47" s="851"/>
      <c r="KZJ47" s="851"/>
      <c r="KZK47" s="851"/>
      <c r="KZL47" s="851"/>
      <c r="KZM47" s="851"/>
      <c r="KZN47" s="851"/>
      <c r="KZO47" s="851"/>
      <c r="KZP47" s="851"/>
      <c r="KZQ47" s="851"/>
      <c r="KZR47" s="851"/>
      <c r="KZS47" s="851"/>
      <c r="KZT47" s="851"/>
      <c r="KZU47" s="851"/>
      <c r="KZV47" s="851"/>
      <c r="KZW47" s="851"/>
      <c r="KZX47" s="851"/>
      <c r="KZY47" s="851"/>
      <c r="KZZ47" s="851"/>
      <c r="LAA47" s="851"/>
      <c r="LAB47" s="851"/>
      <c r="LAC47" s="851"/>
      <c r="LAD47" s="851"/>
      <c r="LAE47" s="851"/>
      <c r="LAF47" s="851"/>
      <c r="LAG47" s="851"/>
      <c r="LAH47" s="851"/>
      <c r="LAI47" s="851"/>
      <c r="LAJ47" s="851"/>
      <c r="LAK47" s="851"/>
      <c r="LAL47" s="851"/>
      <c r="LAM47" s="851"/>
      <c r="LAN47" s="851"/>
      <c r="LAO47" s="851"/>
      <c r="LAP47" s="851"/>
      <c r="LAQ47" s="851"/>
      <c r="LAR47" s="851"/>
      <c r="LAS47" s="851"/>
      <c r="LAT47" s="851"/>
      <c r="LAU47" s="851"/>
      <c r="LAV47" s="851"/>
      <c r="LAW47" s="851"/>
      <c r="LAX47" s="851"/>
      <c r="LAY47" s="851"/>
      <c r="LAZ47" s="851"/>
      <c r="LBA47" s="851"/>
      <c r="LBB47" s="851"/>
      <c r="LBC47" s="851"/>
      <c r="LBD47" s="851"/>
      <c r="LBE47" s="851"/>
      <c r="LBF47" s="851"/>
      <c r="LBG47" s="851"/>
      <c r="LBH47" s="851"/>
      <c r="LBI47" s="851"/>
      <c r="LBJ47" s="851"/>
      <c r="LBK47" s="851"/>
      <c r="LBL47" s="851"/>
      <c r="LBM47" s="851"/>
      <c r="LBN47" s="851"/>
      <c r="LBO47" s="851"/>
      <c r="LBP47" s="851"/>
      <c r="LBQ47" s="851"/>
      <c r="LBR47" s="851"/>
      <c r="LBS47" s="851"/>
      <c r="LBT47" s="851"/>
      <c r="LBU47" s="851"/>
      <c r="LBV47" s="851"/>
      <c r="LBW47" s="851"/>
      <c r="LBX47" s="851"/>
      <c r="LBY47" s="851"/>
      <c r="LBZ47" s="851"/>
      <c r="LCA47" s="851"/>
      <c r="LCB47" s="851"/>
      <c r="LCC47" s="851"/>
      <c r="LCD47" s="851"/>
      <c r="LCE47" s="851"/>
      <c r="LCF47" s="851"/>
      <c r="LCG47" s="851"/>
      <c r="LCH47" s="851"/>
      <c r="LCI47" s="851"/>
      <c r="LCJ47" s="851"/>
      <c r="LCK47" s="851"/>
      <c r="LCL47" s="851"/>
      <c r="LCM47" s="851"/>
      <c r="LCN47" s="851"/>
      <c r="LCO47" s="851"/>
      <c r="LCP47" s="851"/>
      <c r="LCQ47" s="851"/>
      <c r="LCR47" s="851"/>
      <c r="LCS47" s="851"/>
      <c r="LCT47" s="851"/>
      <c r="LCU47" s="851"/>
      <c r="LCV47" s="851"/>
      <c r="LCW47" s="851"/>
      <c r="LCX47" s="851"/>
      <c r="LCY47" s="851"/>
      <c r="LCZ47" s="851"/>
      <c r="LDA47" s="851"/>
      <c r="LDB47" s="851"/>
      <c r="LDC47" s="851"/>
      <c r="LDD47" s="851"/>
      <c r="LDE47" s="851"/>
      <c r="LDF47" s="851"/>
      <c r="LDG47" s="851"/>
      <c r="LDH47" s="851"/>
      <c r="LDI47" s="851"/>
      <c r="LDJ47" s="851"/>
      <c r="LDK47" s="851"/>
      <c r="LDL47" s="851"/>
      <c r="LDM47" s="851"/>
      <c r="LDN47" s="851"/>
      <c r="LDO47" s="851"/>
      <c r="LDP47" s="851"/>
      <c r="LDQ47" s="851"/>
      <c r="LDR47" s="851"/>
      <c r="LDS47" s="851"/>
      <c r="LDT47" s="851"/>
      <c r="LDU47" s="851"/>
      <c r="LDV47" s="851"/>
      <c r="LDW47" s="851"/>
      <c r="LDX47" s="851"/>
      <c r="LDY47" s="851"/>
      <c r="LDZ47" s="851"/>
      <c r="LEA47" s="851"/>
      <c r="LEB47" s="851"/>
      <c r="LEC47" s="851"/>
      <c r="LED47" s="851"/>
      <c r="LEE47" s="851"/>
      <c r="LEF47" s="851"/>
      <c r="LEG47" s="851"/>
      <c r="LEH47" s="851"/>
      <c r="LEI47" s="851"/>
      <c r="LEJ47" s="851"/>
      <c r="LEK47" s="851"/>
      <c r="LEL47" s="851"/>
      <c r="LEM47" s="851"/>
      <c r="LEN47" s="851"/>
      <c r="LEO47" s="851"/>
      <c r="LEP47" s="851"/>
      <c r="LEQ47" s="851"/>
      <c r="LER47" s="851"/>
      <c r="LES47" s="851"/>
      <c r="LET47" s="851"/>
      <c r="LEU47" s="851"/>
      <c r="LEV47" s="851"/>
      <c r="LEW47" s="851"/>
      <c r="LEX47" s="851"/>
      <c r="LEY47" s="851"/>
      <c r="LEZ47" s="851"/>
      <c r="LFA47" s="851"/>
      <c r="LFB47" s="851"/>
      <c r="LFC47" s="851"/>
      <c r="LFD47" s="851"/>
      <c r="LFE47" s="851"/>
      <c r="LFF47" s="851"/>
      <c r="LFG47" s="851"/>
      <c r="LFH47" s="851"/>
      <c r="LFI47" s="851"/>
      <c r="LFJ47" s="851"/>
      <c r="LFK47" s="851"/>
      <c r="LFL47" s="851"/>
      <c r="LFM47" s="851"/>
      <c r="LFN47" s="851"/>
      <c r="LFO47" s="851"/>
      <c r="LFP47" s="851"/>
      <c r="LFQ47" s="851"/>
      <c r="LFR47" s="851"/>
      <c r="LFS47" s="851"/>
      <c r="LFT47" s="851"/>
      <c r="LFU47" s="851"/>
      <c r="LFV47" s="851"/>
      <c r="LFW47" s="851"/>
      <c r="LFX47" s="851"/>
      <c r="LFY47" s="851"/>
      <c r="LFZ47" s="851"/>
      <c r="LGA47" s="851"/>
      <c r="LGB47" s="851"/>
      <c r="LGC47" s="851"/>
      <c r="LGD47" s="851"/>
      <c r="LGE47" s="851"/>
      <c r="LGF47" s="851"/>
      <c r="LGG47" s="851"/>
      <c r="LGH47" s="851"/>
      <c r="LGI47" s="851"/>
      <c r="LGJ47" s="851"/>
      <c r="LGK47" s="851"/>
      <c r="LGL47" s="851"/>
      <c r="LGM47" s="851"/>
      <c r="LGN47" s="851"/>
      <c r="LGO47" s="851"/>
      <c r="LGP47" s="851"/>
      <c r="LGQ47" s="851"/>
      <c r="LGR47" s="851"/>
      <c r="LGS47" s="851"/>
      <c r="LGT47" s="851"/>
      <c r="LGU47" s="851"/>
      <c r="LGV47" s="851"/>
      <c r="LGW47" s="851"/>
      <c r="LGX47" s="851"/>
      <c r="LGY47" s="851"/>
      <c r="LGZ47" s="851"/>
      <c r="LHA47" s="851"/>
      <c r="LHB47" s="851"/>
      <c r="LHC47" s="851"/>
      <c r="LHD47" s="851"/>
      <c r="LHE47" s="851"/>
      <c r="LHF47" s="851"/>
      <c r="LHG47" s="851"/>
      <c r="LHH47" s="851"/>
      <c r="LHI47" s="851"/>
      <c r="LHJ47" s="851"/>
      <c r="LHK47" s="851"/>
      <c r="LHL47" s="851"/>
      <c r="LHM47" s="851"/>
      <c r="LHN47" s="851"/>
      <c r="LHO47" s="851"/>
      <c r="LHP47" s="851"/>
      <c r="LHQ47" s="851"/>
      <c r="LHR47" s="851"/>
      <c r="LHS47" s="851"/>
      <c r="LHT47" s="851"/>
      <c r="LHU47" s="851"/>
      <c r="LHV47" s="851"/>
      <c r="LHW47" s="851"/>
      <c r="LHX47" s="851"/>
      <c r="LHY47" s="851"/>
      <c r="LHZ47" s="851"/>
      <c r="LIA47" s="851"/>
      <c r="LIB47" s="851"/>
      <c r="LIC47" s="851"/>
      <c r="LID47" s="851"/>
      <c r="LIE47" s="851"/>
      <c r="LIF47" s="851"/>
      <c r="LIG47" s="851"/>
      <c r="LIH47" s="851"/>
      <c r="LII47" s="851"/>
      <c r="LIJ47" s="851"/>
      <c r="LIK47" s="851"/>
      <c r="LIL47" s="851"/>
      <c r="LIM47" s="851"/>
      <c r="LIN47" s="851"/>
      <c r="LIO47" s="851"/>
      <c r="LIP47" s="851"/>
      <c r="LIQ47" s="851"/>
      <c r="LIR47" s="851"/>
      <c r="LIS47" s="851"/>
      <c r="LIT47" s="851"/>
      <c r="LIU47" s="851"/>
      <c r="LIV47" s="851"/>
      <c r="LIW47" s="851"/>
      <c r="LIX47" s="851"/>
      <c r="LIY47" s="851"/>
      <c r="LIZ47" s="851"/>
      <c r="LJA47" s="851"/>
      <c r="LJB47" s="851"/>
      <c r="LJC47" s="851"/>
      <c r="LJD47" s="851"/>
      <c r="LJE47" s="851"/>
      <c r="LJF47" s="851"/>
      <c r="LJG47" s="851"/>
      <c r="LJH47" s="851"/>
      <c r="LJI47" s="851"/>
      <c r="LJJ47" s="851"/>
      <c r="LJK47" s="851"/>
      <c r="LJL47" s="851"/>
      <c r="LJM47" s="851"/>
      <c r="LJN47" s="851"/>
      <c r="LJO47" s="851"/>
      <c r="LJP47" s="851"/>
      <c r="LJQ47" s="851"/>
      <c r="LJR47" s="851"/>
      <c r="LJS47" s="851"/>
      <c r="LJT47" s="851"/>
      <c r="LJU47" s="851"/>
      <c r="LJV47" s="851"/>
      <c r="LJW47" s="851"/>
      <c r="LJX47" s="851"/>
      <c r="LJY47" s="851"/>
      <c r="LJZ47" s="851"/>
      <c r="LKA47" s="851"/>
      <c r="LKB47" s="851"/>
      <c r="LKC47" s="851"/>
      <c r="LKD47" s="851"/>
      <c r="LKE47" s="851"/>
      <c r="LKF47" s="851"/>
      <c r="LKG47" s="851"/>
      <c r="LKH47" s="851"/>
      <c r="LKI47" s="851"/>
      <c r="LKJ47" s="851"/>
      <c r="LKK47" s="851"/>
      <c r="LKL47" s="851"/>
      <c r="LKM47" s="851"/>
      <c r="LKN47" s="851"/>
      <c r="LKO47" s="851"/>
      <c r="LKP47" s="851"/>
      <c r="LKQ47" s="851"/>
      <c r="LKR47" s="851"/>
      <c r="LKS47" s="851"/>
      <c r="LKT47" s="851"/>
      <c r="LKU47" s="851"/>
      <c r="LKV47" s="851"/>
      <c r="LKW47" s="851"/>
      <c r="LKX47" s="851"/>
      <c r="LKY47" s="851"/>
      <c r="LKZ47" s="851"/>
      <c r="LLA47" s="851"/>
      <c r="LLB47" s="851"/>
      <c r="LLC47" s="851"/>
      <c r="LLD47" s="851"/>
      <c r="LLE47" s="851"/>
      <c r="LLF47" s="851"/>
      <c r="LLG47" s="851"/>
      <c r="LLH47" s="851"/>
      <c r="LLI47" s="851"/>
      <c r="LLJ47" s="851"/>
      <c r="LLK47" s="851"/>
      <c r="LLL47" s="851"/>
      <c r="LLM47" s="851"/>
      <c r="LLN47" s="851"/>
      <c r="LLO47" s="851"/>
      <c r="LLP47" s="851"/>
      <c r="LLQ47" s="851"/>
      <c r="LLR47" s="851"/>
      <c r="LLS47" s="851"/>
      <c r="LLT47" s="851"/>
      <c r="LLU47" s="851"/>
      <c r="LLV47" s="851"/>
      <c r="LLW47" s="851"/>
      <c r="LLX47" s="851"/>
      <c r="LLY47" s="851"/>
      <c r="LLZ47" s="851"/>
      <c r="LMA47" s="851"/>
      <c r="LMB47" s="851"/>
      <c r="LMC47" s="851"/>
      <c r="LMD47" s="851"/>
      <c r="LME47" s="851"/>
      <c r="LMF47" s="851"/>
      <c r="LMG47" s="851"/>
      <c r="LMH47" s="851"/>
      <c r="LMI47" s="851"/>
      <c r="LMJ47" s="851"/>
      <c r="LMK47" s="851"/>
      <c r="LML47" s="851"/>
      <c r="LMM47" s="851"/>
      <c r="LMN47" s="851"/>
      <c r="LMO47" s="851"/>
      <c r="LMP47" s="851"/>
      <c r="LMQ47" s="851"/>
      <c r="LMR47" s="851"/>
      <c r="LMS47" s="851"/>
      <c r="LMT47" s="851"/>
      <c r="LMU47" s="851"/>
      <c r="LMV47" s="851"/>
      <c r="LMW47" s="851"/>
      <c r="LMX47" s="851"/>
      <c r="LMY47" s="851"/>
      <c r="LMZ47" s="851"/>
      <c r="LNA47" s="851"/>
      <c r="LNB47" s="851"/>
      <c r="LNC47" s="851"/>
      <c r="LND47" s="851"/>
      <c r="LNE47" s="851"/>
      <c r="LNF47" s="851"/>
      <c r="LNG47" s="851"/>
      <c r="LNH47" s="851"/>
      <c r="LNI47" s="851"/>
      <c r="LNJ47" s="851"/>
      <c r="LNK47" s="851"/>
      <c r="LNL47" s="851"/>
      <c r="LNM47" s="851"/>
      <c r="LNN47" s="851"/>
      <c r="LNO47" s="851"/>
      <c r="LNP47" s="851"/>
      <c r="LNQ47" s="851"/>
      <c r="LNR47" s="851"/>
      <c r="LNS47" s="851"/>
      <c r="LNT47" s="851"/>
      <c r="LNU47" s="851"/>
      <c r="LNV47" s="851"/>
      <c r="LNW47" s="851"/>
      <c r="LNX47" s="851"/>
      <c r="LNY47" s="851"/>
      <c r="LNZ47" s="851"/>
      <c r="LOA47" s="851"/>
      <c r="LOB47" s="851"/>
      <c r="LOC47" s="851"/>
      <c r="LOD47" s="851"/>
      <c r="LOE47" s="851"/>
      <c r="LOF47" s="851"/>
      <c r="LOG47" s="851"/>
      <c r="LOH47" s="851"/>
      <c r="LOI47" s="851"/>
      <c r="LOJ47" s="851"/>
      <c r="LOK47" s="851"/>
      <c r="LOL47" s="851"/>
      <c r="LOM47" s="851"/>
      <c r="LON47" s="851"/>
      <c r="LOO47" s="851"/>
      <c r="LOP47" s="851"/>
      <c r="LOQ47" s="851"/>
      <c r="LOR47" s="851"/>
      <c r="LOS47" s="851"/>
      <c r="LOT47" s="851"/>
      <c r="LOU47" s="851"/>
      <c r="LOV47" s="851"/>
      <c r="LOW47" s="851"/>
      <c r="LOX47" s="851"/>
      <c r="LOY47" s="851"/>
      <c r="LOZ47" s="851"/>
      <c r="LPA47" s="851"/>
      <c r="LPB47" s="851"/>
      <c r="LPC47" s="851"/>
      <c r="LPD47" s="851"/>
      <c r="LPE47" s="851"/>
      <c r="LPF47" s="851"/>
      <c r="LPG47" s="851"/>
      <c r="LPH47" s="851"/>
      <c r="LPI47" s="851"/>
      <c r="LPJ47" s="851"/>
      <c r="LPK47" s="851"/>
      <c r="LPL47" s="851"/>
      <c r="LPM47" s="851"/>
      <c r="LPN47" s="851"/>
      <c r="LPO47" s="851"/>
      <c r="LPP47" s="851"/>
      <c r="LPQ47" s="851"/>
      <c r="LPR47" s="851"/>
      <c r="LPS47" s="851"/>
      <c r="LPT47" s="851"/>
      <c r="LPU47" s="851"/>
      <c r="LPV47" s="851"/>
      <c r="LPW47" s="851"/>
      <c r="LPX47" s="851"/>
      <c r="LPY47" s="851"/>
      <c r="LPZ47" s="851"/>
      <c r="LQA47" s="851"/>
      <c r="LQB47" s="851"/>
      <c r="LQC47" s="851"/>
      <c r="LQD47" s="851"/>
      <c r="LQE47" s="851"/>
      <c r="LQF47" s="851"/>
      <c r="LQG47" s="851"/>
      <c r="LQH47" s="851"/>
      <c r="LQI47" s="851"/>
      <c r="LQJ47" s="851"/>
      <c r="LQK47" s="851"/>
      <c r="LQL47" s="851"/>
      <c r="LQM47" s="851"/>
      <c r="LQN47" s="851"/>
      <c r="LQO47" s="851"/>
      <c r="LQP47" s="851"/>
      <c r="LQQ47" s="851"/>
      <c r="LQR47" s="851"/>
      <c r="LQS47" s="851"/>
      <c r="LQT47" s="851"/>
      <c r="LQU47" s="851"/>
      <c r="LQV47" s="851"/>
      <c r="LQW47" s="851"/>
      <c r="LQX47" s="851"/>
      <c r="LQY47" s="851"/>
      <c r="LQZ47" s="851"/>
      <c r="LRA47" s="851"/>
      <c r="LRB47" s="851"/>
      <c r="LRC47" s="851"/>
      <c r="LRD47" s="851"/>
      <c r="LRE47" s="851"/>
      <c r="LRF47" s="851"/>
      <c r="LRG47" s="851"/>
      <c r="LRH47" s="851"/>
      <c r="LRI47" s="851"/>
      <c r="LRJ47" s="851"/>
      <c r="LRK47" s="851"/>
      <c r="LRL47" s="851"/>
      <c r="LRM47" s="851"/>
      <c r="LRN47" s="851"/>
      <c r="LRO47" s="851"/>
      <c r="LRP47" s="851"/>
      <c r="LRQ47" s="851"/>
      <c r="LRR47" s="851"/>
      <c r="LRS47" s="851"/>
      <c r="LRT47" s="851"/>
      <c r="LRU47" s="851"/>
      <c r="LRV47" s="851"/>
      <c r="LRW47" s="851"/>
      <c r="LRX47" s="851"/>
      <c r="LRY47" s="851"/>
      <c r="LRZ47" s="851"/>
      <c r="LSA47" s="851"/>
      <c r="LSB47" s="851"/>
      <c r="LSC47" s="851"/>
      <c r="LSD47" s="851"/>
      <c r="LSE47" s="851"/>
      <c r="LSF47" s="851"/>
      <c r="LSG47" s="851"/>
      <c r="LSH47" s="851"/>
      <c r="LSI47" s="851"/>
      <c r="LSJ47" s="851"/>
      <c r="LSK47" s="851"/>
      <c r="LSL47" s="851"/>
      <c r="LSM47" s="851"/>
      <c r="LSN47" s="851"/>
      <c r="LSO47" s="851"/>
      <c r="LSP47" s="851"/>
      <c r="LSQ47" s="851"/>
      <c r="LSR47" s="851"/>
      <c r="LSS47" s="851"/>
      <c r="LST47" s="851"/>
      <c r="LSU47" s="851"/>
      <c r="LSV47" s="851"/>
      <c r="LSW47" s="851"/>
      <c r="LSX47" s="851"/>
      <c r="LSY47" s="851"/>
      <c r="LSZ47" s="851"/>
      <c r="LTA47" s="851"/>
      <c r="LTB47" s="851"/>
      <c r="LTC47" s="851"/>
      <c r="LTD47" s="851"/>
      <c r="LTE47" s="851"/>
      <c r="LTF47" s="851"/>
      <c r="LTG47" s="851"/>
      <c r="LTH47" s="851"/>
      <c r="LTI47" s="851"/>
      <c r="LTJ47" s="851"/>
      <c r="LTK47" s="851"/>
      <c r="LTL47" s="851"/>
      <c r="LTM47" s="851"/>
      <c r="LTN47" s="851"/>
      <c r="LTO47" s="851"/>
      <c r="LTP47" s="851"/>
      <c r="LTQ47" s="851"/>
      <c r="LTR47" s="851"/>
      <c r="LTS47" s="851"/>
      <c r="LTT47" s="851"/>
      <c r="LTU47" s="851"/>
      <c r="LTV47" s="851"/>
      <c r="LTW47" s="851"/>
      <c r="LTX47" s="851"/>
      <c r="LTY47" s="851"/>
      <c r="LTZ47" s="851"/>
      <c r="LUA47" s="851"/>
      <c r="LUB47" s="851"/>
      <c r="LUC47" s="851"/>
      <c r="LUD47" s="851"/>
      <c r="LUE47" s="851"/>
      <c r="LUF47" s="851"/>
      <c r="LUG47" s="851"/>
      <c r="LUH47" s="851"/>
      <c r="LUI47" s="851"/>
      <c r="LUJ47" s="851"/>
      <c r="LUK47" s="851"/>
      <c r="LUL47" s="851"/>
      <c r="LUM47" s="851"/>
      <c r="LUN47" s="851"/>
      <c r="LUO47" s="851"/>
      <c r="LUP47" s="851"/>
      <c r="LUQ47" s="851"/>
      <c r="LUR47" s="851"/>
      <c r="LUS47" s="851"/>
      <c r="LUT47" s="851"/>
      <c r="LUU47" s="851"/>
      <c r="LUV47" s="851"/>
      <c r="LUW47" s="851"/>
      <c r="LUX47" s="851"/>
      <c r="LUY47" s="851"/>
      <c r="LUZ47" s="851"/>
      <c r="LVA47" s="851"/>
      <c r="LVB47" s="851"/>
      <c r="LVC47" s="851"/>
      <c r="LVD47" s="851"/>
      <c r="LVE47" s="851"/>
      <c r="LVF47" s="851"/>
      <c r="LVG47" s="851"/>
      <c r="LVH47" s="851"/>
      <c r="LVI47" s="851"/>
      <c r="LVJ47" s="851"/>
      <c r="LVK47" s="851"/>
      <c r="LVL47" s="851"/>
      <c r="LVM47" s="851"/>
      <c r="LVN47" s="851"/>
      <c r="LVO47" s="851"/>
      <c r="LVP47" s="851"/>
      <c r="LVQ47" s="851"/>
      <c r="LVR47" s="851"/>
      <c r="LVS47" s="851"/>
      <c r="LVT47" s="851"/>
      <c r="LVU47" s="851"/>
      <c r="LVV47" s="851"/>
      <c r="LVW47" s="851"/>
      <c r="LVX47" s="851"/>
      <c r="LVY47" s="851"/>
      <c r="LVZ47" s="851"/>
      <c r="LWA47" s="851"/>
      <c r="LWB47" s="851"/>
      <c r="LWC47" s="851"/>
      <c r="LWD47" s="851"/>
      <c r="LWE47" s="851"/>
      <c r="LWF47" s="851"/>
      <c r="LWG47" s="851"/>
      <c r="LWH47" s="851"/>
      <c r="LWI47" s="851"/>
      <c r="LWJ47" s="851"/>
      <c r="LWK47" s="851"/>
      <c r="LWL47" s="851"/>
      <c r="LWM47" s="851"/>
      <c r="LWN47" s="851"/>
      <c r="LWO47" s="851"/>
      <c r="LWP47" s="851"/>
      <c r="LWQ47" s="851"/>
      <c r="LWR47" s="851"/>
      <c r="LWS47" s="851"/>
      <c r="LWT47" s="851"/>
      <c r="LWU47" s="851"/>
      <c r="LWV47" s="851"/>
      <c r="LWW47" s="851"/>
      <c r="LWX47" s="851"/>
      <c r="LWY47" s="851"/>
      <c r="LWZ47" s="851"/>
      <c r="LXA47" s="851"/>
      <c r="LXB47" s="851"/>
      <c r="LXC47" s="851"/>
      <c r="LXD47" s="851"/>
      <c r="LXE47" s="851"/>
      <c r="LXF47" s="851"/>
      <c r="LXG47" s="851"/>
      <c r="LXH47" s="851"/>
      <c r="LXI47" s="851"/>
      <c r="LXJ47" s="851"/>
      <c r="LXK47" s="851"/>
      <c r="LXL47" s="851"/>
      <c r="LXM47" s="851"/>
      <c r="LXN47" s="851"/>
      <c r="LXO47" s="851"/>
      <c r="LXP47" s="851"/>
      <c r="LXQ47" s="851"/>
      <c r="LXR47" s="851"/>
      <c r="LXS47" s="851"/>
      <c r="LXT47" s="851"/>
      <c r="LXU47" s="851"/>
      <c r="LXV47" s="851"/>
      <c r="LXW47" s="851"/>
      <c r="LXX47" s="851"/>
      <c r="LXY47" s="851"/>
      <c r="LXZ47" s="851"/>
      <c r="LYA47" s="851"/>
      <c r="LYB47" s="851"/>
      <c r="LYC47" s="851"/>
      <c r="LYD47" s="851"/>
      <c r="LYE47" s="851"/>
      <c r="LYF47" s="851"/>
      <c r="LYG47" s="851"/>
      <c r="LYH47" s="851"/>
      <c r="LYI47" s="851"/>
      <c r="LYJ47" s="851"/>
      <c r="LYK47" s="851"/>
      <c r="LYL47" s="851"/>
      <c r="LYM47" s="851"/>
      <c r="LYN47" s="851"/>
      <c r="LYO47" s="851"/>
      <c r="LYP47" s="851"/>
      <c r="LYQ47" s="851"/>
      <c r="LYR47" s="851"/>
      <c r="LYS47" s="851"/>
      <c r="LYT47" s="851"/>
      <c r="LYU47" s="851"/>
      <c r="LYV47" s="851"/>
      <c r="LYW47" s="851"/>
      <c r="LYX47" s="851"/>
      <c r="LYY47" s="851"/>
      <c r="LYZ47" s="851"/>
      <c r="LZA47" s="851"/>
      <c r="LZB47" s="851"/>
      <c r="LZC47" s="851"/>
      <c r="LZD47" s="851"/>
      <c r="LZE47" s="851"/>
      <c r="LZF47" s="851"/>
      <c r="LZG47" s="851"/>
      <c r="LZH47" s="851"/>
      <c r="LZI47" s="851"/>
      <c r="LZJ47" s="851"/>
      <c r="LZK47" s="851"/>
      <c r="LZL47" s="851"/>
      <c r="LZM47" s="851"/>
      <c r="LZN47" s="851"/>
      <c r="LZO47" s="851"/>
      <c r="LZP47" s="851"/>
      <c r="LZQ47" s="851"/>
      <c r="LZR47" s="851"/>
      <c r="LZS47" s="851"/>
      <c r="LZT47" s="851"/>
      <c r="LZU47" s="851"/>
      <c r="LZV47" s="851"/>
      <c r="LZW47" s="851"/>
      <c r="LZX47" s="851"/>
      <c r="LZY47" s="851"/>
      <c r="LZZ47" s="851"/>
      <c r="MAA47" s="851"/>
      <c r="MAB47" s="851"/>
      <c r="MAC47" s="851"/>
      <c r="MAD47" s="851"/>
      <c r="MAE47" s="851"/>
      <c r="MAF47" s="851"/>
      <c r="MAG47" s="851"/>
      <c r="MAH47" s="851"/>
      <c r="MAI47" s="851"/>
      <c r="MAJ47" s="851"/>
      <c r="MAK47" s="851"/>
      <c r="MAL47" s="851"/>
      <c r="MAM47" s="851"/>
      <c r="MAN47" s="851"/>
      <c r="MAO47" s="851"/>
      <c r="MAP47" s="851"/>
      <c r="MAQ47" s="851"/>
      <c r="MAR47" s="851"/>
      <c r="MAS47" s="851"/>
      <c r="MAT47" s="851"/>
      <c r="MAU47" s="851"/>
      <c r="MAV47" s="851"/>
      <c r="MAW47" s="851"/>
      <c r="MAX47" s="851"/>
      <c r="MAY47" s="851"/>
      <c r="MAZ47" s="851"/>
      <c r="MBA47" s="851"/>
      <c r="MBB47" s="851"/>
      <c r="MBC47" s="851"/>
      <c r="MBD47" s="851"/>
      <c r="MBE47" s="851"/>
      <c r="MBF47" s="851"/>
      <c r="MBG47" s="851"/>
      <c r="MBH47" s="851"/>
      <c r="MBI47" s="851"/>
      <c r="MBJ47" s="851"/>
      <c r="MBK47" s="851"/>
      <c r="MBL47" s="851"/>
      <c r="MBM47" s="851"/>
      <c r="MBN47" s="851"/>
      <c r="MBO47" s="851"/>
      <c r="MBP47" s="851"/>
      <c r="MBQ47" s="851"/>
      <c r="MBR47" s="851"/>
      <c r="MBS47" s="851"/>
      <c r="MBT47" s="851"/>
      <c r="MBU47" s="851"/>
      <c r="MBV47" s="851"/>
      <c r="MBW47" s="851"/>
      <c r="MBX47" s="851"/>
      <c r="MBY47" s="851"/>
      <c r="MBZ47" s="851"/>
      <c r="MCA47" s="851"/>
      <c r="MCB47" s="851"/>
      <c r="MCC47" s="851"/>
      <c r="MCD47" s="851"/>
      <c r="MCE47" s="851"/>
      <c r="MCF47" s="851"/>
      <c r="MCG47" s="851"/>
      <c r="MCH47" s="851"/>
      <c r="MCI47" s="851"/>
      <c r="MCJ47" s="851"/>
      <c r="MCK47" s="851"/>
      <c r="MCL47" s="851"/>
      <c r="MCM47" s="851"/>
      <c r="MCN47" s="851"/>
      <c r="MCO47" s="851"/>
      <c r="MCP47" s="851"/>
      <c r="MCQ47" s="851"/>
      <c r="MCR47" s="851"/>
      <c r="MCS47" s="851"/>
      <c r="MCT47" s="851"/>
      <c r="MCU47" s="851"/>
      <c r="MCV47" s="851"/>
      <c r="MCW47" s="851"/>
      <c r="MCX47" s="851"/>
      <c r="MCY47" s="851"/>
      <c r="MCZ47" s="851"/>
      <c r="MDA47" s="851"/>
      <c r="MDB47" s="851"/>
      <c r="MDC47" s="851"/>
      <c r="MDD47" s="851"/>
      <c r="MDE47" s="851"/>
      <c r="MDF47" s="851"/>
      <c r="MDG47" s="851"/>
      <c r="MDH47" s="851"/>
      <c r="MDI47" s="851"/>
      <c r="MDJ47" s="851"/>
      <c r="MDK47" s="851"/>
      <c r="MDL47" s="851"/>
      <c r="MDM47" s="851"/>
      <c r="MDN47" s="851"/>
      <c r="MDO47" s="851"/>
      <c r="MDP47" s="851"/>
      <c r="MDQ47" s="851"/>
      <c r="MDR47" s="851"/>
      <c r="MDS47" s="851"/>
      <c r="MDT47" s="851"/>
      <c r="MDU47" s="851"/>
      <c r="MDV47" s="851"/>
      <c r="MDW47" s="851"/>
      <c r="MDX47" s="851"/>
      <c r="MDY47" s="851"/>
      <c r="MDZ47" s="851"/>
      <c r="MEA47" s="851"/>
      <c r="MEB47" s="851"/>
      <c r="MEC47" s="851"/>
      <c r="MED47" s="851"/>
      <c r="MEE47" s="851"/>
      <c r="MEF47" s="851"/>
      <c r="MEG47" s="851"/>
      <c r="MEH47" s="851"/>
      <c r="MEI47" s="851"/>
      <c r="MEJ47" s="851"/>
      <c r="MEK47" s="851"/>
      <c r="MEL47" s="851"/>
      <c r="MEM47" s="851"/>
      <c r="MEN47" s="851"/>
      <c r="MEO47" s="851"/>
      <c r="MEP47" s="851"/>
      <c r="MEQ47" s="851"/>
      <c r="MER47" s="851"/>
      <c r="MES47" s="851"/>
      <c r="MET47" s="851"/>
      <c r="MEU47" s="851"/>
      <c r="MEV47" s="851"/>
      <c r="MEW47" s="851"/>
      <c r="MEX47" s="851"/>
      <c r="MEY47" s="851"/>
      <c r="MEZ47" s="851"/>
      <c r="MFA47" s="851"/>
      <c r="MFB47" s="851"/>
      <c r="MFC47" s="851"/>
      <c r="MFD47" s="851"/>
      <c r="MFE47" s="851"/>
      <c r="MFF47" s="851"/>
      <c r="MFG47" s="851"/>
      <c r="MFH47" s="851"/>
      <c r="MFI47" s="851"/>
      <c r="MFJ47" s="851"/>
      <c r="MFK47" s="851"/>
      <c r="MFL47" s="851"/>
      <c r="MFM47" s="851"/>
      <c r="MFN47" s="851"/>
      <c r="MFO47" s="851"/>
      <c r="MFP47" s="851"/>
      <c r="MFQ47" s="851"/>
      <c r="MFR47" s="851"/>
      <c r="MFS47" s="851"/>
      <c r="MFT47" s="851"/>
      <c r="MFU47" s="851"/>
      <c r="MFV47" s="851"/>
      <c r="MFW47" s="851"/>
      <c r="MFX47" s="851"/>
      <c r="MFY47" s="851"/>
      <c r="MFZ47" s="851"/>
      <c r="MGA47" s="851"/>
      <c r="MGB47" s="851"/>
      <c r="MGC47" s="851"/>
      <c r="MGD47" s="851"/>
      <c r="MGE47" s="851"/>
      <c r="MGF47" s="851"/>
      <c r="MGG47" s="851"/>
      <c r="MGH47" s="851"/>
      <c r="MGI47" s="851"/>
      <c r="MGJ47" s="851"/>
      <c r="MGK47" s="851"/>
      <c r="MGL47" s="851"/>
      <c r="MGM47" s="851"/>
      <c r="MGN47" s="851"/>
      <c r="MGO47" s="851"/>
      <c r="MGP47" s="851"/>
      <c r="MGQ47" s="851"/>
      <c r="MGR47" s="851"/>
      <c r="MGS47" s="851"/>
      <c r="MGT47" s="851"/>
      <c r="MGU47" s="851"/>
      <c r="MGV47" s="851"/>
      <c r="MGW47" s="851"/>
      <c r="MGX47" s="851"/>
      <c r="MGY47" s="851"/>
      <c r="MGZ47" s="851"/>
      <c r="MHA47" s="851"/>
      <c r="MHB47" s="851"/>
      <c r="MHC47" s="851"/>
      <c r="MHD47" s="851"/>
      <c r="MHE47" s="851"/>
      <c r="MHF47" s="851"/>
      <c r="MHG47" s="851"/>
      <c r="MHH47" s="851"/>
      <c r="MHI47" s="851"/>
      <c r="MHJ47" s="851"/>
      <c r="MHK47" s="851"/>
      <c r="MHL47" s="851"/>
      <c r="MHM47" s="851"/>
      <c r="MHN47" s="851"/>
      <c r="MHO47" s="851"/>
      <c r="MHP47" s="851"/>
      <c r="MHQ47" s="851"/>
      <c r="MHR47" s="851"/>
      <c r="MHS47" s="851"/>
      <c r="MHT47" s="851"/>
      <c r="MHU47" s="851"/>
      <c r="MHV47" s="851"/>
      <c r="MHW47" s="851"/>
      <c r="MHX47" s="851"/>
      <c r="MHY47" s="851"/>
      <c r="MHZ47" s="851"/>
      <c r="MIA47" s="851"/>
      <c r="MIB47" s="851"/>
      <c r="MIC47" s="851"/>
      <c r="MID47" s="851"/>
      <c r="MIE47" s="851"/>
      <c r="MIF47" s="851"/>
      <c r="MIG47" s="851"/>
      <c r="MIH47" s="851"/>
      <c r="MII47" s="851"/>
      <c r="MIJ47" s="851"/>
      <c r="MIK47" s="851"/>
      <c r="MIL47" s="851"/>
      <c r="MIM47" s="851"/>
      <c r="MIN47" s="851"/>
      <c r="MIO47" s="851"/>
      <c r="MIP47" s="851"/>
      <c r="MIQ47" s="851"/>
      <c r="MIR47" s="851"/>
      <c r="MIS47" s="851"/>
      <c r="MIT47" s="851"/>
      <c r="MIU47" s="851"/>
      <c r="MIV47" s="851"/>
      <c r="MIW47" s="851"/>
      <c r="MIX47" s="851"/>
      <c r="MIY47" s="851"/>
      <c r="MIZ47" s="851"/>
      <c r="MJA47" s="851"/>
      <c r="MJB47" s="851"/>
      <c r="MJC47" s="851"/>
      <c r="MJD47" s="851"/>
      <c r="MJE47" s="851"/>
      <c r="MJF47" s="851"/>
      <c r="MJG47" s="851"/>
      <c r="MJH47" s="851"/>
      <c r="MJI47" s="851"/>
      <c r="MJJ47" s="851"/>
      <c r="MJK47" s="851"/>
      <c r="MJL47" s="851"/>
      <c r="MJM47" s="851"/>
      <c r="MJN47" s="851"/>
      <c r="MJO47" s="851"/>
      <c r="MJP47" s="851"/>
      <c r="MJQ47" s="851"/>
      <c r="MJR47" s="851"/>
      <c r="MJS47" s="851"/>
      <c r="MJT47" s="851"/>
      <c r="MJU47" s="851"/>
      <c r="MJV47" s="851"/>
      <c r="MJW47" s="851"/>
      <c r="MJX47" s="851"/>
      <c r="MJY47" s="851"/>
      <c r="MJZ47" s="851"/>
      <c r="MKA47" s="851"/>
      <c r="MKB47" s="851"/>
      <c r="MKC47" s="851"/>
      <c r="MKD47" s="851"/>
      <c r="MKE47" s="851"/>
      <c r="MKF47" s="851"/>
      <c r="MKG47" s="851"/>
      <c r="MKH47" s="851"/>
      <c r="MKI47" s="851"/>
      <c r="MKJ47" s="851"/>
      <c r="MKK47" s="851"/>
      <c r="MKL47" s="851"/>
      <c r="MKM47" s="851"/>
      <c r="MKN47" s="851"/>
      <c r="MKO47" s="851"/>
      <c r="MKP47" s="851"/>
      <c r="MKQ47" s="851"/>
      <c r="MKR47" s="851"/>
      <c r="MKS47" s="851"/>
      <c r="MKT47" s="851"/>
      <c r="MKU47" s="851"/>
      <c r="MKV47" s="851"/>
      <c r="MKW47" s="851"/>
      <c r="MKX47" s="851"/>
      <c r="MKY47" s="851"/>
      <c r="MKZ47" s="851"/>
      <c r="MLA47" s="851"/>
      <c r="MLB47" s="851"/>
      <c r="MLC47" s="851"/>
      <c r="MLD47" s="851"/>
      <c r="MLE47" s="851"/>
      <c r="MLF47" s="851"/>
      <c r="MLG47" s="851"/>
      <c r="MLH47" s="851"/>
      <c r="MLI47" s="851"/>
      <c r="MLJ47" s="851"/>
      <c r="MLK47" s="851"/>
      <c r="MLL47" s="851"/>
      <c r="MLM47" s="851"/>
      <c r="MLN47" s="851"/>
      <c r="MLO47" s="851"/>
      <c r="MLP47" s="851"/>
      <c r="MLQ47" s="851"/>
      <c r="MLR47" s="851"/>
      <c r="MLS47" s="851"/>
      <c r="MLT47" s="851"/>
      <c r="MLU47" s="851"/>
      <c r="MLV47" s="851"/>
      <c r="MLW47" s="851"/>
      <c r="MLX47" s="851"/>
      <c r="MLY47" s="851"/>
      <c r="MLZ47" s="851"/>
      <c r="MMA47" s="851"/>
      <c r="MMB47" s="851"/>
      <c r="MMC47" s="851"/>
      <c r="MMD47" s="851"/>
      <c r="MME47" s="851"/>
      <c r="MMF47" s="851"/>
      <c r="MMG47" s="851"/>
      <c r="MMH47" s="851"/>
      <c r="MMI47" s="851"/>
      <c r="MMJ47" s="851"/>
      <c r="MMK47" s="851"/>
      <c r="MML47" s="851"/>
      <c r="MMM47" s="851"/>
      <c r="MMN47" s="851"/>
      <c r="MMO47" s="851"/>
      <c r="MMP47" s="851"/>
      <c r="MMQ47" s="851"/>
      <c r="MMR47" s="851"/>
      <c r="MMS47" s="851"/>
      <c r="MMT47" s="851"/>
      <c r="MMU47" s="851"/>
      <c r="MMV47" s="851"/>
      <c r="MMW47" s="851"/>
      <c r="MMX47" s="851"/>
      <c r="MMY47" s="851"/>
      <c r="MMZ47" s="851"/>
      <c r="MNA47" s="851"/>
      <c r="MNB47" s="851"/>
      <c r="MNC47" s="851"/>
      <c r="MND47" s="851"/>
      <c r="MNE47" s="851"/>
      <c r="MNF47" s="851"/>
      <c r="MNG47" s="851"/>
      <c r="MNH47" s="851"/>
      <c r="MNI47" s="851"/>
      <c r="MNJ47" s="851"/>
      <c r="MNK47" s="851"/>
      <c r="MNL47" s="851"/>
      <c r="MNM47" s="851"/>
      <c r="MNN47" s="851"/>
      <c r="MNO47" s="851"/>
      <c r="MNP47" s="851"/>
      <c r="MNQ47" s="851"/>
      <c r="MNR47" s="851"/>
      <c r="MNS47" s="851"/>
      <c r="MNT47" s="851"/>
      <c r="MNU47" s="851"/>
      <c r="MNV47" s="851"/>
      <c r="MNW47" s="851"/>
      <c r="MNX47" s="851"/>
      <c r="MNY47" s="851"/>
      <c r="MNZ47" s="851"/>
      <c r="MOA47" s="851"/>
      <c r="MOB47" s="851"/>
      <c r="MOC47" s="851"/>
      <c r="MOD47" s="851"/>
      <c r="MOE47" s="851"/>
      <c r="MOF47" s="851"/>
      <c r="MOG47" s="851"/>
      <c r="MOH47" s="851"/>
      <c r="MOI47" s="851"/>
      <c r="MOJ47" s="851"/>
      <c r="MOK47" s="851"/>
      <c r="MOL47" s="851"/>
      <c r="MOM47" s="851"/>
      <c r="MON47" s="851"/>
      <c r="MOO47" s="851"/>
      <c r="MOP47" s="851"/>
      <c r="MOQ47" s="851"/>
      <c r="MOR47" s="851"/>
      <c r="MOS47" s="851"/>
      <c r="MOT47" s="851"/>
      <c r="MOU47" s="851"/>
      <c r="MOV47" s="851"/>
      <c r="MOW47" s="851"/>
      <c r="MOX47" s="851"/>
      <c r="MOY47" s="851"/>
      <c r="MOZ47" s="851"/>
      <c r="MPA47" s="851"/>
      <c r="MPB47" s="851"/>
      <c r="MPC47" s="851"/>
      <c r="MPD47" s="851"/>
      <c r="MPE47" s="851"/>
      <c r="MPF47" s="851"/>
      <c r="MPG47" s="851"/>
      <c r="MPH47" s="851"/>
      <c r="MPI47" s="851"/>
      <c r="MPJ47" s="851"/>
      <c r="MPK47" s="851"/>
      <c r="MPL47" s="851"/>
      <c r="MPM47" s="851"/>
      <c r="MPN47" s="851"/>
      <c r="MPO47" s="851"/>
      <c r="MPP47" s="851"/>
      <c r="MPQ47" s="851"/>
      <c r="MPR47" s="851"/>
      <c r="MPS47" s="851"/>
      <c r="MPT47" s="851"/>
      <c r="MPU47" s="851"/>
      <c r="MPV47" s="851"/>
      <c r="MPW47" s="851"/>
      <c r="MPX47" s="851"/>
      <c r="MPY47" s="851"/>
      <c r="MPZ47" s="851"/>
      <c r="MQA47" s="851"/>
      <c r="MQB47" s="851"/>
      <c r="MQC47" s="851"/>
      <c r="MQD47" s="851"/>
      <c r="MQE47" s="851"/>
      <c r="MQF47" s="851"/>
      <c r="MQG47" s="851"/>
      <c r="MQH47" s="851"/>
      <c r="MQI47" s="851"/>
      <c r="MQJ47" s="851"/>
      <c r="MQK47" s="851"/>
      <c r="MQL47" s="851"/>
      <c r="MQM47" s="851"/>
      <c r="MQN47" s="851"/>
      <c r="MQO47" s="851"/>
      <c r="MQP47" s="851"/>
      <c r="MQQ47" s="851"/>
      <c r="MQR47" s="851"/>
      <c r="MQS47" s="851"/>
      <c r="MQT47" s="851"/>
      <c r="MQU47" s="851"/>
      <c r="MQV47" s="851"/>
      <c r="MQW47" s="851"/>
      <c r="MQX47" s="851"/>
      <c r="MQY47" s="851"/>
      <c r="MQZ47" s="851"/>
      <c r="MRA47" s="851"/>
      <c r="MRB47" s="851"/>
      <c r="MRC47" s="851"/>
      <c r="MRD47" s="851"/>
      <c r="MRE47" s="851"/>
      <c r="MRF47" s="851"/>
      <c r="MRG47" s="851"/>
      <c r="MRH47" s="851"/>
      <c r="MRI47" s="851"/>
      <c r="MRJ47" s="851"/>
      <c r="MRK47" s="851"/>
      <c r="MRL47" s="851"/>
      <c r="MRM47" s="851"/>
      <c r="MRN47" s="851"/>
      <c r="MRO47" s="851"/>
      <c r="MRP47" s="851"/>
      <c r="MRQ47" s="851"/>
      <c r="MRR47" s="851"/>
      <c r="MRS47" s="851"/>
      <c r="MRT47" s="851"/>
      <c r="MRU47" s="851"/>
      <c r="MRV47" s="851"/>
      <c r="MRW47" s="851"/>
      <c r="MRX47" s="851"/>
      <c r="MRY47" s="851"/>
      <c r="MRZ47" s="851"/>
      <c r="MSA47" s="851"/>
      <c r="MSB47" s="851"/>
      <c r="MSC47" s="851"/>
      <c r="MSD47" s="851"/>
      <c r="MSE47" s="851"/>
      <c r="MSF47" s="851"/>
      <c r="MSG47" s="851"/>
      <c r="MSH47" s="851"/>
      <c r="MSI47" s="851"/>
      <c r="MSJ47" s="851"/>
      <c r="MSK47" s="851"/>
      <c r="MSL47" s="851"/>
      <c r="MSM47" s="851"/>
      <c r="MSN47" s="851"/>
      <c r="MSO47" s="851"/>
      <c r="MSP47" s="851"/>
      <c r="MSQ47" s="851"/>
      <c r="MSR47" s="851"/>
      <c r="MSS47" s="851"/>
      <c r="MST47" s="851"/>
      <c r="MSU47" s="851"/>
      <c r="MSV47" s="851"/>
      <c r="MSW47" s="851"/>
      <c r="MSX47" s="851"/>
      <c r="MSY47" s="851"/>
      <c r="MSZ47" s="851"/>
      <c r="MTA47" s="851"/>
      <c r="MTB47" s="851"/>
      <c r="MTC47" s="851"/>
      <c r="MTD47" s="851"/>
      <c r="MTE47" s="851"/>
      <c r="MTF47" s="851"/>
      <c r="MTG47" s="851"/>
      <c r="MTH47" s="851"/>
      <c r="MTI47" s="851"/>
      <c r="MTJ47" s="851"/>
      <c r="MTK47" s="851"/>
      <c r="MTL47" s="851"/>
      <c r="MTM47" s="851"/>
      <c r="MTN47" s="851"/>
      <c r="MTO47" s="851"/>
      <c r="MTP47" s="851"/>
      <c r="MTQ47" s="851"/>
      <c r="MTR47" s="851"/>
      <c r="MTS47" s="851"/>
      <c r="MTT47" s="851"/>
      <c r="MTU47" s="851"/>
      <c r="MTV47" s="851"/>
      <c r="MTW47" s="851"/>
      <c r="MTX47" s="851"/>
      <c r="MTY47" s="851"/>
      <c r="MTZ47" s="851"/>
      <c r="MUA47" s="851"/>
      <c r="MUB47" s="851"/>
      <c r="MUC47" s="851"/>
      <c r="MUD47" s="851"/>
      <c r="MUE47" s="851"/>
      <c r="MUF47" s="851"/>
      <c r="MUG47" s="851"/>
      <c r="MUH47" s="851"/>
      <c r="MUI47" s="851"/>
      <c r="MUJ47" s="851"/>
      <c r="MUK47" s="851"/>
      <c r="MUL47" s="851"/>
      <c r="MUM47" s="851"/>
      <c r="MUN47" s="851"/>
      <c r="MUO47" s="851"/>
      <c r="MUP47" s="851"/>
      <c r="MUQ47" s="851"/>
      <c r="MUR47" s="851"/>
      <c r="MUS47" s="851"/>
      <c r="MUT47" s="851"/>
      <c r="MUU47" s="851"/>
      <c r="MUV47" s="851"/>
      <c r="MUW47" s="851"/>
      <c r="MUX47" s="851"/>
      <c r="MUY47" s="851"/>
      <c r="MUZ47" s="851"/>
      <c r="MVA47" s="851"/>
      <c r="MVB47" s="851"/>
      <c r="MVC47" s="851"/>
      <c r="MVD47" s="851"/>
      <c r="MVE47" s="851"/>
      <c r="MVF47" s="851"/>
      <c r="MVG47" s="851"/>
      <c r="MVH47" s="851"/>
      <c r="MVI47" s="851"/>
      <c r="MVJ47" s="851"/>
      <c r="MVK47" s="851"/>
      <c r="MVL47" s="851"/>
      <c r="MVM47" s="851"/>
      <c r="MVN47" s="851"/>
      <c r="MVO47" s="851"/>
      <c r="MVP47" s="851"/>
      <c r="MVQ47" s="851"/>
      <c r="MVR47" s="851"/>
      <c r="MVS47" s="851"/>
      <c r="MVT47" s="851"/>
      <c r="MVU47" s="851"/>
      <c r="MVV47" s="851"/>
      <c r="MVW47" s="851"/>
      <c r="MVX47" s="851"/>
      <c r="MVY47" s="851"/>
      <c r="MVZ47" s="851"/>
      <c r="MWA47" s="851"/>
      <c r="MWB47" s="851"/>
      <c r="MWC47" s="851"/>
      <c r="MWD47" s="851"/>
      <c r="MWE47" s="851"/>
      <c r="MWF47" s="851"/>
      <c r="MWG47" s="851"/>
      <c r="MWH47" s="851"/>
      <c r="MWI47" s="851"/>
      <c r="MWJ47" s="851"/>
      <c r="MWK47" s="851"/>
      <c r="MWL47" s="851"/>
      <c r="MWM47" s="851"/>
      <c r="MWN47" s="851"/>
      <c r="MWO47" s="851"/>
      <c r="MWP47" s="851"/>
      <c r="MWQ47" s="851"/>
      <c r="MWR47" s="851"/>
      <c r="MWS47" s="851"/>
      <c r="MWT47" s="851"/>
      <c r="MWU47" s="851"/>
      <c r="MWV47" s="851"/>
      <c r="MWW47" s="851"/>
      <c r="MWX47" s="851"/>
      <c r="MWY47" s="851"/>
      <c r="MWZ47" s="851"/>
      <c r="MXA47" s="851"/>
      <c r="MXB47" s="851"/>
      <c r="MXC47" s="851"/>
      <c r="MXD47" s="851"/>
      <c r="MXE47" s="851"/>
      <c r="MXF47" s="851"/>
      <c r="MXG47" s="851"/>
      <c r="MXH47" s="851"/>
      <c r="MXI47" s="851"/>
      <c r="MXJ47" s="851"/>
      <c r="MXK47" s="851"/>
      <c r="MXL47" s="851"/>
      <c r="MXM47" s="851"/>
      <c r="MXN47" s="851"/>
      <c r="MXO47" s="851"/>
      <c r="MXP47" s="851"/>
      <c r="MXQ47" s="851"/>
      <c r="MXR47" s="851"/>
      <c r="MXS47" s="851"/>
      <c r="MXT47" s="851"/>
      <c r="MXU47" s="851"/>
      <c r="MXV47" s="851"/>
      <c r="MXW47" s="851"/>
      <c r="MXX47" s="851"/>
      <c r="MXY47" s="851"/>
      <c r="MXZ47" s="851"/>
      <c r="MYA47" s="851"/>
      <c r="MYB47" s="851"/>
      <c r="MYC47" s="851"/>
      <c r="MYD47" s="851"/>
      <c r="MYE47" s="851"/>
      <c r="MYF47" s="851"/>
      <c r="MYG47" s="851"/>
      <c r="MYH47" s="851"/>
      <c r="MYI47" s="851"/>
      <c r="MYJ47" s="851"/>
      <c r="MYK47" s="851"/>
      <c r="MYL47" s="851"/>
      <c r="MYM47" s="851"/>
      <c r="MYN47" s="851"/>
      <c r="MYO47" s="851"/>
      <c r="MYP47" s="851"/>
      <c r="MYQ47" s="851"/>
      <c r="MYR47" s="851"/>
      <c r="MYS47" s="851"/>
      <c r="MYT47" s="851"/>
      <c r="MYU47" s="851"/>
      <c r="MYV47" s="851"/>
      <c r="MYW47" s="851"/>
      <c r="MYX47" s="851"/>
      <c r="MYY47" s="851"/>
      <c r="MYZ47" s="851"/>
      <c r="MZA47" s="851"/>
      <c r="MZB47" s="851"/>
      <c r="MZC47" s="851"/>
      <c r="MZD47" s="851"/>
      <c r="MZE47" s="851"/>
      <c r="MZF47" s="851"/>
      <c r="MZG47" s="851"/>
      <c r="MZH47" s="851"/>
      <c r="MZI47" s="851"/>
      <c r="MZJ47" s="851"/>
      <c r="MZK47" s="851"/>
      <c r="MZL47" s="851"/>
      <c r="MZM47" s="851"/>
      <c r="MZN47" s="851"/>
      <c r="MZO47" s="851"/>
      <c r="MZP47" s="851"/>
      <c r="MZQ47" s="851"/>
      <c r="MZR47" s="851"/>
      <c r="MZS47" s="851"/>
      <c r="MZT47" s="851"/>
      <c r="MZU47" s="851"/>
      <c r="MZV47" s="851"/>
      <c r="MZW47" s="851"/>
      <c r="MZX47" s="851"/>
      <c r="MZY47" s="851"/>
      <c r="MZZ47" s="851"/>
      <c r="NAA47" s="851"/>
      <c r="NAB47" s="851"/>
      <c r="NAC47" s="851"/>
      <c r="NAD47" s="851"/>
      <c r="NAE47" s="851"/>
      <c r="NAF47" s="851"/>
      <c r="NAG47" s="851"/>
      <c r="NAH47" s="851"/>
      <c r="NAI47" s="851"/>
      <c r="NAJ47" s="851"/>
      <c r="NAK47" s="851"/>
      <c r="NAL47" s="851"/>
      <c r="NAM47" s="851"/>
      <c r="NAN47" s="851"/>
      <c r="NAO47" s="851"/>
      <c r="NAP47" s="851"/>
      <c r="NAQ47" s="851"/>
      <c r="NAR47" s="851"/>
      <c r="NAS47" s="851"/>
      <c r="NAT47" s="851"/>
      <c r="NAU47" s="851"/>
      <c r="NAV47" s="851"/>
      <c r="NAW47" s="851"/>
      <c r="NAX47" s="851"/>
      <c r="NAY47" s="851"/>
      <c r="NAZ47" s="851"/>
      <c r="NBA47" s="851"/>
      <c r="NBB47" s="851"/>
      <c r="NBC47" s="851"/>
      <c r="NBD47" s="851"/>
      <c r="NBE47" s="851"/>
      <c r="NBF47" s="851"/>
      <c r="NBG47" s="851"/>
      <c r="NBH47" s="851"/>
      <c r="NBI47" s="851"/>
      <c r="NBJ47" s="851"/>
      <c r="NBK47" s="851"/>
      <c r="NBL47" s="851"/>
      <c r="NBM47" s="851"/>
      <c r="NBN47" s="851"/>
      <c r="NBO47" s="851"/>
      <c r="NBP47" s="851"/>
      <c r="NBQ47" s="851"/>
      <c r="NBR47" s="851"/>
      <c r="NBS47" s="851"/>
      <c r="NBT47" s="851"/>
      <c r="NBU47" s="851"/>
      <c r="NBV47" s="851"/>
      <c r="NBW47" s="851"/>
      <c r="NBX47" s="851"/>
      <c r="NBY47" s="851"/>
      <c r="NBZ47" s="851"/>
      <c r="NCA47" s="851"/>
      <c r="NCB47" s="851"/>
      <c r="NCC47" s="851"/>
      <c r="NCD47" s="851"/>
      <c r="NCE47" s="851"/>
      <c r="NCF47" s="851"/>
      <c r="NCG47" s="851"/>
      <c r="NCH47" s="851"/>
      <c r="NCI47" s="851"/>
      <c r="NCJ47" s="851"/>
      <c r="NCK47" s="851"/>
      <c r="NCL47" s="851"/>
      <c r="NCM47" s="851"/>
      <c r="NCN47" s="851"/>
      <c r="NCO47" s="851"/>
      <c r="NCP47" s="851"/>
      <c r="NCQ47" s="851"/>
      <c r="NCR47" s="851"/>
      <c r="NCS47" s="851"/>
      <c r="NCT47" s="851"/>
      <c r="NCU47" s="851"/>
      <c r="NCV47" s="851"/>
      <c r="NCW47" s="851"/>
      <c r="NCX47" s="851"/>
      <c r="NCY47" s="851"/>
      <c r="NCZ47" s="851"/>
      <c r="NDA47" s="851"/>
      <c r="NDB47" s="851"/>
      <c r="NDC47" s="851"/>
      <c r="NDD47" s="851"/>
      <c r="NDE47" s="851"/>
      <c r="NDF47" s="851"/>
      <c r="NDG47" s="851"/>
      <c r="NDH47" s="851"/>
      <c r="NDI47" s="851"/>
      <c r="NDJ47" s="851"/>
      <c r="NDK47" s="851"/>
      <c r="NDL47" s="851"/>
      <c r="NDM47" s="851"/>
      <c r="NDN47" s="851"/>
      <c r="NDO47" s="851"/>
      <c r="NDP47" s="851"/>
      <c r="NDQ47" s="851"/>
      <c r="NDR47" s="851"/>
      <c r="NDS47" s="851"/>
      <c r="NDT47" s="851"/>
      <c r="NDU47" s="851"/>
      <c r="NDV47" s="851"/>
      <c r="NDW47" s="851"/>
      <c r="NDX47" s="851"/>
      <c r="NDY47" s="851"/>
      <c r="NDZ47" s="851"/>
      <c r="NEA47" s="851"/>
      <c r="NEB47" s="851"/>
      <c r="NEC47" s="851"/>
      <c r="NED47" s="851"/>
      <c r="NEE47" s="851"/>
      <c r="NEF47" s="851"/>
      <c r="NEG47" s="851"/>
      <c r="NEH47" s="851"/>
      <c r="NEI47" s="851"/>
      <c r="NEJ47" s="851"/>
      <c r="NEK47" s="851"/>
      <c r="NEL47" s="851"/>
      <c r="NEM47" s="851"/>
      <c r="NEN47" s="851"/>
      <c r="NEO47" s="851"/>
      <c r="NEP47" s="851"/>
      <c r="NEQ47" s="851"/>
      <c r="NER47" s="851"/>
      <c r="NES47" s="851"/>
      <c r="NET47" s="851"/>
      <c r="NEU47" s="851"/>
      <c r="NEV47" s="851"/>
      <c r="NEW47" s="851"/>
      <c r="NEX47" s="851"/>
      <c r="NEY47" s="851"/>
      <c r="NEZ47" s="851"/>
      <c r="NFA47" s="851"/>
      <c r="NFB47" s="851"/>
      <c r="NFC47" s="851"/>
      <c r="NFD47" s="851"/>
      <c r="NFE47" s="851"/>
      <c r="NFF47" s="851"/>
      <c r="NFG47" s="851"/>
      <c r="NFH47" s="851"/>
      <c r="NFI47" s="851"/>
      <c r="NFJ47" s="851"/>
      <c r="NFK47" s="851"/>
      <c r="NFL47" s="851"/>
      <c r="NFM47" s="851"/>
      <c r="NFN47" s="851"/>
      <c r="NFO47" s="851"/>
      <c r="NFP47" s="851"/>
      <c r="NFQ47" s="851"/>
      <c r="NFR47" s="851"/>
      <c r="NFS47" s="851"/>
      <c r="NFT47" s="851"/>
      <c r="NFU47" s="851"/>
      <c r="NFV47" s="851"/>
      <c r="NFW47" s="851"/>
      <c r="NFX47" s="851"/>
      <c r="NFY47" s="851"/>
      <c r="NFZ47" s="851"/>
      <c r="NGA47" s="851"/>
      <c r="NGB47" s="851"/>
      <c r="NGC47" s="851"/>
      <c r="NGD47" s="851"/>
      <c r="NGE47" s="851"/>
      <c r="NGF47" s="851"/>
      <c r="NGG47" s="851"/>
      <c r="NGH47" s="851"/>
      <c r="NGI47" s="851"/>
      <c r="NGJ47" s="851"/>
      <c r="NGK47" s="851"/>
      <c r="NGL47" s="851"/>
      <c r="NGM47" s="851"/>
      <c r="NGN47" s="851"/>
      <c r="NGO47" s="851"/>
      <c r="NGP47" s="851"/>
      <c r="NGQ47" s="851"/>
      <c r="NGR47" s="851"/>
      <c r="NGS47" s="851"/>
      <c r="NGT47" s="851"/>
      <c r="NGU47" s="851"/>
      <c r="NGV47" s="851"/>
      <c r="NGW47" s="851"/>
      <c r="NGX47" s="851"/>
      <c r="NGY47" s="851"/>
      <c r="NGZ47" s="851"/>
      <c r="NHA47" s="851"/>
      <c r="NHB47" s="851"/>
      <c r="NHC47" s="851"/>
      <c r="NHD47" s="851"/>
      <c r="NHE47" s="851"/>
      <c r="NHF47" s="851"/>
      <c r="NHG47" s="851"/>
      <c r="NHH47" s="851"/>
      <c r="NHI47" s="851"/>
      <c r="NHJ47" s="851"/>
      <c r="NHK47" s="851"/>
      <c r="NHL47" s="851"/>
      <c r="NHM47" s="851"/>
      <c r="NHN47" s="851"/>
      <c r="NHO47" s="851"/>
      <c r="NHP47" s="851"/>
      <c r="NHQ47" s="851"/>
      <c r="NHR47" s="851"/>
      <c r="NHS47" s="851"/>
      <c r="NHT47" s="851"/>
      <c r="NHU47" s="851"/>
      <c r="NHV47" s="851"/>
      <c r="NHW47" s="851"/>
      <c r="NHX47" s="851"/>
      <c r="NHY47" s="851"/>
      <c r="NHZ47" s="851"/>
      <c r="NIA47" s="851"/>
      <c r="NIB47" s="851"/>
      <c r="NIC47" s="851"/>
      <c r="NID47" s="851"/>
      <c r="NIE47" s="851"/>
      <c r="NIF47" s="851"/>
      <c r="NIG47" s="851"/>
      <c r="NIH47" s="851"/>
      <c r="NII47" s="851"/>
      <c r="NIJ47" s="851"/>
      <c r="NIK47" s="851"/>
      <c r="NIL47" s="851"/>
      <c r="NIM47" s="851"/>
      <c r="NIN47" s="851"/>
      <c r="NIO47" s="851"/>
      <c r="NIP47" s="851"/>
      <c r="NIQ47" s="851"/>
      <c r="NIR47" s="851"/>
      <c r="NIS47" s="851"/>
      <c r="NIT47" s="851"/>
      <c r="NIU47" s="851"/>
      <c r="NIV47" s="851"/>
      <c r="NIW47" s="851"/>
      <c r="NIX47" s="851"/>
      <c r="NIY47" s="851"/>
      <c r="NIZ47" s="851"/>
      <c r="NJA47" s="851"/>
      <c r="NJB47" s="851"/>
      <c r="NJC47" s="851"/>
      <c r="NJD47" s="851"/>
      <c r="NJE47" s="851"/>
      <c r="NJF47" s="851"/>
      <c r="NJG47" s="851"/>
      <c r="NJH47" s="851"/>
      <c r="NJI47" s="851"/>
      <c r="NJJ47" s="851"/>
      <c r="NJK47" s="851"/>
      <c r="NJL47" s="851"/>
      <c r="NJM47" s="851"/>
      <c r="NJN47" s="851"/>
      <c r="NJO47" s="851"/>
      <c r="NJP47" s="851"/>
      <c r="NJQ47" s="851"/>
      <c r="NJR47" s="851"/>
      <c r="NJS47" s="851"/>
      <c r="NJT47" s="851"/>
      <c r="NJU47" s="851"/>
      <c r="NJV47" s="851"/>
      <c r="NJW47" s="851"/>
      <c r="NJX47" s="851"/>
      <c r="NJY47" s="851"/>
      <c r="NJZ47" s="851"/>
      <c r="NKA47" s="851"/>
      <c r="NKB47" s="851"/>
      <c r="NKC47" s="851"/>
      <c r="NKD47" s="851"/>
      <c r="NKE47" s="851"/>
      <c r="NKF47" s="851"/>
      <c r="NKG47" s="851"/>
      <c r="NKH47" s="851"/>
      <c r="NKI47" s="851"/>
      <c r="NKJ47" s="851"/>
      <c r="NKK47" s="851"/>
      <c r="NKL47" s="851"/>
      <c r="NKM47" s="851"/>
      <c r="NKN47" s="851"/>
      <c r="NKO47" s="851"/>
      <c r="NKP47" s="851"/>
      <c r="NKQ47" s="851"/>
      <c r="NKR47" s="851"/>
      <c r="NKS47" s="851"/>
      <c r="NKT47" s="851"/>
      <c r="NKU47" s="851"/>
      <c r="NKV47" s="851"/>
      <c r="NKW47" s="851"/>
      <c r="NKX47" s="851"/>
      <c r="NKY47" s="851"/>
      <c r="NKZ47" s="851"/>
      <c r="NLA47" s="851"/>
      <c r="NLB47" s="851"/>
      <c r="NLC47" s="851"/>
      <c r="NLD47" s="851"/>
      <c r="NLE47" s="851"/>
      <c r="NLF47" s="851"/>
      <c r="NLG47" s="851"/>
      <c r="NLH47" s="851"/>
      <c r="NLI47" s="851"/>
      <c r="NLJ47" s="851"/>
      <c r="NLK47" s="851"/>
      <c r="NLL47" s="851"/>
      <c r="NLM47" s="851"/>
      <c r="NLN47" s="851"/>
      <c r="NLO47" s="851"/>
      <c r="NLP47" s="851"/>
      <c r="NLQ47" s="851"/>
      <c r="NLR47" s="851"/>
      <c r="NLS47" s="851"/>
      <c r="NLT47" s="851"/>
      <c r="NLU47" s="851"/>
      <c r="NLV47" s="851"/>
      <c r="NLW47" s="851"/>
      <c r="NLX47" s="851"/>
      <c r="NLY47" s="851"/>
      <c r="NLZ47" s="851"/>
      <c r="NMA47" s="851"/>
      <c r="NMB47" s="851"/>
      <c r="NMC47" s="851"/>
      <c r="NMD47" s="851"/>
      <c r="NME47" s="851"/>
      <c r="NMF47" s="851"/>
      <c r="NMG47" s="851"/>
      <c r="NMH47" s="851"/>
      <c r="NMI47" s="851"/>
      <c r="NMJ47" s="851"/>
      <c r="NMK47" s="851"/>
      <c r="NML47" s="851"/>
      <c r="NMM47" s="851"/>
      <c r="NMN47" s="851"/>
      <c r="NMO47" s="851"/>
      <c r="NMP47" s="851"/>
      <c r="NMQ47" s="851"/>
      <c r="NMR47" s="851"/>
      <c r="NMS47" s="851"/>
      <c r="NMT47" s="851"/>
      <c r="NMU47" s="851"/>
      <c r="NMV47" s="851"/>
      <c r="NMW47" s="851"/>
      <c r="NMX47" s="851"/>
      <c r="NMY47" s="851"/>
      <c r="NMZ47" s="851"/>
      <c r="NNA47" s="851"/>
      <c r="NNB47" s="851"/>
      <c r="NNC47" s="851"/>
      <c r="NND47" s="851"/>
      <c r="NNE47" s="851"/>
      <c r="NNF47" s="851"/>
      <c r="NNG47" s="851"/>
      <c r="NNH47" s="851"/>
      <c r="NNI47" s="851"/>
      <c r="NNJ47" s="851"/>
      <c r="NNK47" s="851"/>
      <c r="NNL47" s="851"/>
      <c r="NNM47" s="851"/>
      <c r="NNN47" s="851"/>
      <c r="NNO47" s="851"/>
      <c r="NNP47" s="851"/>
      <c r="NNQ47" s="851"/>
      <c r="NNR47" s="851"/>
      <c r="NNS47" s="851"/>
      <c r="NNT47" s="851"/>
      <c r="NNU47" s="851"/>
      <c r="NNV47" s="851"/>
      <c r="NNW47" s="851"/>
      <c r="NNX47" s="851"/>
      <c r="NNY47" s="851"/>
      <c r="NNZ47" s="851"/>
      <c r="NOA47" s="851"/>
      <c r="NOB47" s="851"/>
      <c r="NOC47" s="851"/>
      <c r="NOD47" s="851"/>
      <c r="NOE47" s="851"/>
      <c r="NOF47" s="851"/>
      <c r="NOG47" s="851"/>
      <c r="NOH47" s="851"/>
      <c r="NOI47" s="851"/>
      <c r="NOJ47" s="851"/>
      <c r="NOK47" s="851"/>
      <c r="NOL47" s="851"/>
      <c r="NOM47" s="851"/>
      <c r="NON47" s="851"/>
      <c r="NOO47" s="851"/>
      <c r="NOP47" s="851"/>
      <c r="NOQ47" s="851"/>
      <c r="NOR47" s="851"/>
      <c r="NOS47" s="851"/>
      <c r="NOT47" s="851"/>
      <c r="NOU47" s="851"/>
      <c r="NOV47" s="851"/>
      <c r="NOW47" s="851"/>
      <c r="NOX47" s="851"/>
      <c r="NOY47" s="851"/>
      <c r="NOZ47" s="851"/>
      <c r="NPA47" s="851"/>
      <c r="NPB47" s="851"/>
      <c r="NPC47" s="851"/>
      <c r="NPD47" s="851"/>
      <c r="NPE47" s="851"/>
      <c r="NPF47" s="851"/>
      <c r="NPG47" s="851"/>
      <c r="NPH47" s="851"/>
      <c r="NPI47" s="851"/>
      <c r="NPJ47" s="851"/>
      <c r="NPK47" s="851"/>
      <c r="NPL47" s="851"/>
      <c r="NPM47" s="851"/>
      <c r="NPN47" s="851"/>
      <c r="NPO47" s="851"/>
      <c r="NPP47" s="851"/>
      <c r="NPQ47" s="851"/>
      <c r="NPR47" s="851"/>
      <c r="NPS47" s="851"/>
      <c r="NPT47" s="851"/>
      <c r="NPU47" s="851"/>
      <c r="NPV47" s="851"/>
      <c r="NPW47" s="851"/>
      <c r="NPX47" s="851"/>
      <c r="NPY47" s="851"/>
      <c r="NPZ47" s="851"/>
      <c r="NQA47" s="851"/>
      <c r="NQB47" s="851"/>
      <c r="NQC47" s="851"/>
      <c r="NQD47" s="851"/>
      <c r="NQE47" s="851"/>
      <c r="NQF47" s="851"/>
      <c r="NQG47" s="851"/>
      <c r="NQH47" s="851"/>
      <c r="NQI47" s="851"/>
      <c r="NQJ47" s="851"/>
      <c r="NQK47" s="851"/>
      <c r="NQL47" s="851"/>
      <c r="NQM47" s="851"/>
      <c r="NQN47" s="851"/>
      <c r="NQO47" s="851"/>
      <c r="NQP47" s="851"/>
      <c r="NQQ47" s="851"/>
      <c r="NQR47" s="851"/>
      <c r="NQS47" s="851"/>
      <c r="NQT47" s="851"/>
      <c r="NQU47" s="851"/>
      <c r="NQV47" s="851"/>
      <c r="NQW47" s="851"/>
      <c r="NQX47" s="851"/>
      <c r="NQY47" s="851"/>
      <c r="NQZ47" s="851"/>
      <c r="NRA47" s="851"/>
      <c r="NRB47" s="851"/>
      <c r="NRC47" s="851"/>
      <c r="NRD47" s="851"/>
      <c r="NRE47" s="851"/>
      <c r="NRF47" s="851"/>
      <c r="NRG47" s="851"/>
      <c r="NRH47" s="851"/>
      <c r="NRI47" s="851"/>
      <c r="NRJ47" s="851"/>
      <c r="NRK47" s="851"/>
      <c r="NRL47" s="851"/>
      <c r="NRM47" s="851"/>
      <c r="NRN47" s="851"/>
      <c r="NRO47" s="851"/>
      <c r="NRP47" s="851"/>
      <c r="NRQ47" s="851"/>
      <c r="NRR47" s="851"/>
      <c r="NRS47" s="851"/>
      <c r="NRT47" s="851"/>
      <c r="NRU47" s="851"/>
      <c r="NRV47" s="851"/>
      <c r="NRW47" s="851"/>
      <c r="NRX47" s="851"/>
      <c r="NRY47" s="851"/>
      <c r="NRZ47" s="851"/>
      <c r="NSA47" s="851"/>
      <c r="NSB47" s="851"/>
      <c r="NSC47" s="851"/>
      <c r="NSD47" s="851"/>
      <c r="NSE47" s="851"/>
      <c r="NSF47" s="851"/>
      <c r="NSG47" s="851"/>
      <c r="NSH47" s="851"/>
      <c r="NSI47" s="851"/>
      <c r="NSJ47" s="851"/>
      <c r="NSK47" s="851"/>
      <c r="NSL47" s="851"/>
      <c r="NSM47" s="851"/>
      <c r="NSN47" s="851"/>
      <c r="NSO47" s="851"/>
      <c r="NSP47" s="851"/>
      <c r="NSQ47" s="851"/>
      <c r="NSR47" s="851"/>
      <c r="NSS47" s="851"/>
      <c r="NST47" s="851"/>
      <c r="NSU47" s="851"/>
      <c r="NSV47" s="851"/>
      <c r="NSW47" s="851"/>
      <c r="NSX47" s="851"/>
      <c r="NSY47" s="851"/>
      <c r="NSZ47" s="851"/>
      <c r="NTA47" s="851"/>
      <c r="NTB47" s="851"/>
      <c r="NTC47" s="851"/>
      <c r="NTD47" s="851"/>
      <c r="NTE47" s="851"/>
      <c r="NTF47" s="851"/>
      <c r="NTG47" s="851"/>
      <c r="NTH47" s="851"/>
      <c r="NTI47" s="851"/>
      <c r="NTJ47" s="851"/>
      <c r="NTK47" s="851"/>
      <c r="NTL47" s="851"/>
      <c r="NTM47" s="851"/>
      <c r="NTN47" s="851"/>
      <c r="NTO47" s="851"/>
      <c r="NTP47" s="851"/>
      <c r="NTQ47" s="851"/>
      <c r="NTR47" s="851"/>
      <c r="NTS47" s="851"/>
      <c r="NTT47" s="851"/>
      <c r="NTU47" s="851"/>
      <c r="NTV47" s="851"/>
      <c r="NTW47" s="851"/>
      <c r="NTX47" s="851"/>
      <c r="NTY47" s="851"/>
      <c r="NTZ47" s="851"/>
      <c r="NUA47" s="851"/>
      <c r="NUB47" s="851"/>
      <c r="NUC47" s="851"/>
      <c r="NUD47" s="851"/>
      <c r="NUE47" s="851"/>
      <c r="NUF47" s="851"/>
      <c r="NUG47" s="851"/>
      <c r="NUH47" s="851"/>
      <c r="NUI47" s="851"/>
      <c r="NUJ47" s="851"/>
      <c r="NUK47" s="851"/>
      <c r="NUL47" s="851"/>
      <c r="NUM47" s="851"/>
      <c r="NUN47" s="851"/>
      <c r="NUO47" s="851"/>
      <c r="NUP47" s="851"/>
      <c r="NUQ47" s="851"/>
      <c r="NUR47" s="851"/>
      <c r="NUS47" s="851"/>
      <c r="NUT47" s="851"/>
      <c r="NUU47" s="851"/>
      <c r="NUV47" s="851"/>
      <c r="NUW47" s="851"/>
      <c r="NUX47" s="851"/>
      <c r="NUY47" s="851"/>
      <c r="NUZ47" s="851"/>
      <c r="NVA47" s="851"/>
      <c r="NVB47" s="851"/>
      <c r="NVC47" s="851"/>
      <c r="NVD47" s="851"/>
      <c r="NVE47" s="851"/>
      <c r="NVF47" s="851"/>
      <c r="NVG47" s="851"/>
      <c r="NVH47" s="851"/>
      <c r="NVI47" s="851"/>
      <c r="NVJ47" s="851"/>
      <c r="NVK47" s="851"/>
      <c r="NVL47" s="851"/>
      <c r="NVM47" s="851"/>
      <c r="NVN47" s="851"/>
      <c r="NVO47" s="851"/>
      <c r="NVP47" s="851"/>
      <c r="NVQ47" s="851"/>
      <c r="NVR47" s="851"/>
      <c r="NVS47" s="851"/>
      <c r="NVT47" s="851"/>
      <c r="NVU47" s="851"/>
      <c r="NVV47" s="851"/>
      <c r="NVW47" s="851"/>
      <c r="NVX47" s="851"/>
      <c r="NVY47" s="851"/>
      <c r="NVZ47" s="851"/>
      <c r="NWA47" s="851"/>
      <c r="NWB47" s="851"/>
      <c r="NWC47" s="851"/>
      <c r="NWD47" s="851"/>
      <c r="NWE47" s="851"/>
      <c r="NWF47" s="851"/>
      <c r="NWG47" s="851"/>
      <c r="NWH47" s="851"/>
      <c r="NWI47" s="851"/>
      <c r="NWJ47" s="851"/>
      <c r="NWK47" s="851"/>
      <c r="NWL47" s="851"/>
      <c r="NWM47" s="851"/>
      <c r="NWN47" s="851"/>
      <c r="NWO47" s="851"/>
      <c r="NWP47" s="851"/>
      <c r="NWQ47" s="851"/>
      <c r="NWR47" s="851"/>
      <c r="NWS47" s="851"/>
      <c r="NWT47" s="851"/>
      <c r="NWU47" s="851"/>
      <c r="NWV47" s="851"/>
      <c r="NWW47" s="851"/>
      <c r="NWX47" s="851"/>
      <c r="NWY47" s="851"/>
      <c r="NWZ47" s="851"/>
      <c r="NXA47" s="851"/>
      <c r="NXB47" s="851"/>
      <c r="NXC47" s="851"/>
      <c r="NXD47" s="851"/>
      <c r="NXE47" s="851"/>
      <c r="NXF47" s="851"/>
      <c r="NXG47" s="851"/>
      <c r="NXH47" s="851"/>
      <c r="NXI47" s="851"/>
      <c r="NXJ47" s="851"/>
      <c r="NXK47" s="851"/>
      <c r="NXL47" s="851"/>
      <c r="NXM47" s="851"/>
      <c r="NXN47" s="851"/>
      <c r="NXO47" s="851"/>
      <c r="NXP47" s="851"/>
      <c r="NXQ47" s="851"/>
      <c r="NXR47" s="851"/>
      <c r="NXS47" s="851"/>
      <c r="NXT47" s="851"/>
      <c r="NXU47" s="851"/>
      <c r="NXV47" s="851"/>
      <c r="NXW47" s="851"/>
      <c r="NXX47" s="851"/>
      <c r="NXY47" s="851"/>
      <c r="NXZ47" s="851"/>
      <c r="NYA47" s="851"/>
      <c r="NYB47" s="851"/>
      <c r="NYC47" s="851"/>
      <c r="NYD47" s="851"/>
      <c r="NYE47" s="851"/>
      <c r="NYF47" s="851"/>
      <c r="NYG47" s="851"/>
      <c r="NYH47" s="851"/>
      <c r="NYI47" s="851"/>
      <c r="NYJ47" s="851"/>
      <c r="NYK47" s="851"/>
      <c r="NYL47" s="851"/>
      <c r="NYM47" s="851"/>
      <c r="NYN47" s="851"/>
      <c r="NYO47" s="851"/>
      <c r="NYP47" s="851"/>
      <c r="NYQ47" s="851"/>
      <c r="NYR47" s="851"/>
      <c r="NYS47" s="851"/>
      <c r="NYT47" s="851"/>
      <c r="NYU47" s="851"/>
      <c r="NYV47" s="851"/>
      <c r="NYW47" s="851"/>
      <c r="NYX47" s="851"/>
      <c r="NYY47" s="851"/>
      <c r="NYZ47" s="851"/>
      <c r="NZA47" s="851"/>
      <c r="NZB47" s="851"/>
      <c r="NZC47" s="851"/>
      <c r="NZD47" s="851"/>
      <c r="NZE47" s="851"/>
      <c r="NZF47" s="851"/>
      <c r="NZG47" s="851"/>
      <c r="NZH47" s="851"/>
      <c r="NZI47" s="851"/>
      <c r="NZJ47" s="851"/>
      <c r="NZK47" s="851"/>
      <c r="NZL47" s="851"/>
      <c r="NZM47" s="851"/>
      <c r="NZN47" s="851"/>
      <c r="NZO47" s="851"/>
      <c r="NZP47" s="851"/>
      <c r="NZQ47" s="851"/>
      <c r="NZR47" s="851"/>
      <c r="NZS47" s="851"/>
      <c r="NZT47" s="851"/>
      <c r="NZU47" s="851"/>
      <c r="NZV47" s="851"/>
      <c r="NZW47" s="851"/>
      <c r="NZX47" s="851"/>
      <c r="NZY47" s="851"/>
      <c r="NZZ47" s="851"/>
      <c r="OAA47" s="851"/>
      <c r="OAB47" s="851"/>
      <c r="OAC47" s="851"/>
      <c r="OAD47" s="851"/>
      <c r="OAE47" s="851"/>
      <c r="OAF47" s="851"/>
      <c r="OAG47" s="851"/>
      <c r="OAH47" s="851"/>
      <c r="OAI47" s="851"/>
      <c r="OAJ47" s="851"/>
      <c r="OAK47" s="851"/>
      <c r="OAL47" s="851"/>
      <c r="OAM47" s="851"/>
      <c r="OAN47" s="851"/>
      <c r="OAO47" s="851"/>
      <c r="OAP47" s="851"/>
      <c r="OAQ47" s="851"/>
      <c r="OAR47" s="851"/>
      <c r="OAS47" s="851"/>
      <c r="OAT47" s="851"/>
      <c r="OAU47" s="851"/>
      <c r="OAV47" s="851"/>
      <c r="OAW47" s="851"/>
      <c r="OAX47" s="851"/>
      <c r="OAY47" s="851"/>
      <c r="OAZ47" s="851"/>
      <c r="OBA47" s="851"/>
      <c r="OBB47" s="851"/>
      <c r="OBC47" s="851"/>
      <c r="OBD47" s="851"/>
      <c r="OBE47" s="851"/>
      <c r="OBF47" s="851"/>
      <c r="OBG47" s="851"/>
      <c r="OBH47" s="851"/>
      <c r="OBI47" s="851"/>
      <c r="OBJ47" s="851"/>
      <c r="OBK47" s="851"/>
      <c r="OBL47" s="851"/>
      <c r="OBM47" s="851"/>
      <c r="OBN47" s="851"/>
      <c r="OBO47" s="851"/>
      <c r="OBP47" s="851"/>
      <c r="OBQ47" s="851"/>
      <c r="OBR47" s="851"/>
      <c r="OBS47" s="851"/>
      <c r="OBT47" s="851"/>
      <c r="OBU47" s="851"/>
      <c r="OBV47" s="851"/>
      <c r="OBW47" s="851"/>
      <c r="OBX47" s="851"/>
      <c r="OBY47" s="851"/>
      <c r="OBZ47" s="851"/>
      <c r="OCA47" s="851"/>
      <c r="OCB47" s="851"/>
      <c r="OCC47" s="851"/>
      <c r="OCD47" s="851"/>
      <c r="OCE47" s="851"/>
      <c r="OCF47" s="851"/>
      <c r="OCG47" s="851"/>
      <c r="OCH47" s="851"/>
      <c r="OCI47" s="851"/>
      <c r="OCJ47" s="851"/>
      <c r="OCK47" s="851"/>
      <c r="OCL47" s="851"/>
      <c r="OCM47" s="851"/>
      <c r="OCN47" s="851"/>
      <c r="OCO47" s="851"/>
      <c r="OCP47" s="851"/>
      <c r="OCQ47" s="851"/>
      <c r="OCR47" s="851"/>
      <c r="OCS47" s="851"/>
      <c r="OCT47" s="851"/>
      <c r="OCU47" s="851"/>
      <c r="OCV47" s="851"/>
      <c r="OCW47" s="851"/>
      <c r="OCX47" s="851"/>
      <c r="OCY47" s="851"/>
      <c r="OCZ47" s="851"/>
      <c r="ODA47" s="851"/>
      <c r="ODB47" s="851"/>
      <c r="ODC47" s="851"/>
      <c r="ODD47" s="851"/>
      <c r="ODE47" s="851"/>
      <c r="ODF47" s="851"/>
      <c r="ODG47" s="851"/>
      <c r="ODH47" s="851"/>
      <c r="ODI47" s="851"/>
      <c r="ODJ47" s="851"/>
      <c r="ODK47" s="851"/>
      <c r="ODL47" s="851"/>
      <c r="ODM47" s="851"/>
      <c r="ODN47" s="851"/>
      <c r="ODO47" s="851"/>
      <c r="ODP47" s="851"/>
      <c r="ODQ47" s="851"/>
      <c r="ODR47" s="851"/>
      <c r="ODS47" s="851"/>
      <c r="ODT47" s="851"/>
      <c r="ODU47" s="851"/>
      <c r="ODV47" s="851"/>
      <c r="ODW47" s="851"/>
      <c r="ODX47" s="851"/>
      <c r="ODY47" s="851"/>
      <c r="ODZ47" s="851"/>
      <c r="OEA47" s="851"/>
      <c r="OEB47" s="851"/>
      <c r="OEC47" s="851"/>
      <c r="OED47" s="851"/>
      <c r="OEE47" s="851"/>
      <c r="OEF47" s="851"/>
      <c r="OEG47" s="851"/>
      <c r="OEH47" s="851"/>
      <c r="OEI47" s="851"/>
      <c r="OEJ47" s="851"/>
      <c r="OEK47" s="851"/>
      <c r="OEL47" s="851"/>
      <c r="OEM47" s="851"/>
      <c r="OEN47" s="851"/>
      <c r="OEO47" s="851"/>
      <c r="OEP47" s="851"/>
      <c r="OEQ47" s="851"/>
      <c r="OER47" s="851"/>
      <c r="OES47" s="851"/>
      <c r="OET47" s="851"/>
      <c r="OEU47" s="851"/>
      <c r="OEV47" s="851"/>
      <c r="OEW47" s="851"/>
      <c r="OEX47" s="851"/>
      <c r="OEY47" s="851"/>
      <c r="OEZ47" s="851"/>
      <c r="OFA47" s="851"/>
      <c r="OFB47" s="851"/>
      <c r="OFC47" s="851"/>
      <c r="OFD47" s="851"/>
      <c r="OFE47" s="851"/>
      <c r="OFF47" s="851"/>
      <c r="OFG47" s="851"/>
      <c r="OFH47" s="851"/>
      <c r="OFI47" s="851"/>
      <c r="OFJ47" s="851"/>
      <c r="OFK47" s="851"/>
      <c r="OFL47" s="851"/>
      <c r="OFM47" s="851"/>
      <c r="OFN47" s="851"/>
      <c r="OFO47" s="851"/>
      <c r="OFP47" s="851"/>
      <c r="OFQ47" s="851"/>
      <c r="OFR47" s="851"/>
      <c r="OFS47" s="851"/>
      <c r="OFT47" s="851"/>
      <c r="OFU47" s="851"/>
      <c r="OFV47" s="851"/>
      <c r="OFW47" s="851"/>
      <c r="OFX47" s="851"/>
      <c r="OFY47" s="851"/>
      <c r="OFZ47" s="851"/>
      <c r="OGA47" s="851"/>
      <c r="OGB47" s="851"/>
      <c r="OGC47" s="851"/>
      <c r="OGD47" s="851"/>
      <c r="OGE47" s="851"/>
      <c r="OGF47" s="851"/>
      <c r="OGG47" s="851"/>
      <c r="OGH47" s="851"/>
      <c r="OGI47" s="851"/>
      <c r="OGJ47" s="851"/>
      <c r="OGK47" s="851"/>
      <c r="OGL47" s="851"/>
      <c r="OGM47" s="851"/>
      <c r="OGN47" s="851"/>
      <c r="OGO47" s="851"/>
      <c r="OGP47" s="851"/>
      <c r="OGQ47" s="851"/>
      <c r="OGR47" s="851"/>
      <c r="OGS47" s="851"/>
      <c r="OGT47" s="851"/>
      <c r="OGU47" s="851"/>
      <c r="OGV47" s="851"/>
      <c r="OGW47" s="851"/>
      <c r="OGX47" s="851"/>
      <c r="OGY47" s="851"/>
      <c r="OGZ47" s="851"/>
      <c r="OHA47" s="851"/>
      <c r="OHB47" s="851"/>
      <c r="OHC47" s="851"/>
      <c r="OHD47" s="851"/>
      <c r="OHE47" s="851"/>
      <c r="OHF47" s="851"/>
      <c r="OHG47" s="851"/>
      <c r="OHH47" s="851"/>
      <c r="OHI47" s="851"/>
      <c r="OHJ47" s="851"/>
      <c r="OHK47" s="851"/>
      <c r="OHL47" s="851"/>
      <c r="OHM47" s="851"/>
      <c r="OHN47" s="851"/>
      <c r="OHO47" s="851"/>
      <c r="OHP47" s="851"/>
      <c r="OHQ47" s="851"/>
      <c r="OHR47" s="851"/>
      <c r="OHS47" s="851"/>
      <c r="OHT47" s="851"/>
      <c r="OHU47" s="851"/>
      <c r="OHV47" s="851"/>
      <c r="OHW47" s="851"/>
      <c r="OHX47" s="851"/>
      <c r="OHY47" s="851"/>
      <c r="OHZ47" s="851"/>
      <c r="OIA47" s="851"/>
      <c r="OIB47" s="851"/>
      <c r="OIC47" s="851"/>
      <c r="OID47" s="851"/>
      <c r="OIE47" s="851"/>
      <c r="OIF47" s="851"/>
      <c r="OIG47" s="851"/>
      <c r="OIH47" s="851"/>
      <c r="OII47" s="851"/>
      <c r="OIJ47" s="851"/>
      <c r="OIK47" s="851"/>
      <c r="OIL47" s="851"/>
      <c r="OIM47" s="851"/>
      <c r="OIN47" s="851"/>
      <c r="OIO47" s="851"/>
      <c r="OIP47" s="851"/>
      <c r="OIQ47" s="851"/>
      <c r="OIR47" s="851"/>
      <c r="OIS47" s="851"/>
      <c r="OIT47" s="851"/>
      <c r="OIU47" s="851"/>
      <c r="OIV47" s="851"/>
      <c r="OIW47" s="851"/>
      <c r="OIX47" s="851"/>
      <c r="OIY47" s="851"/>
      <c r="OIZ47" s="851"/>
      <c r="OJA47" s="851"/>
      <c r="OJB47" s="851"/>
      <c r="OJC47" s="851"/>
      <c r="OJD47" s="851"/>
      <c r="OJE47" s="851"/>
      <c r="OJF47" s="851"/>
      <c r="OJG47" s="851"/>
      <c r="OJH47" s="851"/>
      <c r="OJI47" s="851"/>
      <c r="OJJ47" s="851"/>
      <c r="OJK47" s="851"/>
      <c r="OJL47" s="851"/>
      <c r="OJM47" s="851"/>
      <c r="OJN47" s="851"/>
      <c r="OJO47" s="851"/>
      <c r="OJP47" s="851"/>
      <c r="OJQ47" s="851"/>
      <c r="OJR47" s="851"/>
      <c r="OJS47" s="851"/>
      <c r="OJT47" s="851"/>
      <c r="OJU47" s="851"/>
      <c r="OJV47" s="851"/>
      <c r="OJW47" s="851"/>
      <c r="OJX47" s="851"/>
      <c r="OJY47" s="851"/>
      <c r="OJZ47" s="851"/>
      <c r="OKA47" s="851"/>
      <c r="OKB47" s="851"/>
      <c r="OKC47" s="851"/>
      <c r="OKD47" s="851"/>
      <c r="OKE47" s="851"/>
      <c r="OKF47" s="851"/>
      <c r="OKG47" s="851"/>
      <c r="OKH47" s="851"/>
      <c r="OKI47" s="851"/>
      <c r="OKJ47" s="851"/>
      <c r="OKK47" s="851"/>
      <c r="OKL47" s="851"/>
      <c r="OKM47" s="851"/>
      <c r="OKN47" s="851"/>
      <c r="OKO47" s="851"/>
      <c r="OKP47" s="851"/>
      <c r="OKQ47" s="851"/>
      <c r="OKR47" s="851"/>
      <c r="OKS47" s="851"/>
      <c r="OKT47" s="851"/>
      <c r="OKU47" s="851"/>
      <c r="OKV47" s="851"/>
      <c r="OKW47" s="851"/>
      <c r="OKX47" s="851"/>
      <c r="OKY47" s="851"/>
      <c r="OKZ47" s="851"/>
      <c r="OLA47" s="851"/>
      <c r="OLB47" s="851"/>
      <c r="OLC47" s="851"/>
      <c r="OLD47" s="851"/>
      <c r="OLE47" s="851"/>
      <c r="OLF47" s="851"/>
      <c r="OLG47" s="851"/>
      <c r="OLH47" s="851"/>
      <c r="OLI47" s="851"/>
      <c r="OLJ47" s="851"/>
      <c r="OLK47" s="851"/>
      <c r="OLL47" s="851"/>
      <c r="OLM47" s="851"/>
      <c r="OLN47" s="851"/>
      <c r="OLO47" s="851"/>
      <c r="OLP47" s="851"/>
      <c r="OLQ47" s="851"/>
      <c r="OLR47" s="851"/>
      <c r="OLS47" s="851"/>
      <c r="OLT47" s="851"/>
      <c r="OLU47" s="851"/>
      <c r="OLV47" s="851"/>
      <c r="OLW47" s="851"/>
      <c r="OLX47" s="851"/>
      <c r="OLY47" s="851"/>
      <c r="OLZ47" s="851"/>
      <c r="OMA47" s="851"/>
      <c r="OMB47" s="851"/>
      <c r="OMC47" s="851"/>
      <c r="OMD47" s="851"/>
      <c r="OME47" s="851"/>
      <c r="OMF47" s="851"/>
      <c r="OMG47" s="851"/>
      <c r="OMH47" s="851"/>
      <c r="OMI47" s="851"/>
      <c r="OMJ47" s="851"/>
      <c r="OMK47" s="851"/>
      <c r="OML47" s="851"/>
      <c r="OMM47" s="851"/>
      <c r="OMN47" s="851"/>
      <c r="OMO47" s="851"/>
      <c r="OMP47" s="851"/>
      <c r="OMQ47" s="851"/>
      <c r="OMR47" s="851"/>
      <c r="OMS47" s="851"/>
      <c r="OMT47" s="851"/>
      <c r="OMU47" s="851"/>
      <c r="OMV47" s="851"/>
      <c r="OMW47" s="851"/>
      <c r="OMX47" s="851"/>
      <c r="OMY47" s="851"/>
      <c r="OMZ47" s="851"/>
      <c r="ONA47" s="851"/>
      <c r="ONB47" s="851"/>
      <c r="ONC47" s="851"/>
      <c r="OND47" s="851"/>
      <c r="ONE47" s="851"/>
      <c r="ONF47" s="851"/>
      <c r="ONG47" s="851"/>
      <c r="ONH47" s="851"/>
      <c r="ONI47" s="851"/>
      <c r="ONJ47" s="851"/>
      <c r="ONK47" s="851"/>
      <c r="ONL47" s="851"/>
      <c r="ONM47" s="851"/>
      <c r="ONN47" s="851"/>
      <c r="ONO47" s="851"/>
      <c r="ONP47" s="851"/>
      <c r="ONQ47" s="851"/>
      <c r="ONR47" s="851"/>
      <c r="ONS47" s="851"/>
      <c r="ONT47" s="851"/>
      <c r="ONU47" s="851"/>
      <c r="ONV47" s="851"/>
      <c r="ONW47" s="851"/>
      <c r="ONX47" s="851"/>
      <c r="ONY47" s="851"/>
      <c r="ONZ47" s="851"/>
      <c r="OOA47" s="851"/>
      <c r="OOB47" s="851"/>
      <c r="OOC47" s="851"/>
      <c r="OOD47" s="851"/>
      <c r="OOE47" s="851"/>
      <c r="OOF47" s="851"/>
      <c r="OOG47" s="851"/>
      <c r="OOH47" s="851"/>
      <c r="OOI47" s="851"/>
      <c r="OOJ47" s="851"/>
      <c r="OOK47" s="851"/>
      <c r="OOL47" s="851"/>
      <c r="OOM47" s="851"/>
      <c r="OON47" s="851"/>
      <c r="OOO47" s="851"/>
      <c r="OOP47" s="851"/>
      <c r="OOQ47" s="851"/>
      <c r="OOR47" s="851"/>
      <c r="OOS47" s="851"/>
      <c r="OOT47" s="851"/>
      <c r="OOU47" s="851"/>
      <c r="OOV47" s="851"/>
      <c r="OOW47" s="851"/>
      <c r="OOX47" s="851"/>
      <c r="OOY47" s="851"/>
      <c r="OOZ47" s="851"/>
      <c r="OPA47" s="851"/>
      <c r="OPB47" s="851"/>
      <c r="OPC47" s="851"/>
      <c r="OPD47" s="851"/>
      <c r="OPE47" s="851"/>
      <c r="OPF47" s="851"/>
      <c r="OPG47" s="851"/>
      <c r="OPH47" s="851"/>
      <c r="OPI47" s="851"/>
      <c r="OPJ47" s="851"/>
      <c r="OPK47" s="851"/>
      <c r="OPL47" s="851"/>
      <c r="OPM47" s="851"/>
      <c r="OPN47" s="851"/>
      <c r="OPO47" s="851"/>
      <c r="OPP47" s="851"/>
      <c r="OPQ47" s="851"/>
      <c r="OPR47" s="851"/>
      <c r="OPS47" s="851"/>
      <c r="OPT47" s="851"/>
      <c r="OPU47" s="851"/>
      <c r="OPV47" s="851"/>
      <c r="OPW47" s="851"/>
      <c r="OPX47" s="851"/>
      <c r="OPY47" s="851"/>
      <c r="OPZ47" s="851"/>
      <c r="OQA47" s="851"/>
      <c r="OQB47" s="851"/>
      <c r="OQC47" s="851"/>
      <c r="OQD47" s="851"/>
      <c r="OQE47" s="851"/>
      <c r="OQF47" s="851"/>
      <c r="OQG47" s="851"/>
      <c r="OQH47" s="851"/>
      <c r="OQI47" s="851"/>
      <c r="OQJ47" s="851"/>
      <c r="OQK47" s="851"/>
      <c r="OQL47" s="851"/>
      <c r="OQM47" s="851"/>
      <c r="OQN47" s="851"/>
      <c r="OQO47" s="851"/>
      <c r="OQP47" s="851"/>
      <c r="OQQ47" s="851"/>
      <c r="OQR47" s="851"/>
      <c r="OQS47" s="851"/>
      <c r="OQT47" s="851"/>
      <c r="OQU47" s="851"/>
      <c r="OQV47" s="851"/>
      <c r="OQW47" s="851"/>
      <c r="OQX47" s="851"/>
      <c r="OQY47" s="851"/>
      <c r="OQZ47" s="851"/>
      <c r="ORA47" s="851"/>
      <c r="ORB47" s="851"/>
      <c r="ORC47" s="851"/>
      <c r="ORD47" s="851"/>
      <c r="ORE47" s="851"/>
      <c r="ORF47" s="851"/>
      <c r="ORG47" s="851"/>
      <c r="ORH47" s="851"/>
      <c r="ORI47" s="851"/>
      <c r="ORJ47" s="851"/>
      <c r="ORK47" s="851"/>
      <c r="ORL47" s="851"/>
      <c r="ORM47" s="851"/>
      <c r="ORN47" s="851"/>
      <c r="ORO47" s="851"/>
      <c r="ORP47" s="851"/>
      <c r="ORQ47" s="851"/>
      <c r="ORR47" s="851"/>
      <c r="ORS47" s="851"/>
      <c r="ORT47" s="851"/>
      <c r="ORU47" s="851"/>
      <c r="ORV47" s="851"/>
      <c r="ORW47" s="851"/>
      <c r="ORX47" s="851"/>
      <c r="ORY47" s="851"/>
      <c r="ORZ47" s="851"/>
      <c r="OSA47" s="851"/>
      <c r="OSB47" s="851"/>
      <c r="OSC47" s="851"/>
      <c r="OSD47" s="851"/>
      <c r="OSE47" s="851"/>
      <c r="OSF47" s="851"/>
      <c r="OSG47" s="851"/>
      <c r="OSH47" s="851"/>
      <c r="OSI47" s="851"/>
      <c r="OSJ47" s="851"/>
      <c r="OSK47" s="851"/>
      <c r="OSL47" s="851"/>
      <c r="OSM47" s="851"/>
      <c r="OSN47" s="851"/>
      <c r="OSO47" s="851"/>
      <c r="OSP47" s="851"/>
      <c r="OSQ47" s="851"/>
      <c r="OSR47" s="851"/>
      <c r="OSS47" s="851"/>
      <c r="OST47" s="851"/>
      <c r="OSU47" s="851"/>
      <c r="OSV47" s="851"/>
      <c r="OSW47" s="851"/>
      <c r="OSX47" s="851"/>
      <c r="OSY47" s="851"/>
      <c r="OSZ47" s="851"/>
      <c r="OTA47" s="851"/>
      <c r="OTB47" s="851"/>
      <c r="OTC47" s="851"/>
      <c r="OTD47" s="851"/>
      <c r="OTE47" s="851"/>
      <c r="OTF47" s="851"/>
      <c r="OTG47" s="851"/>
      <c r="OTH47" s="851"/>
      <c r="OTI47" s="851"/>
      <c r="OTJ47" s="851"/>
      <c r="OTK47" s="851"/>
      <c r="OTL47" s="851"/>
      <c r="OTM47" s="851"/>
      <c r="OTN47" s="851"/>
      <c r="OTO47" s="851"/>
      <c r="OTP47" s="851"/>
      <c r="OTQ47" s="851"/>
      <c r="OTR47" s="851"/>
      <c r="OTS47" s="851"/>
      <c r="OTT47" s="851"/>
      <c r="OTU47" s="851"/>
      <c r="OTV47" s="851"/>
      <c r="OTW47" s="851"/>
      <c r="OTX47" s="851"/>
      <c r="OTY47" s="851"/>
      <c r="OTZ47" s="851"/>
      <c r="OUA47" s="851"/>
      <c r="OUB47" s="851"/>
      <c r="OUC47" s="851"/>
      <c r="OUD47" s="851"/>
      <c r="OUE47" s="851"/>
      <c r="OUF47" s="851"/>
      <c r="OUG47" s="851"/>
      <c r="OUH47" s="851"/>
      <c r="OUI47" s="851"/>
      <c r="OUJ47" s="851"/>
      <c r="OUK47" s="851"/>
      <c r="OUL47" s="851"/>
      <c r="OUM47" s="851"/>
      <c r="OUN47" s="851"/>
      <c r="OUO47" s="851"/>
      <c r="OUP47" s="851"/>
      <c r="OUQ47" s="851"/>
      <c r="OUR47" s="851"/>
      <c r="OUS47" s="851"/>
      <c r="OUT47" s="851"/>
      <c r="OUU47" s="851"/>
      <c r="OUV47" s="851"/>
      <c r="OUW47" s="851"/>
      <c r="OUX47" s="851"/>
      <c r="OUY47" s="851"/>
      <c r="OUZ47" s="851"/>
      <c r="OVA47" s="851"/>
      <c r="OVB47" s="851"/>
      <c r="OVC47" s="851"/>
      <c r="OVD47" s="851"/>
      <c r="OVE47" s="851"/>
      <c r="OVF47" s="851"/>
      <c r="OVG47" s="851"/>
      <c r="OVH47" s="851"/>
      <c r="OVI47" s="851"/>
      <c r="OVJ47" s="851"/>
      <c r="OVK47" s="851"/>
      <c r="OVL47" s="851"/>
      <c r="OVM47" s="851"/>
      <c r="OVN47" s="851"/>
      <c r="OVO47" s="851"/>
      <c r="OVP47" s="851"/>
      <c r="OVQ47" s="851"/>
      <c r="OVR47" s="851"/>
      <c r="OVS47" s="851"/>
      <c r="OVT47" s="851"/>
      <c r="OVU47" s="851"/>
      <c r="OVV47" s="851"/>
      <c r="OVW47" s="851"/>
      <c r="OVX47" s="851"/>
      <c r="OVY47" s="851"/>
      <c r="OVZ47" s="851"/>
      <c r="OWA47" s="851"/>
      <c r="OWB47" s="851"/>
      <c r="OWC47" s="851"/>
      <c r="OWD47" s="851"/>
      <c r="OWE47" s="851"/>
      <c r="OWF47" s="851"/>
      <c r="OWG47" s="851"/>
      <c r="OWH47" s="851"/>
      <c r="OWI47" s="851"/>
      <c r="OWJ47" s="851"/>
      <c r="OWK47" s="851"/>
      <c r="OWL47" s="851"/>
      <c r="OWM47" s="851"/>
      <c r="OWN47" s="851"/>
      <c r="OWO47" s="851"/>
      <c r="OWP47" s="851"/>
      <c r="OWQ47" s="851"/>
      <c r="OWR47" s="851"/>
      <c r="OWS47" s="851"/>
      <c r="OWT47" s="851"/>
      <c r="OWU47" s="851"/>
      <c r="OWV47" s="851"/>
      <c r="OWW47" s="851"/>
      <c r="OWX47" s="851"/>
      <c r="OWY47" s="851"/>
      <c r="OWZ47" s="851"/>
      <c r="OXA47" s="851"/>
      <c r="OXB47" s="851"/>
      <c r="OXC47" s="851"/>
      <c r="OXD47" s="851"/>
      <c r="OXE47" s="851"/>
      <c r="OXF47" s="851"/>
      <c r="OXG47" s="851"/>
      <c r="OXH47" s="851"/>
      <c r="OXI47" s="851"/>
      <c r="OXJ47" s="851"/>
      <c r="OXK47" s="851"/>
      <c r="OXL47" s="851"/>
      <c r="OXM47" s="851"/>
      <c r="OXN47" s="851"/>
      <c r="OXO47" s="851"/>
      <c r="OXP47" s="851"/>
      <c r="OXQ47" s="851"/>
      <c r="OXR47" s="851"/>
      <c r="OXS47" s="851"/>
      <c r="OXT47" s="851"/>
      <c r="OXU47" s="851"/>
      <c r="OXV47" s="851"/>
      <c r="OXW47" s="851"/>
      <c r="OXX47" s="851"/>
      <c r="OXY47" s="851"/>
      <c r="OXZ47" s="851"/>
      <c r="OYA47" s="851"/>
      <c r="OYB47" s="851"/>
      <c r="OYC47" s="851"/>
      <c r="OYD47" s="851"/>
      <c r="OYE47" s="851"/>
      <c r="OYF47" s="851"/>
      <c r="OYG47" s="851"/>
      <c r="OYH47" s="851"/>
      <c r="OYI47" s="851"/>
      <c r="OYJ47" s="851"/>
      <c r="OYK47" s="851"/>
      <c r="OYL47" s="851"/>
      <c r="OYM47" s="851"/>
      <c r="OYN47" s="851"/>
      <c r="OYO47" s="851"/>
      <c r="OYP47" s="851"/>
      <c r="OYQ47" s="851"/>
      <c r="OYR47" s="851"/>
      <c r="OYS47" s="851"/>
      <c r="OYT47" s="851"/>
      <c r="OYU47" s="851"/>
      <c r="OYV47" s="851"/>
      <c r="OYW47" s="851"/>
      <c r="OYX47" s="851"/>
      <c r="OYY47" s="851"/>
      <c r="OYZ47" s="851"/>
      <c r="OZA47" s="851"/>
      <c r="OZB47" s="851"/>
      <c r="OZC47" s="851"/>
      <c r="OZD47" s="851"/>
      <c r="OZE47" s="851"/>
      <c r="OZF47" s="851"/>
      <c r="OZG47" s="851"/>
      <c r="OZH47" s="851"/>
      <c r="OZI47" s="851"/>
      <c r="OZJ47" s="851"/>
      <c r="OZK47" s="851"/>
      <c r="OZL47" s="851"/>
      <c r="OZM47" s="851"/>
      <c r="OZN47" s="851"/>
      <c r="OZO47" s="851"/>
      <c r="OZP47" s="851"/>
      <c r="OZQ47" s="851"/>
      <c r="OZR47" s="851"/>
      <c r="OZS47" s="851"/>
      <c r="OZT47" s="851"/>
      <c r="OZU47" s="851"/>
      <c r="OZV47" s="851"/>
      <c r="OZW47" s="851"/>
      <c r="OZX47" s="851"/>
      <c r="OZY47" s="851"/>
      <c r="OZZ47" s="851"/>
      <c r="PAA47" s="851"/>
      <c r="PAB47" s="851"/>
      <c r="PAC47" s="851"/>
      <c r="PAD47" s="851"/>
      <c r="PAE47" s="851"/>
      <c r="PAF47" s="851"/>
      <c r="PAG47" s="851"/>
      <c r="PAH47" s="851"/>
      <c r="PAI47" s="851"/>
      <c r="PAJ47" s="851"/>
      <c r="PAK47" s="851"/>
      <c r="PAL47" s="851"/>
      <c r="PAM47" s="851"/>
      <c r="PAN47" s="851"/>
      <c r="PAO47" s="851"/>
      <c r="PAP47" s="851"/>
      <c r="PAQ47" s="851"/>
      <c r="PAR47" s="851"/>
      <c r="PAS47" s="851"/>
      <c r="PAT47" s="851"/>
      <c r="PAU47" s="851"/>
      <c r="PAV47" s="851"/>
      <c r="PAW47" s="851"/>
      <c r="PAX47" s="851"/>
      <c r="PAY47" s="851"/>
      <c r="PAZ47" s="851"/>
      <c r="PBA47" s="851"/>
      <c r="PBB47" s="851"/>
      <c r="PBC47" s="851"/>
      <c r="PBD47" s="851"/>
      <c r="PBE47" s="851"/>
      <c r="PBF47" s="851"/>
      <c r="PBG47" s="851"/>
      <c r="PBH47" s="851"/>
      <c r="PBI47" s="851"/>
      <c r="PBJ47" s="851"/>
      <c r="PBK47" s="851"/>
      <c r="PBL47" s="851"/>
      <c r="PBM47" s="851"/>
      <c r="PBN47" s="851"/>
      <c r="PBO47" s="851"/>
      <c r="PBP47" s="851"/>
      <c r="PBQ47" s="851"/>
      <c r="PBR47" s="851"/>
      <c r="PBS47" s="851"/>
      <c r="PBT47" s="851"/>
      <c r="PBU47" s="851"/>
      <c r="PBV47" s="851"/>
      <c r="PBW47" s="851"/>
      <c r="PBX47" s="851"/>
      <c r="PBY47" s="851"/>
      <c r="PBZ47" s="851"/>
      <c r="PCA47" s="851"/>
      <c r="PCB47" s="851"/>
      <c r="PCC47" s="851"/>
      <c r="PCD47" s="851"/>
      <c r="PCE47" s="851"/>
      <c r="PCF47" s="851"/>
      <c r="PCG47" s="851"/>
      <c r="PCH47" s="851"/>
      <c r="PCI47" s="851"/>
      <c r="PCJ47" s="851"/>
      <c r="PCK47" s="851"/>
      <c r="PCL47" s="851"/>
      <c r="PCM47" s="851"/>
      <c r="PCN47" s="851"/>
      <c r="PCO47" s="851"/>
      <c r="PCP47" s="851"/>
      <c r="PCQ47" s="851"/>
      <c r="PCR47" s="851"/>
      <c r="PCS47" s="851"/>
      <c r="PCT47" s="851"/>
      <c r="PCU47" s="851"/>
      <c r="PCV47" s="851"/>
      <c r="PCW47" s="851"/>
      <c r="PCX47" s="851"/>
      <c r="PCY47" s="851"/>
      <c r="PCZ47" s="851"/>
      <c r="PDA47" s="851"/>
      <c r="PDB47" s="851"/>
      <c r="PDC47" s="851"/>
      <c r="PDD47" s="851"/>
      <c r="PDE47" s="851"/>
      <c r="PDF47" s="851"/>
      <c r="PDG47" s="851"/>
      <c r="PDH47" s="851"/>
      <c r="PDI47" s="851"/>
      <c r="PDJ47" s="851"/>
      <c r="PDK47" s="851"/>
      <c r="PDL47" s="851"/>
      <c r="PDM47" s="851"/>
      <c r="PDN47" s="851"/>
      <c r="PDO47" s="851"/>
      <c r="PDP47" s="851"/>
      <c r="PDQ47" s="851"/>
      <c r="PDR47" s="851"/>
      <c r="PDS47" s="851"/>
      <c r="PDT47" s="851"/>
      <c r="PDU47" s="851"/>
      <c r="PDV47" s="851"/>
      <c r="PDW47" s="851"/>
      <c r="PDX47" s="851"/>
      <c r="PDY47" s="851"/>
      <c r="PDZ47" s="851"/>
      <c r="PEA47" s="851"/>
      <c r="PEB47" s="851"/>
      <c r="PEC47" s="851"/>
      <c r="PED47" s="851"/>
      <c r="PEE47" s="851"/>
      <c r="PEF47" s="851"/>
      <c r="PEG47" s="851"/>
      <c r="PEH47" s="851"/>
      <c r="PEI47" s="851"/>
      <c r="PEJ47" s="851"/>
      <c r="PEK47" s="851"/>
      <c r="PEL47" s="851"/>
      <c r="PEM47" s="851"/>
      <c r="PEN47" s="851"/>
      <c r="PEO47" s="851"/>
      <c r="PEP47" s="851"/>
      <c r="PEQ47" s="851"/>
      <c r="PER47" s="851"/>
      <c r="PES47" s="851"/>
      <c r="PET47" s="851"/>
      <c r="PEU47" s="851"/>
      <c r="PEV47" s="851"/>
      <c r="PEW47" s="851"/>
      <c r="PEX47" s="851"/>
      <c r="PEY47" s="851"/>
      <c r="PEZ47" s="851"/>
      <c r="PFA47" s="851"/>
      <c r="PFB47" s="851"/>
      <c r="PFC47" s="851"/>
      <c r="PFD47" s="851"/>
      <c r="PFE47" s="851"/>
      <c r="PFF47" s="851"/>
      <c r="PFG47" s="851"/>
      <c r="PFH47" s="851"/>
      <c r="PFI47" s="851"/>
      <c r="PFJ47" s="851"/>
      <c r="PFK47" s="851"/>
      <c r="PFL47" s="851"/>
      <c r="PFM47" s="851"/>
      <c r="PFN47" s="851"/>
      <c r="PFO47" s="851"/>
      <c r="PFP47" s="851"/>
      <c r="PFQ47" s="851"/>
      <c r="PFR47" s="851"/>
      <c r="PFS47" s="851"/>
      <c r="PFT47" s="851"/>
      <c r="PFU47" s="851"/>
      <c r="PFV47" s="851"/>
      <c r="PFW47" s="851"/>
      <c r="PFX47" s="851"/>
      <c r="PFY47" s="851"/>
      <c r="PFZ47" s="851"/>
      <c r="PGA47" s="851"/>
      <c r="PGB47" s="851"/>
      <c r="PGC47" s="851"/>
      <c r="PGD47" s="851"/>
      <c r="PGE47" s="851"/>
      <c r="PGF47" s="851"/>
      <c r="PGG47" s="851"/>
      <c r="PGH47" s="851"/>
      <c r="PGI47" s="851"/>
      <c r="PGJ47" s="851"/>
      <c r="PGK47" s="851"/>
      <c r="PGL47" s="851"/>
      <c r="PGM47" s="851"/>
      <c r="PGN47" s="851"/>
      <c r="PGO47" s="851"/>
      <c r="PGP47" s="851"/>
      <c r="PGQ47" s="851"/>
      <c r="PGR47" s="851"/>
      <c r="PGS47" s="851"/>
      <c r="PGT47" s="851"/>
      <c r="PGU47" s="851"/>
      <c r="PGV47" s="851"/>
      <c r="PGW47" s="851"/>
      <c r="PGX47" s="851"/>
      <c r="PGY47" s="851"/>
      <c r="PGZ47" s="851"/>
      <c r="PHA47" s="851"/>
      <c r="PHB47" s="851"/>
      <c r="PHC47" s="851"/>
      <c r="PHD47" s="851"/>
      <c r="PHE47" s="851"/>
      <c r="PHF47" s="851"/>
      <c r="PHG47" s="851"/>
      <c r="PHH47" s="851"/>
      <c r="PHI47" s="851"/>
      <c r="PHJ47" s="851"/>
      <c r="PHK47" s="851"/>
      <c r="PHL47" s="851"/>
      <c r="PHM47" s="851"/>
      <c r="PHN47" s="851"/>
      <c r="PHO47" s="851"/>
      <c r="PHP47" s="851"/>
      <c r="PHQ47" s="851"/>
      <c r="PHR47" s="851"/>
      <c r="PHS47" s="851"/>
      <c r="PHT47" s="851"/>
      <c r="PHU47" s="851"/>
      <c r="PHV47" s="851"/>
      <c r="PHW47" s="851"/>
      <c r="PHX47" s="851"/>
      <c r="PHY47" s="851"/>
      <c r="PHZ47" s="851"/>
      <c r="PIA47" s="851"/>
      <c r="PIB47" s="851"/>
      <c r="PIC47" s="851"/>
      <c r="PID47" s="851"/>
      <c r="PIE47" s="851"/>
      <c r="PIF47" s="851"/>
      <c r="PIG47" s="851"/>
      <c r="PIH47" s="851"/>
      <c r="PII47" s="851"/>
      <c r="PIJ47" s="851"/>
      <c r="PIK47" s="851"/>
      <c r="PIL47" s="851"/>
      <c r="PIM47" s="851"/>
      <c r="PIN47" s="851"/>
      <c r="PIO47" s="851"/>
      <c r="PIP47" s="851"/>
      <c r="PIQ47" s="851"/>
      <c r="PIR47" s="851"/>
      <c r="PIS47" s="851"/>
      <c r="PIT47" s="851"/>
      <c r="PIU47" s="851"/>
      <c r="PIV47" s="851"/>
      <c r="PIW47" s="851"/>
      <c r="PIX47" s="851"/>
      <c r="PIY47" s="851"/>
      <c r="PIZ47" s="851"/>
      <c r="PJA47" s="851"/>
      <c r="PJB47" s="851"/>
      <c r="PJC47" s="851"/>
      <c r="PJD47" s="851"/>
      <c r="PJE47" s="851"/>
      <c r="PJF47" s="851"/>
      <c r="PJG47" s="851"/>
      <c r="PJH47" s="851"/>
      <c r="PJI47" s="851"/>
      <c r="PJJ47" s="851"/>
      <c r="PJK47" s="851"/>
      <c r="PJL47" s="851"/>
      <c r="PJM47" s="851"/>
      <c r="PJN47" s="851"/>
      <c r="PJO47" s="851"/>
      <c r="PJP47" s="851"/>
      <c r="PJQ47" s="851"/>
      <c r="PJR47" s="851"/>
      <c r="PJS47" s="851"/>
      <c r="PJT47" s="851"/>
      <c r="PJU47" s="851"/>
      <c r="PJV47" s="851"/>
      <c r="PJW47" s="851"/>
      <c r="PJX47" s="851"/>
      <c r="PJY47" s="851"/>
      <c r="PJZ47" s="851"/>
      <c r="PKA47" s="851"/>
      <c r="PKB47" s="851"/>
      <c r="PKC47" s="851"/>
      <c r="PKD47" s="851"/>
      <c r="PKE47" s="851"/>
      <c r="PKF47" s="851"/>
      <c r="PKG47" s="851"/>
      <c r="PKH47" s="851"/>
      <c r="PKI47" s="851"/>
      <c r="PKJ47" s="851"/>
      <c r="PKK47" s="851"/>
      <c r="PKL47" s="851"/>
      <c r="PKM47" s="851"/>
      <c r="PKN47" s="851"/>
      <c r="PKO47" s="851"/>
      <c r="PKP47" s="851"/>
      <c r="PKQ47" s="851"/>
      <c r="PKR47" s="851"/>
      <c r="PKS47" s="851"/>
      <c r="PKT47" s="851"/>
      <c r="PKU47" s="851"/>
      <c r="PKV47" s="851"/>
      <c r="PKW47" s="851"/>
      <c r="PKX47" s="851"/>
      <c r="PKY47" s="851"/>
      <c r="PKZ47" s="851"/>
      <c r="PLA47" s="851"/>
      <c r="PLB47" s="851"/>
      <c r="PLC47" s="851"/>
      <c r="PLD47" s="851"/>
      <c r="PLE47" s="851"/>
      <c r="PLF47" s="851"/>
      <c r="PLG47" s="851"/>
      <c r="PLH47" s="851"/>
      <c r="PLI47" s="851"/>
      <c r="PLJ47" s="851"/>
      <c r="PLK47" s="851"/>
      <c r="PLL47" s="851"/>
      <c r="PLM47" s="851"/>
      <c r="PLN47" s="851"/>
      <c r="PLO47" s="851"/>
      <c r="PLP47" s="851"/>
      <c r="PLQ47" s="851"/>
      <c r="PLR47" s="851"/>
      <c r="PLS47" s="851"/>
      <c r="PLT47" s="851"/>
      <c r="PLU47" s="851"/>
      <c r="PLV47" s="851"/>
      <c r="PLW47" s="851"/>
      <c r="PLX47" s="851"/>
      <c r="PLY47" s="851"/>
      <c r="PLZ47" s="851"/>
      <c r="PMA47" s="851"/>
      <c r="PMB47" s="851"/>
      <c r="PMC47" s="851"/>
      <c r="PMD47" s="851"/>
      <c r="PME47" s="851"/>
      <c r="PMF47" s="851"/>
      <c r="PMG47" s="851"/>
      <c r="PMH47" s="851"/>
      <c r="PMI47" s="851"/>
      <c r="PMJ47" s="851"/>
      <c r="PMK47" s="851"/>
      <c r="PML47" s="851"/>
      <c r="PMM47" s="851"/>
      <c r="PMN47" s="851"/>
      <c r="PMO47" s="851"/>
      <c r="PMP47" s="851"/>
      <c r="PMQ47" s="851"/>
      <c r="PMR47" s="851"/>
      <c r="PMS47" s="851"/>
      <c r="PMT47" s="851"/>
      <c r="PMU47" s="851"/>
      <c r="PMV47" s="851"/>
      <c r="PMW47" s="851"/>
      <c r="PMX47" s="851"/>
      <c r="PMY47" s="851"/>
      <c r="PMZ47" s="851"/>
      <c r="PNA47" s="851"/>
      <c r="PNB47" s="851"/>
      <c r="PNC47" s="851"/>
      <c r="PND47" s="851"/>
      <c r="PNE47" s="851"/>
      <c r="PNF47" s="851"/>
      <c r="PNG47" s="851"/>
      <c r="PNH47" s="851"/>
      <c r="PNI47" s="851"/>
      <c r="PNJ47" s="851"/>
      <c r="PNK47" s="851"/>
      <c r="PNL47" s="851"/>
      <c r="PNM47" s="851"/>
      <c r="PNN47" s="851"/>
      <c r="PNO47" s="851"/>
      <c r="PNP47" s="851"/>
      <c r="PNQ47" s="851"/>
      <c r="PNR47" s="851"/>
      <c r="PNS47" s="851"/>
      <c r="PNT47" s="851"/>
      <c r="PNU47" s="851"/>
      <c r="PNV47" s="851"/>
      <c r="PNW47" s="851"/>
      <c r="PNX47" s="851"/>
      <c r="PNY47" s="851"/>
      <c r="PNZ47" s="851"/>
      <c r="POA47" s="851"/>
      <c r="POB47" s="851"/>
      <c r="POC47" s="851"/>
      <c r="POD47" s="851"/>
      <c r="POE47" s="851"/>
      <c r="POF47" s="851"/>
      <c r="POG47" s="851"/>
      <c r="POH47" s="851"/>
      <c r="POI47" s="851"/>
      <c r="POJ47" s="851"/>
      <c r="POK47" s="851"/>
      <c r="POL47" s="851"/>
      <c r="POM47" s="851"/>
      <c r="PON47" s="851"/>
      <c r="POO47" s="851"/>
      <c r="POP47" s="851"/>
      <c r="POQ47" s="851"/>
      <c r="POR47" s="851"/>
      <c r="POS47" s="851"/>
      <c r="POT47" s="851"/>
      <c r="POU47" s="851"/>
      <c r="POV47" s="851"/>
      <c r="POW47" s="851"/>
      <c r="POX47" s="851"/>
      <c r="POY47" s="851"/>
      <c r="POZ47" s="851"/>
      <c r="PPA47" s="851"/>
      <c r="PPB47" s="851"/>
      <c r="PPC47" s="851"/>
      <c r="PPD47" s="851"/>
      <c r="PPE47" s="851"/>
      <c r="PPF47" s="851"/>
      <c r="PPG47" s="851"/>
      <c r="PPH47" s="851"/>
      <c r="PPI47" s="851"/>
      <c r="PPJ47" s="851"/>
      <c r="PPK47" s="851"/>
      <c r="PPL47" s="851"/>
      <c r="PPM47" s="851"/>
      <c r="PPN47" s="851"/>
      <c r="PPO47" s="851"/>
      <c r="PPP47" s="851"/>
      <c r="PPQ47" s="851"/>
      <c r="PPR47" s="851"/>
      <c r="PPS47" s="851"/>
      <c r="PPT47" s="851"/>
      <c r="PPU47" s="851"/>
      <c r="PPV47" s="851"/>
      <c r="PPW47" s="851"/>
      <c r="PPX47" s="851"/>
      <c r="PPY47" s="851"/>
      <c r="PPZ47" s="851"/>
      <c r="PQA47" s="851"/>
      <c r="PQB47" s="851"/>
      <c r="PQC47" s="851"/>
      <c r="PQD47" s="851"/>
      <c r="PQE47" s="851"/>
      <c r="PQF47" s="851"/>
      <c r="PQG47" s="851"/>
      <c r="PQH47" s="851"/>
      <c r="PQI47" s="851"/>
      <c r="PQJ47" s="851"/>
      <c r="PQK47" s="851"/>
      <c r="PQL47" s="851"/>
      <c r="PQM47" s="851"/>
      <c r="PQN47" s="851"/>
      <c r="PQO47" s="851"/>
      <c r="PQP47" s="851"/>
      <c r="PQQ47" s="851"/>
      <c r="PQR47" s="851"/>
      <c r="PQS47" s="851"/>
      <c r="PQT47" s="851"/>
      <c r="PQU47" s="851"/>
      <c r="PQV47" s="851"/>
      <c r="PQW47" s="851"/>
      <c r="PQX47" s="851"/>
      <c r="PQY47" s="851"/>
      <c r="PQZ47" s="851"/>
      <c r="PRA47" s="851"/>
      <c r="PRB47" s="851"/>
      <c r="PRC47" s="851"/>
      <c r="PRD47" s="851"/>
      <c r="PRE47" s="851"/>
      <c r="PRF47" s="851"/>
      <c r="PRG47" s="851"/>
      <c r="PRH47" s="851"/>
      <c r="PRI47" s="851"/>
      <c r="PRJ47" s="851"/>
      <c r="PRK47" s="851"/>
      <c r="PRL47" s="851"/>
      <c r="PRM47" s="851"/>
      <c r="PRN47" s="851"/>
      <c r="PRO47" s="851"/>
      <c r="PRP47" s="851"/>
      <c r="PRQ47" s="851"/>
      <c r="PRR47" s="851"/>
      <c r="PRS47" s="851"/>
      <c r="PRT47" s="851"/>
      <c r="PRU47" s="851"/>
      <c r="PRV47" s="851"/>
      <c r="PRW47" s="851"/>
      <c r="PRX47" s="851"/>
      <c r="PRY47" s="851"/>
      <c r="PRZ47" s="851"/>
      <c r="PSA47" s="851"/>
      <c r="PSB47" s="851"/>
      <c r="PSC47" s="851"/>
      <c r="PSD47" s="851"/>
      <c r="PSE47" s="851"/>
      <c r="PSF47" s="851"/>
      <c r="PSG47" s="851"/>
      <c r="PSH47" s="851"/>
      <c r="PSI47" s="851"/>
      <c r="PSJ47" s="851"/>
      <c r="PSK47" s="851"/>
      <c r="PSL47" s="851"/>
      <c r="PSM47" s="851"/>
      <c r="PSN47" s="851"/>
      <c r="PSO47" s="851"/>
      <c r="PSP47" s="851"/>
      <c r="PSQ47" s="851"/>
      <c r="PSR47" s="851"/>
      <c r="PSS47" s="851"/>
      <c r="PST47" s="851"/>
      <c r="PSU47" s="851"/>
      <c r="PSV47" s="851"/>
      <c r="PSW47" s="851"/>
      <c r="PSX47" s="851"/>
      <c r="PSY47" s="851"/>
      <c r="PSZ47" s="851"/>
      <c r="PTA47" s="851"/>
      <c r="PTB47" s="851"/>
      <c r="PTC47" s="851"/>
      <c r="PTD47" s="851"/>
      <c r="PTE47" s="851"/>
      <c r="PTF47" s="851"/>
      <c r="PTG47" s="851"/>
      <c r="PTH47" s="851"/>
      <c r="PTI47" s="851"/>
      <c r="PTJ47" s="851"/>
      <c r="PTK47" s="851"/>
      <c r="PTL47" s="851"/>
      <c r="PTM47" s="851"/>
      <c r="PTN47" s="851"/>
      <c r="PTO47" s="851"/>
      <c r="PTP47" s="851"/>
      <c r="PTQ47" s="851"/>
      <c r="PTR47" s="851"/>
      <c r="PTS47" s="851"/>
      <c r="PTT47" s="851"/>
      <c r="PTU47" s="851"/>
      <c r="PTV47" s="851"/>
      <c r="PTW47" s="851"/>
      <c r="PTX47" s="851"/>
      <c r="PTY47" s="851"/>
      <c r="PTZ47" s="851"/>
      <c r="PUA47" s="851"/>
      <c r="PUB47" s="851"/>
      <c r="PUC47" s="851"/>
      <c r="PUD47" s="851"/>
      <c r="PUE47" s="851"/>
      <c r="PUF47" s="851"/>
      <c r="PUG47" s="851"/>
      <c r="PUH47" s="851"/>
      <c r="PUI47" s="851"/>
      <c r="PUJ47" s="851"/>
      <c r="PUK47" s="851"/>
      <c r="PUL47" s="851"/>
      <c r="PUM47" s="851"/>
      <c r="PUN47" s="851"/>
      <c r="PUO47" s="851"/>
      <c r="PUP47" s="851"/>
      <c r="PUQ47" s="851"/>
      <c r="PUR47" s="851"/>
      <c r="PUS47" s="851"/>
      <c r="PUT47" s="851"/>
      <c r="PUU47" s="851"/>
      <c r="PUV47" s="851"/>
      <c r="PUW47" s="851"/>
      <c r="PUX47" s="851"/>
      <c r="PUY47" s="851"/>
      <c r="PUZ47" s="851"/>
      <c r="PVA47" s="851"/>
      <c r="PVB47" s="851"/>
      <c r="PVC47" s="851"/>
      <c r="PVD47" s="851"/>
      <c r="PVE47" s="851"/>
      <c r="PVF47" s="851"/>
      <c r="PVG47" s="851"/>
      <c r="PVH47" s="851"/>
      <c r="PVI47" s="851"/>
      <c r="PVJ47" s="851"/>
      <c r="PVK47" s="851"/>
      <c r="PVL47" s="851"/>
      <c r="PVM47" s="851"/>
      <c r="PVN47" s="851"/>
      <c r="PVO47" s="851"/>
      <c r="PVP47" s="851"/>
      <c r="PVQ47" s="851"/>
      <c r="PVR47" s="851"/>
      <c r="PVS47" s="851"/>
      <c r="PVT47" s="851"/>
      <c r="PVU47" s="851"/>
      <c r="PVV47" s="851"/>
      <c r="PVW47" s="851"/>
      <c r="PVX47" s="851"/>
      <c r="PVY47" s="851"/>
      <c r="PVZ47" s="851"/>
      <c r="PWA47" s="851"/>
      <c r="PWB47" s="851"/>
      <c r="PWC47" s="851"/>
      <c r="PWD47" s="851"/>
      <c r="PWE47" s="851"/>
      <c r="PWF47" s="851"/>
      <c r="PWG47" s="851"/>
      <c r="PWH47" s="851"/>
      <c r="PWI47" s="851"/>
      <c r="PWJ47" s="851"/>
      <c r="PWK47" s="851"/>
      <c r="PWL47" s="851"/>
      <c r="PWM47" s="851"/>
      <c r="PWN47" s="851"/>
      <c r="PWO47" s="851"/>
      <c r="PWP47" s="851"/>
      <c r="PWQ47" s="851"/>
      <c r="PWR47" s="851"/>
      <c r="PWS47" s="851"/>
      <c r="PWT47" s="851"/>
      <c r="PWU47" s="851"/>
      <c r="PWV47" s="851"/>
      <c r="PWW47" s="851"/>
      <c r="PWX47" s="851"/>
      <c r="PWY47" s="851"/>
      <c r="PWZ47" s="851"/>
      <c r="PXA47" s="851"/>
      <c r="PXB47" s="851"/>
      <c r="PXC47" s="851"/>
      <c r="PXD47" s="851"/>
      <c r="PXE47" s="851"/>
      <c r="PXF47" s="851"/>
      <c r="PXG47" s="851"/>
      <c r="PXH47" s="851"/>
      <c r="PXI47" s="851"/>
      <c r="PXJ47" s="851"/>
      <c r="PXK47" s="851"/>
      <c r="PXL47" s="851"/>
      <c r="PXM47" s="851"/>
      <c r="PXN47" s="851"/>
      <c r="PXO47" s="851"/>
      <c r="PXP47" s="851"/>
      <c r="PXQ47" s="851"/>
      <c r="PXR47" s="851"/>
      <c r="PXS47" s="851"/>
      <c r="PXT47" s="851"/>
      <c r="PXU47" s="851"/>
      <c r="PXV47" s="851"/>
      <c r="PXW47" s="851"/>
      <c r="PXX47" s="851"/>
      <c r="PXY47" s="851"/>
      <c r="PXZ47" s="851"/>
      <c r="PYA47" s="851"/>
      <c r="PYB47" s="851"/>
      <c r="PYC47" s="851"/>
      <c r="PYD47" s="851"/>
      <c r="PYE47" s="851"/>
      <c r="PYF47" s="851"/>
      <c r="PYG47" s="851"/>
      <c r="PYH47" s="851"/>
      <c r="PYI47" s="851"/>
      <c r="PYJ47" s="851"/>
      <c r="PYK47" s="851"/>
      <c r="PYL47" s="851"/>
      <c r="PYM47" s="851"/>
      <c r="PYN47" s="851"/>
      <c r="PYO47" s="851"/>
      <c r="PYP47" s="851"/>
      <c r="PYQ47" s="851"/>
      <c r="PYR47" s="851"/>
      <c r="PYS47" s="851"/>
      <c r="PYT47" s="851"/>
      <c r="PYU47" s="851"/>
      <c r="PYV47" s="851"/>
      <c r="PYW47" s="851"/>
      <c r="PYX47" s="851"/>
      <c r="PYY47" s="851"/>
      <c r="PYZ47" s="851"/>
      <c r="PZA47" s="851"/>
      <c r="PZB47" s="851"/>
      <c r="PZC47" s="851"/>
      <c r="PZD47" s="851"/>
      <c r="PZE47" s="851"/>
      <c r="PZF47" s="851"/>
      <c r="PZG47" s="851"/>
      <c r="PZH47" s="851"/>
      <c r="PZI47" s="851"/>
      <c r="PZJ47" s="851"/>
      <c r="PZK47" s="851"/>
      <c r="PZL47" s="851"/>
      <c r="PZM47" s="851"/>
      <c r="PZN47" s="851"/>
      <c r="PZO47" s="851"/>
      <c r="PZP47" s="851"/>
      <c r="PZQ47" s="851"/>
      <c r="PZR47" s="851"/>
      <c r="PZS47" s="851"/>
      <c r="PZT47" s="851"/>
      <c r="PZU47" s="851"/>
      <c r="PZV47" s="851"/>
      <c r="PZW47" s="851"/>
      <c r="PZX47" s="851"/>
      <c r="PZY47" s="851"/>
      <c r="PZZ47" s="851"/>
      <c r="QAA47" s="851"/>
      <c r="QAB47" s="851"/>
      <c r="QAC47" s="851"/>
      <c r="QAD47" s="851"/>
      <c r="QAE47" s="851"/>
      <c r="QAF47" s="851"/>
      <c r="QAG47" s="851"/>
      <c r="QAH47" s="851"/>
      <c r="QAI47" s="851"/>
      <c r="QAJ47" s="851"/>
      <c r="QAK47" s="851"/>
      <c r="QAL47" s="851"/>
      <c r="QAM47" s="851"/>
      <c r="QAN47" s="851"/>
      <c r="QAO47" s="851"/>
      <c r="QAP47" s="851"/>
      <c r="QAQ47" s="851"/>
      <c r="QAR47" s="851"/>
      <c r="QAS47" s="851"/>
      <c r="QAT47" s="851"/>
      <c r="QAU47" s="851"/>
      <c r="QAV47" s="851"/>
      <c r="QAW47" s="851"/>
      <c r="QAX47" s="851"/>
      <c r="QAY47" s="851"/>
      <c r="QAZ47" s="851"/>
      <c r="QBA47" s="851"/>
      <c r="QBB47" s="851"/>
      <c r="QBC47" s="851"/>
      <c r="QBD47" s="851"/>
      <c r="QBE47" s="851"/>
      <c r="QBF47" s="851"/>
      <c r="QBG47" s="851"/>
      <c r="QBH47" s="851"/>
      <c r="QBI47" s="851"/>
      <c r="QBJ47" s="851"/>
      <c r="QBK47" s="851"/>
      <c r="QBL47" s="851"/>
      <c r="QBM47" s="851"/>
      <c r="QBN47" s="851"/>
      <c r="QBO47" s="851"/>
      <c r="QBP47" s="851"/>
      <c r="QBQ47" s="851"/>
      <c r="QBR47" s="851"/>
      <c r="QBS47" s="851"/>
      <c r="QBT47" s="851"/>
      <c r="QBU47" s="851"/>
      <c r="QBV47" s="851"/>
      <c r="QBW47" s="851"/>
      <c r="QBX47" s="851"/>
      <c r="QBY47" s="851"/>
      <c r="QBZ47" s="851"/>
      <c r="QCA47" s="851"/>
      <c r="QCB47" s="851"/>
      <c r="QCC47" s="851"/>
      <c r="QCD47" s="851"/>
      <c r="QCE47" s="851"/>
      <c r="QCF47" s="851"/>
      <c r="QCG47" s="851"/>
      <c r="QCH47" s="851"/>
      <c r="QCI47" s="851"/>
      <c r="QCJ47" s="851"/>
      <c r="QCK47" s="851"/>
      <c r="QCL47" s="851"/>
      <c r="QCM47" s="851"/>
      <c r="QCN47" s="851"/>
      <c r="QCO47" s="851"/>
      <c r="QCP47" s="851"/>
      <c r="QCQ47" s="851"/>
      <c r="QCR47" s="851"/>
      <c r="QCS47" s="851"/>
      <c r="QCT47" s="851"/>
      <c r="QCU47" s="851"/>
      <c r="QCV47" s="851"/>
      <c r="QCW47" s="851"/>
      <c r="QCX47" s="851"/>
      <c r="QCY47" s="851"/>
      <c r="QCZ47" s="851"/>
      <c r="QDA47" s="851"/>
      <c r="QDB47" s="851"/>
      <c r="QDC47" s="851"/>
      <c r="QDD47" s="851"/>
      <c r="QDE47" s="851"/>
      <c r="QDF47" s="851"/>
      <c r="QDG47" s="851"/>
      <c r="QDH47" s="851"/>
      <c r="QDI47" s="851"/>
      <c r="QDJ47" s="851"/>
      <c r="QDK47" s="851"/>
      <c r="QDL47" s="851"/>
      <c r="QDM47" s="851"/>
      <c r="QDN47" s="851"/>
      <c r="QDO47" s="851"/>
      <c r="QDP47" s="851"/>
      <c r="QDQ47" s="851"/>
      <c r="QDR47" s="851"/>
      <c r="QDS47" s="851"/>
      <c r="QDT47" s="851"/>
      <c r="QDU47" s="851"/>
      <c r="QDV47" s="851"/>
      <c r="QDW47" s="851"/>
      <c r="QDX47" s="851"/>
      <c r="QDY47" s="851"/>
      <c r="QDZ47" s="851"/>
      <c r="QEA47" s="851"/>
      <c r="QEB47" s="851"/>
      <c r="QEC47" s="851"/>
      <c r="QED47" s="851"/>
      <c r="QEE47" s="851"/>
      <c r="QEF47" s="851"/>
      <c r="QEG47" s="851"/>
      <c r="QEH47" s="851"/>
      <c r="QEI47" s="851"/>
      <c r="QEJ47" s="851"/>
      <c r="QEK47" s="851"/>
      <c r="QEL47" s="851"/>
      <c r="QEM47" s="851"/>
      <c r="QEN47" s="851"/>
      <c r="QEO47" s="851"/>
      <c r="QEP47" s="851"/>
      <c r="QEQ47" s="851"/>
      <c r="QER47" s="851"/>
      <c r="QES47" s="851"/>
      <c r="QET47" s="851"/>
      <c r="QEU47" s="851"/>
      <c r="QEV47" s="851"/>
      <c r="QEW47" s="851"/>
      <c r="QEX47" s="851"/>
      <c r="QEY47" s="851"/>
      <c r="QEZ47" s="851"/>
      <c r="QFA47" s="851"/>
      <c r="QFB47" s="851"/>
      <c r="QFC47" s="851"/>
      <c r="QFD47" s="851"/>
      <c r="QFE47" s="851"/>
      <c r="QFF47" s="851"/>
      <c r="QFG47" s="851"/>
      <c r="QFH47" s="851"/>
      <c r="QFI47" s="851"/>
      <c r="QFJ47" s="851"/>
      <c r="QFK47" s="851"/>
      <c r="QFL47" s="851"/>
      <c r="QFM47" s="851"/>
      <c r="QFN47" s="851"/>
      <c r="QFO47" s="851"/>
      <c r="QFP47" s="851"/>
      <c r="QFQ47" s="851"/>
      <c r="QFR47" s="851"/>
      <c r="QFS47" s="851"/>
      <c r="QFT47" s="851"/>
      <c r="QFU47" s="851"/>
      <c r="QFV47" s="851"/>
      <c r="QFW47" s="851"/>
      <c r="QFX47" s="851"/>
      <c r="QFY47" s="851"/>
      <c r="QFZ47" s="851"/>
      <c r="QGA47" s="851"/>
      <c r="QGB47" s="851"/>
      <c r="QGC47" s="851"/>
      <c r="QGD47" s="851"/>
      <c r="QGE47" s="851"/>
      <c r="QGF47" s="851"/>
      <c r="QGG47" s="851"/>
      <c r="QGH47" s="851"/>
      <c r="QGI47" s="851"/>
      <c r="QGJ47" s="851"/>
      <c r="QGK47" s="851"/>
      <c r="QGL47" s="851"/>
      <c r="QGM47" s="851"/>
      <c r="QGN47" s="851"/>
      <c r="QGO47" s="851"/>
      <c r="QGP47" s="851"/>
      <c r="QGQ47" s="851"/>
      <c r="QGR47" s="851"/>
      <c r="QGS47" s="851"/>
      <c r="QGT47" s="851"/>
      <c r="QGU47" s="851"/>
      <c r="QGV47" s="851"/>
      <c r="QGW47" s="851"/>
      <c r="QGX47" s="851"/>
      <c r="QGY47" s="851"/>
      <c r="QGZ47" s="851"/>
      <c r="QHA47" s="851"/>
      <c r="QHB47" s="851"/>
      <c r="QHC47" s="851"/>
      <c r="QHD47" s="851"/>
      <c r="QHE47" s="851"/>
      <c r="QHF47" s="851"/>
      <c r="QHG47" s="851"/>
      <c r="QHH47" s="851"/>
      <c r="QHI47" s="851"/>
      <c r="QHJ47" s="851"/>
      <c r="QHK47" s="851"/>
      <c r="QHL47" s="851"/>
      <c r="QHM47" s="851"/>
      <c r="QHN47" s="851"/>
      <c r="QHO47" s="851"/>
      <c r="QHP47" s="851"/>
      <c r="QHQ47" s="851"/>
      <c r="QHR47" s="851"/>
      <c r="QHS47" s="851"/>
      <c r="QHT47" s="851"/>
      <c r="QHU47" s="851"/>
      <c r="QHV47" s="851"/>
      <c r="QHW47" s="851"/>
      <c r="QHX47" s="851"/>
      <c r="QHY47" s="851"/>
      <c r="QHZ47" s="851"/>
      <c r="QIA47" s="851"/>
      <c r="QIB47" s="851"/>
      <c r="QIC47" s="851"/>
      <c r="QID47" s="851"/>
      <c r="QIE47" s="851"/>
      <c r="QIF47" s="851"/>
      <c r="QIG47" s="851"/>
      <c r="QIH47" s="851"/>
      <c r="QII47" s="851"/>
      <c r="QIJ47" s="851"/>
      <c r="QIK47" s="851"/>
      <c r="QIL47" s="851"/>
      <c r="QIM47" s="851"/>
      <c r="QIN47" s="851"/>
      <c r="QIO47" s="851"/>
      <c r="QIP47" s="851"/>
      <c r="QIQ47" s="851"/>
      <c r="QIR47" s="851"/>
      <c r="QIS47" s="851"/>
      <c r="QIT47" s="851"/>
      <c r="QIU47" s="851"/>
      <c r="QIV47" s="851"/>
      <c r="QIW47" s="851"/>
      <c r="QIX47" s="851"/>
      <c r="QIY47" s="851"/>
      <c r="QIZ47" s="851"/>
      <c r="QJA47" s="851"/>
      <c r="QJB47" s="851"/>
      <c r="QJC47" s="851"/>
      <c r="QJD47" s="851"/>
      <c r="QJE47" s="851"/>
      <c r="QJF47" s="851"/>
      <c r="QJG47" s="851"/>
      <c r="QJH47" s="851"/>
      <c r="QJI47" s="851"/>
      <c r="QJJ47" s="851"/>
      <c r="QJK47" s="851"/>
      <c r="QJL47" s="851"/>
      <c r="QJM47" s="851"/>
      <c r="QJN47" s="851"/>
      <c r="QJO47" s="851"/>
      <c r="QJP47" s="851"/>
      <c r="QJQ47" s="851"/>
      <c r="QJR47" s="851"/>
      <c r="QJS47" s="851"/>
      <c r="QJT47" s="851"/>
      <c r="QJU47" s="851"/>
      <c r="QJV47" s="851"/>
      <c r="QJW47" s="851"/>
      <c r="QJX47" s="851"/>
      <c r="QJY47" s="851"/>
      <c r="QJZ47" s="851"/>
      <c r="QKA47" s="851"/>
      <c r="QKB47" s="851"/>
      <c r="QKC47" s="851"/>
      <c r="QKD47" s="851"/>
      <c r="QKE47" s="851"/>
      <c r="QKF47" s="851"/>
      <c r="QKG47" s="851"/>
      <c r="QKH47" s="851"/>
      <c r="QKI47" s="851"/>
      <c r="QKJ47" s="851"/>
      <c r="QKK47" s="851"/>
      <c r="QKL47" s="851"/>
      <c r="QKM47" s="851"/>
      <c r="QKN47" s="851"/>
      <c r="QKO47" s="851"/>
      <c r="QKP47" s="851"/>
      <c r="QKQ47" s="851"/>
      <c r="QKR47" s="851"/>
      <c r="QKS47" s="851"/>
      <c r="QKT47" s="851"/>
      <c r="QKU47" s="851"/>
      <c r="QKV47" s="851"/>
      <c r="QKW47" s="851"/>
      <c r="QKX47" s="851"/>
      <c r="QKY47" s="851"/>
      <c r="QKZ47" s="851"/>
      <c r="QLA47" s="851"/>
      <c r="QLB47" s="851"/>
      <c r="QLC47" s="851"/>
      <c r="QLD47" s="851"/>
      <c r="QLE47" s="851"/>
      <c r="QLF47" s="851"/>
      <c r="QLG47" s="851"/>
      <c r="QLH47" s="851"/>
      <c r="QLI47" s="851"/>
      <c r="QLJ47" s="851"/>
      <c r="QLK47" s="851"/>
      <c r="QLL47" s="851"/>
      <c r="QLM47" s="851"/>
      <c r="QLN47" s="851"/>
      <c r="QLO47" s="851"/>
      <c r="QLP47" s="851"/>
      <c r="QLQ47" s="851"/>
      <c r="QLR47" s="851"/>
      <c r="QLS47" s="851"/>
      <c r="QLT47" s="851"/>
      <c r="QLU47" s="851"/>
      <c r="QLV47" s="851"/>
      <c r="QLW47" s="851"/>
      <c r="QLX47" s="851"/>
      <c r="QLY47" s="851"/>
      <c r="QLZ47" s="851"/>
      <c r="QMA47" s="851"/>
      <c r="QMB47" s="851"/>
      <c r="QMC47" s="851"/>
      <c r="QMD47" s="851"/>
      <c r="QME47" s="851"/>
      <c r="QMF47" s="851"/>
      <c r="QMG47" s="851"/>
      <c r="QMH47" s="851"/>
      <c r="QMI47" s="851"/>
      <c r="QMJ47" s="851"/>
      <c r="QMK47" s="851"/>
      <c r="QML47" s="851"/>
      <c r="QMM47" s="851"/>
      <c r="QMN47" s="851"/>
      <c r="QMO47" s="851"/>
      <c r="QMP47" s="851"/>
      <c r="QMQ47" s="851"/>
      <c r="QMR47" s="851"/>
      <c r="QMS47" s="851"/>
      <c r="QMT47" s="851"/>
      <c r="QMU47" s="851"/>
      <c r="QMV47" s="851"/>
      <c r="QMW47" s="851"/>
      <c r="QMX47" s="851"/>
      <c r="QMY47" s="851"/>
      <c r="QMZ47" s="851"/>
      <c r="QNA47" s="851"/>
      <c r="QNB47" s="851"/>
      <c r="QNC47" s="851"/>
      <c r="QND47" s="851"/>
      <c r="QNE47" s="851"/>
      <c r="QNF47" s="851"/>
      <c r="QNG47" s="851"/>
      <c r="QNH47" s="851"/>
      <c r="QNI47" s="851"/>
      <c r="QNJ47" s="851"/>
      <c r="QNK47" s="851"/>
      <c r="QNL47" s="851"/>
      <c r="QNM47" s="851"/>
      <c r="QNN47" s="851"/>
      <c r="QNO47" s="851"/>
      <c r="QNP47" s="851"/>
      <c r="QNQ47" s="851"/>
      <c r="QNR47" s="851"/>
      <c r="QNS47" s="851"/>
      <c r="QNT47" s="851"/>
      <c r="QNU47" s="851"/>
      <c r="QNV47" s="851"/>
      <c r="QNW47" s="851"/>
      <c r="QNX47" s="851"/>
      <c r="QNY47" s="851"/>
      <c r="QNZ47" s="851"/>
      <c r="QOA47" s="851"/>
      <c r="QOB47" s="851"/>
      <c r="QOC47" s="851"/>
      <c r="QOD47" s="851"/>
      <c r="QOE47" s="851"/>
      <c r="QOF47" s="851"/>
      <c r="QOG47" s="851"/>
      <c r="QOH47" s="851"/>
      <c r="QOI47" s="851"/>
      <c r="QOJ47" s="851"/>
      <c r="QOK47" s="851"/>
      <c r="QOL47" s="851"/>
      <c r="QOM47" s="851"/>
      <c r="QON47" s="851"/>
      <c r="QOO47" s="851"/>
      <c r="QOP47" s="851"/>
      <c r="QOQ47" s="851"/>
      <c r="QOR47" s="851"/>
      <c r="QOS47" s="851"/>
      <c r="QOT47" s="851"/>
      <c r="QOU47" s="851"/>
      <c r="QOV47" s="851"/>
      <c r="QOW47" s="851"/>
      <c r="QOX47" s="851"/>
      <c r="QOY47" s="851"/>
      <c r="QOZ47" s="851"/>
      <c r="QPA47" s="851"/>
      <c r="QPB47" s="851"/>
      <c r="QPC47" s="851"/>
      <c r="QPD47" s="851"/>
      <c r="QPE47" s="851"/>
      <c r="QPF47" s="851"/>
      <c r="QPG47" s="851"/>
      <c r="QPH47" s="851"/>
      <c r="QPI47" s="851"/>
      <c r="QPJ47" s="851"/>
      <c r="QPK47" s="851"/>
      <c r="QPL47" s="851"/>
      <c r="QPM47" s="851"/>
      <c r="QPN47" s="851"/>
      <c r="QPO47" s="851"/>
      <c r="QPP47" s="851"/>
      <c r="QPQ47" s="851"/>
      <c r="QPR47" s="851"/>
      <c r="QPS47" s="851"/>
      <c r="QPT47" s="851"/>
      <c r="QPU47" s="851"/>
      <c r="QPV47" s="851"/>
      <c r="QPW47" s="851"/>
      <c r="QPX47" s="851"/>
      <c r="QPY47" s="851"/>
      <c r="QPZ47" s="851"/>
      <c r="QQA47" s="851"/>
      <c r="QQB47" s="851"/>
      <c r="QQC47" s="851"/>
      <c r="QQD47" s="851"/>
      <c r="QQE47" s="851"/>
      <c r="QQF47" s="851"/>
      <c r="QQG47" s="851"/>
      <c r="QQH47" s="851"/>
      <c r="QQI47" s="851"/>
      <c r="QQJ47" s="851"/>
      <c r="QQK47" s="851"/>
      <c r="QQL47" s="851"/>
      <c r="QQM47" s="851"/>
      <c r="QQN47" s="851"/>
      <c r="QQO47" s="851"/>
      <c r="QQP47" s="851"/>
      <c r="QQQ47" s="851"/>
      <c r="QQR47" s="851"/>
      <c r="QQS47" s="851"/>
      <c r="QQT47" s="851"/>
      <c r="QQU47" s="851"/>
      <c r="QQV47" s="851"/>
      <c r="QQW47" s="851"/>
      <c r="QQX47" s="851"/>
      <c r="QQY47" s="851"/>
      <c r="QQZ47" s="851"/>
      <c r="QRA47" s="851"/>
      <c r="QRB47" s="851"/>
      <c r="QRC47" s="851"/>
      <c r="QRD47" s="851"/>
      <c r="QRE47" s="851"/>
      <c r="QRF47" s="851"/>
      <c r="QRG47" s="851"/>
      <c r="QRH47" s="851"/>
      <c r="QRI47" s="851"/>
      <c r="QRJ47" s="851"/>
      <c r="QRK47" s="851"/>
      <c r="QRL47" s="851"/>
      <c r="QRM47" s="851"/>
      <c r="QRN47" s="851"/>
      <c r="QRO47" s="851"/>
      <c r="QRP47" s="851"/>
      <c r="QRQ47" s="851"/>
      <c r="QRR47" s="851"/>
      <c r="QRS47" s="851"/>
      <c r="QRT47" s="851"/>
      <c r="QRU47" s="851"/>
      <c r="QRV47" s="851"/>
      <c r="QRW47" s="851"/>
      <c r="QRX47" s="851"/>
      <c r="QRY47" s="851"/>
      <c r="QRZ47" s="851"/>
      <c r="QSA47" s="851"/>
      <c r="QSB47" s="851"/>
      <c r="QSC47" s="851"/>
      <c r="QSD47" s="851"/>
      <c r="QSE47" s="851"/>
      <c r="QSF47" s="851"/>
      <c r="QSG47" s="851"/>
      <c r="QSH47" s="851"/>
      <c r="QSI47" s="851"/>
      <c r="QSJ47" s="851"/>
      <c r="QSK47" s="851"/>
      <c r="QSL47" s="851"/>
      <c r="QSM47" s="851"/>
      <c r="QSN47" s="851"/>
      <c r="QSO47" s="851"/>
      <c r="QSP47" s="851"/>
      <c r="QSQ47" s="851"/>
      <c r="QSR47" s="851"/>
      <c r="QSS47" s="851"/>
      <c r="QST47" s="851"/>
      <c r="QSU47" s="851"/>
      <c r="QSV47" s="851"/>
      <c r="QSW47" s="851"/>
      <c r="QSX47" s="851"/>
      <c r="QSY47" s="851"/>
      <c r="QSZ47" s="851"/>
      <c r="QTA47" s="851"/>
      <c r="QTB47" s="851"/>
      <c r="QTC47" s="851"/>
      <c r="QTD47" s="851"/>
      <c r="QTE47" s="851"/>
      <c r="QTF47" s="851"/>
      <c r="QTG47" s="851"/>
      <c r="QTH47" s="851"/>
      <c r="QTI47" s="851"/>
      <c r="QTJ47" s="851"/>
      <c r="QTK47" s="851"/>
      <c r="QTL47" s="851"/>
      <c r="QTM47" s="851"/>
      <c r="QTN47" s="851"/>
      <c r="QTO47" s="851"/>
      <c r="QTP47" s="851"/>
      <c r="QTQ47" s="851"/>
      <c r="QTR47" s="851"/>
      <c r="QTS47" s="851"/>
      <c r="QTT47" s="851"/>
      <c r="QTU47" s="851"/>
      <c r="QTV47" s="851"/>
      <c r="QTW47" s="851"/>
      <c r="QTX47" s="851"/>
      <c r="QTY47" s="851"/>
      <c r="QTZ47" s="851"/>
      <c r="QUA47" s="851"/>
      <c r="QUB47" s="851"/>
      <c r="QUC47" s="851"/>
      <c r="QUD47" s="851"/>
      <c r="QUE47" s="851"/>
      <c r="QUF47" s="851"/>
      <c r="QUG47" s="851"/>
      <c r="QUH47" s="851"/>
      <c r="QUI47" s="851"/>
      <c r="QUJ47" s="851"/>
      <c r="QUK47" s="851"/>
      <c r="QUL47" s="851"/>
      <c r="QUM47" s="851"/>
      <c r="QUN47" s="851"/>
      <c r="QUO47" s="851"/>
      <c r="QUP47" s="851"/>
      <c r="QUQ47" s="851"/>
      <c r="QUR47" s="851"/>
      <c r="QUS47" s="851"/>
      <c r="QUT47" s="851"/>
      <c r="QUU47" s="851"/>
      <c r="QUV47" s="851"/>
      <c r="QUW47" s="851"/>
      <c r="QUX47" s="851"/>
      <c r="QUY47" s="851"/>
      <c r="QUZ47" s="851"/>
      <c r="QVA47" s="851"/>
      <c r="QVB47" s="851"/>
      <c r="QVC47" s="851"/>
      <c r="QVD47" s="851"/>
      <c r="QVE47" s="851"/>
      <c r="QVF47" s="851"/>
      <c r="QVG47" s="851"/>
      <c r="QVH47" s="851"/>
      <c r="QVI47" s="851"/>
      <c r="QVJ47" s="851"/>
      <c r="QVK47" s="851"/>
      <c r="QVL47" s="851"/>
      <c r="QVM47" s="851"/>
      <c r="QVN47" s="851"/>
      <c r="QVO47" s="851"/>
      <c r="QVP47" s="851"/>
      <c r="QVQ47" s="851"/>
      <c r="QVR47" s="851"/>
      <c r="QVS47" s="851"/>
      <c r="QVT47" s="851"/>
      <c r="QVU47" s="851"/>
      <c r="QVV47" s="851"/>
      <c r="QVW47" s="851"/>
      <c r="QVX47" s="851"/>
      <c r="QVY47" s="851"/>
      <c r="QVZ47" s="851"/>
      <c r="QWA47" s="851"/>
      <c r="QWB47" s="851"/>
      <c r="QWC47" s="851"/>
      <c r="QWD47" s="851"/>
      <c r="QWE47" s="851"/>
      <c r="QWF47" s="851"/>
      <c r="QWG47" s="851"/>
      <c r="QWH47" s="851"/>
      <c r="QWI47" s="851"/>
      <c r="QWJ47" s="851"/>
      <c r="QWK47" s="851"/>
      <c r="QWL47" s="851"/>
      <c r="QWM47" s="851"/>
      <c r="QWN47" s="851"/>
      <c r="QWO47" s="851"/>
      <c r="QWP47" s="851"/>
      <c r="QWQ47" s="851"/>
      <c r="QWR47" s="851"/>
      <c r="QWS47" s="851"/>
      <c r="QWT47" s="851"/>
      <c r="QWU47" s="851"/>
      <c r="QWV47" s="851"/>
      <c r="QWW47" s="851"/>
      <c r="QWX47" s="851"/>
      <c r="QWY47" s="851"/>
      <c r="QWZ47" s="851"/>
      <c r="QXA47" s="851"/>
      <c r="QXB47" s="851"/>
      <c r="QXC47" s="851"/>
      <c r="QXD47" s="851"/>
      <c r="QXE47" s="851"/>
      <c r="QXF47" s="851"/>
      <c r="QXG47" s="851"/>
      <c r="QXH47" s="851"/>
      <c r="QXI47" s="851"/>
      <c r="QXJ47" s="851"/>
      <c r="QXK47" s="851"/>
      <c r="QXL47" s="851"/>
      <c r="QXM47" s="851"/>
      <c r="QXN47" s="851"/>
      <c r="QXO47" s="851"/>
      <c r="QXP47" s="851"/>
      <c r="QXQ47" s="851"/>
      <c r="QXR47" s="851"/>
      <c r="QXS47" s="851"/>
      <c r="QXT47" s="851"/>
      <c r="QXU47" s="851"/>
      <c r="QXV47" s="851"/>
      <c r="QXW47" s="851"/>
      <c r="QXX47" s="851"/>
      <c r="QXY47" s="851"/>
      <c r="QXZ47" s="851"/>
      <c r="QYA47" s="851"/>
      <c r="QYB47" s="851"/>
      <c r="QYC47" s="851"/>
      <c r="QYD47" s="851"/>
      <c r="QYE47" s="851"/>
      <c r="QYF47" s="851"/>
      <c r="QYG47" s="851"/>
      <c r="QYH47" s="851"/>
      <c r="QYI47" s="851"/>
      <c r="QYJ47" s="851"/>
      <c r="QYK47" s="851"/>
      <c r="QYL47" s="851"/>
      <c r="QYM47" s="851"/>
      <c r="QYN47" s="851"/>
      <c r="QYO47" s="851"/>
      <c r="QYP47" s="851"/>
      <c r="QYQ47" s="851"/>
      <c r="QYR47" s="851"/>
      <c r="QYS47" s="851"/>
      <c r="QYT47" s="851"/>
      <c r="QYU47" s="851"/>
      <c r="QYV47" s="851"/>
      <c r="QYW47" s="851"/>
      <c r="QYX47" s="851"/>
      <c r="QYY47" s="851"/>
      <c r="QYZ47" s="851"/>
      <c r="QZA47" s="851"/>
      <c r="QZB47" s="851"/>
      <c r="QZC47" s="851"/>
      <c r="QZD47" s="851"/>
      <c r="QZE47" s="851"/>
      <c r="QZF47" s="851"/>
      <c r="QZG47" s="851"/>
      <c r="QZH47" s="851"/>
      <c r="QZI47" s="851"/>
      <c r="QZJ47" s="851"/>
      <c r="QZK47" s="851"/>
      <c r="QZL47" s="851"/>
      <c r="QZM47" s="851"/>
      <c r="QZN47" s="851"/>
      <c r="QZO47" s="851"/>
      <c r="QZP47" s="851"/>
      <c r="QZQ47" s="851"/>
      <c r="QZR47" s="851"/>
      <c r="QZS47" s="851"/>
      <c r="QZT47" s="851"/>
      <c r="QZU47" s="851"/>
      <c r="QZV47" s="851"/>
      <c r="QZW47" s="851"/>
      <c r="QZX47" s="851"/>
      <c r="QZY47" s="851"/>
      <c r="QZZ47" s="851"/>
      <c r="RAA47" s="851"/>
      <c r="RAB47" s="851"/>
      <c r="RAC47" s="851"/>
      <c r="RAD47" s="851"/>
      <c r="RAE47" s="851"/>
      <c r="RAF47" s="851"/>
      <c r="RAG47" s="851"/>
      <c r="RAH47" s="851"/>
      <c r="RAI47" s="851"/>
      <c r="RAJ47" s="851"/>
      <c r="RAK47" s="851"/>
      <c r="RAL47" s="851"/>
      <c r="RAM47" s="851"/>
      <c r="RAN47" s="851"/>
      <c r="RAO47" s="851"/>
      <c r="RAP47" s="851"/>
      <c r="RAQ47" s="851"/>
      <c r="RAR47" s="851"/>
      <c r="RAS47" s="851"/>
      <c r="RAT47" s="851"/>
      <c r="RAU47" s="851"/>
      <c r="RAV47" s="851"/>
      <c r="RAW47" s="851"/>
      <c r="RAX47" s="851"/>
      <c r="RAY47" s="851"/>
      <c r="RAZ47" s="851"/>
      <c r="RBA47" s="851"/>
      <c r="RBB47" s="851"/>
      <c r="RBC47" s="851"/>
      <c r="RBD47" s="851"/>
      <c r="RBE47" s="851"/>
      <c r="RBF47" s="851"/>
      <c r="RBG47" s="851"/>
      <c r="RBH47" s="851"/>
      <c r="RBI47" s="851"/>
      <c r="RBJ47" s="851"/>
      <c r="RBK47" s="851"/>
      <c r="RBL47" s="851"/>
      <c r="RBM47" s="851"/>
      <c r="RBN47" s="851"/>
      <c r="RBO47" s="851"/>
      <c r="RBP47" s="851"/>
      <c r="RBQ47" s="851"/>
      <c r="RBR47" s="851"/>
      <c r="RBS47" s="851"/>
      <c r="RBT47" s="851"/>
      <c r="RBU47" s="851"/>
      <c r="RBV47" s="851"/>
      <c r="RBW47" s="851"/>
      <c r="RBX47" s="851"/>
      <c r="RBY47" s="851"/>
      <c r="RBZ47" s="851"/>
      <c r="RCA47" s="851"/>
      <c r="RCB47" s="851"/>
      <c r="RCC47" s="851"/>
      <c r="RCD47" s="851"/>
      <c r="RCE47" s="851"/>
      <c r="RCF47" s="851"/>
      <c r="RCG47" s="851"/>
      <c r="RCH47" s="851"/>
      <c r="RCI47" s="851"/>
      <c r="RCJ47" s="851"/>
      <c r="RCK47" s="851"/>
      <c r="RCL47" s="851"/>
      <c r="RCM47" s="851"/>
      <c r="RCN47" s="851"/>
      <c r="RCO47" s="851"/>
      <c r="RCP47" s="851"/>
      <c r="RCQ47" s="851"/>
      <c r="RCR47" s="851"/>
      <c r="RCS47" s="851"/>
      <c r="RCT47" s="851"/>
      <c r="RCU47" s="851"/>
      <c r="RCV47" s="851"/>
      <c r="RCW47" s="851"/>
      <c r="RCX47" s="851"/>
      <c r="RCY47" s="851"/>
      <c r="RCZ47" s="851"/>
      <c r="RDA47" s="851"/>
      <c r="RDB47" s="851"/>
      <c r="RDC47" s="851"/>
      <c r="RDD47" s="851"/>
      <c r="RDE47" s="851"/>
      <c r="RDF47" s="851"/>
      <c r="RDG47" s="851"/>
      <c r="RDH47" s="851"/>
      <c r="RDI47" s="851"/>
      <c r="RDJ47" s="851"/>
      <c r="RDK47" s="851"/>
      <c r="RDL47" s="851"/>
      <c r="RDM47" s="851"/>
      <c r="RDN47" s="851"/>
      <c r="RDO47" s="851"/>
      <c r="RDP47" s="851"/>
      <c r="RDQ47" s="851"/>
      <c r="RDR47" s="851"/>
      <c r="RDS47" s="851"/>
      <c r="RDT47" s="851"/>
      <c r="RDU47" s="851"/>
      <c r="RDV47" s="851"/>
      <c r="RDW47" s="851"/>
      <c r="RDX47" s="851"/>
      <c r="RDY47" s="851"/>
      <c r="RDZ47" s="851"/>
      <c r="REA47" s="851"/>
      <c r="REB47" s="851"/>
      <c r="REC47" s="851"/>
      <c r="RED47" s="851"/>
      <c r="REE47" s="851"/>
      <c r="REF47" s="851"/>
      <c r="REG47" s="851"/>
      <c r="REH47" s="851"/>
      <c r="REI47" s="851"/>
      <c r="REJ47" s="851"/>
      <c r="REK47" s="851"/>
      <c r="REL47" s="851"/>
      <c r="REM47" s="851"/>
      <c r="REN47" s="851"/>
      <c r="REO47" s="851"/>
      <c r="REP47" s="851"/>
      <c r="REQ47" s="851"/>
      <c r="RER47" s="851"/>
      <c r="RES47" s="851"/>
      <c r="RET47" s="851"/>
      <c r="REU47" s="851"/>
      <c r="REV47" s="851"/>
      <c r="REW47" s="851"/>
      <c r="REX47" s="851"/>
      <c r="REY47" s="851"/>
      <c r="REZ47" s="851"/>
      <c r="RFA47" s="851"/>
      <c r="RFB47" s="851"/>
      <c r="RFC47" s="851"/>
      <c r="RFD47" s="851"/>
      <c r="RFE47" s="851"/>
      <c r="RFF47" s="851"/>
      <c r="RFG47" s="851"/>
      <c r="RFH47" s="851"/>
      <c r="RFI47" s="851"/>
      <c r="RFJ47" s="851"/>
      <c r="RFK47" s="851"/>
      <c r="RFL47" s="851"/>
      <c r="RFM47" s="851"/>
      <c r="RFN47" s="851"/>
      <c r="RFO47" s="851"/>
      <c r="RFP47" s="851"/>
      <c r="RFQ47" s="851"/>
      <c r="RFR47" s="851"/>
      <c r="RFS47" s="851"/>
      <c r="RFT47" s="851"/>
      <c r="RFU47" s="851"/>
      <c r="RFV47" s="851"/>
      <c r="RFW47" s="851"/>
      <c r="RFX47" s="851"/>
      <c r="RFY47" s="851"/>
      <c r="RFZ47" s="851"/>
      <c r="RGA47" s="851"/>
      <c r="RGB47" s="851"/>
      <c r="RGC47" s="851"/>
      <c r="RGD47" s="851"/>
      <c r="RGE47" s="851"/>
      <c r="RGF47" s="851"/>
      <c r="RGG47" s="851"/>
      <c r="RGH47" s="851"/>
      <c r="RGI47" s="851"/>
      <c r="RGJ47" s="851"/>
      <c r="RGK47" s="851"/>
      <c r="RGL47" s="851"/>
      <c r="RGM47" s="851"/>
      <c r="RGN47" s="851"/>
      <c r="RGO47" s="851"/>
      <c r="RGP47" s="851"/>
      <c r="RGQ47" s="851"/>
      <c r="RGR47" s="851"/>
      <c r="RGS47" s="851"/>
      <c r="RGT47" s="851"/>
      <c r="RGU47" s="851"/>
      <c r="RGV47" s="851"/>
      <c r="RGW47" s="851"/>
      <c r="RGX47" s="851"/>
      <c r="RGY47" s="851"/>
      <c r="RGZ47" s="851"/>
      <c r="RHA47" s="851"/>
      <c r="RHB47" s="851"/>
      <c r="RHC47" s="851"/>
      <c r="RHD47" s="851"/>
      <c r="RHE47" s="851"/>
      <c r="RHF47" s="851"/>
      <c r="RHG47" s="851"/>
      <c r="RHH47" s="851"/>
      <c r="RHI47" s="851"/>
      <c r="RHJ47" s="851"/>
      <c r="RHK47" s="851"/>
      <c r="RHL47" s="851"/>
      <c r="RHM47" s="851"/>
      <c r="RHN47" s="851"/>
      <c r="RHO47" s="851"/>
      <c r="RHP47" s="851"/>
      <c r="RHQ47" s="851"/>
      <c r="RHR47" s="851"/>
      <c r="RHS47" s="851"/>
      <c r="RHT47" s="851"/>
      <c r="RHU47" s="851"/>
      <c r="RHV47" s="851"/>
      <c r="RHW47" s="851"/>
      <c r="RHX47" s="851"/>
      <c r="RHY47" s="851"/>
      <c r="RHZ47" s="851"/>
      <c r="RIA47" s="851"/>
      <c r="RIB47" s="851"/>
      <c r="RIC47" s="851"/>
      <c r="RID47" s="851"/>
      <c r="RIE47" s="851"/>
      <c r="RIF47" s="851"/>
      <c r="RIG47" s="851"/>
      <c r="RIH47" s="851"/>
      <c r="RII47" s="851"/>
      <c r="RIJ47" s="851"/>
      <c r="RIK47" s="851"/>
      <c r="RIL47" s="851"/>
      <c r="RIM47" s="851"/>
      <c r="RIN47" s="851"/>
      <c r="RIO47" s="851"/>
      <c r="RIP47" s="851"/>
      <c r="RIQ47" s="851"/>
      <c r="RIR47" s="851"/>
      <c r="RIS47" s="851"/>
      <c r="RIT47" s="851"/>
      <c r="RIU47" s="851"/>
      <c r="RIV47" s="851"/>
      <c r="RIW47" s="851"/>
      <c r="RIX47" s="851"/>
      <c r="RIY47" s="851"/>
      <c r="RIZ47" s="851"/>
      <c r="RJA47" s="851"/>
      <c r="RJB47" s="851"/>
      <c r="RJC47" s="851"/>
      <c r="RJD47" s="851"/>
      <c r="RJE47" s="851"/>
      <c r="RJF47" s="851"/>
      <c r="RJG47" s="851"/>
      <c r="RJH47" s="851"/>
      <c r="RJI47" s="851"/>
      <c r="RJJ47" s="851"/>
      <c r="RJK47" s="851"/>
      <c r="RJL47" s="851"/>
      <c r="RJM47" s="851"/>
      <c r="RJN47" s="851"/>
      <c r="RJO47" s="851"/>
      <c r="RJP47" s="851"/>
      <c r="RJQ47" s="851"/>
      <c r="RJR47" s="851"/>
      <c r="RJS47" s="851"/>
      <c r="RJT47" s="851"/>
      <c r="RJU47" s="851"/>
      <c r="RJV47" s="851"/>
      <c r="RJW47" s="851"/>
      <c r="RJX47" s="851"/>
      <c r="RJY47" s="851"/>
      <c r="RJZ47" s="851"/>
      <c r="RKA47" s="851"/>
      <c r="RKB47" s="851"/>
      <c r="RKC47" s="851"/>
      <c r="RKD47" s="851"/>
      <c r="RKE47" s="851"/>
      <c r="RKF47" s="851"/>
      <c r="RKG47" s="851"/>
      <c r="RKH47" s="851"/>
      <c r="RKI47" s="851"/>
      <c r="RKJ47" s="851"/>
      <c r="RKK47" s="851"/>
      <c r="RKL47" s="851"/>
      <c r="RKM47" s="851"/>
      <c r="RKN47" s="851"/>
      <c r="RKO47" s="851"/>
      <c r="RKP47" s="851"/>
      <c r="RKQ47" s="851"/>
      <c r="RKR47" s="851"/>
      <c r="RKS47" s="851"/>
      <c r="RKT47" s="851"/>
      <c r="RKU47" s="851"/>
      <c r="RKV47" s="851"/>
      <c r="RKW47" s="851"/>
      <c r="RKX47" s="851"/>
      <c r="RKY47" s="851"/>
      <c r="RKZ47" s="851"/>
      <c r="RLA47" s="851"/>
      <c r="RLB47" s="851"/>
      <c r="RLC47" s="851"/>
      <c r="RLD47" s="851"/>
      <c r="RLE47" s="851"/>
      <c r="RLF47" s="851"/>
      <c r="RLG47" s="851"/>
      <c r="RLH47" s="851"/>
      <c r="RLI47" s="851"/>
      <c r="RLJ47" s="851"/>
      <c r="RLK47" s="851"/>
      <c r="RLL47" s="851"/>
      <c r="RLM47" s="851"/>
      <c r="RLN47" s="851"/>
      <c r="RLO47" s="851"/>
      <c r="RLP47" s="851"/>
      <c r="RLQ47" s="851"/>
      <c r="RLR47" s="851"/>
      <c r="RLS47" s="851"/>
      <c r="RLT47" s="851"/>
      <c r="RLU47" s="851"/>
      <c r="RLV47" s="851"/>
      <c r="RLW47" s="851"/>
      <c r="RLX47" s="851"/>
      <c r="RLY47" s="851"/>
      <c r="RLZ47" s="851"/>
      <c r="RMA47" s="851"/>
      <c r="RMB47" s="851"/>
      <c r="RMC47" s="851"/>
      <c r="RMD47" s="851"/>
      <c r="RME47" s="851"/>
      <c r="RMF47" s="851"/>
      <c r="RMG47" s="851"/>
      <c r="RMH47" s="851"/>
      <c r="RMI47" s="851"/>
      <c r="RMJ47" s="851"/>
      <c r="RMK47" s="851"/>
      <c r="RML47" s="851"/>
      <c r="RMM47" s="851"/>
      <c r="RMN47" s="851"/>
      <c r="RMO47" s="851"/>
      <c r="RMP47" s="851"/>
      <c r="RMQ47" s="851"/>
      <c r="RMR47" s="851"/>
      <c r="RMS47" s="851"/>
      <c r="RMT47" s="851"/>
      <c r="RMU47" s="851"/>
      <c r="RMV47" s="851"/>
      <c r="RMW47" s="851"/>
      <c r="RMX47" s="851"/>
      <c r="RMY47" s="851"/>
      <c r="RMZ47" s="851"/>
      <c r="RNA47" s="851"/>
      <c r="RNB47" s="851"/>
      <c r="RNC47" s="851"/>
      <c r="RND47" s="851"/>
      <c r="RNE47" s="851"/>
      <c r="RNF47" s="851"/>
      <c r="RNG47" s="851"/>
      <c r="RNH47" s="851"/>
      <c r="RNI47" s="851"/>
      <c r="RNJ47" s="851"/>
      <c r="RNK47" s="851"/>
      <c r="RNL47" s="851"/>
      <c r="RNM47" s="851"/>
      <c r="RNN47" s="851"/>
      <c r="RNO47" s="851"/>
      <c r="RNP47" s="851"/>
      <c r="RNQ47" s="851"/>
      <c r="RNR47" s="851"/>
      <c r="RNS47" s="851"/>
      <c r="RNT47" s="851"/>
      <c r="RNU47" s="851"/>
      <c r="RNV47" s="851"/>
      <c r="RNW47" s="851"/>
      <c r="RNX47" s="851"/>
      <c r="RNY47" s="851"/>
      <c r="RNZ47" s="851"/>
      <c r="ROA47" s="851"/>
      <c r="ROB47" s="851"/>
      <c r="ROC47" s="851"/>
      <c r="ROD47" s="851"/>
      <c r="ROE47" s="851"/>
      <c r="ROF47" s="851"/>
      <c r="ROG47" s="851"/>
      <c r="ROH47" s="851"/>
      <c r="ROI47" s="851"/>
      <c r="ROJ47" s="851"/>
      <c r="ROK47" s="851"/>
      <c r="ROL47" s="851"/>
      <c r="ROM47" s="851"/>
      <c r="RON47" s="851"/>
      <c r="ROO47" s="851"/>
      <c r="ROP47" s="851"/>
      <c r="ROQ47" s="851"/>
      <c r="ROR47" s="851"/>
      <c r="ROS47" s="851"/>
      <c r="ROT47" s="851"/>
      <c r="ROU47" s="851"/>
      <c r="ROV47" s="851"/>
      <c r="ROW47" s="851"/>
      <c r="ROX47" s="851"/>
      <c r="ROY47" s="851"/>
      <c r="ROZ47" s="851"/>
      <c r="RPA47" s="851"/>
      <c r="RPB47" s="851"/>
      <c r="RPC47" s="851"/>
      <c r="RPD47" s="851"/>
      <c r="RPE47" s="851"/>
      <c r="RPF47" s="851"/>
      <c r="RPG47" s="851"/>
      <c r="RPH47" s="851"/>
      <c r="RPI47" s="851"/>
      <c r="RPJ47" s="851"/>
      <c r="RPK47" s="851"/>
      <c r="RPL47" s="851"/>
      <c r="RPM47" s="851"/>
      <c r="RPN47" s="851"/>
      <c r="RPO47" s="851"/>
      <c r="RPP47" s="851"/>
      <c r="RPQ47" s="851"/>
      <c r="RPR47" s="851"/>
      <c r="RPS47" s="851"/>
      <c r="RPT47" s="851"/>
      <c r="RPU47" s="851"/>
      <c r="RPV47" s="851"/>
      <c r="RPW47" s="851"/>
      <c r="RPX47" s="851"/>
      <c r="RPY47" s="851"/>
      <c r="RPZ47" s="851"/>
      <c r="RQA47" s="851"/>
      <c r="RQB47" s="851"/>
      <c r="RQC47" s="851"/>
      <c r="RQD47" s="851"/>
      <c r="RQE47" s="851"/>
      <c r="RQF47" s="851"/>
      <c r="RQG47" s="851"/>
      <c r="RQH47" s="851"/>
      <c r="RQI47" s="851"/>
      <c r="RQJ47" s="851"/>
      <c r="RQK47" s="851"/>
      <c r="RQL47" s="851"/>
      <c r="RQM47" s="851"/>
      <c r="RQN47" s="851"/>
      <c r="RQO47" s="851"/>
      <c r="RQP47" s="851"/>
      <c r="RQQ47" s="851"/>
      <c r="RQR47" s="851"/>
      <c r="RQS47" s="851"/>
      <c r="RQT47" s="851"/>
      <c r="RQU47" s="851"/>
      <c r="RQV47" s="851"/>
      <c r="RQW47" s="851"/>
      <c r="RQX47" s="851"/>
      <c r="RQY47" s="851"/>
      <c r="RQZ47" s="851"/>
      <c r="RRA47" s="851"/>
      <c r="RRB47" s="851"/>
      <c r="RRC47" s="851"/>
      <c r="RRD47" s="851"/>
      <c r="RRE47" s="851"/>
      <c r="RRF47" s="851"/>
      <c r="RRG47" s="851"/>
      <c r="RRH47" s="851"/>
      <c r="RRI47" s="851"/>
      <c r="RRJ47" s="851"/>
      <c r="RRK47" s="851"/>
      <c r="RRL47" s="851"/>
      <c r="RRM47" s="851"/>
      <c r="RRN47" s="851"/>
      <c r="RRO47" s="851"/>
      <c r="RRP47" s="851"/>
      <c r="RRQ47" s="851"/>
      <c r="RRR47" s="851"/>
      <c r="RRS47" s="851"/>
      <c r="RRT47" s="851"/>
      <c r="RRU47" s="851"/>
      <c r="RRV47" s="851"/>
      <c r="RRW47" s="851"/>
      <c r="RRX47" s="851"/>
      <c r="RRY47" s="851"/>
      <c r="RRZ47" s="851"/>
      <c r="RSA47" s="851"/>
      <c r="RSB47" s="851"/>
      <c r="RSC47" s="851"/>
      <c r="RSD47" s="851"/>
      <c r="RSE47" s="851"/>
      <c r="RSF47" s="851"/>
      <c r="RSG47" s="851"/>
      <c r="RSH47" s="851"/>
      <c r="RSI47" s="851"/>
      <c r="RSJ47" s="851"/>
      <c r="RSK47" s="851"/>
      <c r="RSL47" s="851"/>
      <c r="RSM47" s="851"/>
      <c r="RSN47" s="851"/>
      <c r="RSO47" s="851"/>
      <c r="RSP47" s="851"/>
      <c r="RSQ47" s="851"/>
      <c r="RSR47" s="851"/>
      <c r="RSS47" s="851"/>
      <c r="RST47" s="851"/>
      <c r="RSU47" s="851"/>
      <c r="RSV47" s="851"/>
      <c r="RSW47" s="851"/>
      <c r="RSX47" s="851"/>
      <c r="RSY47" s="851"/>
      <c r="RSZ47" s="851"/>
      <c r="RTA47" s="851"/>
      <c r="RTB47" s="851"/>
      <c r="RTC47" s="851"/>
      <c r="RTD47" s="851"/>
      <c r="RTE47" s="851"/>
      <c r="RTF47" s="851"/>
      <c r="RTG47" s="851"/>
      <c r="RTH47" s="851"/>
      <c r="RTI47" s="851"/>
      <c r="RTJ47" s="851"/>
      <c r="RTK47" s="851"/>
      <c r="RTL47" s="851"/>
      <c r="RTM47" s="851"/>
      <c r="RTN47" s="851"/>
      <c r="RTO47" s="851"/>
      <c r="RTP47" s="851"/>
      <c r="RTQ47" s="851"/>
      <c r="RTR47" s="851"/>
      <c r="RTS47" s="851"/>
      <c r="RTT47" s="851"/>
      <c r="RTU47" s="851"/>
      <c r="RTV47" s="851"/>
      <c r="RTW47" s="851"/>
      <c r="RTX47" s="851"/>
      <c r="RTY47" s="851"/>
      <c r="RTZ47" s="851"/>
      <c r="RUA47" s="851"/>
      <c r="RUB47" s="851"/>
      <c r="RUC47" s="851"/>
      <c r="RUD47" s="851"/>
      <c r="RUE47" s="851"/>
      <c r="RUF47" s="851"/>
      <c r="RUG47" s="851"/>
      <c r="RUH47" s="851"/>
      <c r="RUI47" s="851"/>
      <c r="RUJ47" s="851"/>
      <c r="RUK47" s="851"/>
      <c r="RUL47" s="851"/>
      <c r="RUM47" s="851"/>
      <c r="RUN47" s="851"/>
      <c r="RUO47" s="851"/>
      <c r="RUP47" s="851"/>
      <c r="RUQ47" s="851"/>
      <c r="RUR47" s="851"/>
      <c r="RUS47" s="851"/>
      <c r="RUT47" s="851"/>
      <c r="RUU47" s="851"/>
      <c r="RUV47" s="851"/>
      <c r="RUW47" s="851"/>
      <c r="RUX47" s="851"/>
      <c r="RUY47" s="851"/>
      <c r="RUZ47" s="851"/>
      <c r="RVA47" s="851"/>
      <c r="RVB47" s="851"/>
      <c r="RVC47" s="851"/>
      <c r="RVD47" s="851"/>
      <c r="RVE47" s="851"/>
      <c r="RVF47" s="851"/>
      <c r="RVG47" s="851"/>
      <c r="RVH47" s="851"/>
      <c r="RVI47" s="851"/>
      <c r="RVJ47" s="851"/>
      <c r="RVK47" s="851"/>
      <c r="RVL47" s="851"/>
      <c r="RVM47" s="851"/>
      <c r="RVN47" s="851"/>
      <c r="RVO47" s="851"/>
      <c r="RVP47" s="851"/>
      <c r="RVQ47" s="851"/>
      <c r="RVR47" s="851"/>
      <c r="RVS47" s="851"/>
      <c r="RVT47" s="851"/>
      <c r="RVU47" s="851"/>
      <c r="RVV47" s="851"/>
      <c r="RVW47" s="851"/>
      <c r="RVX47" s="851"/>
      <c r="RVY47" s="851"/>
      <c r="RVZ47" s="851"/>
      <c r="RWA47" s="851"/>
      <c r="RWB47" s="851"/>
      <c r="RWC47" s="851"/>
      <c r="RWD47" s="851"/>
      <c r="RWE47" s="851"/>
      <c r="RWF47" s="851"/>
      <c r="RWG47" s="851"/>
      <c r="RWH47" s="851"/>
      <c r="RWI47" s="851"/>
      <c r="RWJ47" s="851"/>
      <c r="RWK47" s="851"/>
      <c r="RWL47" s="851"/>
      <c r="RWM47" s="851"/>
      <c r="RWN47" s="851"/>
      <c r="RWO47" s="851"/>
      <c r="RWP47" s="851"/>
      <c r="RWQ47" s="851"/>
      <c r="RWR47" s="851"/>
      <c r="RWS47" s="851"/>
      <c r="RWT47" s="851"/>
      <c r="RWU47" s="851"/>
      <c r="RWV47" s="851"/>
      <c r="RWW47" s="851"/>
      <c r="RWX47" s="851"/>
      <c r="RWY47" s="851"/>
      <c r="RWZ47" s="851"/>
      <c r="RXA47" s="851"/>
      <c r="RXB47" s="851"/>
      <c r="RXC47" s="851"/>
      <c r="RXD47" s="851"/>
      <c r="RXE47" s="851"/>
      <c r="RXF47" s="851"/>
      <c r="RXG47" s="851"/>
      <c r="RXH47" s="851"/>
      <c r="RXI47" s="851"/>
      <c r="RXJ47" s="851"/>
      <c r="RXK47" s="851"/>
      <c r="RXL47" s="851"/>
      <c r="RXM47" s="851"/>
      <c r="RXN47" s="851"/>
      <c r="RXO47" s="851"/>
      <c r="RXP47" s="851"/>
      <c r="RXQ47" s="851"/>
      <c r="RXR47" s="851"/>
      <c r="RXS47" s="851"/>
      <c r="RXT47" s="851"/>
      <c r="RXU47" s="851"/>
      <c r="RXV47" s="851"/>
      <c r="RXW47" s="851"/>
      <c r="RXX47" s="851"/>
      <c r="RXY47" s="851"/>
      <c r="RXZ47" s="851"/>
      <c r="RYA47" s="851"/>
      <c r="RYB47" s="851"/>
      <c r="RYC47" s="851"/>
      <c r="RYD47" s="851"/>
      <c r="RYE47" s="851"/>
      <c r="RYF47" s="851"/>
      <c r="RYG47" s="851"/>
      <c r="RYH47" s="851"/>
      <c r="RYI47" s="851"/>
      <c r="RYJ47" s="851"/>
      <c r="RYK47" s="851"/>
      <c r="RYL47" s="851"/>
      <c r="RYM47" s="851"/>
      <c r="RYN47" s="851"/>
      <c r="RYO47" s="851"/>
      <c r="RYP47" s="851"/>
      <c r="RYQ47" s="851"/>
      <c r="RYR47" s="851"/>
      <c r="RYS47" s="851"/>
      <c r="RYT47" s="851"/>
      <c r="RYU47" s="851"/>
      <c r="RYV47" s="851"/>
      <c r="RYW47" s="851"/>
      <c r="RYX47" s="851"/>
      <c r="RYY47" s="851"/>
      <c r="RYZ47" s="851"/>
      <c r="RZA47" s="851"/>
      <c r="RZB47" s="851"/>
      <c r="RZC47" s="851"/>
      <c r="RZD47" s="851"/>
      <c r="RZE47" s="851"/>
      <c r="RZF47" s="851"/>
      <c r="RZG47" s="851"/>
      <c r="RZH47" s="851"/>
      <c r="RZI47" s="851"/>
      <c r="RZJ47" s="851"/>
      <c r="RZK47" s="851"/>
      <c r="RZL47" s="851"/>
      <c r="RZM47" s="851"/>
      <c r="RZN47" s="851"/>
      <c r="RZO47" s="851"/>
      <c r="RZP47" s="851"/>
      <c r="RZQ47" s="851"/>
      <c r="RZR47" s="851"/>
      <c r="RZS47" s="851"/>
      <c r="RZT47" s="851"/>
      <c r="RZU47" s="851"/>
      <c r="RZV47" s="851"/>
      <c r="RZW47" s="851"/>
      <c r="RZX47" s="851"/>
      <c r="RZY47" s="851"/>
      <c r="RZZ47" s="851"/>
      <c r="SAA47" s="851"/>
      <c r="SAB47" s="851"/>
      <c r="SAC47" s="851"/>
      <c r="SAD47" s="851"/>
      <c r="SAE47" s="851"/>
      <c r="SAF47" s="851"/>
      <c r="SAG47" s="851"/>
      <c r="SAH47" s="851"/>
      <c r="SAI47" s="851"/>
      <c r="SAJ47" s="851"/>
      <c r="SAK47" s="851"/>
      <c r="SAL47" s="851"/>
      <c r="SAM47" s="851"/>
      <c r="SAN47" s="851"/>
      <c r="SAO47" s="851"/>
      <c r="SAP47" s="851"/>
      <c r="SAQ47" s="851"/>
      <c r="SAR47" s="851"/>
      <c r="SAS47" s="851"/>
      <c r="SAT47" s="851"/>
      <c r="SAU47" s="851"/>
      <c r="SAV47" s="851"/>
      <c r="SAW47" s="851"/>
      <c r="SAX47" s="851"/>
      <c r="SAY47" s="851"/>
      <c r="SAZ47" s="851"/>
      <c r="SBA47" s="851"/>
      <c r="SBB47" s="851"/>
      <c r="SBC47" s="851"/>
      <c r="SBD47" s="851"/>
      <c r="SBE47" s="851"/>
      <c r="SBF47" s="851"/>
      <c r="SBG47" s="851"/>
      <c r="SBH47" s="851"/>
      <c r="SBI47" s="851"/>
      <c r="SBJ47" s="851"/>
      <c r="SBK47" s="851"/>
      <c r="SBL47" s="851"/>
      <c r="SBM47" s="851"/>
      <c r="SBN47" s="851"/>
      <c r="SBO47" s="851"/>
      <c r="SBP47" s="851"/>
      <c r="SBQ47" s="851"/>
      <c r="SBR47" s="851"/>
      <c r="SBS47" s="851"/>
      <c r="SBT47" s="851"/>
      <c r="SBU47" s="851"/>
      <c r="SBV47" s="851"/>
      <c r="SBW47" s="851"/>
      <c r="SBX47" s="851"/>
      <c r="SBY47" s="851"/>
      <c r="SBZ47" s="851"/>
      <c r="SCA47" s="851"/>
      <c r="SCB47" s="851"/>
      <c r="SCC47" s="851"/>
      <c r="SCD47" s="851"/>
      <c r="SCE47" s="851"/>
      <c r="SCF47" s="851"/>
      <c r="SCG47" s="851"/>
      <c r="SCH47" s="851"/>
      <c r="SCI47" s="851"/>
      <c r="SCJ47" s="851"/>
      <c r="SCK47" s="851"/>
      <c r="SCL47" s="851"/>
      <c r="SCM47" s="851"/>
      <c r="SCN47" s="851"/>
      <c r="SCO47" s="851"/>
      <c r="SCP47" s="851"/>
      <c r="SCQ47" s="851"/>
      <c r="SCR47" s="851"/>
      <c r="SCS47" s="851"/>
      <c r="SCT47" s="851"/>
      <c r="SCU47" s="851"/>
      <c r="SCV47" s="851"/>
      <c r="SCW47" s="851"/>
      <c r="SCX47" s="851"/>
      <c r="SCY47" s="851"/>
      <c r="SCZ47" s="851"/>
      <c r="SDA47" s="851"/>
      <c r="SDB47" s="851"/>
      <c r="SDC47" s="851"/>
      <c r="SDD47" s="851"/>
      <c r="SDE47" s="851"/>
      <c r="SDF47" s="851"/>
      <c r="SDG47" s="851"/>
      <c r="SDH47" s="851"/>
      <c r="SDI47" s="851"/>
      <c r="SDJ47" s="851"/>
      <c r="SDK47" s="851"/>
      <c r="SDL47" s="851"/>
      <c r="SDM47" s="851"/>
      <c r="SDN47" s="851"/>
      <c r="SDO47" s="851"/>
      <c r="SDP47" s="851"/>
      <c r="SDQ47" s="851"/>
      <c r="SDR47" s="851"/>
      <c r="SDS47" s="851"/>
      <c r="SDT47" s="851"/>
      <c r="SDU47" s="851"/>
      <c r="SDV47" s="851"/>
      <c r="SDW47" s="851"/>
      <c r="SDX47" s="851"/>
      <c r="SDY47" s="851"/>
      <c r="SDZ47" s="851"/>
      <c r="SEA47" s="851"/>
      <c r="SEB47" s="851"/>
      <c r="SEC47" s="851"/>
      <c r="SED47" s="851"/>
      <c r="SEE47" s="851"/>
      <c r="SEF47" s="851"/>
      <c r="SEG47" s="851"/>
      <c r="SEH47" s="851"/>
      <c r="SEI47" s="851"/>
      <c r="SEJ47" s="851"/>
      <c r="SEK47" s="851"/>
      <c r="SEL47" s="851"/>
      <c r="SEM47" s="851"/>
      <c r="SEN47" s="851"/>
      <c r="SEO47" s="851"/>
      <c r="SEP47" s="851"/>
      <c r="SEQ47" s="851"/>
      <c r="SER47" s="851"/>
      <c r="SES47" s="851"/>
      <c r="SET47" s="851"/>
      <c r="SEU47" s="851"/>
      <c r="SEV47" s="851"/>
      <c r="SEW47" s="851"/>
      <c r="SEX47" s="851"/>
      <c r="SEY47" s="851"/>
      <c r="SEZ47" s="851"/>
      <c r="SFA47" s="851"/>
      <c r="SFB47" s="851"/>
      <c r="SFC47" s="851"/>
      <c r="SFD47" s="851"/>
      <c r="SFE47" s="851"/>
      <c r="SFF47" s="851"/>
      <c r="SFG47" s="851"/>
      <c r="SFH47" s="851"/>
      <c r="SFI47" s="851"/>
      <c r="SFJ47" s="851"/>
      <c r="SFK47" s="851"/>
      <c r="SFL47" s="851"/>
      <c r="SFM47" s="851"/>
      <c r="SFN47" s="851"/>
      <c r="SFO47" s="851"/>
      <c r="SFP47" s="851"/>
      <c r="SFQ47" s="851"/>
      <c r="SFR47" s="851"/>
      <c r="SFS47" s="851"/>
      <c r="SFT47" s="851"/>
      <c r="SFU47" s="851"/>
      <c r="SFV47" s="851"/>
      <c r="SFW47" s="851"/>
      <c r="SFX47" s="851"/>
      <c r="SFY47" s="851"/>
      <c r="SFZ47" s="851"/>
      <c r="SGA47" s="851"/>
      <c r="SGB47" s="851"/>
      <c r="SGC47" s="851"/>
      <c r="SGD47" s="851"/>
      <c r="SGE47" s="851"/>
      <c r="SGF47" s="851"/>
      <c r="SGG47" s="851"/>
      <c r="SGH47" s="851"/>
      <c r="SGI47" s="851"/>
      <c r="SGJ47" s="851"/>
      <c r="SGK47" s="851"/>
      <c r="SGL47" s="851"/>
      <c r="SGM47" s="851"/>
      <c r="SGN47" s="851"/>
      <c r="SGO47" s="851"/>
      <c r="SGP47" s="851"/>
      <c r="SGQ47" s="851"/>
      <c r="SGR47" s="851"/>
      <c r="SGS47" s="851"/>
      <c r="SGT47" s="851"/>
      <c r="SGU47" s="851"/>
      <c r="SGV47" s="851"/>
      <c r="SGW47" s="851"/>
      <c r="SGX47" s="851"/>
      <c r="SGY47" s="851"/>
      <c r="SGZ47" s="851"/>
      <c r="SHA47" s="851"/>
      <c r="SHB47" s="851"/>
      <c r="SHC47" s="851"/>
      <c r="SHD47" s="851"/>
      <c r="SHE47" s="851"/>
      <c r="SHF47" s="851"/>
      <c r="SHG47" s="851"/>
      <c r="SHH47" s="851"/>
      <c r="SHI47" s="851"/>
      <c r="SHJ47" s="851"/>
      <c r="SHK47" s="851"/>
      <c r="SHL47" s="851"/>
      <c r="SHM47" s="851"/>
      <c r="SHN47" s="851"/>
      <c r="SHO47" s="851"/>
      <c r="SHP47" s="851"/>
      <c r="SHQ47" s="851"/>
      <c r="SHR47" s="851"/>
      <c r="SHS47" s="851"/>
      <c r="SHT47" s="851"/>
      <c r="SHU47" s="851"/>
      <c r="SHV47" s="851"/>
      <c r="SHW47" s="851"/>
      <c r="SHX47" s="851"/>
      <c r="SHY47" s="851"/>
      <c r="SHZ47" s="851"/>
      <c r="SIA47" s="851"/>
      <c r="SIB47" s="851"/>
      <c r="SIC47" s="851"/>
      <c r="SID47" s="851"/>
      <c r="SIE47" s="851"/>
      <c r="SIF47" s="851"/>
      <c r="SIG47" s="851"/>
      <c r="SIH47" s="851"/>
      <c r="SII47" s="851"/>
      <c r="SIJ47" s="851"/>
      <c r="SIK47" s="851"/>
      <c r="SIL47" s="851"/>
      <c r="SIM47" s="851"/>
      <c r="SIN47" s="851"/>
      <c r="SIO47" s="851"/>
      <c r="SIP47" s="851"/>
      <c r="SIQ47" s="851"/>
      <c r="SIR47" s="851"/>
      <c r="SIS47" s="851"/>
      <c r="SIT47" s="851"/>
      <c r="SIU47" s="851"/>
      <c r="SIV47" s="851"/>
      <c r="SIW47" s="851"/>
      <c r="SIX47" s="851"/>
      <c r="SIY47" s="851"/>
      <c r="SIZ47" s="851"/>
      <c r="SJA47" s="851"/>
      <c r="SJB47" s="851"/>
      <c r="SJC47" s="851"/>
      <c r="SJD47" s="851"/>
      <c r="SJE47" s="851"/>
      <c r="SJF47" s="851"/>
      <c r="SJG47" s="851"/>
      <c r="SJH47" s="851"/>
      <c r="SJI47" s="851"/>
      <c r="SJJ47" s="851"/>
      <c r="SJK47" s="851"/>
      <c r="SJL47" s="851"/>
      <c r="SJM47" s="851"/>
      <c r="SJN47" s="851"/>
      <c r="SJO47" s="851"/>
      <c r="SJP47" s="851"/>
      <c r="SJQ47" s="851"/>
      <c r="SJR47" s="851"/>
      <c r="SJS47" s="851"/>
      <c r="SJT47" s="851"/>
      <c r="SJU47" s="851"/>
      <c r="SJV47" s="851"/>
      <c r="SJW47" s="851"/>
      <c r="SJX47" s="851"/>
      <c r="SJY47" s="851"/>
      <c r="SJZ47" s="851"/>
      <c r="SKA47" s="851"/>
      <c r="SKB47" s="851"/>
      <c r="SKC47" s="851"/>
      <c r="SKD47" s="851"/>
      <c r="SKE47" s="851"/>
      <c r="SKF47" s="851"/>
      <c r="SKG47" s="851"/>
      <c r="SKH47" s="851"/>
      <c r="SKI47" s="851"/>
      <c r="SKJ47" s="851"/>
      <c r="SKK47" s="851"/>
      <c r="SKL47" s="851"/>
      <c r="SKM47" s="851"/>
      <c r="SKN47" s="851"/>
      <c r="SKO47" s="851"/>
      <c r="SKP47" s="851"/>
      <c r="SKQ47" s="851"/>
      <c r="SKR47" s="851"/>
      <c r="SKS47" s="851"/>
      <c r="SKT47" s="851"/>
      <c r="SKU47" s="851"/>
      <c r="SKV47" s="851"/>
      <c r="SKW47" s="851"/>
      <c r="SKX47" s="851"/>
      <c r="SKY47" s="851"/>
      <c r="SKZ47" s="851"/>
      <c r="SLA47" s="851"/>
      <c r="SLB47" s="851"/>
      <c r="SLC47" s="851"/>
      <c r="SLD47" s="851"/>
      <c r="SLE47" s="851"/>
      <c r="SLF47" s="851"/>
      <c r="SLG47" s="851"/>
      <c r="SLH47" s="851"/>
      <c r="SLI47" s="851"/>
      <c r="SLJ47" s="851"/>
      <c r="SLK47" s="851"/>
      <c r="SLL47" s="851"/>
      <c r="SLM47" s="851"/>
      <c r="SLN47" s="851"/>
      <c r="SLO47" s="851"/>
      <c r="SLP47" s="851"/>
      <c r="SLQ47" s="851"/>
      <c r="SLR47" s="851"/>
      <c r="SLS47" s="851"/>
      <c r="SLT47" s="851"/>
      <c r="SLU47" s="851"/>
      <c r="SLV47" s="851"/>
      <c r="SLW47" s="851"/>
      <c r="SLX47" s="851"/>
      <c r="SLY47" s="851"/>
      <c r="SLZ47" s="851"/>
      <c r="SMA47" s="851"/>
      <c r="SMB47" s="851"/>
      <c r="SMC47" s="851"/>
      <c r="SMD47" s="851"/>
      <c r="SME47" s="851"/>
      <c r="SMF47" s="851"/>
      <c r="SMG47" s="851"/>
      <c r="SMH47" s="851"/>
      <c r="SMI47" s="851"/>
      <c r="SMJ47" s="851"/>
      <c r="SMK47" s="851"/>
      <c r="SML47" s="851"/>
      <c r="SMM47" s="851"/>
      <c r="SMN47" s="851"/>
      <c r="SMO47" s="851"/>
      <c r="SMP47" s="851"/>
      <c r="SMQ47" s="851"/>
      <c r="SMR47" s="851"/>
      <c r="SMS47" s="851"/>
      <c r="SMT47" s="851"/>
      <c r="SMU47" s="851"/>
      <c r="SMV47" s="851"/>
      <c r="SMW47" s="851"/>
      <c r="SMX47" s="851"/>
      <c r="SMY47" s="851"/>
      <c r="SMZ47" s="851"/>
      <c r="SNA47" s="851"/>
      <c r="SNB47" s="851"/>
      <c r="SNC47" s="851"/>
      <c r="SND47" s="851"/>
      <c r="SNE47" s="851"/>
      <c r="SNF47" s="851"/>
      <c r="SNG47" s="851"/>
      <c r="SNH47" s="851"/>
      <c r="SNI47" s="851"/>
      <c r="SNJ47" s="851"/>
      <c r="SNK47" s="851"/>
      <c r="SNL47" s="851"/>
      <c r="SNM47" s="851"/>
      <c r="SNN47" s="851"/>
      <c r="SNO47" s="851"/>
      <c r="SNP47" s="851"/>
      <c r="SNQ47" s="851"/>
      <c r="SNR47" s="851"/>
      <c r="SNS47" s="851"/>
      <c r="SNT47" s="851"/>
      <c r="SNU47" s="851"/>
      <c r="SNV47" s="851"/>
      <c r="SNW47" s="851"/>
      <c r="SNX47" s="851"/>
      <c r="SNY47" s="851"/>
      <c r="SNZ47" s="851"/>
      <c r="SOA47" s="851"/>
      <c r="SOB47" s="851"/>
      <c r="SOC47" s="851"/>
      <c r="SOD47" s="851"/>
      <c r="SOE47" s="851"/>
      <c r="SOF47" s="851"/>
      <c r="SOG47" s="851"/>
      <c r="SOH47" s="851"/>
      <c r="SOI47" s="851"/>
      <c r="SOJ47" s="851"/>
      <c r="SOK47" s="851"/>
      <c r="SOL47" s="851"/>
      <c r="SOM47" s="851"/>
      <c r="SON47" s="851"/>
      <c r="SOO47" s="851"/>
      <c r="SOP47" s="851"/>
      <c r="SOQ47" s="851"/>
      <c r="SOR47" s="851"/>
      <c r="SOS47" s="851"/>
      <c r="SOT47" s="851"/>
      <c r="SOU47" s="851"/>
      <c r="SOV47" s="851"/>
      <c r="SOW47" s="851"/>
      <c r="SOX47" s="851"/>
      <c r="SOY47" s="851"/>
      <c r="SOZ47" s="851"/>
      <c r="SPA47" s="851"/>
      <c r="SPB47" s="851"/>
      <c r="SPC47" s="851"/>
      <c r="SPD47" s="851"/>
      <c r="SPE47" s="851"/>
      <c r="SPF47" s="851"/>
      <c r="SPG47" s="851"/>
      <c r="SPH47" s="851"/>
      <c r="SPI47" s="851"/>
      <c r="SPJ47" s="851"/>
      <c r="SPK47" s="851"/>
      <c r="SPL47" s="851"/>
      <c r="SPM47" s="851"/>
      <c r="SPN47" s="851"/>
      <c r="SPO47" s="851"/>
      <c r="SPP47" s="851"/>
      <c r="SPQ47" s="851"/>
      <c r="SPR47" s="851"/>
      <c r="SPS47" s="851"/>
      <c r="SPT47" s="851"/>
      <c r="SPU47" s="851"/>
      <c r="SPV47" s="851"/>
      <c r="SPW47" s="851"/>
      <c r="SPX47" s="851"/>
      <c r="SPY47" s="851"/>
      <c r="SPZ47" s="851"/>
      <c r="SQA47" s="851"/>
      <c r="SQB47" s="851"/>
      <c r="SQC47" s="851"/>
      <c r="SQD47" s="851"/>
      <c r="SQE47" s="851"/>
      <c r="SQF47" s="851"/>
      <c r="SQG47" s="851"/>
      <c r="SQH47" s="851"/>
      <c r="SQI47" s="851"/>
      <c r="SQJ47" s="851"/>
      <c r="SQK47" s="851"/>
      <c r="SQL47" s="851"/>
      <c r="SQM47" s="851"/>
      <c r="SQN47" s="851"/>
      <c r="SQO47" s="851"/>
      <c r="SQP47" s="851"/>
      <c r="SQQ47" s="851"/>
      <c r="SQR47" s="851"/>
      <c r="SQS47" s="851"/>
      <c r="SQT47" s="851"/>
      <c r="SQU47" s="851"/>
      <c r="SQV47" s="851"/>
      <c r="SQW47" s="851"/>
      <c r="SQX47" s="851"/>
      <c r="SQY47" s="851"/>
      <c r="SQZ47" s="851"/>
      <c r="SRA47" s="851"/>
      <c r="SRB47" s="851"/>
      <c r="SRC47" s="851"/>
      <c r="SRD47" s="851"/>
      <c r="SRE47" s="851"/>
      <c r="SRF47" s="851"/>
      <c r="SRG47" s="851"/>
      <c r="SRH47" s="851"/>
      <c r="SRI47" s="851"/>
      <c r="SRJ47" s="851"/>
      <c r="SRK47" s="851"/>
      <c r="SRL47" s="851"/>
      <c r="SRM47" s="851"/>
      <c r="SRN47" s="851"/>
      <c r="SRO47" s="851"/>
      <c r="SRP47" s="851"/>
      <c r="SRQ47" s="851"/>
      <c r="SRR47" s="851"/>
      <c r="SRS47" s="851"/>
      <c r="SRT47" s="851"/>
      <c r="SRU47" s="851"/>
      <c r="SRV47" s="851"/>
      <c r="SRW47" s="851"/>
      <c r="SRX47" s="851"/>
      <c r="SRY47" s="851"/>
      <c r="SRZ47" s="851"/>
      <c r="SSA47" s="851"/>
      <c r="SSB47" s="851"/>
      <c r="SSC47" s="851"/>
      <c r="SSD47" s="851"/>
      <c r="SSE47" s="851"/>
      <c r="SSF47" s="851"/>
      <c r="SSG47" s="851"/>
      <c r="SSH47" s="851"/>
      <c r="SSI47" s="851"/>
      <c r="SSJ47" s="851"/>
      <c r="SSK47" s="851"/>
      <c r="SSL47" s="851"/>
      <c r="SSM47" s="851"/>
      <c r="SSN47" s="851"/>
      <c r="SSO47" s="851"/>
      <c r="SSP47" s="851"/>
      <c r="SSQ47" s="851"/>
      <c r="SSR47" s="851"/>
      <c r="SSS47" s="851"/>
      <c r="SST47" s="851"/>
      <c r="SSU47" s="851"/>
      <c r="SSV47" s="851"/>
      <c r="SSW47" s="851"/>
      <c r="SSX47" s="851"/>
      <c r="SSY47" s="851"/>
      <c r="SSZ47" s="851"/>
      <c r="STA47" s="851"/>
      <c r="STB47" s="851"/>
      <c r="STC47" s="851"/>
      <c r="STD47" s="851"/>
      <c r="STE47" s="851"/>
      <c r="STF47" s="851"/>
      <c r="STG47" s="851"/>
      <c r="STH47" s="851"/>
      <c r="STI47" s="851"/>
      <c r="STJ47" s="851"/>
      <c r="STK47" s="851"/>
      <c r="STL47" s="851"/>
      <c r="STM47" s="851"/>
      <c r="STN47" s="851"/>
      <c r="STO47" s="851"/>
      <c r="STP47" s="851"/>
      <c r="STQ47" s="851"/>
      <c r="STR47" s="851"/>
      <c r="STS47" s="851"/>
      <c r="STT47" s="851"/>
      <c r="STU47" s="851"/>
      <c r="STV47" s="851"/>
      <c r="STW47" s="851"/>
      <c r="STX47" s="851"/>
      <c r="STY47" s="851"/>
      <c r="STZ47" s="851"/>
      <c r="SUA47" s="851"/>
      <c r="SUB47" s="851"/>
      <c r="SUC47" s="851"/>
      <c r="SUD47" s="851"/>
      <c r="SUE47" s="851"/>
      <c r="SUF47" s="851"/>
      <c r="SUG47" s="851"/>
      <c r="SUH47" s="851"/>
      <c r="SUI47" s="851"/>
      <c r="SUJ47" s="851"/>
      <c r="SUK47" s="851"/>
      <c r="SUL47" s="851"/>
      <c r="SUM47" s="851"/>
      <c r="SUN47" s="851"/>
      <c r="SUO47" s="851"/>
      <c r="SUP47" s="851"/>
      <c r="SUQ47" s="851"/>
      <c r="SUR47" s="851"/>
      <c r="SUS47" s="851"/>
      <c r="SUT47" s="851"/>
      <c r="SUU47" s="851"/>
      <c r="SUV47" s="851"/>
      <c r="SUW47" s="851"/>
      <c r="SUX47" s="851"/>
      <c r="SUY47" s="851"/>
      <c r="SUZ47" s="851"/>
      <c r="SVA47" s="851"/>
      <c r="SVB47" s="851"/>
      <c r="SVC47" s="851"/>
      <c r="SVD47" s="851"/>
      <c r="SVE47" s="851"/>
      <c r="SVF47" s="851"/>
      <c r="SVG47" s="851"/>
      <c r="SVH47" s="851"/>
      <c r="SVI47" s="851"/>
      <c r="SVJ47" s="851"/>
      <c r="SVK47" s="851"/>
      <c r="SVL47" s="851"/>
      <c r="SVM47" s="851"/>
      <c r="SVN47" s="851"/>
      <c r="SVO47" s="851"/>
      <c r="SVP47" s="851"/>
      <c r="SVQ47" s="851"/>
      <c r="SVR47" s="851"/>
      <c r="SVS47" s="851"/>
      <c r="SVT47" s="851"/>
      <c r="SVU47" s="851"/>
      <c r="SVV47" s="851"/>
      <c r="SVW47" s="851"/>
      <c r="SVX47" s="851"/>
      <c r="SVY47" s="851"/>
      <c r="SVZ47" s="851"/>
      <c r="SWA47" s="851"/>
      <c r="SWB47" s="851"/>
      <c r="SWC47" s="851"/>
      <c r="SWD47" s="851"/>
      <c r="SWE47" s="851"/>
      <c r="SWF47" s="851"/>
      <c r="SWG47" s="851"/>
      <c r="SWH47" s="851"/>
      <c r="SWI47" s="851"/>
      <c r="SWJ47" s="851"/>
      <c r="SWK47" s="851"/>
      <c r="SWL47" s="851"/>
      <c r="SWM47" s="851"/>
      <c r="SWN47" s="851"/>
      <c r="SWO47" s="851"/>
      <c r="SWP47" s="851"/>
      <c r="SWQ47" s="851"/>
      <c r="SWR47" s="851"/>
      <c r="SWS47" s="851"/>
      <c r="SWT47" s="851"/>
      <c r="SWU47" s="851"/>
      <c r="SWV47" s="851"/>
      <c r="SWW47" s="851"/>
      <c r="SWX47" s="851"/>
      <c r="SWY47" s="851"/>
      <c r="SWZ47" s="851"/>
      <c r="SXA47" s="851"/>
      <c r="SXB47" s="851"/>
      <c r="SXC47" s="851"/>
      <c r="SXD47" s="851"/>
      <c r="SXE47" s="851"/>
      <c r="SXF47" s="851"/>
      <c r="SXG47" s="851"/>
      <c r="SXH47" s="851"/>
      <c r="SXI47" s="851"/>
      <c r="SXJ47" s="851"/>
      <c r="SXK47" s="851"/>
      <c r="SXL47" s="851"/>
      <c r="SXM47" s="851"/>
      <c r="SXN47" s="851"/>
      <c r="SXO47" s="851"/>
      <c r="SXP47" s="851"/>
      <c r="SXQ47" s="851"/>
      <c r="SXR47" s="851"/>
      <c r="SXS47" s="851"/>
      <c r="SXT47" s="851"/>
      <c r="SXU47" s="851"/>
      <c r="SXV47" s="851"/>
      <c r="SXW47" s="851"/>
      <c r="SXX47" s="851"/>
      <c r="SXY47" s="851"/>
      <c r="SXZ47" s="851"/>
      <c r="SYA47" s="851"/>
      <c r="SYB47" s="851"/>
      <c r="SYC47" s="851"/>
      <c r="SYD47" s="851"/>
      <c r="SYE47" s="851"/>
      <c r="SYF47" s="851"/>
      <c r="SYG47" s="851"/>
      <c r="SYH47" s="851"/>
      <c r="SYI47" s="851"/>
      <c r="SYJ47" s="851"/>
      <c r="SYK47" s="851"/>
      <c r="SYL47" s="851"/>
      <c r="SYM47" s="851"/>
      <c r="SYN47" s="851"/>
      <c r="SYO47" s="851"/>
      <c r="SYP47" s="851"/>
      <c r="SYQ47" s="851"/>
      <c r="SYR47" s="851"/>
      <c r="SYS47" s="851"/>
      <c r="SYT47" s="851"/>
      <c r="SYU47" s="851"/>
      <c r="SYV47" s="851"/>
      <c r="SYW47" s="851"/>
      <c r="SYX47" s="851"/>
      <c r="SYY47" s="851"/>
      <c r="SYZ47" s="851"/>
      <c r="SZA47" s="851"/>
      <c r="SZB47" s="851"/>
      <c r="SZC47" s="851"/>
      <c r="SZD47" s="851"/>
      <c r="SZE47" s="851"/>
      <c r="SZF47" s="851"/>
      <c r="SZG47" s="851"/>
      <c r="SZH47" s="851"/>
      <c r="SZI47" s="851"/>
      <c r="SZJ47" s="851"/>
      <c r="SZK47" s="851"/>
      <c r="SZL47" s="851"/>
      <c r="SZM47" s="851"/>
      <c r="SZN47" s="851"/>
      <c r="SZO47" s="851"/>
      <c r="SZP47" s="851"/>
      <c r="SZQ47" s="851"/>
      <c r="SZR47" s="851"/>
      <c r="SZS47" s="851"/>
      <c r="SZT47" s="851"/>
      <c r="SZU47" s="851"/>
      <c r="SZV47" s="851"/>
      <c r="SZW47" s="851"/>
      <c r="SZX47" s="851"/>
      <c r="SZY47" s="851"/>
      <c r="SZZ47" s="851"/>
      <c r="TAA47" s="851"/>
      <c r="TAB47" s="851"/>
      <c r="TAC47" s="851"/>
      <c r="TAD47" s="851"/>
      <c r="TAE47" s="851"/>
      <c r="TAF47" s="851"/>
      <c r="TAG47" s="851"/>
      <c r="TAH47" s="851"/>
      <c r="TAI47" s="851"/>
      <c r="TAJ47" s="851"/>
      <c r="TAK47" s="851"/>
      <c r="TAL47" s="851"/>
      <c r="TAM47" s="851"/>
      <c r="TAN47" s="851"/>
      <c r="TAO47" s="851"/>
      <c r="TAP47" s="851"/>
      <c r="TAQ47" s="851"/>
      <c r="TAR47" s="851"/>
      <c r="TAS47" s="851"/>
      <c r="TAT47" s="851"/>
      <c r="TAU47" s="851"/>
      <c r="TAV47" s="851"/>
      <c r="TAW47" s="851"/>
      <c r="TAX47" s="851"/>
      <c r="TAY47" s="851"/>
      <c r="TAZ47" s="851"/>
      <c r="TBA47" s="851"/>
      <c r="TBB47" s="851"/>
      <c r="TBC47" s="851"/>
      <c r="TBD47" s="851"/>
      <c r="TBE47" s="851"/>
      <c r="TBF47" s="851"/>
      <c r="TBG47" s="851"/>
      <c r="TBH47" s="851"/>
      <c r="TBI47" s="851"/>
      <c r="TBJ47" s="851"/>
      <c r="TBK47" s="851"/>
      <c r="TBL47" s="851"/>
      <c r="TBM47" s="851"/>
      <c r="TBN47" s="851"/>
      <c r="TBO47" s="851"/>
      <c r="TBP47" s="851"/>
      <c r="TBQ47" s="851"/>
      <c r="TBR47" s="851"/>
      <c r="TBS47" s="851"/>
      <c r="TBT47" s="851"/>
      <c r="TBU47" s="851"/>
      <c r="TBV47" s="851"/>
      <c r="TBW47" s="851"/>
      <c r="TBX47" s="851"/>
      <c r="TBY47" s="851"/>
      <c r="TBZ47" s="851"/>
      <c r="TCA47" s="851"/>
      <c r="TCB47" s="851"/>
      <c r="TCC47" s="851"/>
      <c r="TCD47" s="851"/>
      <c r="TCE47" s="851"/>
      <c r="TCF47" s="851"/>
      <c r="TCG47" s="851"/>
      <c r="TCH47" s="851"/>
      <c r="TCI47" s="851"/>
      <c r="TCJ47" s="851"/>
      <c r="TCK47" s="851"/>
      <c r="TCL47" s="851"/>
      <c r="TCM47" s="851"/>
      <c r="TCN47" s="851"/>
      <c r="TCO47" s="851"/>
      <c r="TCP47" s="851"/>
      <c r="TCQ47" s="851"/>
      <c r="TCR47" s="851"/>
      <c r="TCS47" s="851"/>
      <c r="TCT47" s="851"/>
      <c r="TCU47" s="851"/>
      <c r="TCV47" s="851"/>
      <c r="TCW47" s="851"/>
      <c r="TCX47" s="851"/>
      <c r="TCY47" s="851"/>
      <c r="TCZ47" s="851"/>
      <c r="TDA47" s="851"/>
      <c r="TDB47" s="851"/>
      <c r="TDC47" s="851"/>
      <c r="TDD47" s="851"/>
      <c r="TDE47" s="851"/>
      <c r="TDF47" s="851"/>
      <c r="TDG47" s="851"/>
      <c r="TDH47" s="851"/>
      <c r="TDI47" s="851"/>
      <c r="TDJ47" s="851"/>
      <c r="TDK47" s="851"/>
      <c r="TDL47" s="851"/>
      <c r="TDM47" s="851"/>
      <c r="TDN47" s="851"/>
      <c r="TDO47" s="851"/>
      <c r="TDP47" s="851"/>
      <c r="TDQ47" s="851"/>
      <c r="TDR47" s="851"/>
      <c r="TDS47" s="851"/>
      <c r="TDT47" s="851"/>
      <c r="TDU47" s="851"/>
      <c r="TDV47" s="851"/>
      <c r="TDW47" s="851"/>
      <c r="TDX47" s="851"/>
      <c r="TDY47" s="851"/>
      <c r="TDZ47" s="851"/>
      <c r="TEA47" s="851"/>
      <c r="TEB47" s="851"/>
      <c r="TEC47" s="851"/>
      <c r="TED47" s="851"/>
      <c r="TEE47" s="851"/>
      <c r="TEF47" s="851"/>
      <c r="TEG47" s="851"/>
      <c r="TEH47" s="851"/>
      <c r="TEI47" s="851"/>
      <c r="TEJ47" s="851"/>
      <c r="TEK47" s="851"/>
      <c r="TEL47" s="851"/>
      <c r="TEM47" s="851"/>
      <c r="TEN47" s="851"/>
      <c r="TEO47" s="851"/>
      <c r="TEP47" s="851"/>
      <c r="TEQ47" s="851"/>
      <c r="TER47" s="851"/>
      <c r="TES47" s="851"/>
      <c r="TET47" s="851"/>
      <c r="TEU47" s="851"/>
      <c r="TEV47" s="851"/>
      <c r="TEW47" s="851"/>
      <c r="TEX47" s="851"/>
      <c r="TEY47" s="851"/>
      <c r="TEZ47" s="851"/>
      <c r="TFA47" s="851"/>
      <c r="TFB47" s="851"/>
      <c r="TFC47" s="851"/>
      <c r="TFD47" s="851"/>
      <c r="TFE47" s="851"/>
      <c r="TFF47" s="851"/>
      <c r="TFG47" s="851"/>
      <c r="TFH47" s="851"/>
      <c r="TFI47" s="851"/>
      <c r="TFJ47" s="851"/>
      <c r="TFK47" s="851"/>
      <c r="TFL47" s="851"/>
      <c r="TFM47" s="851"/>
      <c r="TFN47" s="851"/>
      <c r="TFO47" s="851"/>
      <c r="TFP47" s="851"/>
      <c r="TFQ47" s="851"/>
      <c r="TFR47" s="851"/>
      <c r="TFS47" s="851"/>
      <c r="TFT47" s="851"/>
      <c r="TFU47" s="851"/>
      <c r="TFV47" s="851"/>
      <c r="TFW47" s="851"/>
      <c r="TFX47" s="851"/>
      <c r="TFY47" s="851"/>
      <c r="TFZ47" s="851"/>
      <c r="TGA47" s="851"/>
      <c r="TGB47" s="851"/>
      <c r="TGC47" s="851"/>
      <c r="TGD47" s="851"/>
      <c r="TGE47" s="851"/>
      <c r="TGF47" s="851"/>
      <c r="TGG47" s="851"/>
      <c r="TGH47" s="851"/>
      <c r="TGI47" s="851"/>
      <c r="TGJ47" s="851"/>
      <c r="TGK47" s="851"/>
      <c r="TGL47" s="851"/>
      <c r="TGM47" s="851"/>
      <c r="TGN47" s="851"/>
      <c r="TGO47" s="851"/>
      <c r="TGP47" s="851"/>
      <c r="TGQ47" s="851"/>
      <c r="TGR47" s="851"/>
      <c r="TGS47" s="851"/>
      <c r="TGT47" s="851"/>
      <c r="TGU47" s="851"/>
      <c r="TGV47" s="851"/>
      <c r="TGW47" s="851"/>
      <c r="TGX47" s="851"/>
      <c r="TGY47" s="851"/>
      <c r="TGZ47" s="851"/>
      <c r="THA47" s="851"/>
      <c r="THB47" s="851"/>
      <c r="THC47" s="851"/>
      <c r="THD47" s="851"/>
      <c r="THE47" s="851"/>
      <c r="THF47" s="851"/>
      <c r="THG47" s="851"/>
      <c r="THH47" s="851"/>
      <c r="THI47" s="851"/>
      <c r="THJ47" s="851"/>
      <c r="THK47" s="851"/>
      <c r="THL47" s="851"/>
      <c r="THM47" s="851"/>
      <c r="THN47" s="851"/>
      <c r="THO47" s="851"/>
      <c r="THP47" s="851"/>
      <c r="THQ47" s="851"/>
      <c r="THR47" s="851"/>
      <c r="THS47" s="851"/>
      <c r="THT47" s="851"/>
      <c r="THU47" s="851"/>
      <c r="THV47" s="851"/>
      <c r="THW47" s="851"/>
      <c r="THX47" s="851"/>
      <c r="THY47" s="851"/>
      <c r="THZ47" s="851"/>
      <c r="TIA47" s="851"/>
      <c r="TIB47" s="851"/>
      <c r="TIC47" s="851"/>
      <c r="TID47" s="851"/>
      <c r="TIE47" s="851"/>
      <c r="TIF47" s="851"/>
      <c r="TIG47" s="851"/>
      <c r="TIH47" s="851"/>
      <c r="TII47" s="851"/>
      <c r="TIJ47" s="851"/>
      <c r="TIK47" s="851"/>
      <c r="TIL47" s="851"/>
      <c r="TIM47" s="851"/>
      <c r="TIN47" s="851"/>
      <c r="TIO47" s="851"/>
      <c r="TIP47" s="851"/>
      <c r="TIQ47" s="851"/>
      <c r="TIR47" s="851"/>
      <c r="TIS47" s="851"/>
      <c r="TIT47" s="851"/>
      <c r="TIU47" s="851"/>
      <c r="TIV47" s="851"/>
      <c r="TIW47" s="851"/>
      <c r="TIX47" s="851"/>
      <c r="TIY47" s="851"/>
      <c r="TIZ47" s="851"/>
      <c r="TJA47" s="851"/>
      <c r="TJB47" s="851"/>
      <c r="TJC47" s="851"/>
      <c r="TJD47" s="851"/>
      <c r="TJE47" s="851"/>
      <c r="TJF47" s="851"/>
      <c r="TJG47" s="851"/>
      <c r="TJH47" s="851"/>
      <c r="TJI47" s="851"/>
      <c r="TJJ47" s="851"/>
      <c r="TJK47" s="851"/>
      <c r="TJL47" s="851"/>
      <c r="TJM47" s="851"/>
      <c r="TJN47" s="851"/>
      <c r="TJO47" s="851"/>
      <c r="TJP47" s="851"/>
      <c r="TJQ47" s="851"/>
      <c r="TJR47" s="851"/>
      <c r="TJS47" s="851"/>
      <c r="TJT47" s="851"/>
      <c r="TJU47" s="851"/>
      <c r="TJV47" s="851"/>
      <c r="TJW47" s="851"/>
      <c r="TJX47" s="851"/>
      <c r="TJY47" s="851"/>
      <c r="TJZ47" s="851"/>
      <c r="TKA47" s="851"/>
      <c r="TKB47" s="851"/>
      <c r="TKC47" s="851"/>
      <c r="TKD47" s="851"/>
      <c r="TKE47" s="851"/>
      <c r="TKF47" s="851"/>
      <c r="TKG47" s="851"/>
      <c r="TKH47" s="851"/>
      <c r="TKI47" s="851"/>
      <c r="TKJ47" s="851"/>
      <c r="TKK47" s="851"/>
      <c r="TKL47" s="851"/>
      <c r="TKM47" s="851"/>
      <c r="TKN47" s="851"/>
      <c r="TKO47" s="851"/>
      <c r="TKP47" s="851"/>
      <c r="TKQ47" s="851"/>
      <c r="TKR47" s="851"/>
      <c r="TKS47" s="851"/>
      <c r="TKT47" s="851"/>
      <c r="TKU47" s="851"/>
      <c r="TKV47" s="851"/>
      <c r="TKW47" s="851"/>
      <c r="TKX47" s="851"/>
      <c r="TKY47" s="851"/>
      <c r="TKZ47" s="851"/>
      <c r="TLA47" s="851"/>
      <c r="TLB47" s="851"/>
      <c r="TLC47" s="851"/>
      <c r="TLD47" s="851"/>
      <c r="TLE47" s="851"/>
      <c r="TLF47" s="851"/>
      <c r="TLG47" s="851"/>
      <c r="TLH47" s="851"/>
      <c r="TLI47" s="851"/>
      <c r="TLJ47" s="851"/>
      <c r="TLK47" s="851"/>
      <c r="TLL47" s="851"/>
      <c r="TLM47" s="851"/>
      <c r="TLN47" s="851"/>
      <c r="TLO47" s="851"/>
      <c r="TLP47" s="851"/>
      <c r="TLQ47" s="851"/>
      <c r="TLR47" s="851"/>
      <c r="TLS47" s="851"/>
      <c r="TLT47" s="851"/>
      <c r="TLU47" s="851"/>
      <c r="TLV47" s="851"/>
      <c r="TLW47" s="851"/>
      <c r="TLX47" s="851"/>
      <c r="TLY47" s="851"/>
      <c r="TLZ47" s="851"/>
      <c r="TMA47" s="851"/>
      <c r="TMB47" s="851"/>
      <c r="TMC47" s="851"/>
      <c r="TMD47" s="851"/>
      <c r="TME47" s="851"/>
      <c r="TMF47" s="851"/>
      <c r="TMG47" s="851"/>
      <c r="TMH47" s="851"/>
      <c r="TMI47" s="851"/>
      <c r="TMJ47" s="851"/>
      <c r="TMK47" s="851"/>
      <c r="TML47" s="851"/>
      <c r="TMM47" s="851"/>
      <c r="TMN47" s="851"/>
      <c r="TMO47" s="851"/>
      <c r="TMP47" s="851"/>
      <c r="TMQ47" s="851"/>
      <c r="TMR47" s="851"/>
      <c r="TMS47" s="851"/>
      <c r="TMT47" s="851"/>
      <c r="TMU47" s="851"/>
      <c r="TMV47" s="851"/>
      <c r="TMW47" s="851"/>
      <c r="TMX47" s="851"/>
      <c r="TMY47" s="851"/>
      <c r="TMZ47" s="851"/>
      <c r="TNA47" s="851"/>
      <c r="TNB47" s="851"/>
      <c r="TNC47" s="851"/>
      <c r="TND47" s="851"/>
      <c r="TNE47" s="851"/>
      <c r="TNF47" s="851"/>
      <c r="TNG47" s="851"/>
      <c r="TNH47" s="851"/>
      <c r="TNI47" s="851"/>
      <c r="TNJ47" s="851"/>
      <c r="TNK47" s="851"/>
      <c r="TNL47" s="851"/>
      <c r="TNM47" s="851"/>
      <c r="TNN47" s="851"/>
      <c r="TNO47" s="851"/>
      <c r="TNP47" s="851"/>
      <c r="TNQ47" s="851"/>
      <c r="TNR47" s="851"/>
      <c r="TNS47" s="851"/>
      <c r="TNT47" s="851"/>
      <c r="TNU47" s="851"/>
      <c r="TNV47" s="851"/>
      <c r="TNW47" s="851"/>
      <c r="TNX47" s="851"/>
      <c r="TNY47" s="851"/>
      <c r="TNZ47" s="851"/>
      <c r="TOA47" s="851"/>
      <c r="TOB47" s="851"/>
      <c r="TOC47" s="851"/>
      <c r="TOD47" s="851"/>
      <c r="TOE47" s="851"/>
      <c r="TOF47" s="851"/>
      <c r="TOG47" s="851"/>
      <c r="TOH47" s="851"/>
      <c r="TOI47" s="851"/>
      <c r="TOJ47" s="851"/>
      <c r="TOK47" s="851"/>
      <c r="TOL47" s="851"/>
      <c r="TOM47" s="851"/>
      <c r="TON47" s="851"/>
      <c r="TOO47" s="851"/>
      <c r="TOP47" s="851"/>
      <c r="TOQ47" s="851"/>
      <c r="TOR47" s="851"/>
      <c r="TOS47" s="851"/>
      <c r="TOT47" s="851"/>
      <c r="TOU47" s="851"/>
      <c r="TOV47" s="851"/>
      <c r="TOW47" s="851"/>
      <c r="TOX47" s="851"/>
      <c r="TOY47" s="851"/>
      <c r="TOZ47" s="851"/>
      <c r="TPA47" s="851"/>
      <c r="TPB47" s="851"/>
      <c r="TPC47" s="851"/>
      <c r="TPD47" s="851"/>
      <c r="TPE47" s="851"/>
      <c r="TPF47" s="851"/>
      <c r="TPG47" s="851"/>
      <c r="TPH47" s="851"/>
      <c r="TPI47" s="851"/>
      <c r="TPJ47" s="851"/>
      <c r="TPK47" s="851"/>
      <c r="TPL47" s="851"/>
      <c r="TPM47" s="851"/>
      <c r="TPN47" s="851"/>
      <c r="TPO47" s="851"/>
      <c r="TPP47" s="851"/>
      <c r="TPQ47" s="851"/>
      <c r="TPR47" s="851"/>
      <c r="TPS47" s="851"/>
      <c r="TPT47" s="851"/>
      <c r="TPU47" s="851"/>
      <c r="TPV47" s="851"/>
      <c r="TPW47" s="851"/>
      <c r="TPX47" s="851"/>
      <c r="TPY47" s="851"/>
      <c r="TPZ47" s="851"/>
      <c r="TQA47" s="851"/>
      <c r="TQB47" s="851"/>
      <c r="TQC47" s="851"/>
      <c r="TQD47" s="851"/>
      <c r="TQE47" s="851"/>
      <c r="TQF47" s="851"/>
      <c r="TQG47" s="851"/>
      <c r="TQH47" s="851"/>
      <c r="TQI47" s="851"/>
      <c r="TQJ47" s="851"/>
      <c r="TQK47" s="851"/>
      <c r="TQL47" s="851"/>
      <c r="TQM47" s="851"/>
      <c r="TQN47" s="851"/>
      <c r="TQO47" s="851"/>
      <c r="TQP47" s="851"/>
      <c r="TQQ47" s="851"/>
      <c r="TQR47" s="851"/>
      <c r="TQS47" s="851"/>
      <c r="TQT47" s="851"/>
      <c r="TQU47" s="851"/>
      <c r="TQV47" s="851"/>
      <c r="TQW47" s="851"/>
      <c r="TQX47" s="851"/>
      <c r="TQY47" s="851"/>
      <c r="TQZ47" s="851"/>
      <c r="TRA47" s="851"/>
      <c r="TRB47" s="851"/>
      <c r="TRC47" s="851"/>
      <c r="TRD47" s="851"/>
      <c r="TRE47" s="851"/>
      <c r="TRF47" s="851"/>
      <c r="TRG47" s="851"/>
      <c r="TRH47" s="851"/>
      <c r="TRI47" s="851"/>
      <c r="TRJ47" s="851"/>
      <c r="TRK47" s="851"/>
      <c r="TRL47" s="851"/>
      <c r="TRM47" s="851"/>
      <c r="TRN47" s="851"/>
      <c r="TRO47" s="851"/>
      <c r="TRP47" s="851"/>
      <c r="TRQ47" s="851"/>
      <c r="TRR47" s="851"/>
      <c r="TRS47" s="851"/>
      <c r="TRT47" s="851"/>
      <c r="TRU47" s="851"/>
      <c r="TRV47" s="851"/>
      <c r="TRW47" s="851"/>
      <c r="TRX47" s="851"/>
      <c r="TRY47" s="851"/>
      <c r="TRZ47" s="851"/>
      <c r="TSA47" s="851"/>
      <c r="TSB47" s="851"/>
      <c r="TSC47" s="851"/>
      <c r="TSD47" s="851"/>
      <c r="TSE47" s="851"/>
      <c r="TSF47" s="851"/>
      <c r="TSG47" s="851"/>
      <c r="TSH47" s="851"/>
      <c r="TSI47" s="851"/>
      <c r="TSJ47" s="851"/>
      <c r="TSK47" s="851"/>
      <c r="TSL47" s="851"/>
      <c r="TSM47" s="851"/>
      <c r="TSN47" s="851"/>
      <c r="TSO47" s="851"/>
      <c r="TSP47" s="851"/>
      <c r="TSQ47" s="851"/>
      <c r="TSR47" s="851"/>
      <c r="TSS47" s="851"/>
      <c r="TST47" s="851"/>
      <c r="TSU47" s="851"/>
      <c r="TSV47" s="851"/>
      <c r="TSW47" s="851"/>
      <c r="TSX47" s="851"/>
      <c r="TSY47" s="851"/>
      <c r="TSZ47" s="851"/>
      <c r="TTA47" s="851"/>
      <c r="TTB47" s="851"/>
      <c r="TTC47" s="851"/>
      <c r="TTD47" s="851"/>
      <c r="TTE47" s="851"/>
      <c r="TTF47" s="851"/>
      <c r="TTG47" s="851"/>
      <c r="TTH47" s="851"/>
      <c r="TTI47" s="851"/>
      <c r="TTJ47" s="851"/>
      <c r="TTK47" s="851"/>
      <c r="TTL47" s="851"/>
      <c r="TTM47" s="851"/>
      <c r="TTN47" s="851"/>
      <c r="TTO47" s="851"/>
      <c r="TTP47" s="851"/>
      <c r="TTQ47" s="851"/>
      <c r="TTR47" s="851"/>
      <c r="TTS47" s="851"/>
      <c r="TTT47" s="851"/>
      <c r="TTU47" s="851"/>
      <c r="TTV47" s="851"/>
      <c r="TTW47" s="851"/>
      <c r="TTX47" s="851"/>
      <c r="TTY47" s="851"/>
      <c r="TTZ47" s="851"/>
      <c r="TUA47" s="851"/>
      <c r="TUB47" s="851"/>
      <c r="TUC47" s="851"/>
      <c r="TUD47" s="851"/>
      <c r="TUE47" s="851"/>
      <c r="TUF47" s="851"/>
      <c r="TUG47" s="851"/>
      <c r="TUH47" s="851"/>
      <c r="TUI47" s="851"/>
      <c r="TUJ47" s="851"/>
      <c r="TUK47" s="851"/>
      <c r="TUL47" s="851"/>
      <c r="TUM47" s="851"/>
      <c r="TUN47" s="851"/>
      <c r="TUO47" s="851"/>
      <c r="TUP47" s="851"/>
      <c r="TUQ47" s="851"/>
      <c r="TUR47" s="851"/>
      <c r="TUS47" s="851"/>
      <c r="TUT47" s="851"/>
      <c r="TUU47" s="851"/>
      <c r="TUV47" s="851"/>
      <c r="TUW47" s="851"/>
      <c r="TUX47" s="851"/>
      <c r="TUY47" s="851"/>
      <c r="TUZ47" s="851"/>
      <c r="TVA47" s="851"/>
      <c r="TVB47" s="851"/>
      <c r="TVC47" s="851"/>
      <c r="TVD47" s="851"/>
      <c r="TVE47" s="851"/>
      <c r="TVF47" s="851"/>
      <c r="TVG47" s="851"/>
      <c r="TVH47" s="851"/>
      <c r="TVI47" s="851"/>
      <c r="TVJ47" s="851"/>
      <c r="TVK47" s="851"/>
      <c r="TVL47" s="851"/>
      <c r="TVM47" s="851"/>
      <c r="TVN47" s="851"/>
      <c r="TVO47" s="851"/>
      <c r="TVP47" s="851"/>
      <c r="TVQ47" s="851"/>
      <c r="TVR47" s="851"/>
      <c r="TVS47" s="851"/>
      <c r="TVT47" s="851"/>
      <c r="TVU47" s="851"/>
      <c r="TVV47" s="851"/>
      <c r="TVW47" s="851"/>
      <c r="TVX47" s="851"/>
      <c r="TVY47" s="851"/>
      <c r="TVZ47" s="851"/>
      <c r="TWA47" s="851"/>
      <c r="TWB47" s="851"/>
      <c r="TWC47" s="851"/>
      <c r="TWD47" s="851"/>
      <c r="TWE47" s="851"/>
      <c r="TWF47" s="851"/>
      <c r="TWG47" s="851"/>
      <c r="TWH47" s="851"/>
      <c r="TWI47" s="851"/>
      <c r="TWJ47" s="851"/>
      <c r="TWK47" s="851"/>
      <c r="TWL47" s="851"/>
      <c r="TWM47" s="851"/>
      <c r="TWN47" s="851"/>
      <c r="TWO47" s="851"/>
      <c r="TWP47" s="851"/>
      <c r="TWQ47" s="851"/>
      <c r="TWR47" s="851"/>
      <c r="TWS47" s="851"/>
      <c r="TWT47" s="851"/>
      <c r="TWU47" s="851"/>
      <c r="TWV47" s="851"/>
      <c r="TWW47" s="851"/>
      <c r="TWX47" s="851"/>
      <c r="TWY47" s="851"/>
      <c r="TWZ47" s="851"/>
      <c r="TXA47" s="851"/>
      <c r="TXB47" s="851"/>
      <c r="TXC47" s="851"/>
      <c r="TXD47" s="851"/>
      <c r="TXE47" s="851"/>
      <c r="TXF47" s="851"/>
      <c r="TXG47" s="851"/>
      <c r="TXH47" s="851"/>
      <c r="TXI47" s="851"/>
      <c r="TXJ47" s="851"/>
      <c r="TXK47" s="851"/>
      <c r="TXL47" s="851"/>
      <c r="TXM47" s="851"/>
      <c r="TXN47" s="851"/>
      <c r="TXO47" s="851"/>
      <c r="TXP47" s="851"/>
      <c r="TXQ47" s="851"/>
      <c r="TXR47" s="851"/>
      <c r="TXS47" s="851"/>
      <c r="TXT47" s="851"/>
      <c r="TXU47" s="851"/>
      <c r="TXV47" s="851"/>
      <c r="TXW47" s="851"/>
      <c r="TXX47" s="851"/>
      <c r="TXY47" s="851"/>
      <c r="TXZ47" s="851"/>
      <c r="TYA47" s="851"/>
      <c r="TYB47" s="851"/>
      <c r="TYC47" s="851"/>
      <c r="TYD47" s="851"/>
      <c r="TYE47" s="851"/>
      <c r="TYF47" s="851"/>
      <c r="TYG47" s="851"/>
      <c r="TYH47" s="851"/>
      <c r="TYI47" s="851"/>
      <c r="TYJ47" s="851"/>
      <c r="TYK47" s="851"/>
      <c r="TYL47" s="851"/>
      <c r="TYM47" s="851"/>
      <c r="TYN47" s="851"/>
      <c r="TYO47" s="851"/>
      <c r="TYP47" s="851"/>
      <c r="TYQ47" s="851"/>
      <c r="TYR47" s="851"/>
      <c r="TYS47" s="851"/>
      <c r="TYT47" s="851"/>
      <c r="TYU47" s="851"/>
      <c r="TYV47" s="851"/>
      <c r="TYW47" s="851"/>
      <c r="TYX47" s="851"/>
      <c r="TYY47" s="851"/>
      <c r="TYZ47" s="851"/>
      <c r="TZA47" s="851"/>
      <c r="TZB47" s="851"/>
      <c r="TZC47" s="851"/>
      <c r="TZD47" s="851"/>
      <c r="TZE47" s="851"/>
      <c r="TZF47" s="851"/>
      <c r="TZG47" s="851"/>
      <c r="TZH47" s="851"/>
      <c r="TZI47" s="851"/>
      <c r="TZJ47" s="851"/>
      <c r="TZK47" s="851"/>
      <c r="TZL47" s="851"/>
      <c r="TZM47" s="851"/>
      <c r="TZN47" s="851"/>
      <c r="TZO47" s="851"/>
      <c r="TZP47" s="851"/>
      <c r="TZQ47" s="851"/>
      <c r="TZR47" s="851"/>
      <c r="TZS47" s="851"/>
      <c r="TZT47" s="851"/>
      <c r="TZU47" s="851"/>
      <c r="TZV47" s="851"/>
      <c r="TZW47" s="851"/>
      <c r="TZX47" s="851"/>
      <c r="TZY47" s="851"/>
      <c r="TZZ47" s="851"/>
      <c r="UAA47" s="851"/>
      <c r="UAB47" s="851"/>
      <c r="UAC47" s="851"/>
      <c r="UAD47" s="851"/>
      <c r="UAE47" s="851"/>
      <c r="UAF47" s="851"/>
      <c r="UAG47" s="851"/>
      <c r="UAH47" s="851"/>
      <c r="UAI47" s="851"/>
      <c r="UAJ47" s="851"/>
      <c r="UAK47" s="851"/>
      <c r="UAL47" s="851"/>
      <c r="UAM47" s="851"/>
      <c r="UAN47" s="851"/>
      <c r="UAO47" s="851"/>
      <c r="UAP47" s="851"/>
      <c r="UAQ47" s="851"/>
      <c r="UAR47" s="851"/>
      <c r="UAS47" s="851"/>
      <c r="UAT47" s="851"/>
      <c r="UAU47" s="851"/>
      <c r="UAV47" s="851"/>
      <c r="UAW47" s="851"/>
      <c r="UAX47" s="851"/>
      <c r="UAY47" s="851"/>
      <c r="UAZ47" s="851"/>
      <c r="UBA47" s="851"/>
      <c r="UBB47" s="851"/>
      <c r="UBC47" s="851"/>
      <c r="UBD47" s="851"/>
      <c r="UBE47" s="851"/>
      <c r="UBF47" s="851"/>
      <c r="UBG47" s="851"/>
      <c r="UBH47" s="851"/>
      <c r="UBI47" s="851"/>
      <c r="UBJ47" s="851"/>
      <c r="UBK47" s="851"/>
      <c r="UBL47" s="851"/>
      <c r="UBM47" s="851"/>
      <c r="UBN47" s="851"/>
      <c r="UBO47" s="851"/>
      <c r="UBP47" s="851"/>
      <c r="UBQ47" s="851"/>
      <c r="UBR47" s="851"/>
      <c r="UBS47" s="851"/>
      <c r="UBT47" s="851"/>
      <c r="UBU47" s="851"/>
      <c r="UBV47" s="851"/>
      <c r="UBW47" s="851"/>
      <c r="UBX47" s="851"/>
      <c r="UBY47" s="851"/>
      <c r="UBZ47" s="851"/>
      <c r="UCA47" s="851"/>
      <c r="UCB47" s="851"/>
      <c r="UCC47" s="851"/>
      <c r="UCD47" s="851"/>
      <c r="UCE47" s="851"/>
      <c r="UCF47" s="851"/>
      <c r="UCG47" s="851"/>
      <c r="UCH47" s="851"/>
      <c r="UCI47" s="851"/>
      <c r="UCJ47" s="851"/>
      <c r="UCK47" s="851"/>
      <c r="UCL47" s="851"/>
      <c r="UCM47" s="851"/>
      <c r="UCN47" s="851"/>
      <c r="UCO47" s="851"/>
      <c r="UCP47" s="851"/>
      <c r="UCQ47" s="851"/>
      <c r="UCR47" s="851"/>
      <c r="UCS47" s="851"/>
      <c r="UCT47" s="851"/>
      <c r="UCU47" s="851"/>
      <c r="UCV47" s="851"/>
      <c r="UCW47" s="851"/>
      <c r="UCX47" s="851"/>
      <c r="UCY47" s="851"/>
      <c r="UCZ47" s="851"/>
      <c r="UDA47" s="851"/>
      <c r="UDB47" s="851"/>
      <c r="UDC47" s="851"/>
      <c r="UDD47" s="851"/>
      <c r="UDE47" s="851"/>
      <c r="UDF47" s="851"/>
      <c r="UDG47" s="851"/>
      <c r="UDH47" s="851"/>
      <c r="UDI47" s="851"/>
      <c r="UDJ47" s="851"/>
      <c r="UDK47" s="851"/>
      <c r="UDL47" s="851"/>
      <c r="UDM47" s="851"/>
      <c r="UDN47" s="851"/>
      <c r="UDO47" s="851"/>
      <c r="UDP47" s="851"/>
      <c r="UDQ47" s="851"/>
      <c r="UDR47" s="851"/>
      <c r="UDS47" s="851"/>
      <c r="UDT47" s="851"/>
      <c r="UDU47" s="851"/>
      <c r="UDV47" s="851"/>
      <c r="UDW47" s="851"/>
      <c r="UDX47" s="851"/>
      <c r="UDY47" s="851"/>
      <c r="UDZ47" s="851"/>
      <c r="UEA47" s="851"/>
      <c r="UEB47" s="851"/>
      <c r="UEC47" s="851"/>
      <c r="UED47" s="851"/>
      <c r="UEE47" s="851"/>
      <c r="UEF47" s="851"/>
      <c r="UEG47" s="851"/>
      <c r="UEH47" s="851"/>
      <c r="UEI47" s="851"/>
      <c r="UEJ47" s="851"/>
      <c r="UEK47" s="851"/>
      <c r="UEL47" s="851"/>
      <c r="UEM47" s="851"/>
      <c r="UEN47" s="851"/>
      <c r="UEO47" s="851"/>
      <c r="UEP47" s="851"/>
      <c r="UEQ47" s="851"/>
      <c r="UER47" s="851"/>
      <c r="UES47" s="851"/>
      <c r="UET47" s="851"/>
      <c r="UEU47" s="851"/>
      <c r="UEV47" s="851"/>
      <c r="UEW47" s="851"/>
      <c r="UEX47" s="851"/>
      <c r="UEY47" s="851"/>
      <c r="UEZ47" s="851"/>
      <c r="UFA47" s="851"/>
      <c r="UFB47" s="851"/>
      <c r="UFC47" s="851"/>
      <c r="UFD47" s="851"/>
      <c r="UFE47" s="851"/>
      <c r="UFF47" s="851"/>
      <c r="UFG47" s="851"/>
      <c r="UFH47" s="851"/>
      <c r="UFI47" s="851"/>
      <c r="UFJ47" s="851"/>
      <c r="UFK47" s="851"/>
      <c r="UFL47" s="851"/>
      <c r="UFM47" s="851"/>
      <c r="UFN47" s="851"/>
      <c r="UFO47" s="851"/>
      <c r="UFP47" s="851"/>
      <c r="UFQ47" s="851"/>
      <c r="UFR47" s="851"/>
      <c r="UFS47" s="851"/>
      <c r="UFT47" s="851"/>
      <c r="UFU47" s="851"/>
      <c r="UFV47" s="851"/>
      <c r="UFW47" s="851"/>
      <c r="UFX47" s="851"/>
      <c r="UFY47" s="851"/>
      <c r="UFZ47" s="851"/>
      <c r="UGA47" s="851"/>
      <c r="UGB47" s="851"/>
      <c r="UGC47" s="851"/>
      <c r="UGD47" s="851"/>
      <c r="UGE47" s="851"/>
      <c r="UGF47" s="851"/>
      <c r="UGG47" s="851"/>
      <c r="UGH47" s="851"/>
      <c r="UGI47" s="851"/>
      <c r="UGJ47" s="851"/>
      <c r="UGK47" s="851"/>
      <c r="UGL47" s="851"/>
      <c r="UGM47" s="851"/>
      <c r="UGN47" s="851"/>
      <c r="UGO47" s="851"/>
      <c r="UGP47" s="851"/>
      <c r="UGQ47" s="851"/>
      <c r="UGR47" s="851"/>
      <c r="UGS47" s="851"/>
      <c r="UGT47" s="851"/>
      <c r="UGU47" s="851"/>
      <c r="UGV47" s="851"/>
      <c r="UGW47" s="851"/>
      <c r="UGX47" s="851"/>
      <c r="UGY47" s="851"/>
      <c r="UGZ47" s="851"/>
      <c r="UHA47" s="851"/>
      <c r="UHB47" s="851"/>
      <c r="UHC47" s="851"/>
      <c r="UHD47" s="851"/>
      <c r="UHE47" s="851"/>
      <c r="UHF47" s="851"/>
      <c r="UHG47" s="851"/>
      <c r="UHH47" s="851"/>
      <c r="UHI47" s="851"/>
      <c r="UHJ47" s="851"/>
      <c r="UHK47" s="851"/>
      <c r="UHL47" s="851"/>
      <c r="UHM47" s="851"/>
      <c r="UHN47" s="851"/>
      <c r="UHO47" s="851"/>
      <c r="UHP47" s="851"/>
      <c r="UHQ47" s="851"/>
      <c r="UHR47" s="851"/>
      <c r="UHS47" s="851"/>
      <c r="UHT47" s="851"/>
      <c r="UHU47" s="851"/>
      <c r="UHV47" s="851"/>
      <c r="UHW47" s="851"/>
      <c r="UHX47" s="851"/>
      <c r="UHY47" s="851"/>
      <c r="UHZ47" s="851"/>
      <c r="UIA47" s="851"/>
      <c r="UIB47" s="851"/>
      <c r="UIC47" s="851"/>
      <c r="UID47" s="851"/>
      <c r="UIE47" s="851"/>
      <c r="UIF47" s="851"/>
      <c r="UIG47" s="851"/>
      <c r="UIH47" s="851"/>
      <c r="UII47" s="851"/>
      <c r="UIJ47" s="851"/>
      <c r="UIK47" s="851"/>
      <c r="UIL47" s="851"/>
      <c r="UIM47" s="851"/>
      <c r="UIN47" s="851"/>
      <c r="UIO47" s="851"/>
      <c r="UIP47" s="851"/>
      <c r="UIQ47" s="851"/>
      <c r="UIR47" s="851"/>
      <c r="UIS47" s="851"/>
      <c r="UIT47" s="851"/>
      <c r="UIU47" s="851"/>
      <c r="UIV47" s="851"/>
      <c r="UIW47" s="851"/>
      <c r="UIX47" s="851"/>
      <c r="UIY47" s="851"/>
      <c r="UIZ47" s="851"/>
      <c r="UJA47" s="851"/>
      <c r="UJB47" s="851"/>
      <c r="UJC47" s="851"/>
      <c r="UJD47" s="851"/>
      <c r="UJE47" s="851"/>
      <c r="UJF47" s="851"/>
      <c r="UJG47" s="851"/>
      <c r="UJH47" s="851"/>
      <c r="UJI47" s="851"/>
      <c r="UJJ47" s="851"/>
      <c r="UJK47" s="851"/>
      <c r="UJL47" s="851"/>
      <c r="UJM47" s="851"/>
      <c r="UJN47" s="851"/>
      <c r="UJO47" s="851"/>
      <c r="UJP47" s="851"/>
      <c r="UJQ47" s="851"/>
      <c r="UJR47" s="851"/>
      <c r="UJS47" s="851"/>
      <c r="UJT47" s="851"/>
      <c r="UJU47" s="851"/>
      <c r="UJV47" s="851"/>
      <c r="UJW47" s="851"/>
      <c r="UJX47" s="851"/>
      <c r="UJY47" s="851"/>
      <c r="UJZ47" s="851"/>
      <c r="UKA47" s="851"/>
      <c r="UKB47" s="851"/>
      <c r="UKC47" s="851"/>
      <c r="UKD47" s="851"/>
      <c r="UKE47" s="851"/>
      <c r="UKF47" s="851"/>
      <c r="UKG47" s="851"/>
      <c r="UKH47" s="851"/>
      <c r="UKI47" s="851"/>
      <c r="UKJ47" s="851"/>
      <c r="UKK47" s="851"/>
      <c r="UKL47" s="851"/>
      <c r="UKM47" s="851"/>
      <c r="UKN47" s="851"/>
      <c r="UKO47" s="851"/>
      <c r="UKP47" s="851"/>
      <c r="UKQ47" s="851"/>
      <c r="UKR47" s="851"/>
      <c r="UKS47" s="851"/>
      <c r="UKT47" s="851"/>
      <c r="UKU47" s="851"/>
      <c r="UKV47" s="851"/>
      <c r="UKW47" s="851"/>
      <c r="UKX47" s="851"/>
      <c r="UKY47" s="851"/>
      <c r="UKZ47" s="851"/>
      <c r="ULA47" s="851"/>
      <c r="ULB47" s="851"/>
      <c r="ULC47" s="851"/>
      <c r="ULD47" s="851"/>
      <c r="ULE47" s="851"/>
      <c r="ULF47" s="851"/>
      <c r="ULG47" s="851"/>
      <c r="ULH47" s="851"/>
      <c r="ULI47" s="851"/>
      <c r="ULJ47" s="851"/>
      <c r="ULK47" s="851"/>
      <c r="ULL47" s="851"/>
      <c r="ULM47" s="851"/>
      <c r="ULN47" s="851"/>
      <c r="ULO47" s="851"/>
      <c r="ULP47" s="851"/>
      <c r="ULQ47" s="851"/>
      <c r="ULR47" s="851"/>
      <c r="ULS47" s="851"/>
      <c r="ULT47" s="851"/>
      <c r="ULU47" s="851"/>
      <c r="ULV47" s="851"/>
      <c r="ULW47" s="851"/>
      <c r="ULX47" s="851"/>
      <c r="ULY47" s="851"/>
      <c r="ULZ47" s="851"/>
      <c r="UMA47" s="851"/>
      <c r="UMB47" s="851"/>
      <c r="UMC47" s="851"/>
      <c r="UMD47" s="851"/>
      <c r="UME47" s="851"/>
      <c r="UMF47" s="851"/>
      <c r="UMG47" s="851"/>
      <c r="UMH47" s="851"/>
      <c r="UMI47" s="851"/>
      <c r="UMJ47" s="851"/>
      <c r="UMK47" s="851"/>
      <c r="UML47" s="851"/>
      <c r="UMM47" s="851"/>
      <c r="UMN47" s="851"/>
      <c r="UMO47" s="851"/>
      <c r="UMP47" s="851"/>
      <c r="UMQ47" s="851"/>
      <c r="UMR47" s="851"/>
      <c r="UMS47" s="851"/>
      <c r="UMT47" s="851"/>
      <c r="UMU47" s="851"/>
      <c r="UMV47" s="851"/>
      <c r="UMW47" s="851"/>
      <c r="UMX47" s="851"/>
      <c r="UMY47" s="851"/>
      <c r="UMZ47" s="851"/>
      <c r="UNA47" s="851"/>
      <c r="UNB47" s="851"/>
      <c r="UNC47" s="851"/>
      <c r="UND47" s="851"/>
      <c r="UNE47" s="851"/>
      <c r="UNF47" s="851"/>
      <c r="UNG47" s="851"/>
      <c r="UNH47" s="851"/>
      <c r="UNI47" s="851"/>
      <c r="UNJ47" s="851"/>
      <c r="UNK47" s="851"/>
      <c r="UNL47" s="851"/>
      <c r="UNM47" s="851"/>
      <c r="UNN47" s="851"/>
      <c r="UNO47" s="851"/>
      <c r="UNP47" s="851"/>
      <c r="UNQ47" s="851"/>
      <c r="UNR47" s="851"/>
      <c r="UNS47" s="851"/>
      <c r="UNT47" s="851"/>
      <c r="UNU47" s="851"/>
      <c r="UNV47" s="851"/>
      <c r="UNW47" s="851"/>
      <c r="UNX47" s="851"/>
      <c r="UNY47" s="851"/>
      <c r="UNZ47" s="851"/>
      <c r="UOA47" s="851"/>
      <c r="UOB47" s="851"/>
      <c r="UOC47" s="851"/>
      <c r="UOD47" s="851"/>
      <c r="UOE47" s="851"/>
      <c r="UOF47" s="851"/>
      <c r="UOG47" s="851"/>
      <c r="UOH47" s="851"/>
      <c r="UOI47" s="851"/>
      <c r="UOJ47" s="851"/>
      <c r="UOK47" s="851"/>
      <c r="UOL47" s="851"/>
      <c r="UOM47" s="851"/>
      <c r="UON47" s="851"/>
      <c r="UOO47" s="851"/>
      <c r="UOP47" s="851"/>
      <c r="UOQ47" s="851"/>
      <c r="UOR47" s="851"/>
      <c r="UOS47" s="851"/>
      <c r="UOT47" s="851"/>
      <c r="UOU47" s="851"/>
      <c r="UOV47" s="851"/>
      <c r="UOW47" s="851"/>
      <c r="UOX47" s="851"/>
      <c r="UOY47" s="851"/>
      <c r="UOZ47" s="851"/>
      <c r="UPA47" s="851"/>
      <c r="UPB47" s="851"/>
      <c r="UPC47" s="851"/>
      <c r="UPD47" s="851"/>
      <c r="UPE47" s="851"/>
      <c r="UPF47" s="851"/>
      <c r="UPG47" s="851"/>
      <c r="UPH47" s="851"/>
      <c r="UPI47" s="851"/>
      <c r="UPJ47" s="851"/>
      <c r="UPK47" s="851"/>
      <c r="UPL47" s="851"/>
      <c r="UPM47" s="851"/>
      <c r="UPN47" s="851"/>
      <c r="UPO47" s="851"/>
      <c r="UPP47" s="851"/>
      <c r="UPQ47" s="851"/>
      <c r="UPR47" s="851"/>
      <c r="UPS47" s="851"/>
      <c r="UPT47" s="851"/>
      <c r="UPU47" s="851"/>
      <c r="UPV47" s="851"/>
      <c r="UPW47" s="851"/>
      <c r="UPX47" s="851"/>
      <c r="UPY47" s="851"/>
      <c r="UPZ47" s="851"/>
      <c r="UQA47" s="851"/>
      <c r="UQB47" s="851"/>
      <c r="UQC47" s="851"/>
      <c r="UQD47" s="851"/>
      <c r="UQE47" s="851"/>
      <c r="UQF47" s="851"/>
      <c r="UQG47" s="851"/>
      <c r="UQH47" s="851"/>
      <c r="UQI47" s="851"/>
      <c r="UQJ47" s="851"/>
      <c r="UQK47" s="851"/>
      <c r="UQL47" s="851"/>
      <c r="UQM47" s="851"/>
      <c r="UQN47" s="851"/>
      <c r="UQO47" s="851"/>
      <c r="UQP47" s="851"/>
      <c r="UQQ47" s="851"/>
      <c r="UQR47" s="851"/>
      <c r="UQS47" s="851"/>
      <c r="UQT47" s="851"/>
      <c r="UQU47" s="851"/>
      <c r="UQV47" s="851"/>
      <c r="UQW47" s="851"/>
      <c r="UQX47" s="851"/>
      <c r="UQY47" s="851"/>
      <c r="UQZ47" s="851"/>
      <c r="URA47" s="851"/>
      <c r="URB47" s="851"/>
      <c r="URC47" s="851"/>
      <c r="URD47" s="851"/>
      <c r="URE47" s="851"/>
      <c r="URF47" s="851"/>
      <c r="URG47" s="851"/>
      <c r="URH47" s="851"/>
      <c r="URI47" s="851"/>
      <c r="URJ47" s="851"/>
      <c r="URK47" s="851"/>
      <c r="URL47" s="851"/>
      <c r="URM47" s="851"/>
      <c r="URN47" s="851"/>
      <c r="URO47" s="851"/>
      <c r="URP47" s="851"/>
      <c r="URQ47" s="851"/>
      <c r="URR47" s="851"/>
      <c r="URS47" s="851"/>
      <c r="URT47" s="851"/>
      <c r="URU47" s="851"/>
      <c r="URV47" s="851"/>
      <c r="URW47" s="851"/>
      <c r="URX47" s="851"/>
      <c r="URY47" s="851"/>
      <c r="URZ47" s="851"/>
      <c r="USA47" s="851"/>
      <c r="USB47" s="851"/>
      <c r="USC47" s="851"/>
      <c r="USD47" s="851"/>
      <c r="USE47" s="851"/>
      <c r="USF47" s="851"/>
      <c r="USG47" s="851"/>
      <c r="USH47" s="851"/>
      <c r="USI47" s="851"/>
      <c r="USJ47" s="851"/>
      <c r="USK47" s="851"/>
      <c r="USL47" s="851"/>
      <c r="USM47" s="851"/>
      <c r="USN47" s="851"/>
      <c r="USO47" s="851"/>
      <c r="USP47" s="851"/>
      <c r="USQ47" s="851"/>
      <c r="USR47" s="851"/>
      <c r="USS47" s="851"/>
      <c r="UST47" s="851"/>
      <c r="USU47" s="851"/>
      <c r="USV47" s="851"/>
      <c r="USW47" s="851"/>
      <c r="USX47" s="851"/>
      <c r="USY47" s="851"/>
      <c r="USZ47" s="851"/>
      <c r="UTA47" s="851"/>
      <c r="UTB47" s="851"/>
      <c r="UTC47" s="851"/>
      <c r="UTD47" s="851"/>
      <c r="UTE47" s="851"/>
      <c r="UTF47" s="851"/>
      <c r="UTG47" s="851"/>
      <c r="UTH47" s="851"/>
      <c r="UTI47" s="851"/>
      <c r="UTJ47" s="851"/>
      <c r="UTK47" s="851"/>
      <c r="UTL47" s="851"/>
      <c r="UTM47" s="851"/>
      <c r="UTN47" s="851"/>
      <c r="UTO47" s="851"/>
      <c r="UTP47" s="851"/>
      <c r="UTQ47" s="851"/>
      <c r="UTR47" s="851"/>
      <c r="UTS47" s="851"/>
      <c r="UTT47" s="851"/>
      <c r="UTU47" s="851"/>
      <c r="UTV47" s="851"/>
      <c r="UTW47" s="851"/>
      <c r="UTX47" s="851"/>
      <c r="UTY47" s="851"/>
      <c r="UTZ47" s="851"/>
      <c r="UUA47" s="851"/>
      <c r="UUB47" s="851"/>
      <c r="UUC47" s="851"/>
      <c r="UUD47" s="851"/>
      <c r="UUE47" s="851"/>
      <c r="UUF47" s="851"/>
      <c r="UUG47" s="851"/>
      <c r="UUH47" s="851"/>
      <c r="UUI47" s="851"/>
      <c r="UUJ47" s="851"/>
      <c r="UUK47" s="851"/>
      <c r="UUL47" s="851"/>
      <c r="UUM47" s="851"/>
      <c r="UUN47" s="851"/>
      <c r="UUO47" s="851"/>
      <c r="UUP47" s="851"/>
      <c r="UUQ47" s="851"/>
      <c r="UUR47" s="851"/>
      <c r="UUS47" s="851"/>
      <c r="UUT47" s="851"/>
      <c r="UUU47" s="851"/>
      <c r="UUV47" s="851"/>
      <c r="UUW47" s="851"/>
      <c r="UUX47" s="851"/>
      <c r="UUY47" s="851"/>
      <c r="UUZ47" s="851"/>
      <c r="UVA47" s="851"/>
      <c r="UVB47" s="851"/>
      <c r="UVC47" s="851"/>
      <c r="UVD47" s="851"/>
      <c r="UVE47" s="851"/>
      <c r="UVF47" s="851"/>
      <c r="UVG47" s="851"/>
      <c r="UVH47" s="851"/>
      <c r="UVI47" s="851"/>
      <c r="UVJ47" s="851"/>
      <c r="UVK47" s="851"/>
      <c r="UVL47" s="851"/>
      <c r="UVM47" s="851"/>
      <c r="UVN47" s="851"/>
      <c r="UVO47" s="851"/>
      <c r="UVP47" s="851"/>
      <c r="UVQ47" s="851"/>
      <c r="UVR47" s="851"/>
      <c r="UVS47" s="851"/>
      <c r="UVT47" s="851"/>
      <c r="UVU47" s="851"/>
      <c r="UVV47" s="851"/>
      <c r="UVW47" s="851"/>
      <c r="UVX47" s="851"/>
      <c r="UVY47" s="851"/>
      <c r="UVZ47" s="851"/>
      <c r="UWA47" s="851"/>
      <c r="UWB47" s="851"/>
      <c r="UWC47" s="851"/>
      <c r="UWD47" s="851"/>
      <c r="UWE47" s="851"/>
      <c r="UWF47" s="851"/>
      <c r="UWG47" s="851"/>
      <c r="UWH47" s="851"/>
      <c r="UWI47" s="851"/>
      <c r="UWJ47" s="851"/>
      <c r="UWK47" s="851"/>
      <c r="UWL47" s="851"/>
      <c r="UWM47" s="851"/>
      <c r="UWN47" s="851"/>
      <c r="UWO47" s="851"/>
      <c r="UWP47" s="851"/>
      <c r="UWQ47" s="851"/>
      <c r="UWR47" s="851"/>
      <c r="UWS47" s="851"/>
      <c r="UWT47" s="851"/>
      <c r="UWU47" s="851"/>
      <c r="UWV47" s="851"/>
      <c r="UWW47" s="851"/>
      <c r="UWX47" s="851"/>
      <c r="UWY47" s="851"/>
      <c r="UWZ47" s="851"/>
      <c r="UXA47" s="851"/>
      <c r="UXB47" s="851"/>
      <c r="UXC47" s="851"/>
      <c r="UXD47" s="851"/>
      <c r="UXE47" s="851"/>
      <c r="UXF47" s="851"/>
      <c r="UXG47" s="851"/>
      <c r="UXH47" s="851"/>
      <c r="UXI47" s="851"/>
      <c r="UXJ47" s="851"/>
      <c r="UXK47" s="851"/>
      <c r="UXL47" s="851"/>
      <c r="UXM47" s="851"/>
      <c r="UXN47" s="851"/>
      <c r="UXO47" s="851"/>
      <c r="UXP47" s="851"/>
      <c r="UXQ47" s="851"/>
      <c r="UXR47" s="851"/>
      <c r="UXS47" s="851"/>
      <c r="UXT47" s="851"/>
      <c r="UXU47" s="851"/>
      <c r="UXV47" s="851"/>
      <c r="UXW47" s="851"/>
      <c r="UXX47" s="851"/>
      <c r="UXY47" s="851"/>
      <c r="UXZ47" s="851"/>
      <c r="UYA47" s="851"/>
      <c r="UYB47" s="851"/>
      <c r="UYC47" s="851"/>
      <c r="UYD47" s="851"/>
      <c r="UYE47" s="851"/>
      <c r="UYF47" s="851"/>
      <c r="UYG47" s="851"/>
      <c r="UYH47" s="851"/>
      <c r="UYI47" s="851"/>
      <c r="UYJ47" s="851"/>
      <c r="UYK47" s="851"/>
      <c r="UYL47" s="851"/>
      <c r="UYM47" s="851"/>
      <c r="UYN47" s="851"/>
      <c r="UYO47" s="851"/>
      <c r="UYP47" s="851"/>
      <c r="UYQ47" s="851"/>
      <c r="UYR47" s="851"/>
      <c r="UYS47" s="851"/>
      <c r="UYT47" s="851"/>
      <c r="UYU47" s="851"/>
      <c r="UYV47" s="851"/>
      <c r="UYW47" s="851"/>
      <c r="UYX47" s="851"/>
      <c r="UYY47" s="851"/>
      <c r="UYZ47" s="851"/>
      <c r="UZA47" s="851"/>
      <c r="UZB47" s="851"/>
      <c r="UZC47" s="851"/>
      <c r="UZD47" s="851"/>
      <c r="UZE47" s="851"/>
      <c r="UZF47" s="851"/>
      <c r="UZG47" s="851"/>
      <c r="UZH47" s="851"/>
      <c r="UZI47" s="851"/>
      <c r="UZJ47" s="851"/>
      <c r="UZK47" s="851"/>
      <c r="UZL47" s="851"/>
      <c r="UZM47" s="851"/>
      <c r="UZN47" s="851"/>
      <c r="UZO47" s="851"/>
      <c r="UZP47" s="851"/>
      <c r="UZQ47" s="851"/>
      <c r="UZR47" s="851"/>
      <c r="UZS47" s="851"/>
      <c r="UZT47" s="851"/>
      <c r="UZU47" s="851"/>
      <c r="UZV47" s="851"/>
      <c r="UZW47" s="851"/>
      <c r="UZX47" s="851"/>
      <c r="UZY47" s="851"/>
      <c r="UZZ47" s="851"/>
      <c r="VAA47" s="851"/>
      <c r="VAB47" s="851"/>
      <c r="VAC47" s="851"/>
      <c r="VAD47" s="851"/>
      <c r="VAE47" s="851"/>
      <c r="VAF47" s="851"/>
      <c r="VAG47" s="851"/>
      <c r="VAH47" s="851"/>
      <c r="VAI47" s="851"/>
      <c r="VAJ47" s="851"/>
      <c r="VAK47" s="851"/>
      <c r="VAL47" s="851"/>
      <c r="VAM47" s="851"/>
      <c r="VAN47" s="851"/>
      <c r="VAO47" s="851"/>
      <c r="VAP47" s="851"/>
      <c r="VAQ47" s="851"/>
      <c r="VAR47" s="851"/>
      <c r="VAS47" s="851"/>
      <c r="VAT47" s="851"/>
      <c r="VAU47" s="851"/>
      <c r="VAV47" s="851"/>
      <c r="VAW47" s="851"/>
      <c r="VAX47" s="851"/>
      <c r="VAY47" s="851"/>
      <c r="VAZ47" s="851"/>
      <c r="VBA47" s="851"/>
      <c r="VBB47" s="851"/>
      <c r="VBC47" s="851"/>
      <c r="VBD47" s="851"/>
      <c r="VBE47" s="851"/>
      <c r="VBF47" s="851"/>
      <c r="VBG47" s="851"/>
      <c r="VBH47" s="851"/>
      <c r="VBI47" s="851"/>
      <c r="VBJ47" s="851"/>
      <c r="VBK47" s="851"/>
      <c r="VBL47" s="851"/>
      <c r="VBM47" s="851"/>
      <c r="VBN47" s="851"/>
      <c r="VBO47" s="851"/>
      <c r="VBP47" s="851"/>
      <c r="VBQ47" s="851"/>
      <c r="VBR47" s="851"/>
      <c r="VBS47" s="851"/>
      <c r="VBT47" s="851"/>
      <c r="VBU47" s="851"/>
      <c r="VBV47" s="851"/>
      <c r="VBW47" s="851"/>
      <c r="VBX47" s="851"/>
      <c r="VBY47" s="851"/>
      <c r="VBZ47" s="851"/>
      <c r="VCA47" s="851"/>
      <c r="VCB47" s="851"/>
      <c r="VCC47" s="851"/>
      <c r="VCD47" s="851"/>
      <c r="VCE47" s="851"/>
      <c r="VCF47" s="851"/>
      <c r="VCG47" s="851"/>
      <c r="VCH47" s="851"/>
      <c r="VCI47" s="851"/>
      <c r="VCJ47" s="851"/>
      <c r="VCK47" s="851"/>
      <c r="VCL47" s="851"/>
      <c r="VCM47" s="851"/>
      <c r="VCN47" s="851"/>
      <c r="VCO47" s="851"/>
      <c r="VCP47" s="851"/>
      <c r="VCQ47" s="851"/>
      <c r="VCR47" s="851"/>
      <c r="VCS47" s="851"/>
      <c r="VCT47" s="851"/>
      <c r="VCU47" s="851"/>
      <c r="VCV47" s="851"/>
      <c r="VCW47" s="851"/>
      <c r="VCX47" s="851"/>
      <c r="VCY47" s="851"/>
      <c r="VCZ47" s="851"/>
      <c r="VDA47" s="851"/>
      <c r="VDB47" s="851"/>
      <c r="VDC47" s="851"/>
      <c r="VDD47" s="851"/>
      <c r="VDE47" s="851"/>
      <c r="VDF47" s="851"/>
      <c r="VDG47" s="851"/>
      <c r="VDH47" s="851"/>
      <c r="VDI47" s="851"/>
      <c r="VDJ47" s="851"/>
      <c r="VDK47" s="851"/>
      <c r="VDL47" s="851"/>
      <c r="VDM47" s="851"/>
      <c r="VDN47" s="851"/>
      <c r="VDO47" s="851"/>
      <c r="VDP47" s="851"/>
      <c r="VDQ47" s="851"/>
      <c r="VDR47" s="851"/>
      <c r="VDS47" s="851"/>
      <c r="VDT47" s="851"/>
      <c r="VDU47" s="851"/>
      <c r="VDV47" s="851"/>
      <c r="VDW47" s="851"/>
      <c r="VDX47" s="851"/>
      <c r="VDY47" s="851"/>
      <c r="VDZ47" s="851"/>
      <c r="VEA47" s="851"/>
      <c r="VEB47" s="851"/>
      <c r="VEC47" s="851"/>
      <c r="VED47" s="851"/>
      <c r="VEE47" s="851"/>
      <c r="VEF47" s="851"/>
      <c r="VEG47" s="851"/>
      <c r="VEH47" s="851"/>
      <c r="VEI47" s="851"/>
      <c r="VEJ47" s="851"/>
      <c r="VEK47" s="851"/>
      <c r="VEL47" s="851"/>
      <c r="VEM47" s="851"/>
      <c r="VEN47" s="851"/>
      <c r="VEO47" s="851"/>
      <c r="VEP47" s="851"/>
      <c r="VEQ47" s="851"/>
      <c r="VER47" s="851"/>
      <c r="VES47" s="851"/>
      <c r="VET47" s="851"/>
      <c r="VEU47" s="851"/>
      <c r="VEV47" s="851"/>
      <c r="VEW47" s="851"/>
      <c r="VEX47" s="851"/>
      <c r="VEY47" s="851"/>
      <c r="VEZ47" s="851"/>
      <c r="VFA47" s="851"/>
      <c r="VFB47" s="851"/>
      <c r="VFC47" s="851"/>
      <c r="VFD47" s="851"/>
      <c r="VFE47" s="851"/>
      <c r="VFF47" s="851"/>
      <c r="VFG47" s="851"/>
      <c r="VFH47" s="851"/>
      <c r="VFI47" s="851"/>
      <c r="VFJ47" s="851"/>
      <c r="VFK47" s="851"/>
      <c r="VFL47" s="851"/>
      <c r="VFM47" s="851"/>
      <c r="VFN47" s="851"/>
      <c r="VFO47" s="851"/>
      <c r="VFP47" s="851"/>
      <c r="VFQ47" s="851"/>
      <c r="VFR47" s="851"/>
      <c r="VFS47" s="851"/>
      <c r="VFT47" s="851"/>
      <c r="VFU47" s="851"/>
      <c r="VFV47" s="851"/>
      <c r="VFW47" s="851"/>
      <c r="VFX47" s="851"/>
      <c r="VFY47" s="851"/>
      <c r="VFZ47" s="851"/>
      <c r="VGA47" s="851"/>
      <c r="VGB47" s="851"/>
      <c r="VGC47" s="851"/>
      <c r="VGD47" s="851"/>
      <c r="VGE47" s="851"/>
      <c r="VGF47" s="851"/>
      <c r="VGG47" s="851"/>
      <c r="VGH47" s="851"/>
      <c r="VGI47" s="851"/>
      <c r="VGJ47" s="851"/>
      <c r="VGK47" s="851"/>
      <c r="VGL47" s="851"/>
      <c r="VGM47" s="851"/>
      <c r="VGN47" s="851"/>
      <c r="VGO47" s="851"/>
      <c r="VGP47" s="851"/>
      <c r="VGQ47" s="851"/>
      <c r="VGR47" s="851"/>
      <c r="VGS47" s="851"/>
      <c r="VGT47" s="851"/>
      <c r="VGU47" s="851"/>
      <c r="VGV47" s="851"/>
      <c r="VGW47" s="851"/>
      <c r="VGX47" s="851"/>
      <c r="VGY47" s="851"/>
      <c r="VGZ47" s="851"/>
      <c r="VHA47" s="851"/>
      <c r="VHB47" s="851"/>
      <c r="VHC47" s="851"/>
      <c r="VHD47" s="851"/>
      <c r="VHE47" s="851"/>
      <c r="VHF47" s="851"/>
      <c r="VHG47" s="851"/>
      <c r="VHH47" s="851"/>
      <c r="VHI47" s="851"/>
      <c r="VHJ47" s="851"/>
      <c r="VHK47" s="851"/>
      <c r="VHL47" s="851"/>
      <c r="VHM47" s="851"/>
      <c r="VHN47" s="851"/>
      <c r="VHO47" s="851"/>
      <c r="VHP47" s="851"/>
      <c r="VHQ47" s="851"/>
      <c r="VHR47" s="851"/>
      <c r="VHS47" s="851"/>
      <c r="VHT47" s="851"/>
      <c r="VHU47" s="851"/>
      <c r="VHV47" s="851"/>
      <c r="VHW47" s="851"/>
      <c r="VHX47" s="851"/>
      <c r="VHY47" s="851"/>
      <c r="VHZ47" s="851"/>
      <c r="VIA47" s="851"/>
      <c r="VIB47" s="851"/>
      <c r="VIC47" s="851"/>
      <c r="VID47" s="851"/>
      <c r="VIE47" s="851"/>
      <c r="VIF47" s="851"/>
      <c r="VIG47" s="851"/>
      <c r="VIH47" s="851"/>
      <c r="VII47" s="851"/>
      <c r="VIJ47" s="851"/>
      <c r="VIK47" s="851"/>
      <c r="VIL47" s="851"/>
      <c r="VIM47" s="851"/>
      <c r="VIN47" s="851"/>
      <c r="VIO47" s="851"/>
      <c r="VIP47" s="851"/>
      <c r="VIQ47" s="851"/>
      <c r="VIR47" s="851"/>
      <c r="VIS47" s="851"/>
      <c r="VIT47" s="851"/>
      <c r="VIU47" s="851"/>
      <c r="VIV47" s="851"/>
      <c r="VIW47" s="851"/>
      <c r="VIX47" s="851"/>
      <c r="VIY47" s="851"/>
      <c r="VIZ47" s="851"/>
      <c r="VJA47" s="851"/>
      <c r="VJB47" s="851"/>
      <c r="VJC47" s="851"/>
      <c r="VJD47" s="851"/>
      <c r="VJE47" s="851"/>
      <c r="VJF47" s="851"/>
      <c r="VJG47" s="851"/>
      <c r="VJH47" s="851"/>
      <c r="VJI47" s="851"/>
      <c r="VJJ47" s="851"/>
      <c r="VJK47" s="851"/>
      <c r="VJL47" s="851"/>
      <c r="VJM47" s="851"/>
      <c r="VJN47" s="851"/>
      <c r="VJO47" s="851"/>
      <c r="VJP47" s="851"/>
      <c r="VJQ47" s="851"/>
      <c r="VJR47" s="851"/>
      <c r="VJS47" s="851"/>
      <c r="VJT47" s="851"/>
      <c r="VJU47" s="851"/>
      <c r="VJV47" s="851"/>
      <c r="VJW47" s="851"/>
      <c r="VJX47" s="851"/>
      <c r="VJY47" s="851"/>
      <c r="VJZ47" s="851"/>
      <c r="VKA47" s="851"/>
      <c r="VKB47" s="851"/>
      <c r="VKC47" s="851"/>
      <c r="VKD47" s="851"/>
      <c r="VKE47" s="851"/>
      <c r="VKF47" s="851"/>
      <c r="VKG47" s="851"/>
      <c r="VKH47" s="851"/>
      <c r="VKI47" s="851"/>
      <c r="VKJ47" s="851"/>
      <c r="VKK47" s="851"/>
      <c r="VKL47" s="851"/>
      <c r="VKM47" s="851"/>
      <c r="VKN47" s="851"/>
      <c r="VKO47" s="851"/>
      <c r="VKP47" s="851"/>
      <c r="VKQ47" s="851"/>
      <c r="VKR47" s="851"/>
      <c r="VKS47" s="851"/>
      <c r="VKT47" s="851"/>
      <c r="VKU47" s="851"/>
      <c r="VKV47" s="851"/>
      <c r="VKW47" s="851"/>
      <c r="VKX47" s="851"/>
      <c r="VKY47" s="851"/>
      <c r="VKZ47" s="851"/>
      <c r="VLA47" s="851"/>
      <c r="VLB47" s="851"/>
      <c r="VLC47" s="851"/>
      <c r="VLD47" s="851"/>
      <c r="VLE47" s="851"/>
      <c r="VLF47" s="851"/>
      <c r="VLG47" s="851"/>
      <c r="VLH47" s="851"/>
      <c r="VLI47" s="851"/>
      <c r="VLJ47" s="851"/>
      <c r="VLK47" s="851"/>
      <c r="VLL47" s="851"/>
      <c r="VLM47" s="851"/>
      <c r="VLN47" s="851"/>
      <c r="VLO47" s="851"/>
      <c r="VLP47" s="851"/>
      <c r="VLQ47" s="851"/>
      <c r="VLR47" s="851"/>
      <c r="VLS47" s="851"/>
      <c r="VLT47" s="851"/>
      <c r="VLU47" s="851"/>
      <c r="VLV47" s="851"/>
      <c r="VLW47" s="851"/>
      <c r="VLX47" s="851"/>
      <c r="VLY47" s="851"/>
      <c r="VLZ47" s="851"/>
      <c r="VMA47" s="851"/>
      <c r="VMB47" s="851"/>
      <c r="VMC47" s="851"/>
      <c r="VMD47" s="851"/>
      <c r="VME47" s="851"/>
      <c r="VMF47" s="851"/>
      <c r="VMG47" s="851"/>
      <c r="VMH47" s="851"/>
      <c r="VMI47" s="851"/>
      <c r="VMJ47" s="851"/>
      <c r="VMK47" s="851"/>
      <c r="VML47" s="851"/>
      <c r="VMM47" s="851"/>
      <c r="VMN47" s="851"/>
      <c r="VMO47" s="851"/>
      <c r="VMP47" s="851"/>
      <c r="VMQ47" s="851"/>
      <c r="VMR47" s="851"/>
      <c r="VMS47" s="851"/>
      <c r="VMT47" s="851"/>
      <c r="VMU47" s="851"/>
      <c r="VMV47" s="851"/>
      <c r="VMW47" s="851"/>
      <c r="VMX47" s="851"/>
      <c r="VMY47" s="851"/>
      <c r="VMZ47" s="851"/>
      <c r="VNA47" s="851"/>
      <c r="VNB47" s="851"/>
      <c r="VNC47" s="851"/>
      <c r="VND47" s="851"/>
      <c r="VNE47" s="851"/>
      <c r="VNF47" s="851"/>
      <c r="VNG47" s="851"/>
      <c r="VNH47" s="851"/>
      <c r="VNI47" s="851"/>
      <c r="VNJ47" s="851"/>
      <c r="VNK47" s="851"/>
      <c r="VNL47" s="851"/>
      <c r="VNM47" s="851"/>
      <c r="VNN47" s="851"/>
      <c r="VNO47" s="851"/>
      <c r="VNP47" s="851"/>
      <c r="VNQ47" s="851"/>
      <c r="VNR47" s="851"/>
      <c r="VNS47" s="851"/>
      <c r="VNT47" s="851"/>
      <c r="VNU47" s="851"/>
      <c r="VNV47" s="851"/>
      <c r="VNW47" s="851"/>
      <c r="VNX47" s="851"/>
      <c r="VNY47" s="851"/>
      <c r="VNZ47" s="851"/>
      <c r="VOA47" s="851"/>
      <c r="VOB47" s="851"/>
      <c r="VOC47" s="851"/>
      <c r="VOD47" s="851"/>
      <c r="VOE47" s="851"/>
      <c r="VOF47" s="851"/>
      <c r="VOG47" s="851"/>
      <c r="VOH47" s="851"/>
      <c r="VOI47" s="851"/>
      <c r="VOJ47" s="851"/>
      <c r="VOK47" s="851"/>
      <c r="VOL47" s="851"/>
      <c r="VOM47" s="851"/>
      <c r="VON47" s="851"/>
      <c r="VOO47" s="851"/>
      <c r="VOP47" s="851"/>
      <c r="VOQ47" s="851"/>
      <c r="VOR47" s="851"/>
      <c r="VOS47" s="851"/>
      <c r="VOT47" s="851"/>
      <c r="VOU47" s="851"/>
      <c r="VOV47" s="851"/>
      <c r="VOW47" s="851"/>
      <c r="VOX47" s="851"/>
      <c r="VOY47" s="851"/>
      <c r="VOZ47" s="851"/>
      <c r="VPA47" s="851"/>
      <c r="VPB47" s="851"/>
      <c r="VPC47" s="851"/>
      <c r="VPD47" s="851"/>
      <c r="VPE47" s="851"/>
      <c r="VPF47" s="851"/>
      <c r="VPG47" s="851"/>
      <c r="VPH47" s="851"/>
      <c r="VPI47" s="851"/>
      <c r="VPJ47" s="851"/>
      <c r="VPK47" s="851"/>
      <c r="VPL47" s="851"/>
      <c r="VPM47" s="851"/>
      <c r="VPN47" s="851"/>
      <c r="VPO47" s="851"/>
      <c r="VPP47" s="851"/>
      <c r="VPQ47" s="851"/>
      <c r="VPR47" s="851"/>
      <c r="VPS47" s="851"/>
      <c r="VPT47" s="851"/>
      <c r="VPU47" s="851"/>
      <c r="VPV47" s="851"/>
      <c r="VPW47" s="851"/>
      <c r="VPX47" s="851"/>
      <c r="VPY47" s="851"/>
      <c r="VPZ47" s="851"/>
      <c r="VQA47" s="851"/>
      <c r="VQB47" s="851"/>
      <c r="VQC47" s="851"/>
      <c r="VQD47" s="851"/>
      <c r="VQE47" s="851"/>
      <c r="VQF47" s="851"/>
      <c r="VQG47" s="851"/>
      <c r="VQH47" s="851"/>
      <c r="VQI47" s="851"/>
      <c r="VQJ47" s="851"/>
      <c r="VQK47" s="851"/>
      <c r="VQL47" s="851"/>
      <c r="VQM47" s="851"/>
      <c r="VQN47" s="851"/>
      <c r="VQO47" s="851"/>
      <c r="VQP47" s="851"/>
      <c r="VQQ47" s="851"/>
      <c r="VQR47" s="851"/>
      <c r="VQS47" s="851"/>
      <c r="VQT47" s="851"/>
      <c r="VQU47" s="851"/>
      <c r="VQV47" s="851"/>
      <c r="VQW47" s="851"/>
      <c r="VQX47" s="851"/>
      <c r="VQY47" s="851"/>
      <c r="VQZ47" s="851"/>
      <c r="VRA47" s="851"/>
      <c r="VRB47" s="851"/>
      <c r="VRC47" s="851"/>
      <c r="VRD47" s="851"/>
      <c r="VRE47" s="851"/>
      <c r="VRF47" s="851"/>
      <c r="VRG47" s="851"/>
      <c r="VRH47" s="851"/>
      <c r="VRI47" s="851"/>
      <c r="VRJ47" s="851"/>
      <c r="VRK47" s="851"/>
      <c r="VRL47" s="851"/>
      <c r="VRM47" s="851"/>
      <c r="VRN47" s="851"/>
      <c r="VRO47" s="851"/>
      <c r="VRP47" s="851"/>
      <c r="VRQ47" s="851"/>
      <c r="VRR47" s="851"/>
      <c r="VRS47" s="851"/>
      <c r="VRT47" s="851"/>
      <c r="VRU47" s="851"/>
      <c r="VRV47" s="851"/>
      <c r="VRW47" s="851"/>
      <c r="VRX47" s="851"/>
      <c r="VRY47" s="851"/>
      <c r="VRZ47" s="851"/>
      <c r="VSA47" s="851"/>
      <c r="VSB47" s="851"/>
      <c r="VSC47" s="851"/>
      <c r="VSD47" s="851"/>
      <c r="VSE47" s="851"/>
      <c r="VSF47" s="851"/>
      <c r="VSG47" s="851"/>
      <c r="VSH47" s="851"/>
      <c r="VSI47" s="851"/>
      <c r="VSJ47" s="851"/>
      <c r="VSK47" s="851"/>
      <c r="VSL47" s="851"/>
      <c r="VSM47" s="851"/>
      <c r="VSN47" s="851"/>
      <c r="VSO47" s="851"/>
      <c r="VSP47" s="851"/>
      <c r="VSQ47" s="851"/>
      <c r="VSR47" s="851"/>
      <c r="VSS47" s="851"/>
      <c r="VST47" s="851"/>
      <c r="VSU47" s="851"/>
      <c r="VSV47" s="851"/>
      <c r="VSW47" s="851"/>
      <c r="VSX47" s="851"/>
      <c r="VSY47" s="851"/>
      <c r="VSZ47" s="851"/>
      <c r="VTA47" s="851"/>
      <c r="VTB47" s="851"/>
      <c r="VTC47" s="851"/>
      <c r="VTD47" s="851"/>
      <c r="VTE47" s="851"/>
      <c r="VTF47" s="851"/>
      <c r="VTG47" s="851"/>
      <c r="VTH47" s="851"/>
      <c r="VTI47" s="851"/>
      <c r="VTJ47" s="851"/>
      <c r="VTK47" s="851"/>
      <c r="VTL47" s="851"/>
      <c r="VTM47" s="851"/>
      <c r="VTN47" s="851"/>
      <c r="VTO47" s="851"/>
      <c r="VTP47" s="851"/>
      <c r="VTQ47" s="851"/>
      <c r="VTR47" s="851"/>
      <c r="VTS47" s="851"/>
      <c r="VTT47" s="851"/>
      <c r="VTU47" s="851"/>
      <c r="VTV47" s="851"/>
      <c r="VTW47" s="851"/>
      <c r="VTX47" s="851"/>
      <c r="VTY47" s="851"/>
      <c r="VTZ47" s="851"/>
      <c r="VUA47" s="851"/>
      <c r="VUB47" s="851"/>
      <c r="VUC47" s="851"/>
      <c r="VUD47" s="851"/>
      <c r="VUE47" s="851"/>
      <c r="VUF47" s="851"/>
      <c r="VUG47" s="851"/>
      <c r="VUH47" s="851"/>
      <c r="VUI47" s="851"/>
      <c r="VUJ47" s="851"/>
      <c r="VUK47" s="851"/>
      <c r="VUL47" s="851"/>
      <c r="VUM47" s="851"/>
      <c r="VUN47" s="851"/>
      <c r="VUO47" s="851"/>
      <c r="VUP47" s="851"/>
      <c r="VUQ47" s="851"/>
      <c r="VUR47" s="851"/>
      <c r="VUS47" s="851"/>
      <c r="VUT47" s="851"/>
      <c r="VUU47" s="851"/>
      <c r="VUV47" s="851"/>
      <c r="VUW47" s="851"/>
      <c r="VUX47" s="851"/>
      <c r="VUY47" s="851"/>
      <c r="VUZ47" s="851"/>
      <c r="VVA47" s="851"/>
      <c r="VVB47" s="851"/>
      <c r="VVC47" s="851"/>
      <c r="VVD47" s="851"/>
      <c r="VVE47" s="851"/>
      <c r="VVF47" s="851"/>
      <c r="VVG47" s="851"/>
      <c r="VVH47" s="851"/>
      <c r="VVI47" s="851"/>
      <c r="VVJ47" s="851"/>
      <c r="VVK47" s="851"/>
      <c r="VVL47" s="851"/>
      <c r="VVM47" s="851"/>
      <c r="VVN47" s="851"/>
      <c r="VVO47" s="851"/>
      <c r="VVP47" s="851"/>
      <c r="VVQ47" s="851"/>
      <c r="VVR47" s="851"/>
      <c r="VVS47" s="851"/>
      <c r="VVT47" s="851"/>
      <c r="VVU47" s="851"/>
      <c r="VVV47" s="851"/>
      <c r="VVW47" s="851"/>
      <c r="VVX47" s="851"/>
      <c r="VVY47" s="851"/>
      <c r="VVZ47" s="851"/>
      <c r="VWA47" s="851"/>
      <c r="VWB47" s="851"/>
      <c r="VWC47" s="851"/>
      <c r="VWD47" s="851"/>
      <c r="VWE47" s="851"/>
      <c r="VWF47" s="851"/>
      <c r="VWG47" s="851"/>
      <c r="VWH47" s="851"/>
      <c r="VWI47" s="851"/>
      <c r="VWJ47" s="851"/>
      <c r="VWK47" s="851"/>
      <c r="VWL47" s="851"/>
      <c r="VWM47" s="851"/>
      <c r="VWN47" s="851"/>
      <c r="VWO47" s="851"/>
      <c r="VWP47" s="851"/>
      <c r="VWQ47" s="851"/>
      <c r="VWR47" s="851"/>
      <c r="VWS47" s="851"/>
      <c r="VWT47" s="851"/>
      <c r="VWU47" s="851"/>
      <c r="VWV47" s="851"/>
      <c r="VWW47" s="851"/>
      <c r="VWX47" s="851"/>
      <c r="VWY47" s="851"/>
      <c r="VWZ47" s="851"/>
      <c r="VXA47" s="851"/>
      <c r="VXB47" s="851"/>
      <c r="VXC47" s="851"/>
      <c r="VXD47" s="851"/>
      <c r="VXE47" s="851"/>
      <c r="VXF47" s="851"/>
      <c r="VXG47" s="851"/>
      <c r="VXH47" s="851"/>
      <c r="VXI47" s="851"/>
      <c r="VXJ47" s="851"/>
      <c r="VXK47" s="851"/>
      <c r="VXL47" s="851"/>
      <c r="VXM47" s="851"/>
      <c r="VXN47" s="851"/>
      <c r="VXO47" s="851"/>
      <c r="VXP47" s="851"/>
      <c r="VXQ47" s="851"/>
      <c r="VXR47" s="851"/>
      <c r="VXS47" s="851"/>
      <c r="VXT47" s="851"/>
      <c r="VXU47" s="851"/>
      <c r="VXV47" s="851"/>
      <c r="VXW47" s="851"/>
      <c r="VXX47" s="851"/>
      <c r="VXY47" s="851"/>
      <c r="VXZ47" s="851"/>
      <c r="VYA47" s="851"/>
      <c r="VYB47" s="851"/>
      <c r="VYC47" s="851"/>
      <c r="VYD47" s="851"/>
      <c r="VYE47" s="851"/>
      <c r="VYF47" s="851"/>
      <c r="VYG47" s="851"/>
      <c r="VYH47" s="851"/>
      <c r="VYI47" s="851"/>
      <c r="VYJ47" s="851"/>
      <c r="VYK47" s="851"/>
      <c r="VYL47" s="851"/>
      <c r="VYM47" s="851"/>
      <c r="VYN47" s="851"/>
      <c r="VYO47" s="851"/>
      <c r="VYP47" s="851"/>
      <c r="VYQ47" s="851"/>
      <c r="VYR47" s="851"/>
      <c r="VYS47" s="851"/>
      <c r="VYT47" s="851"/>
      <c r="VYU47" s="851"/>
      <c r="VYV47" s="851"/>
      <c r="VYW47" s="851"/>
      <c r="VYX47" s="851"/>
      <c r="VYY47" s="851"/>
      <c r="VYZ47" s="851"/>
      <c r="VZA47" s="851"/>
      <c r="VZB47" s="851"/>
      <c r="VZC47" s="851"/>
      <c r="VZD47" s="851"/>
      <c r="VZE47" s="851"/>
      <c r="VZF47" s="851"/>
      <c r="VZG47" s="851"/>
      <c r="VZH47" s="851"/>
      <c r="VZI47" s="851"/>
      <c r="VZJ47" s="851"/>
      <c r="VZK47" s="851"/>
      <c r="VZL47" s="851"/>
      <c r="VZM47" s="851"/>
      <c r="VZN47" s="851"/>
      <c r="VZO47" s="851"/>
      <c r="VZP47" s="851"/>
      <c r="VZQ47" s="851"/>
      <c r="VZR47" s="851"/>
      <c r="VZS47" s="851"/>
      <c r="VZT47" s="851"/>
      <c r="VZU47" s="851"/>
      <c r="VZV47" s="851"/>
      <c r="VZW47" s="851"/>
      <c r="VZX47" s="851"/>
      <c r="VZY47" s="851"/>
      <c r="VZZ47" s="851"/>
      <c r="WAA47" s="851"/>
      <c r="WAB47" s="851"/>
      <c r="WAC47" s="851"/>
      <c r="WAD47" s="851"/>
      <c r="WAE47" s="851"/>
      <c r="WAF47" s="851"/>
      <c r="WAG47" s="851"/>
      <c r="WAH47" s="851"/>
      <c r="WAI47" s="851"/>
      <c r="WAJ47" s="851"/>
      <c r="WAK47" s="851"/>
      <c r="WAL47" s="851"/>
      <c r="WAM47" s="851"/>
      <c r="WAN47" s="851"/>
      <c r="WAO47" s="851"/>
      <c r="WAP47" s="851"/>
      <c r="WAQ47" s="851"/>
      <c r="WAR47" s="851"/>
      <c r="WAS47" s="851"/>
      <c r="WAT47" s="851"/>
      <c r="WAU47" s="851"/>
      <c r="WAV47" s="851"/>
      <c r="WAW47" s="851"/>
      <c r="WAX47" s="851"/>
      <c r="WAY47" s="851"/>
      <c r="WAZ47" s="851"/>
      <c r="WBA47" s="851"/>
      <c r="WBB47" s="851"/>
      <c r="WBC47" s="851"/>
      <c r="WBD47" s="851"/>
      <c r="WBE47" s="851"/>
      <c r="WBF47" s="851"/>
      <c r="WBG47" s="851"/>
      <c r="WBH47" s="851"/>
      <c r="WBI47" s="851"/>
      <c r="WBJ47" s="851"/>
      <c r="WBK47" s="851"/>
      <c r="WBL47" s="851"/>
      <c r="WBM47" s="851"/>
      <c r="WBN47" s="851"/>
      <c r="WBO47" s="851"/>
      <c r="WBP47" s="851"/>
      <c r="WBQ47" s="851"/>
      <c r="WBR47" s="851"/>
      <c r="WBS47" s="851"/>
      <c r="WBT47" s="851"/>
      <c r="WBU47" s="851"/>
      <c r="WBV47" s="851"/>
      <c r="WBW47" s="851"/>
      <c r="WBX47" s="851"/>
      <c r="WBY47" s="851"/>
      <c r="WBZ47" s="851"/>
      <c r="WCA47" s="851"/>
      <c r="WCB47" s="851"/>
      <c r="WCC47" s="851"/>
      <c r="WCD47" s="851"/>
      <c r="WCE47" s="851"/>
      <c r="WCF47" s="851"/>
      <c r="WCG47" s="851"/>
      <c r="WCH47" s="851"/>
      <c r="WCI47" s="851"/>
      <c r="WCJ47" s="851"/>
      <c r="WCK47" s="851"/>
      <c r="WCL47" s="851"/>
      <c r="WCM47" s="851"/>
      <c r="WCN47" s="851"/>
      <c r="WCO47" s="851"/>
      <c r="WCP47" s="851"/>
      <c r="WCQ47" s="851"/>
      <c r="WCR47" s="851"/>
      <c r="WCS47" s="851"/>
      <c r="WCT47" s="851"/>
      <c r="WCU47" s="851"/>
      <c r="WCV47" s="851"/>
      <c r="WCW47" s="851"/>
      <c r="WCX47" s="851"/>
      <c r="WCY47" s="851"/>
      <c r="WCZ47" s="851"/>
      <c r="WDA47" s="851"/>
      <c r="WDB47" s="851"/>
      <c r="WDC47" s="851"/>
      <c r="WDD47" s="851"/>
      <c r="WDE47" s="851"/>
      <c r="WDF47" s="851"/>
      <c r="WDG47" s="851"/>
      <c r="WDH47" s="851"/>
      <c r="WDI47" s="851"/>
      <c r="WDJ47" s="851"/>
      <c r="WDK47" s="851"/>
      <c r="WDL47" s="851"/>
      <c r="WDM47" s="851"/>
      <c r="WDN47" s="851"/>
      <c r="WDO47" s="851"/>
      <c r="WDP47" s="851"/>
      <c r="WDQ47" s="851"/>
      <c r="WDR47" s="851"/>
      <c r="WDS47" s="851"/>
      <c r="WDT47" s="851"/>
      <c r="WDU47" s="851"/>
      <c r="WDV47" s="851"/>
      <c r="WDW47" s="851"/>
      <c r="WDX47" s="851"/>
      <c r="WDY47" s="851"/>
      <c r="WDZ47" s="851"/>
      <c r="WEA47" s="851"/>
      <c r="WEB47" s="851"/>
      <c r="WEC47" s="851"/>
      <c r="WED47" s="851"/>
      <c r="WEE47" s="851"/>
      <c r="WEF47" s="851"/>
      <c r="WEG47" s="851"/>
      <c r="WEH47" s="851"/>
      <c r="WEI47" s="851"/>
      <c r="WEJ47" s="851"/>
      <c r="WEK47" s="851"/>
      <c r="WEL47" s="851"/>
      <c r="WEM47" s="851"/>
      <c r="WEN47" s="851"/>
      <c r="WEO47" s="851"/>
      <c r="WEP47" s="851"/>
      <c r="WEQ47" s="851"/>
      <c r="WER47" s="851"/>
      <c r="WES47" s="851"/>
      <c r="WET47" s="851"/>
      <c r="WEU47" s="851"/>
      <c r="WEV47" s="851"/>
      <c r="WEW47" s="851"/>
      <c r="WEX47" s="851"/>
      <c r="WEY47" s="851"/>
      <c r="WEZ47" s="851"/>
      <c r="WFA47" s="851"/>
      <c r="WFB47" s="851"/>
      <c r="WFC47" s="851"/>
      <c r="WFD47" s="851"/>
      <c r="WFE47" s="851"/>
      <c r="WFF47" s="851"/>
      <c r="WFG47" s="851"/>
      <c r="WFH47" s="851"/>
      <c r="WFI47" s="851"/>
      <c r="WFJ47" s="851"/>
      <c r="WFK47" s="851"/>
      <c r="WFL47" s="851"/>
      <c r="WFM47" s="851"/>
      <c r="WFN47" s="851"/>
      <c r="WFO47" s="851"/>
      <c r="WFP47" s="851"/>
      <c r="WFQ47" s="851"/>
      <c r="WFR47" s="851"/>
      <c r="WFS47" s="851"/>
      <c r="WFT47" s="851"/>
      <c r="WFU47" s="851"/>
      <c r="WFV47" s="851"/>
      <c r="WFW47" s="851"/>
      <c r="WFX47" s="851"/>
      <c r="WFY47" s="851"/>
      <c r="WFZ47" s="851"/>
      <c r="WGA47" s="851"/>
      <c r="WGB47" s="851"/>
      <c r="WGC47" s="851"/>
      <c r="WGD47" s="851"/>
      <c r="WGE47" s="851"/>
      <c r="WGF47" s="851"/>
      <c r="WGG47" s="851"/>
      <c r="WGH47" s="851"/>
      <c r="WGI47" s="851"/>
      <c r="WGJ47" s="851"/>
      <c r="WGK47" s="851"/>
      <c r="WGL47" s="851"/>
      <c r="WGM47" s="851"/>
      <c r="WGN47" s="851"/>
      <c r="WGO47" s="851"/>
      <c r="WGP47" s="851"/>
      <c r="WGQ47" s="851"/>
      <c r="WGR47" s="851"/>
      <c r="WGS47" s="851"/>
      <c r="WGT47" s="851"/>
      <c r="WGU47" s="851"/>
      <c r="WGV47" s="851"/>
      <c r="WGW47" s="851"/>
      <c r="WGX47" s="851"/>
      <c r="WGY47" s="851"/>
      <c r="WGZ47" s="851"/>
      <c r="WHA47" s="851"/>
      <c r="WHB47" s="851"/>
      <c r="WHC47" s="851"/>
      <c r="WHD47" s="851"/>
      <c r="WHE47" s="851"/>
      <c r="WHF47" s="851"/>
      <c r="WHG47" s="851"/>
      <c r="WHH47" s="851"/>
      <c r="WHI47" s="851"/>
      <c r="WHJ47" s="851"/>
      <c r="WHK47" s="851"/>
      <c r="WHL47" s="851"/>
      <c r="WHM47" s="851"/>
      <c r="WHN47" s="851"/>
      <c r="WHO47" s="851"/>
      <c r="WHP47" s="851"/>
      <c r="WHQ47" s="851"/>
      <c r="WHR47" s="851"/>
      <c r="WHS47" s="851"/>
      <c r="WHT47" s="851"/>
      <c r="WHU47" s="851"/>
      <c r="WHV47" s="851"/>
      <c r="WHW47" s="851"/>
      <c r="WHX47" s="851"/>
      <c r="WHY47" s="851"/>
      <c r="WHZ47" s="851"/>
      <c r="WIA47" s="851"/>
      <c r="WIB47" s="851"/>
      <c r="WIC47" s="851"/>
      <c r="WID47" s="851"/>
      <c r="WIE47" s="851"/>
      <c r="WIF47" s="851"/>
      <c r="WIG47" s="851"/>
      <c r="WIH47" s="851"/>
      <c r="WII47" s="851"/>
      <c r="WIJ47" s="851"/>
      <c r="WIK47" s="851"/>
      <c r="WIL47" s="851"/>
      <c r="WIM47" s="851"/>
      <c r="WIN47" s="851"/>
      <c r="WIO47" s="851"/>
      <c r="WIP47" s="851"/>
      <c r="WIQ47" s="851"/>
      <c r="WIR47" s="851"/>
      <c r="WIS47" s="851"/>
      <c r="WIT47" s="851"/>
      <c r="WIU47" s="851"/>
      <c r="WIV47" s="851"/>
      <c r="WIW47" s="851"/>
      <c r="WIX47" s="851"/>
      <c r="WIY47" s="851"/>
      <c r="WIZ47" s="851"/>
      <c r="WJA47" s="851"/>
      <c r="WJB47" s="851"/>
      <c r="WJC47" s="851"/>
      <c r="WJD47" s="851"/>
      <c r="WJE47" s="851"/>
      <c r="WJF47" s="851"/>
      <c r="WJG47" s="851"/>
      <c r="WJH47" s="851"/>
      <c r="WJI47" s="851"/>
      <c r="WJJ47" s="851"/>
      <c r="WJK47" s="851"/>
      <c r="WJL47" s="851"/>
      <c r="WJM47" s="851"/>
      <c r="WJN47" s="851"/>
      <c r="WJO47" s="851"/>
      <c r="WJP47" s="851"/>
      <c r="WJQ47" s="851"/>
      <c r="WJR47" s="851"/>
      <c r="WJS47" s="851"/>
      <c r="WJT47" s="851"/>
      <c r="WJU47" s="851"/>
      <c r="WJV47" s="851"/>
      <c r="WJW47" s="851"/>
      <c r="WJX47" s="851"/>
      <c r="WJY47" s="851"/>
      <c r="WJZ47" s="851"/>
      <c r="WKA47" s="851"/>
      <c r="WKB47" s="851"/>
      <c r="WKC47" s="851"/>
      <c r="WKD47" s="851"/>
      <c r="WKE47" s="851"/>
      <c r="WKF47" s="851"/>
      <c r="WKG47" s="851"/>
      <c r="WKH47" s="851"/>
      <c r="WKI47" s="851"/>
      <c r="WKJ47" s="851"/>
      <c r="WKK47" s="851"/>
      <c r="WKL47" s="851"/>
      <c r="WKM47" s="851"/>
      <c r="WKN47" s="851"/>
      <c r="WKO47" s="851"/>
      <c r="WKP47" s="851"/>
      <c r="WKQ47" s="851"/>
      <c r="WKR47" s="851"/>
      <c r="WKS47" s="851"/>
      <c r="WKT47" s="851"/>
      <c r="WKU47" s="851"/>
      <c r="WKV47" s="851"/>
      <c r="WKW47" s="851"/>
      <c r="WKX47" s="851"/>
      <c r="WKY47" s="851"/>
      <c r="WKZ47" s="851"/>
      <c r="WLA47" s="851"/>
      <c r="WLB47" s="851"/>
      <c r="WLC47" s="851"/>
      <c r="WLD47" s="851"/>
      <c r="WLE47" s="851"/>
      <c r="WLF47" s="851"/>
      <c r="WLG47" s="851"/>
      <c r="WLH47" s="851"/>
      <c r="WLI47" s="851"/>
      <c r="WLJ47" s="851"/>
      <c r="WLK47" s="851"/>
      <c r="WLL47" s="851"/>
      <c r="WLM47" s="851"/>
      <c r="WLN47" s="851"/>
      <c r="WLO47" s="851"/>
      <c r="WLP47" s="851"/>
      <c r="WLQ47" s="851"/>
      <c r="WLR47" s="851"/>
      <c r="WLS47" s="851"/>
      <c r="WLT47" s="851"/>
      <c r="WLU47" s="851"/>
      <c r="WLV47" s="851"/>
      <c r="WLW47" s="851"/>
      <c r="WLX47" s="851"/>
      <c r="WLY47" s="851"/>
      <c r="WLZ47" s="851"/>
      <c r="WMA47" s="851"/>
      <c r="WMB47" s="851"/>
      <c r="WMC47" s="851"/>
      <c r="WMD47" s="851"/>
      <c r="WME47" s="851"/>
      <c r="WMF47" s="851"/>
      <c r="WMG47" s="851"/>
      <c r="WMH47" s="851"/>
      <c r="WMI47" s="851"/>
      <c r="WMJ47" s="851"/>
      <c r="WMK47" s="851"/>
      <c r="WML47" s="851"/>
      <c r="WMM47" s="851"/>
      <c r="WMN47" s="851"/>
      <c r="WMO47" s="851"/>
      <c r="WMP47" s="851"/>
      <c r="WMQ47" s="851"/>
      <c r="WMR47" s="851"/>
      <c r="WMS47" s="851"/>
      <c r="WMT47" s="851"/>
      <c r="WMU47" s="851"/>
      <c r="WMV47" s="851"/>
      <c r="WMW47" s="851"/>
      <c r="WMX47" s="851"/>
      <c r="WMY47" s="851"/>
      <c r="WMZ47" s="851"/>
      <c r="WNA47" s="851"/>
      <c r="WNB47" s="851"/>
      <c r="WNC47" s="851"/>
      <c r="WND47" s="851"/>
      <c r="WNE47" s="851"/>
      <c r="WNF47" s="851"/>
      <c r="WNG47" s="851"/>
      <c r="WNH47" s="851"/>
      <c r="WNI47" s="851"/>
      <c r="WNJ47" s="851"/>
      <c r="WNK47" s="851"/>
      <c r="WNL47" s="851"/>
      <c r="WNM47" s="851"/>
      <c r="WNN47" s="851"/>
      <c r="WNO47" s="851"/>
      <c r="WNP47" s="851"/>
      <c r="WNQ47" s="851"/>
      <c r="WNR47" s="851"/>
      <c r="WNS47" s="851"/>
      <c r="WNT47" s="851"/>
      <c r="WNU47" s="851"/>
      <c r="WNV47" s="851"/>
      <c r="WNW47" s="851"/>
      <c r="WNX47" s="851"/>
      <c r="WNY47" s="851"/>
      <c r="WNZ47" s="851"/>
      <c r="WOA47" s="851"/>
      <c r="WOB47" s="851"/>
      <c r="WOC47" s="851"/>
      <c r="WOD47" s="851"/>
      <c r="WOE47" s="851"/>
      <c r="WOF47" s="851"/>
      <c r="WOG47" s="851"/>
      <c r="WOH47" s="851"/>
      <c r="WOI47" s="851"/>
      <c r="WOJ47" s="851"/>
      <c r="WOK47" s="851"/>
      <c r="WOL47" s="851"/>
      <c r="WOM47" s="851"/>
      <c r="WON47" s="851"/>
      <c r="WOO47" s="851"/>
      <c r="WOP47" s="851"/>
      <c r="WOQ47" s="851"/>
      <c r="WOR47" s="851"/>
      <c r="WOS47" s="851"/>
      <c r="WOT47" s="851"/>
      <c r="WOU47" s="851"/>
      <c r="WOV47" s="851"/>
      <c r="WOW47" s="851"/>
      <c r="WOX47" s="851"/>
      <c r="WOY47" s="851"/>
      <c r="WOZ47" s="851"/>
      <c r="WPA47" s="851"/>
      <c r="WPB47" s="851"/>
      <c r="WPC47" s="851"/>
      <c r="WPD47" s="851"/>
      <c r="WPE47" s="851"/>
      <c r="WPF47" s="851"/>
      <c r="WPG47" s="851"/>
      <c r="WPH47" s="851"/>
      <c r="WPI47" s="851"/>
      <c r="WPJ47" s="851"/>
      <c r="WPK47" s="851"/>
      <c r="WPL47" s="851"/>
      <c r="WPM47" s="851"/>
      <c r="WPN47" s="851"/>
      <c r="WPO47" s="851"/>
      <c r="WPP47" s="851"/>
      <c r="WPQ47" s="851"/>
      <c r="WPR47" s="851"/>
      <c r="WPS47" s="851"/>
      <c r="WPT47" s="851"/>
      <c r="WPU47" s="851"/>
      <c r="WPV47" s="851"/>
      <c r="WPW47" s="851"/>
      <c r="WPX47" s="851"/>
      <c r="WPY47" s="851"/>
      <c r="WPZ47" s="851"/>
      <c r="WQA47" s="851"/>
      <c r="WQB47" s="851"/>
      <c r="WQC47" s="851"/>
      <c r="WQD47" s="851"/>
      <c r="WQE47" s="851"/>
      <c r="WQF47" s="851"/>
      <c r="WQG47" s="851"/>
      <c r="WQH47" s="851"/>
      <c r="WQI47" s="851"/>
      <c r="WQJ47" s="851"/>
      <c r="WQK47" s="851"/>
      <c r="WQL47" s="851"/>
      <c r="WQM47" s="851"/>
      <c r="WQN47" s="851"/>
      <c r="WQO47" s="851"/>
      <c r="WQP47" s="851"/>
      <c r="WQQ47" s="851"/>
      <c r="WQR47" s="851"/>
      <c r="WQS47" s="851"/>
      <c r="WQT47" s="851"/>
      <c r="WQU47" s="851"/>
      <c r="WQV47" s="851"/>
      <c r="WQW47" s="851"/>
      <c r="WQX47" s="851"/>
      <c r="WQY47" s="851"/>
      <c r="WQZ47" s="851"/>
      <c r="WRA47" s="851"/>
      <c r="WRB47" s="851"/>
      <c r="WRC47" s="851"/>
      <c r="WRD47" s="851"/>
      <c r="WRE47" s="851"/>
      <c r="WRF47" s="851"/>
      <c r="WRG47" s="851"/>
      <c r="WRH47" s="851"/>
      <c r="WRI47" s="851"/>
      <c r="WRJ47" s="851"/>
      <c r="WRK47" s="851"/>
      <c r="WRL47" s="851"/>
      <c r="WRM47" s="851"/>
      <c r="WRN47" s="851"/>
      <c r="WRO47" s="851"/>
      <c r="WRP47" s="851"/>
      <c r="WRQ47" s="851"/>
      <c r="WRR47" s="851"/>
      <c r="WRS47" s="851"/>
      <c r="WRT47" s="851"/>
      <c r="WRU47" s="851"/>
      <c r="WRV47" s="851"/>
      <c r="WRW47" s="851"/>
      <c r="WRX47" s="851"/>
      <c r="WRY47" s="851"/>
      <c r="WRZ47" s="851"/>
      <c r="WSA47" s="851"/>
      <c r="WSB47" s="851"/>
      <c r="WSC47" s="851"/>
      <c r="WSD47" s="851"/>
      <c r="WSE47" s="851"/>
      <c r="WSF47" s="851"/>
      <c r="WSG47" s="851"/>
      <c r="WSH47" s="851"/>
      <c r="WSI47" s="851"/>
      <c r="WSJ47" s="851"/>
      <c r="WSK47" s="851"/>
      <c r="WSL47" s="851"/>
      <c r="WSM47" s="851"/>
      <c r="WSN47" s="851"/>
      <c r="WSO47" s="851"/>
      <c r="WSP47" s="851"/>
      <c r="WSQ47" s="851"/>
      <c r="WSR47" s="851"/>
      <c r="WSS47" s="851"/>
      <c r="WST47" s="851"/>
      <c r="WSU47" s="851"/>
      <c r="WSV47" s="851"/>
      <c r="WSW47" s="851"/>
      <c r="WSX47" s="851"/>
      <c r="WSY47" s="851"/>
      <c r="WSZ47" s="851"/>
      <c r="WTA47" s="851"/>
      <c r="WTB47" s="851"/>
      <c r="WTC47" s="851"/>
      <c r="WTD47" s="851"/>
      <c r="WTE47" s="851"/>
      <c r="WTF47" s="851"/>
      <c r="WTG47" s="851"/>
      <c r="WTH47" s="851"/>
      <c r="WTI47" s="851"/>
      <c r="WTJ47" s="851"/>
      <c r="WTK47" s="851"/>
      <c r="WTL47" s="851"/>
      <c r="WTM47" s="851"/>
      <c r="WTN47" s="851"/>
      <c r="WTO47" s="851"/>
      <c r="WTP47" s="851"/>
      <c r="WTQ47" s="851"/>
      <c r="WTR47" s="851"/>
      <c r="WTS47" s="851"/>
      <c r="WTT47" s="851"/>
      <c r="WTU47" s="851"/>
      <c r="WTV47" s="851"/>
      <c r="WTW47" s="851"/>
      <c r="WTX47" s="851"/>
      <c r="WTY47" s="851"/>
      <c r="WTZ47" s="851"/>
      <c r="WUA47" s="851"/>
      <c r="WUB47" s="851"/>
      <c r="WUC47" s="851"/>
      <c r="WUD47" s="851"/>
      <c r="WUE47" s="851"/>
      <c r="WUF47" s="851"/>
      <c r="WUG47" s="851"/>
      <c r="WUH47" s="851"/>
      <c r="WUI47" s="851"/>
      <c r="WUJ47" s="851"/>
      <c r="WUK47" s="851"/>
      <c r="WUL47" s="851"/>
      <c r="WUM47" s="851"/>
      <c r="WUN47" s="851"/>
      <c r="WUO47" s="851"/>
      <c r="WUP47" s="851"/>
      <c r="WUQ47" s="851"/>
      <c r="WUR47" s="851"/>
      <c r="WUS47" s="851"/>
      <c r="WUT47" s="851"/>
      <c r="WUU47" s="851"/>
      <c r="WUV47" s="851"/>
      <c r="WUW47" s="851"/>
      <c r="WUX47" s="851"/>
      <c r="WUY47" s="851"/>
      <c r="WUZ47" s="851"/>
      <c r="WVA47" s="851"/>
      <c r="WVB47" s="851"/>
      <c r="WVC47" s="851"/>
      <c r="WVD47" s="851"/>
      <c r="WVE47" s="851"/>
      <c r="WVF47" s="851"/>
      <c r="WVG47" s="851"/>
      <c r="WVH47" s="851"/>
      <c r="WVI47" s="851"/>
      <c r="WVJ47" s="851"/>
      <c r="WVK47" s="851"/>
      <c r="WVL47" s="851"/>
      <c r="WVM47" s="851"/>
      <c r="WVN47" s="851"/>
      <c r="WVO47" s="851"/>
      <c r="WVP47" s="851"/>
      <c r="WVQ47" s="851"/>
      <c r="WVR47" s="851"/>
      <c r="WVS47" s="851"/>
      <c r="WVT47" s="851"/>
      <c r="WVU47" s="851"/>
      <c r="WVV47" s="851"/>
      <c r="WVW47" s="851"/>
      <c r="WVX47" s="851"/>
      <c r="WVY47" s="851"/>
      <c r="WVZ47" s="851"/>
      <c r="WWA47" s="851"/>
      <c r="WWB47" s="851"/>
      <c r="WWC47" s="851"/>
      <c r="WWD47" s="851"/>
      <c r="WWE47" s="851"/>
      <c r="WWF47" s="851"/>
      <c r="WWG47" s="851"/>
      <c r="WWH47" s="851"/>
      <c r="WWI47" s="851"/>
      <c r="WWJ47" s="851"/>
      <c r="WWK47" s="851"/>
      <c r="WWL47" s="851"/>
      <c r="WWM47" s="851"/>
      <c r="WWN47" s="851"/>
      <c r="WWO47" s="851"/>
      <c r="WWP47" s="851"/>
      <c r="WWQ47" s="851"/>
      <c r="WWR47" s="851"/>
      <c r="WWS47" s="851"/>
      <c r="WWT47" s="851"/>
      <c r="WWU47" s="851"/>
      <c r="WWV47" s="851"/>
      <c r="WWW47" s="851"/>
      <c r="WWX47" s="851"/>
      <c r="WWY47" s="851"/>
      <c r="WWZ47" s="851"/>
      <c r="WXA47" s="851"/>
      <c r="WXB47" s="851"/>
      <c r="WXC47" s="851"/>
      <c r="WXD47" s="851"/>
      <c r="WXE47" s="851"/>
      <c r="WXF47" s="851"/>
      <c r="WXG47" s="851"/>
      <c r="WXH47" s="851"/>
      <c r="WXI47" s="851"/>
      <c r="WXJ47" s="851"/>
      <c r="WXK47" s="851"/>
      <c r="WXL47" s="851"/>
      <c r="WXM47" s="851"/>
      <c r="WXN47" s="851"/>
      <c r="WXO47" s="851"/>
      <c r="WXP47" s="851"/>
      <c r="WXQ47" s="851"/>
      <c r="WXR47" s="851"/>
      <c r="WXS47" s="851"/>
      <c r="WXT47" s="851"/>
      <c r="WXU47" s="851"/>
      <c r="WXV47" s="851"/>
      <c r="WXW47" s="851"/>
      <c r="WXX47" s="851"/>
      <c r="WXY47" s="851"/>
      <c r="WXZ47" s="851"/>
      <c r="WYA47" s="851"/>
      <c r="WYB47" s="851"/>
      <c r="WYC47" s="851"/>
      <c r="WYD47" s="851"/>
      <c r="WYE47" s="851"/>
      <c r="WYF47" s="851"/>
      <c r="WYG47" s="851"/>
      <c r="WYH47" s="851"/>
      <c r="WYI47" s="851"/>
      <c r="WYJ47" s="851"/>
      <c r="WYK47" s="851"/>
      <c r="WYL47" s="851"/>
      <c r="WYM47" s="851"/>
      <c r="WYN47" s="851"/>
      <c r="WYO47" s="851"/>
      <c r="WYP47" s="851"/>
      <c r="WYQ47" s="851"/>
      <c r="WYR47" s="851"/>
      <c r="WYS47" s="851"/>
      <c r="WYT47" s="851"/>
      <c r="WYU47" s="851"/>
      <c r="WYV47" s="851"/>
      <c r="WYW47" s="851"/>
      <c r="WYX47" s="851"/>
      <c r="WYY47" s="851"/>
      <c r="WYZ47" s="851"/>
      <c r="WZA47" s="851"/>
      <c r="WZB47" s="851"/>
      <c r="WZC47" s="851"/>
      <c r="WZD47" s="851"/>
      <c r="WZE47" s="851"/>
      <c r="WZF47" s="851"/>
      <c r="WZG47" s="851"/>
      <c r="WZH47" s="851"/>
      <c r="WZI47" s="851"/>
      <c r="WZJ47" s="851"/>
      <c r="WZK47" s="851"/>
      <c r="WZL47" s="851"/>
      <c r="WZM47" s="851"/>
      <c r="WZN47" s="851"/>
      <c r="WZO47" s="851"/>
      <c r="WZP47" s="851"/>
      <c r="WZQ47" s="851"/>
      <c r="WZR47" s="851"/>
      <c r="WZS47" s="851"/>
      <c r="WZT47" s="851"/>
      <c r="WZU47" s="851"/>
      <c r="WZV47" s="851"/>
      <c r="WZW47" s="851"/>
      <c r="WZX47" s="851"/>
      <c r="WZY47" s="851"/>
      <c r="WZZ47" s="851"/>
      <c r="XAA47" s="851"/>
      <c r="XAB47" s="851"/>
      <c r="XAC47" s="851"/>
      <c r="XAD47" s="851"/>
      <c r="XAE47" s="851"/>
      <c r="XAF47" s="851"/>
      <c r="XAG47" s="851"/>
      <c r="XAH47" s="851"/>
      <c r="XAI47" s="851"/>
      <c r="XAJ47" s="851"/>
      <c r="XAK47" s="851"/>
      <c r="XAL47" s="851"/>
      <c r="XAM47" s="851"/>
      <c r="XAN47" s="851"/>
      <c r="XAO47" s="851"/>
      <c r="XAP47" s="851"/>
      <c r="XAQ47" s="851"/>
      <c r="XAR47" s="851"/>
      <c r="XAS47" s="851"/>
      <c r="XAT47" s="851"/>
      <c r="XAU47" s="851"/>
      <c r="XAV47" s="851"/>
      <c r="XAW47" s="851"/>
      <c r="XAX47" s="851"/>
      <c r="XAY47" s="851"/>
      <c r="XAZ47" s="851"/>
      <c r="XBA47" s="851"/>
      <c r="XBB47" s="851"/>
      <c r="XBC47" s="851"/>
      <c r="XBD47" s="851"/>
      <c r="XBE47" s="851"/>
      <c r="XBF47" s="851"/>
      <c r="XBG47" s="851"/>
      <c r="XBH47" s="851"/>
      <c r="XBI47" s="851"/>
      <c r="XBJ47" s="851"/>
      <c r="XBK47" s="851"/>
      <c r="XBL47" s="851"/>
      <c r="XBM47" s="851"/>
      <c r="XBN47" s="851"/>
      <c r="XBO47" s="851"/>
      <c r="XBP47" s="851"/>
      <c r="XBQ47" s="851"/>
      <c r="XBR47" s="851"/>
      <c r="XBS47" s="851"/>
      <c r="XBT47" s="851"/>
      <c r="XBU47" s="851"/>
      <c r="XBV47" s="851"/>
      <c r="XBW47" s="851"/>
      <c r="XBX47" s="851"/>
      <c r="XBY47" s="851"/>
      <c r="XBZ47" s="851"/>
      <c r="XCA47" s="851"/>
      <c r="XCB47" s="851"/>
      <c r="XCC47" s="851"/>
      <c r="XCD47" s="851"/>
      <c r="XCE47" s="851"/>
      <c r="XCF47" s="851"/>
      <c r="XCG47" s="851"/>
      <c r="XCH47" s="851"/>
      <c r="XCI47" s="851"/>
      <c r="XCJ47" s="851"/>
      <c r="XCK47" s="851"/>
      <c r="XCL47" s="851"/>
      <c r="XCM47" s="851"/>
      <c r="XCN47" s="851"/>
      <c r="XCO47" s="851"/>
      <c r="XCP47" s="851"/>
      <c r="XCQ47" s="851"/>
      <c r="XCR47" s="851"/>
      <c r="XCS47" s="851"/>
      <c r="XCT47" s="851"/>
      <c r="XCU47" s="851"/>
      <c r="XCV47" s="851"/>
      <c r="XCW47" s="851"/>
      <c r="XCX47" s="851"/>
      <c r="XCY47" s="851"/>
      <c r="XCZ47" s="851"/>
      <c r="XDA47" s="851"/>
      <c r="XDB47" s="851"/>
      <c r="XDC47" s="851"/>
      <c r="XDD47" s="851"/>
      <c r="XDE47" s="851"/>
      <c r="XDF47" s="851"/>
      <c r="XDG47" s="851"/>
      <c r="XDH47" s="851"/>
      <c r="XDI47" s="851"/>
      <c r="XDJ47" s="851"/>
      <c r="XDK47" s="851"/>
      <c r="XDL47" s="851"/>
      <c r="XDM47" s="851"/>
      <c r="XDN47" s="851"/>
      <c r="XDO47" s="851"/>
      <c r="XDP47" s="851"/>
      <c r="XDQ47" s="851"/>
      <c r="XDR47" s="851"/>
      <c r="XDS47" s="851"/>
      <c r="XDT47" s="851"/>
      <c r="XDU47" s="851"/>
      <c r="XDV47" s="851"/>
      <c r="XDW47" s="851"/>
      <c r="XDX47" s="851"/>
      <c r="XDY47" s="851"/>
      <c r="XDZ47" s="851"/>
      <c r="XEA47" s="851"/>
      <c r="XEB47" s="851"/>
      <c r="XEC47" s="851"/>
      <c r="XED47" s="851"/>
      <c r="XEE47" s="851"/>
      <c r="XEF47" s="851"/>
      <c r="XEG47" s="851"/>
      <c r="XEH47" s="851"/>
      <c r="XEI47" s="851"/>
      <c r="XEJ47" s="851"/>
      <c r="XEK47" s="851"/>
      <c r="XEL47" s="851"/>
      <c r="XEM47" s="851"/>
      <c r="XEN47" s="851"/>
      <c r="XEO47" s="851"/>
      <c r="XEP47" s="851"/>
      <c r="XEQ47" s="851"/>
      <c r="XER47" s="851"/>
      <c r="XES47" s="851"/>
      <c r="XET47" s="851"/>
      <c r="XEU47" s="851"/>
      <c r="XEV47" s="851"/>
      <c r="XEW47" s="851"/>
      <c r="XEX47" s="851"/>
      <c r="XEY47" s="851"/>
      <c r="XEZ47" s="851"/>
      <c r="XFA47" s="851"/>
      <c r="XFB47" s="851"/>
      <c r="XFC47" s="851"/>
      <c r="XFD47" s="851"/>
    </row>
    <row r="48" s="4" customFormat="1" customHeight="1" spans="1:16384">
      <c r="A48" s="789" t="str">
        <f t="shared" si="30"/>
        <v>西U3</v>
      </c>
      <c r="B48" s="790">
        <f t="shared" si="6"/>
        <v>251.8691</v>
      </c>
      <c r="C48" s="790">
        <f t="shared" si="7"/>
        <v>271.8691</v>
      </c>
      <c r="D48" s="791">
        <f t="shared" si="8"/>
        <v>20</v>
      </c>
      <c r="E48" s="792">
        <f t="shared" si="9"/>
        <v>3.348</v>
      </c>
      <c r="F48" s="792">
        <f t="shared" si="10"/>
        <v>3.348</v>
      </c>
      <c r="G48" s="792">
        <f t="shared" si="11"/>
        <v>-2.78233</v>
      </c>
      <c r="H48" s="792">
        <f t="shared" si="12"/>
        <v>-3.34525</v>
      </c>
      <c r="I48" s="792">
        <f t="shared" si="13"/>
        <v>6.13033</v>
      </c>
      <c r="J48" s="792">
        <f t="shared" si="14"/>
        <v>6.69325</v>
      </c>
      <c r="K48" s="813">
        <f t="shared" si="15"/>
        <v>0.8</v>
      </c>
      <c r="L48" s="813">
        <f>LOOKUP(MAX(J48,I48),{0,3,4,5,6.5,7.5,9,10},{0.3,0.4,0.5,0.6,0.7,0.8,0.9})</f>
        <v>0.7</v>
      </c>
      <c r="M48" s="813">
        <f t="shared" si="16"/>
        <v>23.65</v>
      </c>
      <c r="N48" s="813">
        <f t="shared" si="17"/>
        <v>23.65</v>
      </c>
      <c r="O48" s="814">
        <f t="shared" si="18"/>
        <v>2.93019</v>
      </c>
      <c r="P48" s="815">
        <f t="shared" si="19"/>
        <v>2.99311</v>
      </c>
      <c r="Q48" s="815">
        <f t="shared" si="20"/>
        <v>1.75</v>
      </c>
      <c r="R48" s="791">
        <f t="shared" si="21"/>
        <v>1.75</v>
      </c>
      <c r="S48" s="838">
        <f t="shared" si="22"/>
        <v>1</v>
      </c>
      <c r="T48" s="839">
        <f t="shared" si="23"/>
        <v>2.16349</v>
      </c>
      <c r="U48" s="840">
        <f t="shared" si="24"/>
        <v>1.21551</v>
      </c>
      <c r="V48" s="840">
        <f t="shared" si="25"/>
        <v>0.45</v>
      </c>
      <c r="W48" s="839">
        <f t="shared" si="26"/>
        <v>0.45</v>
      </c>
      <c r="X48" s="841">
        <f t="shared" si="27"/>
        <v>0</v>
      </c>
      <c r="Y48" s="828">
        <f t="shared" si="28"/>
        <v>5.1828875</v>
      </c>
      <c r="Z48" s="828">
        <f t="shared" si="29"/>
        <v>0</v>
      </c>
      <c r="AA48" s="851"/>
      <c r="AB48" s="852"/>
      <c r="AC48" s="852"/>
      <c r="AD48" s="851"/>
      <c r="AE48" s="851"/>
      <c r="AF48" s="851"/>
      <c r="AG48" s="851"/>
      <c r="AH48" s="851"/>
      <c r="AI48" s="851"/>
      <c r="AJ48" s="851"/>
      <c r="AK48" s="851"/>
      <c r="AL48" s="851"/>
      <c r="AM48" s="851"/>
      <c r="AN48" s="851"/>
      <c r="AO48" s="851"/>
      <c r="AP48" s="851"/>
      <c r="AQ48" s="851"/>
      <c r="AR48" s="851"/>
      <c r="AS48" s="851"/>
      <c r="AT48" s="851"/>
      <c r="AU48" s="851"/>
      <c r="AV48" s="851"/>
      <c r="AW48" s="851"/>
      <c r="AX48" s="851"/>
      <c r="AY48" s="851"/>
      <c r="AZ48" s="851"/>
      <c r="BA48" s="851"/>
      <c r="BB48" s="851"/>
      <c r="BC48" s="851"/>
      <c r="BD48" s="851"/>
      <c r="BE48" s="851"/>
      <c r="BF48" s="851"/>
      <c r="BG48" s="851"/>
      <c r="BH48" s="851"/>
      <c r="BI48" s="851"/>
      <c r="BJ48" s="851"/>
      <c r="BK48" s="851"/>
      <c r="BL48" s="851"/>
      <c r="BM48" s="851"/>
      <c r="BN48" s="851"/>
      <c r="BO48" s="851"/>
      <c r="BP48" s="851"/>
      <c r="BQ48" s="851"/>
      <c r="BR48" s="851"/>
      <c r="BS48" s="851"/>
      <c r="BT48" s="851"/>
      <c r="BU48" s="851"/>
      <c r="BV48" s="851"/>
      <c r="BW48" s="851"/>
      <c r="BX48" s="851"/>
      <c r="BY48" s="851"/>
      <c r="BZ48" s="851"/>
      <c r="CA48" s="851"/>
      <c r="CB48" s="851"/>
      <c r="CC48" s="851"/>
      <c r="CD48" s="851"/>
      <c r="CE48" s="851"/>
      <c r="CF48" s="851"/>
      <c r="CG48" s="851"/>
      <c r="CH48" s="851"/>
      <c r="CI48" s="851"/>
      <c r="CJ48" s="851"/>
      <c r="CK48" s="851"/>
      <c r="CL48" s="851"/>
      <c r="CM48" s="851"/>
      <c r="CN48" s="851"/>
      <c r="CO48" s="851"/>
      <c r="CP48" s="851"/>
      <c r="CQ48" s="851"/>
      <c r="CR48" s="851"/>
      <c r="CS48" s="851"/>
      <c r="CT48" s="851"/>
      <c r="CU48" s="851"/>
      <c r="CV48" s="851"/>
      <c r="CW48" s="851"/>
      <c r="CX48" s="851"/>
      <c r="CY48" s="851"/>
      <c r="CZ48" s="851"/>
      <c r="DA48" s="851"/>
      <c r="DB48" s="851"/>
      <c r="DC48" s="851"/>
      <c r="DD48" s="851"/>
      <c r="DE48" s="851"/>
      <c r="DF48" s="851"/>
      <c r="DG48" s="851"/>
      <c r="DH48" s="851"/>
      <c r="DI48" s="851"/>
      <c r="DJ48" s="851"/>
      <c r="DK48" s="851"/>
      <c r="DL48" s="851"/>
      <c r="DM48" s="851"/>
      <c r="DN48" s="851"/>
      <c r="DO48" s="851"/>
      <c r="DP48" s="851"/>
      <c r="DQ48" s="851"/>
      <c r="DR48" s="851"/>
      <c r="DS48" s="851"/>
      <c r="DT48" s="851"/>
      <c r="DU48" s="851"/>
      <c r="DV48" s="851"/>
      <c r="DW48" s="851"/>
      <c r="DX48" s="851"/>
      <c r="DY48" s="851"/>
      <c r="DZ48" s="851"/>
      <c r="EA48" s="851"/>
      <c r="EB48" s="851"/>
      <c r="EC48" s="851"/>
      <c r="ED48" s="851"/>
      <c r="EE48" s="851"/>
      <c r="EF48" s="851"/>
      <c r="EG48" s="851"/>
      <c r="EH48" s="851"/>
      <c r="EI48" s="851"/>
      <c r="EJ48" s="851"/>
      <c r="EK48" s="851"/>
      <c r="EL48" s="851"/>
      <c r="EM48" s="851"/>
      <c r="EN48" s="851"/>
      <c r="EO48" s="851"/>
      <c r="EP48" s="851"/>
      <c r="EQ48" s="851"/>
      <c r="ER48" s="851"/>
      <c r="ES48" s="851"/>
      <c r="ET48" s="851"/>
      <c r="EU48" s="851"/>
      <c r="EV48" s="851"/>
      <c r="EW48" s="851"/>
      <c r="EX48" s="851"/>
      <c r="EY48" s="851"/>
      <c r="EZ48" s="851"/>
      <c r="FA48" s="851"/>
      <c r="FB48" s="851"/>
      <c r="FC48" s="851"/>
      <c r="FD48" s="851"/>
      <c r="FE48" s="851"/>
      <c r="FF48" s="851"/>
      <c r="FG48" s="851"/>
      <c r="FH48" s="851"/>
      <c r="FI48" s="851"/>
      <c r="FJ48" s="851"/>
      <c r="FK48" s="851"/>
      <c r="FL48" s="851"/>
      <c r="FM48" s="851"/>
      <c r="FN48" s="851"/>
      <c r="FO48" s="851"/>
      <c r="FP48" s="851"/>
      <c r="FQ48" s="851"/>
      <c r="FR48" s="851"/>
      <c r="FS48" s="851"/>
      <c r="FT48" s="851"/>
      <c r="FU48" s="851"/>
      <c r="FV48" s="851"/>
      <c r="FW48" s="851"/>
      <c r="FX48" s="851"/>
      <c r="FY48" s="851"/>
      <c r="FZ48" s="851"/>
      <c r="GA48" s="851"/>
      <c r="GB48" s="851"/>
      <c r="GC48" s="851"/>
      <c r="GD48" s="851"/>
      <c r="GE48" s="851"/>
      <c r="GF48" s="851"/>
      <c r="GG48" s="851"/>
      <c r="GH48" s="851"/>
      <c r="GI48" s="851"/>
      <c r="GJ48" s="851"/>
      <c r="GK48" s="851"/>
      <c r="GL48" s="851"/>
      <c r="GM48" s="851"/>
      <c r="GN48" s="851"/>
      <c r="GO48" s="851"/>
      <c r="GP48" s="851"/>
      <c r="GQ48" s="851"/>
      <c r="GR48" s="851"/>
      <c r="GS48" s="851"/>
      <c r="GT48" s="851"/>
      <c r="GU48" s="851"/>
      <c r="GV48" s="851"/>
      <c r="GW48" s="851"/>
      <c r="GX48" s="851"/>
      <c r="GY48" s="851"/>
      <c r="GZ48" s="851"/>
      <c r="HA48" s="851"/>
      <c r="HB48" s="851"/>
      <c r="HC48" s="851"/>
      <c r="HD48" s="851"/>
      <c r="HE48" s="851"/>
      <c r="HF48" s="851"/>
      <c r="HG48" s="851"/>
      <c r="HH48" s="851"/>
      <c r="HI48" s="851"/>
      <c r="HJ48" s="851"/>
      <c r="HK48" s="851"/>
      <c r="HL48" s="851"/>
      <c r="HM48" s="851"/>
      <c r="HN48" s="851"/>
      <c r="HO48" s="851"/>
      <c r="HP48" s="851"/>
      <c r="HQ48" s="851"/>
      <c r="HR48" s="851"/>
      <c r="HS48" s="851"/>
      <c r="HT48" s="851"/>
      <c r="HU48" s="851"/>
      <c r="HV48" s="851"/>
      <c r="HW48" s="851"/>
      <c r="HX48" s="851"/>
      <c r="HY48" s="851"/>
      <c r="HZ48" s="851"/>
      <c r="IA48" s="851"/>
      <c r="IB48" s="851"/>
      <c r="IC48" s="851"/>
      <c r="ID48" s="851"/>
      <c r="IE48" s="851"/>
      <c r="IF48" s="851"/>
      <c r="IG48" s="851"/>
      <c r="IH48" s="851"/>
      <c r="II48" s="851"/>
      <c r="IJ48" s="851"/>
      <c r="IK48" s="851"/>
      <c r="IL48" s="851"/>
      <c r="IM48" s="851"/>
      <c r="IN48" s="851"/>
      <c r="IO48" s="851"/>
      <c r="IP48" s="851"/>
      <c r="IQ48" s="851"/>
      <c r="IR48" s="851"/>
      <c r="IS48" s="851"/>
      <c r="IT48" s="851"/>
      <c r="IU48" s="851"/>
      <c r="IV48" s="851"/>
      <c r="IW48" s="851"/>
      <c r="IX48" s="851"/>
      <c r="IY48" s="851"/>
      <c r="IZ48" s="851"/>
      <c r="JA48" s="851"/>
      <c r="JB48" s="851"/>
      <c r="JC48" s="851"/>
      <c r="JD48" s="851"/>
      <c r="JE48" s="851"/>
      <c r="JF48" s="851"/>
      <c r="JG48" s="851"/>
      <c r="JH48" s="851"/>
      <c r="JI48" s="851"/>
      <c r="JJ48" s="851"/>
      <c r="JK48" s="851"/>
      <c r="JL48" s="851"/>
      <c r="JM48" s="851"/>
      <c r="JN48" s="851"/>
      <c r="JO48" s="851"/>
      <c r="JP48" s="851"/>
      <c r="JQ48" s="851"/>
      <c r="JR48" s="851"/>
      <c r="JS48" s="851"/>
      <c r="JT48" s="851"/>
      <c r="JU48" s="851"/>
      <c r="JV48" s="851"/>
      <c r="JW48" s="851"/>
      <c r="JX48" s="851"/>
      <c r="JY48" s="851"/>
      <c r="JZ48" s="851"/>
      <c r="KA48" s="851"/>
      <c r="KB48" s="851"/>
      <c r="KC48" s="851"/>
      <c r="KD48" s="851"/>
      <c r="KE48" s="851"/>
      <c r="KF48" s="851"/>
      <c r="KG48" s="851"/>
      <c r="KH48" s="851"/>
      <c r="KI48" s="851"/>
      <c r="KJ48" s="851"/>
      <c r="KK48" s="851"/>
      <c r="KL48" s="851"/>
      <c r="KM48" s="851"/>
      <c r="KN48" s="851"/>
      <c r="KO48" s="851"/>
      <c r="KP48" s="851"/>
      <c r="KQ48" s="851"/>
      <c r="KR48" s="851"/>
      <c r="KS48" s="851"/>
      <c r="KT48" s="851"/>
      <c r="KU48" s="851"/>
      <c r="KV48" s="851"/>
      <c r="KW48" s="851"/>
      <c r="KX48" s="851"/>
      <c r="KY48" s="851"/>
      <c r="KZ48" s="851"/>
      <c r="LA48" s="851"/>
      <c r="LB48" s="851"/>
      <c r="LC48" s="851"/>
      <c r="LD48" s="851"/>
      <c r="LE48" s="851"/>
      <c r="LF48" s="851"/>
      <c r="LG48" s="851"/>
      <c r="LH48" s="851"/>
      <c r="LI48" s="851"/>
      <c r="LJ48" s="851"/>
      <c r="LK48" s="851"/>
      <c r="LL48" s="851"/>
      <c r="LM48" s="851"/>
      <c r="LN48" s="851"/>
      <c r="LO48" s="851"/>
      <c r="LP48" s="851"/>
      <c r="LQ48" s="851"/>
      <c r="LR48" s="851"/>
      <c r="LS48" s="851"/>
      <c r="LT48" s="851"/>
      <c r="LU48" s="851"/>
      <c r="LV48" s="851"/>
      <c r="LW48" s="851"/>
      <c r="LX48" s="851"/>
      <c r="LY48" s="851"/>
      <c r="LZ48" s="851"/>
      <c r="MA48" s="851"/>
      <c r="MB48" s="851"/>
      <c r="MC48" s="851"/>
      <c r="MD48" s="851"/>
      <c r="ME48" s="851"/>
      <c r="MF48" s="851"/>
      <c r="MG48" s="851"/>
      <c r="MH48" s="851"/>
      <c r="MI48" s="851"/>
      <c r="MJ48" s="851"/>
      <c r="MK48" s="851"/>
      <c r="ML48" s="851"/>
      <c r="MM48" s="851"/>
      <c r="MN48" s="851"/>
      <c r="MO48" s="851"/>
      <c r="MP48" s="851"/>
      <c r="MQ48" s="851"/>
      <c r="MR48" s="851"/>
      <c r="MS48" s="851"/>
      <c r="MT48" s="851"/>
      <c r="MU48" s="851"/>
      <c r="MV48" s="851"/>
      <c r="MW48" s="851"/>
      <c r="MX48" s="851"/>
      <c r="MY48" s="851"/>
      <c r="MZ48" s="851"/>
      <c r="NA48" s="851"/>
      <c r="NB48" s="851"/>
      <c r="NC48" s="851"/>
      <c r="ND48" s="851"/>
      <c r="NE48" s="851"/>
      <c r="NF48" s="851"/>
      <c r="NG48" s="851"/>
      <c r="NH48" s="851"/>
      <c r="NI48" s="851"/>
      <c r="NJ48" s="851"/>
      <c r="NK48" s="851"/>
      <c r="NL48" s="851"/>
      <c r="NM48" s="851"/>
      <c r="NN48" s="851"/>
      <c r="NO48" s="851"/>
      <c r="NP48" s="851"/>
      <c r="NQ48" s="851"/>
      <c r="NR48" s="851"/>
      <c r="NS48" s="851"/>
      <c r="NT48" s="851"/>
      <c r="NU48" s="851"/>
      <c r="NV48" s="851"/>
      <c r="NW48" s="851"/>
      <c r="NX48" s="851"/>
      <c r="NY48" s="851"/>
      <c r="NZ48" s="851"/>
      <c r="OA48" s="851"/>
      <c r="OB48" s="851"/>
      <c r="OC48" s="851"/>
      <c r="OD48" s="851"/>
      <c r="OE48" s="851"/>
      <c r="OF48" s="851"/>
      <c r="OG48" s="851"/>
      <c r="OH48" s="851"/>
      <c r="OI48" s="851"/>
      <c r="OJ48" s="851"/>
      <c r="OK48" s="851"/>
      <c r="OL48" s="851"/>
      <c r="OM48" s="851"/>
      <c r="ON48" s="851"/>
      <c r="OO48" s="851"/>
      <c r="OP48" s="851"/>
      <c r="OQ48" s="851"/>
      <c r="OR48" s="851"/>
      <c r="OS48" s="851"/>
      <c r="OT48" s="851"/>
      <c r="OU48" s="851"/>
      <c r="OV48" s="851"/>
      <c r="OW48" s="851"/>
      <c r="OX48" s="851"/>
      <c r="OY48" s="851"/>
      <c r="OZ48" s="851"/>
      <c r="PA48" s="851"/>
      <c r="PB48" s="851"/>
      <c r="PC48" s="851"/>
      <c r="PD48" s="851"/>
      <c r="PE48" s="851"/>
      <c r="PF48" s="851"/>
      <c r="PG48" s="851"/>
      <c r="PH48" s="851"/>
      <c r="PI48" s="851"/>
      <c r="PJ48" s="851"/>
      <c r="PK48" s="851"/>
      <c r="PL48" s="851"/>
      <c r="PM48" s="851"/>
      <c r="PN48" s="851"/>
      <c r="PO48" s="851"/>
      <c r="PP48" s="851"/>
      <c r="PQ48" s="851"/>
      <c r="PR48" s="851"/>
      <c r="PS48" s="851"/>
      <c r="PT48" s="851"/>
      <c r="PU48" s="851"/>
      <c r="PV48" s="851"/>
      <c r="PW48" s="851"/>
      <c r="PX48" s="851"/>
      <c r="PY48" s="851"/>
      <c r="PZ48" s="851"/>
      <c r="QA48" s="851"/>
      <c r="QB48" s="851"/>
      <c r="QC48" s="851"/>
      <c r="QD48" s="851"/>
      <c r="QE48" s="851"/>
      <c r="QF48" s="851"/>
      <c r="QG48" s="851"/>
      <c r="QH48" s="851"/>
      <c r="QI48" s="851"/>
      <c r="QJ48" s="851"/>
      <c r="QK48" s="851"/>
      <c r="QL48" s="851"/>
      <c r="QM48" s="851"/>
      <c r="QN48" s="851"/>
      <c r="QO48" s="851"/>
      <c r="QP48" s="851"/>
      <c r="QQ48" s="851"/>
      <c r="QR48" s="851"/>
      <c r="QS48" s="851"/>
      <c r="QT48" s="851"/>
      <c r="QU48" s="851"/>
      <c r="QV48" s="851"/>
      <c r="QW48" s="851"/>
      <c r="QX48" s="851"/>
      <c r="QY48" s="851"/>
      <c r="QZ48" s="851"/>
      <c r="RA48" s="851"/>
      <c r="RB48" s="851"/>
      <c r="RC48" s="851"/>
      <c r="RD48" s="851"/>
      <c r="RE48" s="851"/>
      <c r="RF48" s="851"/>
      <c r="RG48" s="851"/>
      <c r="RH48" s="851"/>
      <c r="RI48" s="851"/>
      <c r="RJ48" s="851"/>
      <c r="RK48" s="851"/>
      <c r="RL48" s="851"/>
      <c r="RM48" s="851"/>
      <c r="RN48" s="851"/>
      <c r="RO48" s="851"/>
      <c r="RP48" s="851"/>
      <c r="RQ48" s="851"/>
      <c r="RR48" s="851"/>
      <c r="RS48" s="851"/>
      <c r="RT48" s="851"/>
      <c r="RU48" s="851"/>
      <c r="RV48" s="851"/>
      <c r="RW48" s="851"/>
      <c r="RX48" s="851"/>
      <c r="RY48" s="851"/>
      <c r="RZ48" s="851"/>
      <c r="SA48" s="851"/>
      <c r="SB48" s="851"/>
      <c r="SC48" s="851"/>
      <c r="SD48" s="851"/>
      <c r="SE48" s="851"/>
      <c r="SF48" s="851"/>
      <c r="SG48" s="851"/>
      <c r="SH48" s="851"/>
      <c r="SI48" s="851"/>
      <c r="SJ48" s="851"/>
      <c r="SK48" s="851"/>
      <c r="SL48" s="851"/>
      <c r="SM48" s="851"/>
      <c r="SN48" s="851"/>
      <c r="SO48" s="851"/>
      <c r="SP48" s="851"/>
      <c r="SQ48" s="851"/>
      <c r="SR48" s="851"/>
      <c r="SS48" s="851"/>
      <c r="ST48" s="851"/>
      <c r="SU48" s="851"/>
      <c r="SV48" s="851"/>
      <c r="SW48" s="851"/>
      <c r="SX48" s="851"/>
      <c r="SY48" s="851"/>
      <c r="SZ48" s="851"/>
      <c r="TA48" s="851"/>
      <c r="TB48" s="851"/>
      <c r="TC48" s="851"/>
      <c r="TD48" s="851"/>
      <c r="TE48" s="851"/>
      <c r="TF48" s="851"/>
      <c r="TG48" s="851"/>
      <c r="TH48" s="851"/>
      <c r="TI48" s="851"/>
      <c r="TJ48" s="851"/>
      <c r="TK48" s="851"/>
      <c r="TL48" s="851"/>
      <c r="TM48" s="851"/>
      <c r="TN48" s="851"/>
      <c r="TO48" s="851"/>
      <c r="TP48" s="851"/>
      <c r="TQ48" s="851"/>
      <c r="TR48" s="851"/>
      <c r="TS48" s="851"/>
      <c r="TT48" s="851"/>
      <c r="TU48" s="851"/>
      <c r="TV48" s="851"/>
      <c r="TW48" s="851"/>
      <c r="TX48" s="851"/>
      <c r="TY48" s="851"/>
      <c r="TZ48" s="851"/>
      <c r="UA48" s="851"/>
      <c r="UB48" s="851"/>
      <c r="UC48" s="851"/>
      <c r="UD48" s="851"/>
      <c r="UE48" s="851"/>
      <c r="UF48" s="851"/>
      <c r="UG48" s="851"/>
      <c r="UH48" s="851"/>
      <c r="UI48" s="851"/>
      <c r="UJ48" s="851"/>
      <c r="UK48" s="851"/>
      <c r="UL48" s="851"/>
      <c r="UM48" s="851"/>
      <c r="UN48" s="851"/>
      <c r="UO48" s="851"/>
      <c r="UP48" s="851"/>
      <c r="UQ48" s="851"/>
      <c r="UR48" s="851"/>
      <c r="US48" s="851"/>
      <c r="UT48" s="851"/>
      <c r="UU48" s="851"/>
      <c r="UV48" s="851"/>
      <c r="UW48" s="851"/>
      <c r="UX48" s="851"/>
      <c r="UY48" s="851"/>
      <c r="UZ48" s="851"/>
      <c r="VA48" s="851"/>
      <c r="VB48" s="851"/>
      <c r="VC48" s="851"/>
      <c r="VD48" s="851"/>
      <c r="VE48" s="851"/>
      <c r="VF48" s="851"/>
      <c r="VG48" s="851"/>
      <c r="VH48" s="851"/>
      <c r="VI48" s="851"/>
      <c r="VJ48" s="851"/>
      <c r="VK48" s="851"/>
      <c r="VL48" s="851"/>
      <c r="VM48" s="851"/>
      <c r="VN48" s="851"/>
      <c r="VO48" s="851"/>
      <c r="VP48" s="851"/>
      <c r="VQ48" s="851"/>
      <c r="VR48" s="851"/>
      <c r="VS48" s="851"/>
      <c r="VT48" s="851"/>
      <c r="VU48" s="851"/>
      <c r="VV48" s="851"/>
      <c r="VW48" s="851"/>
      <c r="VX48" s="851"/>
      <c r="VY48" s="851"/>
      <c r="VZ48" s="851"/>
      <c r="WA48" s="851"/>
      <c r="WB48" s="851"/>
      <c r="WC48" s="851"/>
      <c r="WD48" s="851"/>
      <c r="WE48" s="851"/>
      <c r="WF48" s="851"/>
      <c r="WG48" s="851"/>
      <c r="WH48" s="851"/>
      <c r="WI48" s="851"/>
      <c r="WJ48" s="851"/>
      <c r="WK48" s="851"/>
      <c r="WL48" s="851"/>
      <c r="WM48" s="851"/>
      <c r="WN48" s="851"/>
      <c r="WO48" s="851"/>
      <c r="WP48" s="851"/>
      <c r="WQ48" s="851"/>
      <c r="WR48" s="851"/>
      <c r="WS48" s="851"/>
      <c r="WT48" s="851"/>
      <c r="WU48" s="851"/>
      <c r="WV48" s="851"/>
      <c r="WW48" s="851"/>
      <c r="WX48" s="851"/>
      <c r="WY48" s="851"/>
      <c r="WZ48" s="851"/>
      <c r="XA48" s="851"/>
      <c r="XB48" s="851"/>
      <c r="XC48" s="851"/>
      <c r="XD48" s="851"/>
      <c r="XE48" s="851"/>
      <c r="XF48" s="851"/>
      <c r="XG48" s="851"/>
      <c r="XH48" s="851"/>
      <c r="XI48" s="851"/>
      <c r="XJ48" s="851"/>
      <c r="XK48" s="851"/>
      <c r="XL48" s="851"/>
      <c r="XM48" s="851"/>
      <c r="XN48" s="851"/>
      <c r="XO48" s="851"/>
      <c r="XP48" s="851"/>
      <c r="XQ48" s="851"/>
      <c r="XR48" s="851"/>
      <c r="XS48" s="851"/>
      <c r="XT48" s="851"/>
      <c r="XU48" s="851"/>
      <c r="XV48" s="851"/>
      <c r="XW48" s="851"/>
      <c r="XX48" s="851"/>
      <c r="XY48" s="851"/>
      <c r="XZ48" s="851"/>
      <c r="YA48" s="851"/>
      <c r="YB48" s="851"/>
      <c r="YC48" s="851"/>
      <c r="YD48" s="851"/>
      <c r="YE48" s="851"/>
      <c r="YF48" s="851"/>
      <c r="YG48" s="851"/>
      <c r="YH48" s="851"/>
      <c r="YI48" s="851"/>
      <c r="YJ48" s="851"/>
      <c r="YK48" s="851"/>
      <c r="YL48" s="851"/>
      <c r="YM48" s="851"/>
      <c r="YN48" s="851"/>
      <c r="YO48" s="851"/>
      <c r="YP48" s="851"/>
      <c r="YQ48" s="851"/>
      <c r="YR48" s="851"/>
      <c r="YS48" s="851"/>
      <c r="YT48" s="851"/>
      <c r="YU48" s="851"/>
      <c r="YV48" s="851"/>
      <c r="YW48" s="851"/>
      <c r="YX48" s="851"/>
      <c r="YY48" s="851"/>
      <c r="YZ48" s="851"/>
      <c r="ZA48" s="851"/>
      <c r="ZB48" s="851"/>
      <c r="ZC48" s="851"/>
      <c r="ZD48" s="851"/>
      <c r="ZE48" s="851"/>
      <c r="ZF48" s="851"/>
      <c r="ZG48" s="851"/>
      <c r="ZH48" s="851"/>
      <c r="ZI48" s="851"/>
      <c r="ZJ48" s="851"/>
      <c r="ZK48" s="851"/>
      <c r="ZL48" s="851"/>
      <c r="ZM48" s="851"/>
      <c r="ZN48" s="851"/>
      <c r="ZO48" s="851"/>
      <c r="ZP48" s="851"/>
      <c r="ZQ48" s="851"/>
      <c r="ZR48" s="851"/>
      <c r="ZS48" s="851"/>
      <c r="ZT48" s="851"/>
      <c r="ZU48" s="851"/>
      <c r="ZV48" s="851"/>
      <c r="ZW48" s="851"/>
      <c r="ZX48" s="851"/>
      <c r="ZY48" s="851"/>
      <c r="ZZ48" s="851"/>
      <c r="AAA48" s="851"/>
      <c r="AAB48" s="851"/>
      <c r="AAC48" s="851"/>
      <c r="AAD48" s="851"/>
      <c r="AAE48" s="851"/>
      <c r="AAF48" s="851"/>
      <c r="AAG48" s="851"/>
      <c r="AAH48" s="851"/>
      <c r="AAI48" s="851"/>
      <c r="AAJ48" s="851"/>
      <c r="AAK48" s="851"/>
      <c r="AAL48" s="851"/>
      <c r="AAM48" s="851"/>
      <c r="AAN48" s="851"/>
      <c r="AAO48" s="851"/>
      <c r="AAP48" s="851"/>
      <c r="AAQ48" s="851"/>
      <c r="AAR48" s="851"/>
      <c r="AAS48" s="851"/>
      <c r="AAT48" s="851"/>
      <c r="AAU48" s="851"/>
      <c r="AAV48" s="851"/>
      <c r="AAW48" s="851"/>
      <c r="AAX48" s="851"/>
      <c r="AAY48" s="851"/>
      <c r="AAZ48" s="851"/>
      <c r="ABA48" s="851"/>
      <c r="ABB48" s="851"/>
      <c r="ABC48" s="851"/>
      <c r="ABD48" s="851"/>
      <c r="ABE48" s="851"/>
      <c r="ABF48" s="851"/>
      <c r="ABG48" s="851"/>
      <c r="ABH48" s="851"/>
      <c r="ABI48" s="851"/>
      <c r="ABJ48" s="851"/>
      <c r="ABK48" s="851"/>
      <c r="ABL48" s="851"/>
      <c r="ABM48" s="851"/>
      <c r="ABN48" s="851"/>
      <c r="ABO48" s="851"/>
      <c r="ABP48" s="851"/>
      <c r="ABQ48" s="851"/>
      <c r="ABR48" s="851"/>
      <c r="ABS48" s="851"/>
      <c r="ABT48" s="851"/>
      <c r="ABU48" s="851"/>
      <c r="ABV48" s="851"/>
      <c r="ABW48" s="851"/>
      <c r="ABX48" s="851"/>
      <c r="ABY48" s="851"/>
      <c r="ABZ48" s="851"/>
      <c r="ACA48" s="851"/>
      <c r="ACB48" s="851"/>
      <c r="ACC48" s="851"/>
      <c r="ACD48" s="851"/>
      <c r="ACE48" s="851"/>
      <c r="ACF48" s="851"/>
      <c r="ACG48" s="851"/>
      <c r="ACH48" s="851"/>
      <c r="ACI48" s="851"/>
      <c r="ACJ48" s="851"/>
      <c r="ACK48" s="851"/>
      <c r="ACL48" s="851"/>
      <c r="ACM48" s="851"/>
      <c r="ACN48" s="851"/>
      <c r="ACO48" s="851"/>
      <c r="ACP48" s="851"/>
      <c r="ACQ48" s="851"/>
      <c r="ACR48" s="851"/>
      <c r="ACS48" s="851"/>
      <c r="ACT48" s="851"/>
      <c r="ACU48" s="851"/>
      <c r="ACV48" s="851"/>
      <c r="ACW48" s="851"/>
      <c r="ACX48" s="851"/>
      <c r="ACY48" s="851"/>
      <c r="ACZ48" s="851"/>
      <c r="ADA48" s="851"/>
      <c r="ADB48" s="851"/>
      <c r="ADC48" s="851"/>
      <c r="ADD48" s="851"/>
      <c r="ADE48" s="851"/>
      <c r="ADF48" s="851"/>
      <c r="ADG48" s="851"/>
      <c r="ADH48" s="851"/>
      <c r="ADI48" s="851"/>
      <c r="ADJ48" s="851"/>
      <c r="ADK48" s="851"/>
      <c r="ADL48" s="851"/>
      <c r="ADM48" s="851"/>
      <c r="ADN48" s="851"/>
      <c r="ADO48" s="851"/>
      <c r="ADP48" s="851"/>
      <c r="ADQ48" s="851"/>
      <c r="ADR48" s="851"/>
      <c r="ADS48" s="851"/>
      <c r="ADT48" s="851"/>
      <c r="ADU48" s="851"/>
      <c r="ADV48" s="851"/>
      <c r="ADW48" s="851"/>
      <c r="ADX48" s="851"/>
      <c r="ADY48" s="851"/>
      <c r="ADZ48" s="851"/>
      <c r="AEA48" s="851"/>
      <c r="AEB48" s="851"/>
      <c r="AEC48" s="851"/>
      <c r="AED48" s="851"/>
      <c r="AEE48" s="851"/>
      <c r="AEF48" s="851"/>
      <c r="AEG48" s="851"/>
      <c r="AEH48" s="851"/>
      <c r="AEI48" s="851"/>
      <c r="AEJ48" s="851"/>
      <c r="AEK48" s="851"/>
      <c r="AEL48" s="851"/>
      <c r="AEM48" s="851"/>
      <c r="AEN48" s="851"/>
      <c r="AEO48" s="851"/>
      <c r="AEP48" s="851"/>
      <c r="AEQ48" s="851"/>
      <c r="AER48" s="851"/>
      <c r="AES48" s="851"/>
      <c r="AET48" s="851"/>
      <c r="AEU48" s="851"/>
      <c r="AEV48" s="851"/>
      <c r="AEW48" s="851"/>
      <c r="AEX48" s="851"/>
      <c r="AEY48" s="851"/>
      <c r="AEZ48" s="851"/>
      <c r="AFA48" s="851"/>
      <c r="AFB48" s="851"/>
      <c r="AFC48" s="851"/>
      <c r="AFD48" s="851"/>
      <c r="AFE48" s="851"/>
      <c r="AFF48" s="851"/>
      <c r="AFG48" s="851"/>
      <c r="AFH48" s="851"/>
      <c r="AFI48" s="851"/>
      <c r="AFJ48" s="851"/>
      <c r="AFK48" s="851"/>
      <c r="AFL48" s="851"/>
      <c r="AFM48" s="851"/>
      <c r="AFN48" s="851"/>
      <c r="AFO48" s="851"/>
      <c r="AFP48" s="851"/>
      <c r="AFQ48" s="851"/>
      <c r="AFR48" s="851"/>
      <c r="AFS48" s="851"/>
      <c r="AFT48" s="851"/>
      <c r="AFU48" s="851"/>
      <c r="AFV48" s="851"/>
      <c r="AFW48" s="851"/>
      <c r="AFX48" s="851"/>
      <c r="AFY48" s="851"/>
      <c r="AFZ48" s="851"/>
      <c r="AGA48" s="851"/>
      <c r="AGB48" s="851"/>
      <c r="AGC48" s="851"/>
      <c r="AGD48" s="851"/>
      <c r="AGE48" s="851"/>
      <c r="AGF48" s="851"/>
      <c r="AGG48" s="851"/>
      <c r="AGH48" s="851"/>
      <c r="AGI48" s="851"/>
      <c r="AGJ48" s="851"/>
      <c r="AGK48" s="851"/>
      <c r="AGL48" s="851"/>
      <c r="AGM48" s="851"/>
      <c r="AGN48" s="851"/>
      <c r="AGO48" s="851"/>
      <c r="AGP48" s="851"/>
      <c r="AGQ48" s="851"/>
      <c r="AGR48" s="851"/>
      <c r="AGS48" s="851"/>
      <c r="AGT48" s="851"/>
      <c r="AGU48" s="851"/>
      <c r="AGV48" s="851"/>
      <c r="AGW48" s="851"/>
      <c r="AGX48" s="851"/>
      <c r="AGY48" s="851"/>
      <c r="AGZ48" s="851"/>
      <c r="AHA48" s="851"/>
      <c r="AHB48" s="851"/>
      <c r="AHC48" s="851"/>
      <c r="AHD48" s="851"/>
      <c r="AHE48" s="851"/>
      <c r="AHF48" s="851"/>
      <c r="AHG48" s="851"/>
      <c r="AHH48" s="851"/>
      <c r="AHI48" s="851"/>
      <c r="AHJ48" s="851"/>
      <c r="AHK48" s="851"/>
      <c r="AHL48" s="851"/>
      <c r="AHM48" s="851"/>
      <c r="AHN48" s="851"/>
      <c r="AHO48" s="851"/>
      <c r="AHP48" s="851"/>
      <c r="AHQ48" s="851"/>
      <c r="AHR48" s="851"/>
      <c r="AHS48" s="851"/>
      <c r="AHT48" s="851"/>
      <c r="AHU48" s="851"/>
      <c r="AHV48" s="851"/>
      <c r="AHW48" s="851"/>
      <c r="AHX48" s="851"/>
      <c r="AHY48" s="851"/>
      <c r="AHZ48" s="851"/>
      <c r="AIA48" s="851"/>
      <c r="AIB48" s="851"/>
      <c r="AIC48" s="851"/>
      <c r="AID48" s="851"/>
      <c r="AIE48" s="851"/>
      <c r="AIF48" s="851"/>
      <c r="AIG48" s="851"/>
      <c r="AIH48" s="851"/>
      <c r="AII48" s="851"/>
      <c r="AIJ48" s="851"/>
      <c r="AIK48" s="851"/>
      <c r="AIL48" s="851"/>
      <c r="AIM48" s="851"/>
      <c r="AIN48" s="851"/>
      <c r="AIO48" s="851"/>
      <c r="AIP48" s="851"/>
      <c r="AIQ48" s="851"/>
      <c r="AIR48" s="851"/>
      <c r="AIS48" s="851"/>
      <c r="AIT48" s="851"/>
      <c r="AIU48" s="851"/>
      <c r="AIV48" s="851"/>
      <c r="AIW48" s="851"/>
      <c r="AIX48" s="851"/>
      <c r="AIY48" s="851"/>
      <c r="AIZ48" s="851"/>
      <c r="AJA48" s="851"/>
      <c r="AJB48" s="851"/>
      <c r="AJC48" s="851"/>
      <c r="AJD48" s="851"/>
      <c r="AJE48" s="851"/>
      <c r="AJF48" s="851"/>
      <c r="AJG48" s="851"/>
      <c r="AJH48" s="851"/>
      <c r="AJI48" s="851"/>
      <c r="AJJ48" s="851"/>
      <c r="AJK48" s="851"/>
      <c r="AJL48" s="851"/>
      <c r="AJM48" s="851"/>
      <c r="AJN48" s="851"/>
      <c r="AJO48" s="851"/>
      <c r="AJP48" s="851"/>
      <c r="AJQ48" s="851"/>
      <c r="AJR48" s="851"/>
      <c r="AJS48" s="851"/>
      <c r="AJT48" s="851"/>
      <c r="AJU48" s="851"/>
      <c r="AJV48" s="851"/>
      <c r="AJW48" s="851"/>
      <c r="AJX48" s="851"/>
      <c r="AJY48" s="851"/>
      <c r="AJZ48" s="851"/>
      <c r="AKA48" s="851"/>
      <c r="AKB48" s="851"/>
      <c r="AKC48" s="851"/>
      <c r="AKD48" s="851"/>
      <c r="AKE48" s="851"/>
      <c r="AKF48" s="851"/>
      <c r="AKG48" s="851"/>
      <c r="AKH48" s="851"/>
      <c r="AKI48" s="851"/>
      <c r="AKJ48" s="851"/>
      <c r="AKK48" s="851"/>
      <c r="AKL48" s="851"/>
      <c r="AKM48" s="851"/>
      <c r="AKN48" s="851"/>
      <c r="AKO48" s="851"/>
      <c r="AKP48" s="851"/>
      <c r="AKQ48" s="851"/>
      <c r="AKR48" s="851"/>
      <c r="AKS48" s="851"/>
      <c r="AKT48" s="851"/>
      <c r="AKU48" s="851"/>
      <c r="AKV48" s="851"/>
      <c r="AKW48" s="851"/>
      <c r="AKX48" s="851"/>
      <c r="AKY48" s="851"/>
      <c r="AKZ48" s="851"/>
      <c r="ALA48" s="851"/>
      <c r="ALB48" s="851"/>
      <c r="ALC48" s="851"/>
      <c r="ALD48" s="851"/>
      <c r="ALE48" s="851"/>
      <c r="ALF48" s="851"/>
      <c r="ALG48" s="851"/>
      <c r="ALH48" s="851"/>
      <c r="ALI48" s="851"/>
      <c r="ALJ48" s="851"/>
      <c r="ALK48" s="851"/>
      <c r="ALL48" s="851"/>
      <c r="ALM48" s="851"/>
      <c r="ALN48" s="851"/>
      <c r="ALO48" s="851"/>
      <c r="ALP48" s="851"/>
      <c r="ALQ48" s="851"/>
      <c r="ALR48" s="851"/>
      <c r="ALS48" s="851"/>
      <c r="ALT48" s="851"/>
      <c r="ALU48" s="851"/>
      <c r="ALV48" s="851"/>
      <c r="ALW48" s="851"/>
      <c r="ALX48" s="851"/>
      <c r="ALY48" s="851"/>
      <c r="ALZ48" s="851"/>
      <c r="AMA48" s="851"/>
      <c r="AMB48" s="851"/>
      <c r="AMC48" s="851"/>
      <c r="AMD48" s="851"/>
      <c r="AME48" s="851"/>
      <c r="AMF48" s="851"/>
      <c r="AMG48" s="851"/>
      <c r="AMH48" s="851"/>
      <c r="AMI48" s="851"/>
      <c r="AMJ48" s="851"/>
      <c r="AMK48" s="851"/>
      <c r="AML48" s="851"/>
      <c r="AMM48" s="851"/>
      <c r="AMN48" s="851"/>
      <c r="AMO48" s="851"/>
      <c r="AMP48" s="851"/>
      <c r="AMQ48" s="851"/>
      <c r="AMR48" s="851"/>
      <c r="AMS48" s="851"/>
      <c r="AMT48" s="851"/>
      <c r="AMU48" s="851"/>
      <c r="AMV48" s="851"/>
      <c r="AMW48" s="851"/>
      <c r="AMX48" s="851"/>
      <c r="AMY48" s="851"/>
      <c r="AMZ48" s="851"/>
      <c r="ANA48" s="851"/>
      <c r="ANB48" s="851"/>
      <c r="ANC48" s="851"/>
      <c r="AND48" s="851"/>
      <c r="ANE48" s="851"/>
      <c r="ANF48" s="851"/>
      <c r="ANG48" s="851"/>
      <c r="ANH48" s="851"/>
      <c r="ANI48" s="851"/>
      <c r="ANJ48" s="851"/>
      <c r="ANK48" s="851"/>
      <c r="ANL48" s="851"/>
      <c r="ANM48" s="851"/>
      <c r="ANN48" s="851"/>
      <c r="ANO48" s="851"/>
      <c r="ANP48" s="851"/>
      <c r="ANQ48" s="851"/>
      <c r="ANR48" s="851"/>
      <c r="ANS48" s="851"/>
      <c r="ANT48" s="851"/>
      <c r="ANU48" s="851"/>
      <c r="ANV48" s="851"/>
      <c r="ANW48" s="851"/>
      <c r="ANX48" s="851"/>
      <c r="ANY48" s="851"/>
      <c r="ANZ48" s="851"/>
      <c r="AOA48" s="851"/>
      <c r="AOB48" s="851"/>
      <c r="AOC48" s="851"/>
      <c r="AOD48" s="851"/>
      <c r="AOE48" s="851"/>
      <c r="AOF48" s="851"/>
      <c r="AOG48" s="851"/>
      <c r="AOH48" s="851"/>
      <c r="AOI48" s="851"/>
      <c r="AOJ48" s="851"/>
      <c r="AOK48" s="851"/>
      <c r="AOL48" s="851"/>
      <c r="AOM48" s="851"/>
      <c r="AON48" s="851"/>
      <c r="AOO48" s="851"/>
      <c r="AOP48" s="851"/>
      <c r="AOQ48" s="851"/>
      <c r="AOR48" s="851"/>
      <c r="AOS48" s="851"/>
      <c r="AOT48" s="851"/>
      <c r="AOU48" s="851"/>
      <c r="AOV48" s="851"/>
      <c r="AOW48" s="851"/>
      <c r="AOX48" s="851"/>
      <c r="AOY48" s="851"/>
      <c r="AOZ48" s="851"/>
      <c r="APA48" s="851"/>
      <c r="APB48" s="851"/>
      <c r="APC48" s="851"/>
      <c r="APD48" s="851"/>
      <c r="APE48" s="851"/>
      <c r="APF48" s="851"/>
      <c r="APG48" s="851"/>
      <c r="APH48" s="851"/>
      <c r="API48" s="851"/>
      <c r="APJ48" s="851"/>
      <c r="APK48" s="851"/>
      <c r="APL48" s="851"/>
      <c r="APM48" s="851"/>
      <c r="APN48" s="851"/>
      <c r="APO48" s="851"/>
      <c r="APP48" s="851"/>
      <c r="APQ48" s="851"/>
      <c r="APR48" s="851"/>
      <c r="APS48" s="851"/>
      <c r="APT48" s="851"/>
      <c r="APU48" s="851"/>
      <c r="APV48" s="851"/>
      <c r="APW48" s="851"/>
      <c r="APX48" s="851"/>
      <c r="APY48" s="851"/>
      <c r="APZ48" s="851"/>
      <c r="AQA48" s="851"/>
      <c r="AQB48" s="851"/>
      <c r="AQC48" s="851"/>
      <c r="AQD48" s="851"/>
      <c r="AQE48" s="851"/>
      <c r="AQF48" s="851"/>
      <c r="AQG48" s="851"/>
      <c r="AQH48" s="851"/>
      <c r="AQI48" s="851"/>
      <c r="AQJ48" s="851"/>
      <c r="AQK48" s="851"/>
      <c r="AQL48" s="851"/>
      <c r="AQM48" s="851"/>
      <c r="AQN48" s="851"/>
      <c r="AQO48" s="851"/>
      <c r="AQP48" s="851"/>
      <c r="AQQ48" s="851"/>
      <c r="AQR48" s="851"/>
      <c r="AQS48" s="851"/>
      <c r="AQT48" s="851"/>
      <c r="AQU48" s="851"/>
      <c r="AQV48" s="851"/>
      <c r="AQW48" s="851"/>
      <c r="AQX48" s="851"/>
      <c r="AQY48" s="851"/>
      <c r="AQZ48" s="851"/>
      <c r="ARA48" s="851"/>
      <c r="ARB48" s="851"/>
      <c r="ARC48" s="851"/>
      <c r="ARD48" s="851"/>
      <c r="ARE48" s="851"/>
      <c r="ARF48" s="851"/>
      <c r="ARG48" s="851"/>
      <c r="ARH48" s="851"/>
      <c r="ARI48" s="851"/>
      <c r="ARJ48" s="851"/>
      <c r="ARK48" s="851"/>
      <c r="ARL48" s="851"/>
      <c r="ARM48" s="851"/>
      <c r="ARN48" s="851"/>
      <c r="ARO48" s="851"/>
      <c r="ARP48" s="851"/>
      <c r="ARQ48" s="851"/>
      <c r="ARR48" s="851"/>
      <c r="ARS48" s="851"/>
      <c r="ART48" s="851"/>
      <c r="ARU48" s="851"/>
      <c r="ARV48" s="851"/>
      <c r="ARW48" s="851"/>
      <c r="ARX48" s="851"/>
      <c r="ARY48" s="851"/>
      <c r="ARZ48" s="851"/>
      <c r="ASA48" s="851"/>
      <c r="ASB48" s="851"/>
      <c r="ASC48" s="851"/>
      <c r="ASD48" s="851"/>
      <c r="ASE48" s="851"/>
      <c r="ASF48" s="851"/>
      <c r="ASG48" s="851"/>
      <c r="ASH48" s="851"/>
      <c r="ASI48" s="851"/>
      <c r="ASJ48" s="851"/>
      <c r="ASK48" s="851"/>
      <c r="ASL48" s="851"/>
      <c r="ASM48" s="851"/>
      <c r="ASN48" s="851"/>
      <c r="ASO48" s="851"/>
      <c r="ASP48" s="851"/>
      <c r="ASQ48" s="851"/>
      <c r="ASR48" s="851"/>
      <c r="ASS48" s="851"/>
      <c r="AST48" s="851"/>
      <c r="ASU48" s="851"/>
      <c r="ASV48" s="851"/>
      <c r="ASW48" s="851"/>
      <c r="ASX48" s="851"/>
      <c r="ASY48" s="851"/>
      <c r="ASZ48" s="851"/>
      <c r="ATA48" s="851"/>
      <c r="ATB48" s="851"/>
      <c r="ATC48" s="851"/>
      <c r="ATD48" s="851"/>
      <c r="ATE48" s="851"/>
      <c r="ATF48" s="851"/>
      <c r="ATG48" s="851"/>
      <c r="ATH48" s="851"/>
      <c r="ATI48" s="851"/>
      <c r="ATJ48" s="851"/>
      <c r="ATK48" s="851"/>
      <c r="ATL48" s="851"/>
      <c r="ATM48" s="851"/>
      <c r="ATN48" s="851"/>
      <c r="ATO48" s="851"/>
      <c r="ATP48" s="851"/>
      <c r="ATQ48" s="851"/>
      <c r="ATR48" s="851"/>
      <c r="ATS48" s="851"/>
      <c r="ATT48" s="851"/>
      <c r="ATU48" s="851"/>
      <c r="ATV48" s="851"/>
      <c r="ATW48" s="851"/>
      <c r="ATX48" s="851"/>
      <c r="ATY48" s="851"/>
      <c r="ATZ48" s="851"/>
      <c r="AUA48" s="851"/>
      <c r="AUB48" s="851"/>
      <c r="AUC48" s="851"/>
      <c r="AUD48" s="851"/>
      <c r="AUE48" s="851"/>
      <c r="AUF48" s="851"/>
      <c r="AUG48" s="851"/>
      <c r="AUH48" s="851"/>
      <c r="AUI48" s="851"/>
      <c r="AUJ48" s="851"/>
      <c r="AUK48" s="851"/>
      <c r="AUL48" s="851"/>
      <c r="AUM48" s="851"/>
      <c r="AUN48" s="851"/>
      <c r="AUO48" s="851"/>
      <c r="AUP48" s="851"/>
      <c r="AUQ48" s="851"/>
      <c r="AUR48" s="851"/>
      <c r="AUS48" s="851"/>
      <c r="AUT48" s="851"/>
      <c r="AUU48" s="851"/>
      <c r="AUV48" s="851"/>
      <c r="AUW48" s="851"/>
      <c r="AUX48" s="851"/>
      <c r="AUY48" s="851"/>
      <c r="AUZ48" s="851"/>
      <c r="AVA48" s="851"/>
      <c r="AVB48" s="851"/>
      <c r="AVC48" s="851"/>
      <c r="AVD48" s="851"/>
      <c r="AVE48" s="851"/>
      <c r="AVF48" s="851"/>
      <c r="AVG48" s="851"/>
      <c r="AVH48" s="851"/>
      <c r="AVI48" s="851"/>
      <c r="AVJ48" s="851"/>
      <c r="AVK48" s="851"/>
      <c r="AVL48" s="851"/>
      <c r="AVM48" s="851"/>
      <c r="AVN48" s="851"/>
      <c r="AVO48" s="851"/>
      <c r="AVP48" s="851"/>
      <c r="AVQ48" s="851"/>
      <c r="AVR48" s="851"/>
      <c r="AVS48" s="851"/>
      <c r="AVT48" s="851"/>
      <c r="AVU48" s="851"/>
      <c r="AVV48" s="851"/>
      <c r="AVW48" s="851"/>
      <c r="AVX48" s="851"/>
      <c r="AVY48" s="851"/>
      <c r="AVZ48" s="851"/>
      <c r="AWA48" s="851"/>
      <c r="AWB48" s="851"/>
      <c r="AWC48" s="851"/>
      <c r="AWD48" s="851"/>
      <c r="AWE48" s="851"/>
      <c r="AWF48" s="851"/>
      <c r="AWG48" s="851"/>
      <c r="AWH48" s="851"/>
      <c r="AWI48" s="851"/>
      <c r="AWJ48" s="851"/>
      <c r="AWK48" s="851"/>
      <c r="AWL48" s="851"/>
      <c r="AWM48" s="851"/>
      <c r="AWN48" s="851"/>
      <c r="AWO48" s="851"/>
      <c r="AWP48" s="851"/>
      <c r="AWQ48" s="851"/>
      <c r="AWR48" s="851"/>
      <c r="AWS48" s="851"/>
      <c r="AWT48" s="851"/>
      <c r="AWU48" s="851"/>
      <c r="AWV48" s="851"/>
      <c r="AWW48" s="851"/>
      <c r="AWX48" s="851"/>
      <c r="AWY48" s="851"/>
      <c r="AWZ48" s="851"/>
      <c r="AXA48" s="851"/>
      <c r="AXB48" s="851"/>
      <c r="AXC48" s="851"/>
      <c r="AXD48" s="851"/>
      <c r="AXE48" s="851"/>
      <c r="AXF48" s="851"/>
      <c r="AXG48" s="851"/>
      <c r="AXH48" s="851"/>
      <c r="AXI48" s="851"/>
      <c r="AXJ48" s="851"/>
      <c r="AXK48" s="851"/>
      <c r="AXL48" s="851"/>
      <c r="AXM48" s="851"/>
      <c r="AXN48" s="851"/>
      <c r="AXO48" s="851"/>
      <c r="AXP48" s="851"/>
      <c r="AXQ48" s="851"/>
      <c r="AXR48" s="851"/>
      <c r="AXS48" s="851"/>
      <c r="AXT48" s="851"/>
      <c r="AXU48" s="851"/>
      <c r="AXV48" s="851"/>
      <c r="AXW48" s="851"/>
      <c r="AXX48" s="851"/>
      <c r="AXY48" s="851"/>
      <c r="AXZ48" s="851"/>
      <c r="AYA48" s="851"/>
      <c r="AYB48" s="851"/>
      <c r="AYC48" s="851"/>
      <c r="AYD48" s="851"/>
      <c r="AYE48" s="851"/>
      <c r="AYF48" s="851"/>
      <c r="AYG48" s="851"/>
      <c r="AYH48" s="851"/>
      <c r="AYI48" s="851"/>
      <c r="AYJ48" s="851"/>
      <c r="AYK48" s="851"/>
      <c r="AYL48" s="851"/>
      <c r="AYM48" s="851"/>
      <c r="AYN48" s="851"/>
      <c r="AYO48" s="851"/>
      <c r="AYP48" s="851"/>
      <c r="AYQ48" s="851"/>
      <c r="AYR48" s="851"/>
      <c r="AYS48" s="851"/>
      <c r="AYT48" s="851"/>
      <c r="AYU48" s="851"/>
      <c r="AYV48" s="851"/>
      <c r="AYW48" s="851"/>
      <c r="AYX48" s="851"/>
      <c r="AYY48" s="851"/>
      <c r="AYZ48" s="851"/>
      <c r="AZA48" s="851"/>
      <c r="AZB48" s="851"/>
      <c r="AZC48" s="851"/>
      <c r="AZD48" s="851"/>
      <c r="AZE48" s="851"/>
      <c r="AZF48" s="851"/>
      <c r="AZG48" s="851"/>
      <c r="AZH48" s="851"/>
      <c r="AZI48" s="851"/>
      <c r="AZJ48" s="851"/>
      <c r="AZK48" s="851"/>
      <c r="AZL48" s="851"/>
      <c r="AZM48" s="851"/>
      <c r="AZN48" s="851"/>
      <c r="AZO48" s="851"/>
      <c r="AZP48" s="851"/>
      <c r="AZQ48" s="851"/>
      <c r="AZR48" s="851"/>
      <c r="AZS48" s="851"/>
      <c r="AZT48" s="851"/>
      <c r="AZU48" s="851"/>
      <c r="AZV48" s="851"/>
      <c r="AZW48" s="851"/>
      <c r="AZX48" s="851"/>
      <c r="AZY48" s="851"/>
      <c r="AZZ48" s="851"/>
      <c r="BAA48" s="851"/>
      <c r="BAB48" s="851"/>
      <c r="BAC48" s="851"/>
      <c r="BAD48" s="851"/>
      <c r="BAE48" s="851"/>
      <c r="BAF48" s="851"/>
      <c r="BAG48" s="851"/>
      <c r="BAH48" s="851"/>
      <c r="BAI48" s="851"/>
      <c r="BAJ48" s="851"/>
      <c r="BAK48" s="851"/>
      <c r="BAL48" s="851"/>
      <c r="BAM48" s="851"/>
      <c r="BAN48" s="851"/>
      <c r="BAO48" s="851"/>
      <c r="BAP48" s="851"/>
      <c r="BAQ48" s="851"/>
      <c r="BAR48" s="851"/>
      <c r="BAS48" s="851"/>
      <c r="BAT48" s="851"/>
      <c r="BAU48" s="851"/>
      <c r="BAV48" s="851"/>
      <c r="BAW48" s="851"/>
      <c r="BAX48" s="851"/>
      <c r="BAY48" s="851"/>
      <c r="BAZ48" s="851"/>
      <c r="BBA48" s="851"/>
      <c r="BBB48" s="851"/>
      <c r="BBC48" s="851"/>
      <c r="BBD48" s="851"/>
      <c r="BBE48" s="851"/>
      <c r="BBF48" s="851"/>
      <c r="BBG48" s="851"/>
      <c r="BBH48" s="851"/>
      <c r="BBI48" s="851"/>
      <c r="BBJ48" s="851"/>
      <c r="BBK48" s="851"/>
      <c r="BBL48" s="851"/>
      <c r="BBM48" s="851"/>
      <c r="BBN48" s="851"/>
      <c r="BBO48" s="851"/>
      <c r="BBP48" s="851"/>
      <c r="BBQ48" s="851"/>
      <c r="BBR48" s="851"/>
      <c r="BBS48" s="851"/>
      <c r="BBT48" s="851"/>
      <c r="BBU48" s="851"/>
      <c r="BBV48" s="851"/>
      <c r="BBW48" s="851"/>
      <c r="BBX48" s="851"/>
      <c r="BBY48" s="851"/>
      <c r="BBZ48" s="851"/>
      <c r="BCA48" s="851"/>
      <c r="BCB48" s="851"/>
      <c r="BCC48" s="851"/>
      <c r="BCD48" s="851"/>
      <c r="BCE48" s="851"/>
      <c r="BCF48" s="851"/>
      <c r="BCG48" s="851"/>
      <c r="BCH48" s="851"/>
      <c r="BCI48" s="851"/>
      <c r="BCJ48" s="851"/>
      <c r="BCK48" s="851"/>
      <c r="BCL48" s="851"/>
      <c r="BCM48" s="851"/>
      <c r="BCN48" s="851"/>
      <c r="BCO48" s="851"/>
      <c r="BCP48" s="851"/>
      <c r="BCQ48" s="851"/>
      <c r="BCR48" s="851"/>
      <c r="BCS48" s="851"/>
      <c r="BCT48" s="851"/>
      <c r="BCU48" s="851"/>
      <c r="BCV48" s="851"/>
      <c r="BCW48" s="851"/>
      <c r="BCX48" s="851"/>
      <c r="BCY48" s="851"/>
      <c r="BCZ48" s="851"/>
      <c r="BDA48" s="851"/>
      <c r="BDB48" s="851"/>
      <c r="BDC48" s="851"/>
      <c r="BDD48" s="851"/>
      <c r="BDE48" s="851"/>
      <c r="BDF48" s="851"/>
      <c r="BDG48" s="851"/>
      <c r="BDH48" s="851"/>
      <c r="BDI48" s="851"/>
      <c r="BDJ48" s="851"/>
      <c r="BDK48" s="851"/>
      <c r="BDL48" s="851"/>
      <c r="BDM48" s="851"/>
      <c r="BDN48" s="851"/>
      <c r="BDO48" s="851"/>
      <c r="BDP48" s="851"/>
      <c r="BDQ48" s="851"/>
      <c r="BDR48" s="851"/>
      <c r="BDS48" s="851"/>
      <c r="BDT48" s="851"/>
      <c r="BDU48" s="851"/>
      <c r="BDV48" s="851"/>
      <c r="BDW48" s="851"/>
      <c r="BDX48" s="851"/>
      <c r="BDY48" s="851"/>
      <c r="BDZ48" s="851"/>
      <c r="BEA48" s="851"/>
      <c r="BEB48" s="851"/>
      <c r="BEC48" s="851"/>
      <c r="BED48" s="851"/>
      <c r="BEE48" s="851"/>
      <c r="BEF48" s="851"/>
      <c r="BEG48" s="851"/>
      <c r="BEH48" s="851"/>
      <c r="BEI48" s="851"/>
      <c r="BEJ48" s="851"/>
      <c r="BEK48" s="851"/>
      <c r="BEL48" s="851"/>
      <c r="BEM48" s="851"/>
      <c r="BEN48" s="851"/>
      <c r="BEO48" s="851"/>
      <c r="BEP48" s="851"/>
      <c r="BEQ48" s="851"/>
      <c r="BER48" s="851"/>
      <c r="BES48" s="851"/>
      <c r="BET48" s="851"/>
      <c r="BEU48" s="851"/>
      <c r="BEV48" s="851"/>
      <c r="BEW48" s="851"/>
      <c r="BEX48" s="851"/>
      <c r="BEY48" s="851"/>
      <c r="BEZ48" s="851"/>
      <c r="BFA48" s="851"/>
      <c r="BFB48" s="851"/>
      <c r="BFC48" s="851"/>
      <c r="BFD48" s="851"/>
      <c r="BFE48" s="851"/>
      <c r="BFF48" s="851"/>
      <c r="BFG48" s="851"/>
      <c r="BFH48" s="851"/>
      <c r="BFI48" s="851"/>
      <c r="BFJ48" s="851"/>
      <c r="BFK48" s="851"/>
      <c r="BFL48" s="851"/>
      <c r="BFM48" s="851"/>
      <c r="BFN48" s="851"/>
      <c r="BFO48" s="851"/>
      <c r="BFP48" s="851"/>
      <c r="BFQ48" s="851"/>
      <c r="BFR48" s="851"/>
      <c r="BFS48" s="851"/>
      <c r="BFT48" s="851"/>
      <c r="BFU48" s="851"/>
      <c r="BFV48" s="851"/>
      <c r="BFW48" s="851"/>
      <c r="BFX48" s="851"/>
      <c r="BFY48" s="851"/>
      <c r="BFZ48" s="851"/>
      <c r="BGA48" s="851"/>
      <c r="BGB48" s="851"/>
      <c r="BGC48" s="851"/>
      <c r="BGD48" s="851"/>
      <c r="BGE48" s="851"/>
      <c r="BGF48" s="851"/>
      <c r="BGG48" s="851"/>
      <c r="BGH48" s="851"/>
      <c r="BGI48" s="851"/>
      <c r="BGJ48" s="851"/>
      <c r="BGK48" s="851"/>
      <c r="BGL48" s="851"/>
      <c r="BGM48" s="851"/>
      <c r="BGN48" s="851"/>
      <c r="BGO48" s="851"/>
      <c r="BGP48" s="851"/>
      <c r="BGQ48" s="851"/>
      <c r="BGR48" s="851"/>
      <c r="BGS48" s="851"/>
      <c r="BGT48" s="851"/>
      <c r="BGU48" s="851"/>
      <c r="BGV48" s="851"/>
      <c r="BGW48" s="851"/>
      <c r="BGX48" s="851"/>
      <c r="BGY48" s="851"/>
      <c r="BGZ48" s="851"/>
      <c r="BHA48" s="851"/>
      <c r="BHB48" s="851"/>
      <c r="BHC48" s="851"/>
      <c r="BHD48" s="851"/>
      <c r="BHE48" s="851"/>
      <c r="BHF48" s="851"/>
      <c r="BHG48" s="851"/>
      <c r="BHH48" s="851"/>
      <c r="BHI48" s="851"/>
      <c r="BHJ48" s="851"/>
      <c r="BHK48" s="851"/>
      <c r="BHL48" s="851"/>
      <c r="BHM48" s="851"/>
      <c r="BHN48" s="851"/>
      <c r="BHO48" s="851"/>
      <c r="BHP48" s="851"/>
      <c r="BHQ48" s="851"/>
      <c r="BHR48" s="851"/>
      <c r="BHS48" s="851"/>
      <c r="BHT48" s="851"/>
      <c r="BHU48" s="851"/>
      <c r="BHV48" s="851"/>
      <c r="BHW48" s="851"/>
      <c r="BHX48" s="851"/>
      <c r="BHY48" s="851"/>
      <c r="BHZ48" s="851"/>
      <c r="BIA48" s="851"/>
      <c r="BIB48" s="851"/>
      <c r="BIC48" s="851"/>
      <c r="BID48" s="851"/>
      <c r="BIE48" s="851"/>
      <c r="BIF48" s="851"/>
      <c r="BIG48" s="851"/>
      <c r="BIH48" s="851"/>
      <c r="BII48" s="851"/>
      <c r="BIJ48" s="851"/>
      <c r="BIK48" s="851"/>
      <c r="BIL48" s="851"/>
      <c r="BIM48" s="851"/>
      <c r="BIN48" s="851"/>
      <c r="BIO48" s="851"/>
      <c r="BIP48" s="851"/>
      <c r="BIQ48" s="851"/>
      <c r="BIR48" s="851"/>
      <c r="BIS48" s="851"/>
      <c r="BIT48" s="851"/>
      <c r="BIU48" s="851"/>
      <c r="BIV48" s="851"/>
      <c r="BIW48" s="851"/>
      <c r="BIX48" s="851"/>
      <c r="BIY48" s="851"/>
      <c r="BIZ48" s="851"/>
      <c r="BJA48" s="851"/>
      <c r="BJB48" s="851"/>
      <c r="BJC48" s="851"/>
      <c r="BJD48" s="851"/>
      <c r="BJE48" s="851"/>
      <c r="BJF48" s="851"/>
      <c r="BJG48" s="851"/>
      <c r="BJH48" s="851"/>
      <c r="BJI48" s="851"/>
      <c r="BJJ48" s="851"/>
      <c r="BJK48" s="851"/>
      <c r="BJL48" s="851"/>
      <c r="BJM48" s="851"/>
      <c r="BJN48" s="851"/>
      <c r="BJO48" s="851"/>
      <c r="BJP48" s="851"/>
      <c r="BJQ48" s="851"/>
      <c r="BJR48" s="851"/>
      <c r="BJS48" s="851"/>
      <c r="BJT48" s="851"/>
      <c r="BJU48" s="851"/>
      <c r="BJV48" s="851"/>
      <c r="BJW48" s="851"/>
      <c r="BJX48" s="851"/>
      <c r="BJY48" s="851"/>
      <c r="BJZ48" s="851"/>
      <c r="BKA48" s="851"/>
      <c r="BKB48" s="851"/>
      <c r="BKC48" s="851"/>
      <c r="BKD48" s="851"/>
      <c r="BKE48" s="851"/>
      <c r="BKF48" s="851"/>
      <c r="BKG48" s="851"/>
      <c r="BKH48" s="851"/>
      <c r="BKI48" s="851"/>
      <c r="BKJ48" s="851"/>
      <c r="BKK48" s="851"/>
      <c r="BKL48" s="851"/>
      <c r="BKM48" s="851"/>
      <c r="BKN48" s="851"/>
      <c r="BKO48" s="851"/>
      <c r="BKP48" s="851"/>
      <c r="BKQ48" s="851"/>
      <c r="BKR48" s="851"/>
      <c r="BKS48" s="851"/>
      <c r="BKT48" s="851"/>
      <c r="BKU48" s="851"/>
      <c r="BKV48" s="851"/>
      <c r="BKW48" s="851"/>
      <c r="BKX48" s="851"/>
      <c r="BKY48" s="851"/>
      <c r="BKZ48" s="851"/>
      <c r="BLA48" s="851"/>
      <c r="BLB48" s="851"/>
      <c r="BLC48" s="851"/>
      <c r="BLD48" s="851"/>
      <c r="BLE48" s="851"/>
      <c r="BLF48" s="851"/>
      <c r="BLG48" s="851"/>
      <c r="BLH48" s="851"/>
      <c r="BLI48" s="851"/>
      <c r="BLJ48" s="851"/>
      <c r="BLK48" s="851"/>
      <c r="BLL48" s="851"/>
      <c r="BLM48" s="851"/>
      <c r="BLN48" s="851"/>
      <c r="BLO48" s="851"/>
      <c r="BLP48" s="851"/>
      <c r="BLQ48" s="851"/>
      <c r="BLR48" s="851"/>
      <c r="BLS48" s="851"/>
      <c r="BLT48" s="851"/>
      <c r="BLU48" s="851"/>
      <c r="BLV48" s="851"/>
      <c r="BLW48" s="851"/>
      <c r="BLX48" s="851"/>
      <c r="BLY48" s="851"/>
      <c r="BLZ48" s="851"/>
      <c r="BMA48" s="851"/>
      <c r="BMB48" s="851"/>
      <c r="BMC48" s="851"/>
      <c r="BMD48" s="851"/>
      <c r="BME48" s="851"/>
      <c r="BMF48" s="851"/>
      <c r="BMG48" s="851"/>
      <c r="BMH48" s="851"/>
      <c r="BMI48" s="851"/>
      <c r="BMJ48" s="851"/>
      <c r="BMK48" s="851"/>
      <c r="BML48" s="851"/>
      <c r="BMM48" s="851"/>
      <c r="BMN48" s="851"/>
      <c r="BMO48" s="851"/>
      <c r="BMP48" s="851"/>
      <c r="BMQ48" s="851"/>
      <c r="BMR48" s="851"/>
      <c r="BMS48" s="851"/>
      <c r="BMT48" s="851"/>
      <c r="BMU48" s="851"/>
      <c r="BMV48" s="851"/>
      <c r="BMW48" s="851"/>
      <c r="BMX48" s="851"/>
      <c r="BMY48" s="851"/>
      <c r="BMZ48" s="851"/>
      <c r="BNA48" s="851"/>
      <c r="BNB48" s="851"/>
      <c r="BNC48" s="851"/>
      <c r="BND48" s="851"/>
      <c r="BNE48" s="851"/>
      <c r="BNF48" s="851"/>
      <c r="BNG48" s="851"/>
      <c r="BNH48" s="851"/>
      <c r="BNI48" s="851"/>
      <c r="BNJ48" s="851"/>
      <c r="BNK48" s="851"/>
      <c r="BNL48" s="851"/>
      <c r="BNM48" s="851"/>
      <c r="BNN48" s="851"/>
      <c r="BNO48" s="851"/>
      <c r="BNP48" s="851"/>
      <c r="BNQ48" s="851"/>
      <c r="BNR48" s="851"/>
      <c r="BNS48" s="851"/>
      <c r="BNT48" s="851"/>
      <c r="BNU48" s="851"/>
      <c r="BNV48" s="851"/>
      <c r="BNW48" s="851"/>
      <c r="BNX48" s="851"/>
      <c r="BNY48" s="851"/>
      <c r="BNZ48" s="851"/>
      <c r="BOA48" s="851"/>
      <c r="BOB48" s="851"/>
      <c r="BOC48" s="851"/>
      <c r="BOD48" s="851"/>
      <c r="BOE48" s="851"/>
      <c r="BOF48" s="851"/>
      <c r="BOG48" s="851"/>
      <c r="BOH48" s="851"/>
      <c r="BOI48" s="851"/>
      <c r="BOJ48" s="851"/>
      <c r="BOK48" s="851"/>
      <c r="BOL48" s="851"/>
      <c r="BOM48" s="851"/>
      <c r="BON48" s="851"/>
      <c r="BOO48" s="851"/>
      <c r="BOP48" s="851"/>
      <c r="BOQ48" s="851"/>
      <c r="BOR48" s="851"/>
      <c r="BOS48" s="851"/>
      <c r="BOT48" s="851"/>
      <c r="BOU48" s="851"/>
      <c r="BOV48" s="851"/>
      <c r="BOW48" s="851"/>
      <c r="BOX48" s="851"/>
      <c r="BOY48" s="851"/>
      <c r="BOZ48" s="851"/>
      <c r="BPA48" s="851"/>
      <c r="BPB48" s="851"/>
      <c r="BPC48" s="851"/>
      <c r="BPD48" s="851"/>
      <c r="BPE48" s="851"/>
      <c r="BPF48" s="851"/>
      <c r="BPG48" s="851"/>
      <c r="BPH48" s="851"/>
      <c r="BPI48" s="851"/>
      <c r="BPJ48" s="851"/>
      <c r="BPK48" s="851"/>
      <c r="BPL48" s="851"/>
      <c r="BPM48" s="851"/>
      <c r="BPN48" s="851"/>
      <c r="BPO48" s="851"/>
      <c r="BPP48" s="851"/>
      <c r="BPQ48" s="851"/>
      <c r="BPR48" s="851"/>
      <c r="BPS48" s="851"/>
      <c r="BPT48" s="851"/>
      <c r="BPU48" s="851"/>
      <c r="BPV48" s="851"/>
      <c r="BPW48" s="851"/>
      <c r="BPX48" s="851"/>
      <c r="BPY48" s="851"/>
      <c r="BPZ48" s="851"/>
      <c r="BQA48" s="851"/>
      <c r="BQB48" s="851"/>
      <c r="BQC48" s="851"/>
      <c r="BQD48" s="851"/>
      <c r="BQE48" s="851"/>
      <c r="BQF48" s="851"/>
      <c r="BQG48" s="851"/>
      <c r="BQH48" s="851"/>
      <c r="BQI48" s="851"/>
      <c r="BQJ48" s="851"/>
      <c r="BQK48" s="851"/>
      <c r="BQL48" s="851"/>
      <c r="BQM48" s="851"/>
      <c r="BQN48" s="851"/>
      <c r="BQO48" s="851"/>
      <c r="BQP48" s="851"/>
      <c r="BQQ48" s="851"/>
      <c r="BQR48" s="851"/>
      <c r="BQS48" s="851"/>
      <c r="BQT48" s="851"/>
      <c r="BQU48" s="851"/>
      <c r="BQV48" s="851"/>
      <c r="BQW48" s="851"/>
      <c r="BQX48" s="851"/>
      <c r="BQY48" s="851"/>
      <c r="BQZ48" s="851"/>
      <c r="BRA48" s="851"/>
      <c r="BRB48" s="851"/>
      <c r="BRC48" s="851"/>
      <c r="BRD48" s="851"/>
      <c r="BRE48" s="851"/>
      <c r="BRF48" s="851"/>
      <c r="BRG48" s="851"/>
      <c r="BRH48" s="851"/>
      <c r="BRI48" s="851"/>
      <c r="BRJ48" s="851"/>
      <c r="BRK48" s="851"/>
      <c r="BRL48" s="851"/>
      <c r="BRM48" s="851"/>
      <c r="BRN48" s="851"/>
      <c r="BRO48" s="851"/>
      <c r="BRP48" s="851"/>
      <c r="BRQ48" s="851"/>
      <c r="BRR48" s="851"/>
      <c r="BRS48" s="851"/>
      <c r="BRT48" s="851"/>
      <c r="BRU48" s="851"/>
      <c r="BRV48" s="851"/>
      <c r="BRW48" s="851"/>
      <c r="BRX48" s="851"/>
      <c r="BRY48" s="851"/>
      <c r="BRZ48" s="851"/>
      <c r="BSA48" s="851"/>
      <c r="BSB48" s="851"/>
      <c r="BSC48" s="851"/>
      <c r="BSD48" s="851"/>
      <c r="BSE48" s="851"/>
      <c r="BSF48" s="851"/>
      <c r="BSG48" s="851"/>
      <c r="BSH48" s="851"/>
      <c r="BSI48" s="851"/>
      <c r="BSJ48" s="851"/>
      <c r="BSK48" s="851"/>
      <c r="BSL48" s="851"/>
      <c r="BSM48" s="851"/>
      <c r="BSN48" s="851"/>
      <c r="BSO48" s="851"/>
      <c r="BSP48" s="851"/>
      <c r="BSQ48" s="851"/>
      <c r="BSR48" s="851"/>
      <c r="BSS48" s="851"/>
      <c r="BST48" s="851"/>
      <c r="BSU48" s="851"/>
      <c r="BSV48" s="851"/>
      <c r="BSW48" s="851"/>
      <c r="BSX48" s="851"/>
      <c r="BSY48" s="851"/>
      <c r="BSZ48" s="851"/>
      <c r="BTA48" s="851"/>
      <c r="BTB48" s="851"/>
      <c r="BTC48" s="851"/>
      <c r="BTD48" s="851"/>
      <c r="BTE48" s="851"/>
      <c r="BTF48" s="851"/>
      <c r="BTG48" s="851"/>
      <c r="BTH48" s="851"/>
      <c r="BTI48" s="851"/>
      <c r="BTJ48" s="851"/>
      <c r="BTK48" s="851"/>
      <c r="BTL48" s="851"/>
      <c r="BTM48" s="851"/>
      <c r="BTN48" s="851"/>
      <c r="BTO48" s="851"/>
      <c r="BTP48" s="851"/>
      <c r="BTQ48" s="851"/>
      <c r="BTR48" s="851"/>
      <c r="BTS48" s="851"/>
      <c r="BTT48" s="851"/>
      <c r="BTU48" s="851"/>
      <c r="BTV48" s="851"/>
      <c r="BTW48" s="851"/>
      <c r="BTX48" s="851"/>
      <c r="BTY48" s="851"/>
      <c r="BTZ48" s="851"/>
      <c r="BUA48" s="851"/>
      <c r="BUB48" s="851"/>
      <c r="BUC48" s="851"/>
      <c r="BUD48" s="851"/>
      <c r="BUE48" s="851"/>
      <c r="BUF48" s="851"/>
      <c r="BUG48" s="851"/>
      <c r="BUH48" s="851"/>
      <c r="BUI48" s="851"/>
      <c r="BUJ48" s="851"/>
      <c r="BUK48" s="851"/>
      <c r="BUL48" s="851"/>
      <c r="BUM48" s="851"/>
      <c r="BUN48" s="851"/>
      <c r="BUO48" s="851"/>
      <c r="BUP48" s="851"/>
      <c r="BUQ48" s="851"/>
      <c r="BUR48" s="851"/>
      <c r="BUS48" s="851"/>
      <c r="BUT48" s="851"/>
      <c r="BUU48" s="851"/>
      <c r="BUV48" s="851"/>
      <c r="BUW48" s="851"/>
      <c r="BUX48" s="851"/>
      <c r="BUY48" s="851"/>
      <c r="BUZ48" s="851"/>
      <c r="BVA48" s="851"/>
      <c r="BVB48" s="851"/>
      <c r="BVC48" s="851"/>
      <c r="BVD48" s="851"/>
      <c r="BVE48" s="851"/>
      <c r="BVF48" s="851"/>
      <c r="BVG48" s="851"/>
      <c r="BVH48" s="851"/>
      <c r="BVI48" s="851"/>
      <c r="BVJ48" s="851"/>
      <c r="BVK48" s="851"/>
      <c r="BVL48" s="851"/>
      <c r="BVM48" s="851"/>
      <c r="BVN48" s="851"/>
      <c r="BVO48" s="851"/>
      <c r="BVP48" s="851"/>
      <c r="BVQ48" s="851"/>
      <c r="BVR48" s="851"/>
      <c r="BVS48" s="851"/>
      <c r="BVT48" s="851"/>
      <c r="BVU48" s="851"/>
      <c r="BVV48" s="851"/>
      <c r="BVW48" s="851"/>
      <c r="BVX48" s="851"/>
      <c r="BVY48" s="851"/>
      <c r="BVZ48" s="851"/>
      <c r="BWA48" s="851"/>
      <c r="BWB48" s="851"/>
      <c r="BWC48" s="851"/>
      <c r="BWD48" s="851"/>
      <c r="BWE48" s="851"/>
      <c r="BWF48" s="851"/>
      <c r="BWG48" s="851"/>
      <c r="BWH48" s="851"/>
      <c r="BWI48" s="851"/>
      <c r="BWJ48" s="851"/>
      <c r="BWK48" s="851"/>
      <c r="BWL48" s="851"/>
      <c r="BWM48" s="851"/>
      <c r="BWN48" s="851"/>
      <c r="BWO48" s="851"/>
      <c r="BWP48" s="851"/>
      <c r="BWQ48" s="851"/>
      <c r="BWR48" s="851"/>
      <c r="BWS48" s="851"/>
      <c r="BWT48" s="851"/>
      <c r="BWU48" s="851"/>
      <c r="BWV48" s="851"/>
      <c r="BWW48" s="851"/>
      <c r="BWX48" s="851"/>
      <c r="BWY48" s="851"/>
      <c r="BWZ48" s="851"/>
      <c r="BXA48" s="851"/>
      <c r="BXB48" s="851"/>
      <c r="BXC48" s="851"/>
      <c r="BXD48" s="851"/>
      <c r="BXE48" s="851"/>
      <c r="BXF48" s="851"/>
      <c r="BXG48" s="851"/>
      <c r="BXH48" s="851"/>
      <c r="BXI48" s="851"/>
      <c r="BXJ48" s="851"/>
      <c r="BXK48" s="851"/>
      <c r="BXL48" s="851"/>
      <c r="BXM48" s="851"/>
      <c r="BXN48" s="851"/>
      <c r="BXO48" s="851"/>
      <c r="BXP48" s="851"/>
      <c r="BXQ48" s="851"/>
      <c r="BXR48" s="851"/>
      <c r="BXS48" s="851"/>
      <c r="BXT48" s="851"/>
      <c r="BXU48" s="851"/>
      <c r="BXV48" s="851"/>
      <c r="BXW48" s="851"/>
      <c r="BXX48" s="851"/>
      <c r="BXY48" s="851"/>
      <c r="BXZ48" s="851"/>
      <c r="BYA48" s="851"/>
      <c r="BYB48" s="851"/>
      <c r="BYC48" s="851"/>
      <c r="BYD48" s="851"/>
      <c r="BYE48" s="851"/>
      <c r="BYF48" s="851"/>
      <c r="BYG48" s="851"/>
      <c r="BYH48" s="851"/>
      <c r="BYI48" s="851"/>
      <c r="BYJ48" s="851"/>
      <c r="BYK48" s="851"/>
      <c r="BYL48" s="851"/>
      <c r="BYM48" s="851"/>
      <c r="BYN48" s="851"/>
      <c r="BYO48" s="851"/>
      <c r="BYP48" s="851"/>
      <c r="BYQ48" s="851"/>
      <c r="BYR48" s="851"/>
      <c r="BYS48" s="851"/>
      <c r="BYT48" s="851"/>
      <c r="BYU48" s="851"/>
      <c r="BYV48" s="851"/>
      <c r="BYW48" s="851"/>
      <c r="BYX48" s="851"/>
      <c r="BYY48" s="851"/>
      <c r="BYZ48" s="851"/>
      <c r="BZA48" s="851"/>
      <c r="BZB48" s="851"/>
      <c r="BZC48" s="851"/>
      <c r="BZD48" s="851"/>
      <c r="BZE48" s="851"/>
      <c r="BZF48" s="851"/>
      <c r="BZG48" s="851"/>
      <c r="BZH48" s="851"/>
      <c r="BZI48" s="851"/>
      <c r="BZJ48" s="851"/>
      <c r="BZK48" s="851"/>
      <c r="BZL48" s="851"/>
      <c r="BZM48" s="851"/>
      <c r="BZN48" s="851"/>
      <c r="BZO48" s="851"/>
      <c r="BZP48" s="851"/>
      <c r="BZQ48" s="851"/>
      <c r="BZR48" s="851"/>
      <c r="BZS48" s="851"/>
      <c r="BZT48" s="851"/>
      <c r="BZU48" s="851"/>
      <c r="BZV48" s="851"/>
      <c r="BZW48" s="851"/>
      <c r="BZX48" s="851"/>
      <c r="BZY48" s="851"/>
      <c r="BZZ48" s="851"/>
      <c r="CAA48" s="851"/>
      <c r="CAB48" s="851"/>
      <c r="CAC48" s="851"/>
      <c r="CAD48" s="851"/>
      <c r="CAE48" s="851"/>
      <c r="CAF48" s="851"/>
      <c r="CAG48" s="851"/>
      <c r="CAH48" s="851"/>
      <c r="CAI48" s="851"/>
      <c r="CAJ48" s="851"/>
      <c r="CAK48" s="851"/>
      <c r="CAL48" s="851"/>
      <c r="CAM48" s="851"/>
      <c r="CAN48" s="851"/>
      <c r="CAO48" s="851"/>
      <c r="CAP48" s="851"/>
      <c r="CAQ48" s="851"/>
      <c r="CAR48" s="851"/>
      <c r="CAS48" s="851"/>
      <c r="CAT48" s="851"/>
      <c r="CAU48" s="851"/>
      <c r="CAV48" s="851"/>
      <c r="CAW48" s="851"/>
      <c r="CAX48" s="851"/>
      <c r="CAY48" s="851"/>
      <c r="CAZ48" s="851"/>
      <c r="CBA48" s="851"/>
      <c r="CBB48" s="851"/>
      <c r="CBC48" s="851"/>
      <c r="CBD48" s="851"/>
      <c r="CBE48" s="851"/>
      <c r="CBF48" s="851"/>
      <c r="CBG48" s="851"/>
      <c r="CBH48" s="851"/>
      <c r="CBI48" s="851"/>
      <c r="CBJ48" s="851"/>
      <c r="CBK48" s="851"/>
      <c r="CBL48" s="851"/>
      <c r="CBM48" s="851"/>
      <c r="CBN48" s="851"/>
      <c r="CBO48" s="851"/>
      <c r="CBP48" s="851"/>
      <c r="CBQ48" s="851"/>
      <c r="CBR48" s="851"/>
      <c r="CBS48" s="851"/>
      <c r="CBT48" s="851"/>
      <c r="CBU48" s="851"/>
      <c r="CBV48" s="851"/>
      <c r="CBW48" s="851"/>
      <c r="CBX48" s="851"/>
      <c r="CBY48" s="851"/>
      <c r="CBZ48" s="851"/>
      <c r="CCA48" s="851"/>
      <c r="CCB48" s="851"/>
      <c r="CCC48" s="851"/>
      <c r="CCD48" s="851"/>
      <c r="CCE48" s="851"/>
      <c r="CCF48" s="851"/>
      <c r="CCG48" s="851"/>
      <c r="CCH48" s="851"/>
      <c r="CCI48" s="851"/>
      <c r="CCJ48" s="851"/>
      <c r="CCK48" s="851"/>
      <c r="CCL48" s="851"/>
      <c r="CCM48" s="851"/>
      <c r="CCN48" s="851"/>
      <c r="CCO48" s="851"/>
      <c r="CCP48" s="851"/>
      <c r="CCQ48" s="851"/>
      <c r="CCR48" s="851"/>
      <c r="CCS48" s="851"/>
      <c r="CCT48" s="851"/>
      <c r="CCU48" s="851"/>
      <c r="CCV48" s="851"/>
      <c r="CCW48" s="851"/>
      <c r="CCX48" s="851"/>
      <c r="CCY48" s="851"/>
      <c r="CCZ48" s="851"/>
      <c r="CDA48" s="851"/>
      <c r="CDB48" s="851"/>
      <c r="CDC48" s="851"/>
      <c r="CDD48" s="851"/>
      <c r="CDE48" s="851"/>
      <c r="CDF48" s="851"/>
      <c r="CDG48" s="851"/>
      <c r="CDH48" s="851"/>
      <c r="CDI48" s="851"/>
      <c r="CDJ48" s="851"/>
      <c r="CDK48" s="851"/>
      <c r="CDL48" s="851"/>
      <c r="CDM48" s="851"/>
      <c r="CDN48" s="851"/>
      <c r="CDO48" s="851"/>
      <c r="CDP48" s="851"/>
      <c r="CDQ48" s="851"/>
      <c r="CDR48" s="851"/>
      <c r="CDS48" s="851"/>
      <c r="CDT48" s="851"/>
      <c r="CDU48" s="851"/>
      <c r="CDV48" s="851"/>
      <c r="CDW48" s="851"/>
      <c r="CDX48" s="851"/>
      <c r="CDY48" s="851"/>
      <c r="CDZ48" s="851"/>
      <c r="CEA48" s="851"/>
      <c r="CEB48" s="851"/>
      <c r="CEC48" s="851"/>
      <c r="CED48" s="851"/>
      <c r="CEE48" s="851"/>
      <c r="CEF48" s="851"/>
      <c r="CEG48" s="851"/>
      <c r="CEH48" s="851"/>
      <c r="CEI48" s="851"/>
      <c r="CEJ48" s="851"/>
      <c r="CEK48" s="851"/>
      <c r="CEL48" s="851"/>
      <c r="CEM48" s="851"/>
      <c r="CEN48" s="851"/>
      <c r="CEO48" s="851"/>
      <c r="CEP48" s="851"/>
      <c r="CEQ48" s="851"/>
      <c r="CER48" s="851"/>
      <c r="CES48" s="851"/>
      <c r="CET48" s="851"/>
      <c r="CEU48" s="851"/>
      <c r="CEV48" s="851"/>
      <c r="CEW48" s="851"/>
      <c r="CEX48" s="851"/>
      <c r="CEY48" s="851"/>
      <c r="CEZ48" s="851"/>
      <c r="CFA48" s="851"/>
      <c r="CFB48" s="851"/>
      <c r="CFC48" s="851"/>
      <c r="CFD48" s="851"/>
      <c r="CFE48" s="851"/>
      <c r="CFF48" s="851"/>
      <c r="CFG48" s="851"/>
      <c r="CFH48" s="851"/>
      <c r="CFI48" s="851"/>
      <c r="CFJ48" s="851"/>
      <c r="CFK48" s="851"/>
      <c r="CFL48" s="851"/>
      <c r="CFM48" s="851"/>
      <c r="CFN48" s="851"/>
      <c r="CFO48" s="851"/>
      <c r="CFP48" s="851"/>
      <c r="CFQ48" s="851"/>
      <c r="CFR48" s="851"/>
      <c r="CFS48" s="851"/>
      <c r="CFT48" s="851"/>
      <c r="CFU48" s="851"/>
      <c r="CFV48" s="851"/>
      <c r="CFW48" s="851"/>
      <c r="CFX48" s="851"/>
      <c r="CFY48" s="851"/>
      <c r="CFZ48" s="851"/>
      <c r="CGA48" s="851"/>
      <c r="CGB48" s="851"/>
      <c r="CGC48" s="851"/>
      <c r="CGD48" s="851"/>
      <c r="CGE48" s="851"/>
      <c r="CGF48" s="851"/>
      <c r="CGG48" s="851"/>
      <c r="CGH48" s="851"/>
      <c r="CGI48" s="851"/>
      <c r="CGJ48" s="851"/>
      <c r="CGK48" s="851"/>
      <c r="CGL48" s="851"/>
      <c r="CGM48" s="851"/>
      <c r="CGN48" s="851"/>
      <c r="CGO48" s="851"/>
      <c r="CGP48" s="851"/>
      <c r="CGQ48" s="851"/>
      <c r="CGR48" s="851"/>
      <c r="CGS48" s="851"/>
      <c r="CGT48" s="851"/>
      <c r="CGU48" s="851"/>
      <c r="CGV48" s="851"/>
      <c r="CGW48" s="851"/>
      <c r="CGX48" s="851"/>
      <c r="CGY48" s="851"/>
      <c r="CGZ48" s="851"/>
      <c r="CHA48" s="851"/>
      <c r="CHB48" s="851"/>
      <c r="CHC48" s="851"/>
      <c r="CHD48" s="851"/>
      <c r="CHE48" s="851"/>
      <c r="CHF48" s="851"/>
      <c r="CHG48" s="851"/>
      <c r="CHH48" s="851"/>
      <c r="CHI48" s="851"/>
      <c r="CHJ48" s="851"/>
      <c r="CHK48" s="851"/>
      <c r="CHL48" s="851"/>
      <c r="CHM48" s="851"/>
      <c r="CHN48" s="851"/>
      <c r="CHO48" s="851"/>
      <c r="CHP48" s="851"/>
      <c r="CHQ48" s="851"/>
      <c r="CHR48" s="851"/>
      <c r="CHS48" s="851"/>
      <c r="CHT48" s="851"/>
      <c r="CHU48" s="851"/>
      <c r="CHV48" s="851"/>
      <c r="CHW48" s="851"/>
      <c r="CHX48" s="851"/>
      <c r="CHY48" s="851"/>
      <c r="CHZ48" s="851"/>
      <c r="CIA48" s="851"/>
      <c r="CIB48" s="851"/>
      <c r="CIC48" s="851"/>
      <c r="CID48" s="851"/>
      <c r="CIE48" s="851"/>
      <c r="CIF48" s="851"/>
      <c r="CIG48" s="851"/>
      <c r="CIH48" s="851"/>
      <c r="CII48" s="851"/>
      <c r="CIJ48" s="851"/>
      <c r="CIK48" s="851"/>
      <c r="CIL48" s="851"/>
      <c r="CIM48" s="851"/>
      <c r="CIN48" s="851"/>
      <c r="CIO48" s="851"/>
      <c r="CIP48" s="851"/>
      <c r="CIQ48" s="851"/>
      <c r="CIR48" s="851"/>
      <c r="CIS48" s="851"/>
      <c r="CIT48" s="851"/>
      <c r="CIU48" s="851"/>
      <c r="CIV48" s="851"/>
      <c r="CIW48" s="851"/>
      <c r="CIX48" s="851"/>
      <c r="CIY48" s="851"/>
      <c r="CIZ48" s="851"/>
      <c r="CJA48" s="851"/>
      <c r="CJB48" s="851"/>
      <c r="CJC48" s="851"/>
      <c r="CJD48" s="851"/>
      <c r="CJE48" s="851"/>
      <c r="CJF48" s="851"/>
      <c r="CJG48" s="851"/>
      <c r="CJH48" s="851"/>
      <c r="CJI48" s="851"/>
      <c r="CJJ48" s="851"/>
      <c r="CJK48" s="851"/>
      <c r="CJL48" s="851"/>
      <c r="CJM48" s="851"/>
      <c r="CJN48" s="851"/>
      <c r="CJO48" s="851"/>
      <c r="CJP48" s="851"/>
      <c r="CJQ48" s="851"/>
      <c r="CJR48" s="851"/>
      <c r="CJS48" s="851"/>
      <c r="CJT48" s="851"/>
      <c r="CJU48" s="851"/>
      <c r="CJV48" s="851"/>
      <c r="CJW48" s="851"/>
      <c r="CJX48" s="851"/>
      <c r="CJY48" s="851"/>
      <c r="CJZ48" s="851"/>
      <c r="CKA48" s="851"/>
      <c r="CKB48" s="851"/>
      <c r="CKC48" s="851"/>
      <c r="CKD48" s="851"/>
      <c r="CKE48" s="851"/>
      <c r="CKF48" s="851"/>
      <c r="CKG48" s="851"/>
      <c r="CKH48" s="851"/>
      <c r="CKI48" s="851"/>
      <c r="CKJ48" s="851"/>
      <c r="CKK48" s="851"/>
      <c r="CKL48" s="851"/>
      <c r="CKM48" s="851"/>
      <c r="CKN48" s="851"/>
      <c r="CKO48" s="851"/>
      <c r="CKP48" s="851"/>
      <c r="CKQ48" s="851"/>
      <c r="CKR48" s="851"/>
      <c r="CKS48" s="851"/>
      <c r="CKT48" s="851"/>
      <c r="CKU48" s="851"/>
      <c r="CKV48" s="851"/>
      <c r="CKW48" s="851"/>
      <c r="CKX48" s="851"/>
      <c r="CKY48" s="851"/>
      <c r="CKZ48" s="851"/>
      <c r="CLA48" s="851"/>
      <c r="CLB48" s="851"/>
      <c r="CLC48" s="851"/>
      <c r="CLD48" s="851"/>
      <c r="CLE48" s="851"/>
      <c r="CLF48" s="851"/>
      <c r="CLG48" s="851"/>
      <c r="CLH48" s="851"/>
      <c r="CLI48" s="851"/>
      <c r="CLJ48" s="851"/>
      <c r="CLK48" s="851"/>
      <c r="CLL48" s="851"/>
      <c r="CLM48" s="851"/>
      <c r="CLN48" s="851"/>
      <c r="CLO48" s="851"/>
      <c r="CLP48" s="851"/>
      <c r="CLQ48" s="851"/>
      <c r="CLR48" s="851"/>
      <c r="CLS48" s="851"/>
      <c r="CLT48" s="851"/>
      <c r="CLU48" s="851"/>
      <c r="CLV48" s="851"/>
      <c r="CLW48" s="851"/>
      <c r="CLX48" s="851"/>
      <c r="CLY48" s="851"/>
      <c r="CLZ48" s="851"/>
      <c r="CMA48" s="851"/>
      <c r="CMB48" s="851"/>
      <c r="CMC48" s="851"/>
      <c r="CMD48" s="851"/>
      <c r="CME48" s="851"/>
      <c r="CMF48" s="851"/>
      <c r="CMG48" s="851"/>
      <c r="CMH48" s="851"/>
      <c r="CMI48" s="851"/>
      <c r="CMJ48" s="851"/>
      <c r="CMK48" s="851"/>
      <c r="CML48" s="851"/>
      <c r="CMM48" s="851"/>
      <c r="CMN48" s="851"/>
      <c r="CMO48" s="851"/>
      <c r="CMP48" s="851"/>
      <c r="CMQ48" s="851"/>
      <c r="CMR48" s="851"/>
      <c r="CMS48" s="851"/>
      <c r="CMT48" s="851"/>
      <c r="CMU48" s="851"/>
      <c r="CMV48" s="851"/>
      <c r="CMW48" s="851"/>
      <c r="CMX48" s="851"/>
      <c r="CMY48" s="851"/>
      <c r="CMZ48" s="851"/>
      <c r="CNA48" s="851"/>
      <c r="CNB48" s="851"/>
      <c r="CNC48" s="851"/>
      <c r="CND48" s="851"/>
      <c r="CNE48" s="851"/>
      <c r="CNF48" s="851"/>
      <c r="CNG48" s="851"/>
      <c r="CNH48" s="851"/>
      <c r="CNI48" s="851"/>
      <c r="CNJ48" s="851"/>
      <c r="CNK48" s="851"/>
      <c r="CNL48" s="851"/>
      <c r="CNM48" s="851"/>
      <c r="CNN48" s="851"/>
      <c r="CNO48" s="851"/>
      <c r="CNP48" s="851"/>
      <c r="CNQ48" s="851"/>
      <c r="CNR48" s="851"/>
      <c r="CNS48" s="851"/>
      <c r="CNT48" s="851"/>
      <c r="CNU48" s="851"/>
      <c r="CNV48" s="851"/>
      <c r="CNW48" s="851"/>
      <c r="CNX48" s="851"/>
      <c r="CNY48" s="851"/>
      <c r="CNZ48" s="851"/>
      <c r="COA48" s="851"/>
      <c r="COB48" s="851"/>
      <c r="COC48" s="851"/>
      <c r="COD48" s="851"/>
      <c r="COE48" s="851"/>
      <c r="COF48" s="851"/>
      <c r="COG48" s="851"/>
      <c r="COH48" s="851"/>
      <c r="COI48" s="851"/>
      <c r="COJ48" s="851"/>
      <c r="COK48" s="851"/>
      <c r="COL48" s="851"/>
      <c r="COM48" s="851"/>
      <c r="CON48" s="851"/>
      <c r="COO48" s="851"/>
      <c r="COP48" s="851"/>
      <c r="COQ48" s="851"/>
      <c r="COR48" s="851"/>
      <c r="COS48" s="851"/>
      <c r="COT48" s="851"/>
      <c r="COU48" s="851"/>
      <c r="COV48" s="851"/>
      <c r="COW48" s="851"/>
      <c r="COX48" s="851"/>
      <c r="COY48" s="851"/>
      <c r="COZ48" s="851"/>
      <c r="CPA48" s="851"/>
      <c r="CPB48" s="851"/>
      <c r="CPC48" s="851"/>
      <c r="CPD48" s="851"/>
      <c r="CPE48" s="851"/>
      <c r="CPF48" s="851"/>
      <c r="CPG48" s="851"/>
      <c r="CPH48" s="851"/>
      <c r="CPI48" s="851"/>
      <c r="CPJ48" s="851"/>
      <c r="CPK48" s="851"/>
      <c r="CPL48" s="851"/>
      <c r="CPM48" s="851"/>
      <c r="CPN48" s="851"/>
      <c r="CPO48" s="851"/>
      <c r="CPP48" s="851"/>
      <c r="CPQ48" s="851"/>
      <c r="CPR48" s="851"/>
      <c r="CPS48" s="851"/>
      <c r="CPT48" s="851"/>
      <c r="CPU48" s="851"/>
      <c r="CPV48" s="851"/>
      <c r="CPW48" s="851"/>
      <c r="CPX48" s="851"/>
      <c r="CPY48" s="851"/>
      <c r="CPZ48" s="851"/>
      <c r="CQA48" s="851"/>
      <c r="CQB48" s="851"/>
      <c r="CQC48" s="851"/>
      <c r="CQD48" s="851"/>
      <c r="CQE48" s="851"/>
      <c r="CQF48" s="851"/>
      <c r="CQG48" s="851"/>
      <c r="CQH48" s="851"/>
      <c r="CQI48" s="851"/>
      <c r="CQJ48" s="851"/>
      <c r="CQK48" s="851"/>
      <c r="CQL48" s="851"/>
      <c r="CQM48" s="851"/>
      <c r="CQN48" s="851"/>
      <c r="CQO48" s="851"/>
      <c r="CQP48" s="851"/>
      <c r="CQQ48" s="851"/>
      <c r="CQR48" s="851"/>
      <c r="CQS48" s="851"/>
      <c r="CQT48" s="851"/>
      <c r="CQU48" s="851"/>
      <c r="CQV48" s="851"/>
      <c r="CQW48" s="851"/>
      <c r="CQX48" s="851"/>
      <c r="CQY48" s="851"/>
      <c r="CQZ48" s="851"/>
      <c r="CRA48" s="851"/>
      <c r="CRB48" s="851"/>
      <c r="CRC48" s="851"/>
      <c r="CRD48" s="851"/>
      <c r="CRE48" s="851"/>
      <c r="CRF48" s="851"/>
      <c r="CRG48" s="851"/>
      <c r="CRH48" s="851"/>
      <c r="CRI48" s="851"/>
      <c r="CRJ48" s="851"/>
      <c r="CRK48" s="851"/>
      <c r="CRL48" s="851"/>
      <c r="CRM48" s="851"/>
      <c r="CRN48" s="851"/>
      <c r="CRO48" s="851"/>
      <c r="CRP48" s="851"/>
      <c r="CRQ48" s="851"/>
      <c r="CRR48" s="851"/>
      <c r="CRS48" s="851"/>
      <c r="CRT48" s="851"/>
      <c r="CRU48" s="851"/>
      <c r="CRV48" s="851"/>
      <c r="CRW48" s="851"/>
      <c r="CRX48" s="851"/>
      <c r="CRY48" s="851"/>
      <c r="CRZ48" s="851"/>
      <c r="CSA48" s="851"/>
      <c r="CSB48" s="851"/>
      <c r="CSC48" s="851"/>
      <c r="CSD48" s="851"/>
      <c r="CSE48" s="851"/>
      <c r="CSF48" s="851"/>
      <c r="CSG48" s="851"/>
      <c r="CSH48" s="851"/>
      <c r="CSI48" s="851"/>
      <c r="CSJ48" s="851"/>
      <c r="CSK48" s="851"/>
      <c r="CSL48" s="851"/>
      <c r="CSM48" s="851"/>
      <c r="CSN48" s="851"/>
      <c r="CSO48" s="851"/>
      <c r="CSP48" s="851"/>
      <c r="CSQ48" s="851"/>
      <c r="CSR48" s="851"/>
      <c r="CSS48" s="851"/>
      <c r="CST48" s="851"/>
      <c r="CSU48" s="851"/>
      <c r="CSV48" s="851"/>
      <c r="CSW48" s="851"/>
      <c r="CSX48" s="851"/>
      <c r="CSY48" s="851"/>
      <c r="CSZ48" s="851"/>
      <c r="CTA48" s="851"/>
      <c r="CTB48" s="851"/>
      <c r="CTC48" s="851"/>
      <c r="CTD48" s="851"/>
      <c r="CTE48" s="851"/>
      <c r="CTF48" s="851"/>
      <c r="CTG48" s="851"/>
      <c r="CTH48" s="851"/>
      <c r="CTI48" s="851"/>
      <c r="CTJ48" s="851"/>
      <c r="CTK48" s="851"/>
      <c r="CTL48" s="851"/>
      <c r="CTM48" s="851"/>
      <c r="CTN48" s="851"/>
      <c r="CTO48" s="851"/>
      <c r="CTP48" s="851"/>
      <c r="CTQ48" s="851"/>
      <c r="CTR48" s="851"/>
      <c r="CTS48" s="851"/>
      <c r="CTT48" s="851"/>
      <c r="CTU48" s="851"/>
      <c r="CTV48" s="851"/>
      <c r="CTW48" s="851"/>
      <c r="CTX48" s="851"/>
      <c r="CTY48" s="851"/>
      <c r="CTZ48" s="851"/>
      <c r="CUA48" s="851"/>
      <c r="CUB48" s="851"/>
      <c r="CUC48" s="851"/>
      <c r="CUD48" s="851"/>
      <c r="CUE48" s="851"/>
      <c r="CUF48" s="851"/>
      <c r="CUG48" s="851"/>
      <c r="CUH48" s="851"/>
      <c r="CUI48" s="851"/>
      <c r="CUJ48" s="851"/>
      <c r="CUK48" s="851"/>
      <c r="CUL48" s="851"/>
      <c r="CUM48" s="851"/>
      <c r="CUN48" s="851"/>
      <c r="CUO48" s="851"/>
      <c r="CUP48" s="851"/>
      <c r="CUQ48" s="851"/>
      <c r="CUR48" s="851"/>
      <c r="CUS48" s="851"/>
      <c r="CUT48" s="851"/>
      <c r="CUU48" s="851"/>
      <c r="CUV48" s="851"/>
      <c r="CUW48" s="851"/>
      <c r="CUX48" s="851"/>
      <c r="CUY48" s="851"/>
      <c r="CUZ48" s="851"/>
      <c r="CVA48" s="851"/>
      <c r="CVB48" s="851"/>
      <c r="CVC48" s="851"/>
      <c r="CVD48" s="851"/>
      <c r="CVE48" s="851"/>
      <c r="CVF48" s="851"/>
      <c r="CVG48" s="851"/>
      <c r="CVH48" s="851"/>
      <c r="CVI48" s="851"/>
      <c r="CVJ48" s="851"/>
      <c r="CVK48" s="851"/>
      <c r="CVL48" s="851"/>
      <c r="CVM48" s="851"/>
      <c r="CVN48" s="851"/>
      <c r="CVO48" s="851"/>
      <c r="CVP48" s="851"/>
      <c r="CVQ48" s="851"/>
      <c r="CVR48" s="851"/>
      <c r="CVS48" s="851"/>
      <c r="CVT48" s="851"/>
      <c r="CVU48" s="851"/>
      <c r="CVV48" s="851"/>
      <c r="CVW48" s="851"/>
      <c r="CVX48" s="851"/>
      <c r="CVY48" s="851"/>
      <c r="CVZ48" s="851"/>
      <c r="CWA48" s="851"/>
      <c r="CWB48" s="851"/>
      <c r="CWC48" s="851"/>
      <c r="CWD48" s="851"/>
      <c r="CWE48" s="851"/>
      <c r="CWF48" s="851"/>
      <c r="CWG48" s="851"/>
      <c r="CWH48" s="851"/>
      <c r="CWI48" s="851"/>
      <c r="CWJ48" s="851"/>
      <c r="CWK48" s="851"/>
      <c r="CWL48" s="851"/>
      <c r="CWM48" s="851"/>
      <c r="CWN48" s="851"/>
      <c r="CWO48" s="851"/>
      <c r="CWP48" s="851"/>
      <c r="CWQ48" s="851"/>
      <c r="CWR48" s="851"/>
      <c r="CWS48" s="851"/>
      <c r="CWT48" s="851"/>
      <c r="CWU48" s="851"/>
      <c r="CWV48" s="851"/>
      <c r="CWW48" s="851"/>
      <c r="CWX48" s="851"/>
      <c r="CWY48" s="851"/>
      <c r="CWZ48" s="851"/>
      <c r="CXA48" s="851"/>
      <c r="CXB48" s="851"/>
      <c r="CXC48" s="851"/>
      <c r="CXD48" s="851"/>
      <c r="CXE48" s="851"/>
      <c r="CXF48" s="851"/>
      <c r="CXG48" s="851"/>
      <c r="CXH48" s="851"/>
      <c r="CXI48" s="851"/>
      <c r="CXJ48" s="851"/>
      <c r="CXK48" s="851"/>
      <c r="CXL48" s="851"/>
      <c r="CXM48" s="851"/>
      <c r="CXN48" s="851"/>
      <c r="CXO48" s="851"/>
      <c r="CXP48" s="851"/>
      <c r="CXQ48" s="851"/>
      <c r="CXR48" s="851"/>
      <c r="CXS48" s="851"/>
      <c r="CXT48" s="851"/>
      <c r="CXU48" s="851"/>
      <c r="CXV48" s="851"/>
      <c r="CXW48" s="851"/>
      <c r="CXX48" s="851"/>
      <c r="CXY48" s="851"/>
      <c r="CXZ48" s="851"/>
      <c r="CYA48" s="851"/>
      <c r="CYB48" s="851"/>
      <c r="CYC48" s="851"/>
      <c r="CYD48" s="851"/>
      <c r="CYE48" s="851"/>
      <c r="CYF48" s="851"/>
      <c r="CYG48" s="851"/>
      <c r="CYH48" s="851"/>
      <c r="CYI48" s="851"/>
      <c r="CYJ48" s="851"/>
      <c r="CYK48" s="851"/>
      <c r="CYL48" s="851"/>
      <c r="CYM48" s="851"/>
      <c r="CYN48" s="851"/>
      <c r="CYO48" s="851"/>
      <c r="CYP48" s="851"/>
      <c r="CYQ48" s="851"/>
      <c r="CYR48" s="851"/>
      <c r="CYS48" s="851"/>
      <c r="CYT48" s="851"/>
      <c r="CYU48" s="851"/>
      <c r="CYV48" s="851"/>
      <c r="CYW48" s="851"/>
      <c r="CYX48" s="851"/>
      <c r="CYY48" s="851"/>
      <c r="CYZ48" s="851"/>
      <c r="CZA48" s="851"/>
      <c r="CZB48" s="851"/>
      <c r="CZC48" s="851"/>
      <c r="CZD48" s="851"/>
      <c r="CZE48" s="851"/>
      <c r="CZF48" s="851"/>
      <c r="CZG48" s="851"/>
      <c r="CZH48" s="851"/>
      <c r="CZI48" s="851"/>
      <c r="CZJ48" s="851"/>
      <c r="CZK48" s="851"/>
      <c r="CZL48" s="851"/>
      <c r="CZM48" s="851"/>
      <c r="CZN48" s="851"/>
      <c r="CZO48" s="851"/>
      <c r="CZP48" s="851"/>
      <c r="CZQ48" s="851"/>
      <c r="CZR48" s="851"/>
      <c r="CZS48" s="851"/>
      <c r="CZT48" s="851"/>
      <c r="CZU48" s="851"/>
      <c r="CZV48" s="851"/>
      <c r="CZW48" s="851"/>
      <c r="CZX48" s="851"/>
      <c r="CZY48" s="851"/>
      <c r="CZZ48" s="851"/>
      <c r="DAA48" s="851"/>
      <c r="DAB48" s="851"/>
      <c r="DAC48" s="851"/>
      <c r="DAD48" s="851"/>
      <c r="DAE48" s="851"/>
      <c r="DAF48" s="851"/>
      <c r="DAG48" s="851"/>
      <c r="DAH48" s="851"/>
      <c r="DAI48" s="851"/>
      <c r="DAJ48" s="851"/>
      <c r="DAK48" s="851"/>
      <c r="DAL48" s="851"/>
      <c r="DAM48" s="851"/>
      <c r="DAN48" s="851"/>
      <c r="DAO48" s="851"/>
      <c r="DAP48" s="851"/>
      <c r="DAQ48" s="851"/>
      <c r="DAR48" s="851"/>
      <c r="DAS48" s="851"/>
      <c r="DAT48" s="851"/>
      <c r="DAU48" s="851"/>
      <c r="DAV48" s="851"/>
      <c r="DAW48" s="851"/>
      <c r="DAX48" s="851"/>
      <c r="DAY48" s="851"/>
      <c r="DAZ48" s="851"/>
      <c r="DBA48" s="851"/>
      <c r="DBB48" s="851"/>
      <c r="DBC48" s="851"/>
      <c r="DBD48" s="851"/>
      <c r="DBE48" s="851"/>
      <c r="DBF48" s="851"/>
      <c r="DBG48" s="851"/>
      <c r="DBH48" s="851"/>
      <c r="DBI48" s="851"/>
      <c r="DBJ48" s="851"/>
      <c r="DBK48" s="851"/>
      <c r="DBL48" s="851"/>
      <c r="DBM48" s="851"/>
      <c r="DBN48" s="851"/>
      <c r="DBO48" s="851"/>
      <c r="DBP48" s="851"/>
      <c r="DBQ48" s="851"/>
      <c r="DBR48" s="851"/>
      <c r="DBS48" s="851"/>
      <c r="DBT48" s="851"/>
      <c r="DBU48" s="851"/>
      <c r="DBV48" s="851"/>
      <c r="DBW48" s="851"/>
      <c r="DBX48" s="851"/>
      <c r="DBY48" s="851"/>
      <c r="DBZ48" s="851"/>
      <c r="DCA48" s="851"/>
      <c r="DCB48" s="851"/>
      <c r="DCC48" s="851"/>
      <c r="DCD48" s="851"/>
      <c r="DCE48" s="851"/>
      <c r="DCF48" s="851"/>
      <c r="DCG48" s="851"/>
      <c r="DCH48" s="851"/>
      <c r="DCI48" s="851"/>
      <c r="DCJ48" s="851"/>
      <c r="DCK48" s="851"/>
      <c r="DCL48" s="851"/>
      <c r="DCM48" s="851"/>
      <c r="DCN48" s="851"/>
      <c r="DCO48" s="851"/>
      <c r="DCP48" s="851"/>
      <c r="DCQ48" s="851"/>
      <c r="DCR48" s="851"/>
      <c r="DCS48" s="851"/>
      <c r="DCT48" s="851"/>
      <c r="DCU48" s="851"/>
      <c r="DCV48" s="851"/>
      <c r="DCW48" s="851"/>
      <c r="DCX48" s="851"/>
      <c r="DCY48" s="851"/>
      <c r="DCZ48" s="851"/>
      <c r="DDA48" s="851"/>
      <c r="DDB48" s="851"/>
      <c r="DDC48" s="851"/>
      <c r="DDD48" s="851"/>
      <c r="DDE48" s="851"/>
      <c r="DDF48" s="851"/>
      <c r="DDG48" s="851"/>
      <c r="DDH48" s="851"/>
      <c r="DDI48" s="851"/>
      <c r="DDJ48" s="851"/>
      <c r="DDK48" s="851"/>
      <c r="DDL48" s="851"/>
      <c r="DDM48" s="851"/>
      <c r="DDN48" s="851"/>
      <c r="DDO48" s="851"/>
      <c r="DDP48" s="851"/>
      <c r="DDQ48" s="851"/>
      <c r="DDR48" s="851"/>
      <c r="DDS48" s="851"/>
      <c r="DDT48" s="851"/>
      <c r="DDU48" s="851"/>
      <c r="DDV48" s="851"/>
      <c r="DDW48" s="851"/>
      <c r="DDX48" s="851"/>
      <c r="DDY48" s="851"/>
      <c r="DDZ48" s="851"/>
      <c r="DEA48" s="851"/>
      <c r="DEB48" s="851"/>
      <c r="DEC48" s="851"/>
      <c r="DED48" s="851"/>
      <c r="DEE48" s="851"/>
      <c r="DEF48" s="851"/>
      <c r="DEG48" s="851"/>
      <c r="DEH48" s="851"/>
      <c r="DEI48" s="851"/>
      <c r="DEJ48" s="851"/>
      <c r="DEK48" s="851"/>
      <c r="DEL48" s="851"/>
      <c r="DEM48" s="851"/>
      <c r="DEN48" s="851"/>
      <c r="DEO48" s="851"/>
      <c r="DEP48" s="851"/>
      <c r="DEQ48" s="851"/>
      <c r="DER48" s="851"/>
      <c r="DES48" s="851"/>
      <c r="DET48" s="851"/>
      <c r="DEU48" s="851"/>
      <c r="DEV48" s="851"/>
      <c r="DEW48" s="851"/>
      <c r="DEX48" s="851"/>
      <c r="DEY48" s="851"/>
      <c r="DEZ48" s="851"/>
      <c r="DFA48" s="851"/>
      <c r="DFB48" s="851"/>
      <c r="DFC48" s="851"/>
      <c r="DFD48" s="851"/>
      <c r="DFE48" s="851"/>
      <c r="DFF48" s="851"/>
      <c r="DFG48" s="851"/>
      <c r="DFH48" s="851"/>
      <c r="DFI48" s="851"/>
      <c r="DFJ48" s="851"/>
      <c r="DFK48" s="851"/>
      <c r="DFL48" s="851"/>
      <c r="DFM48" s="851"/>
      <c r="DFN48" s="851"/>
      <c r="DFO48" s="851"/>
      <c r="DFP48" s="851"/>
      <c r="DFQ48" s="851"/>
      <c r="DFR48" s="851"/>
      <c r="DFS48" s="851"/>
      <c r="DFT48" s="851"/>
      <c r="DFU48" s="851"/>
      <c r="DFV48" s="851"/>
      <c r="DFW48" s="851"/>
      <c r="DFX48" s="851"/>
      <c r="DFY48" s="851"/>
      <c r="DFZ48" s="851"/>
      <c r="DGA48" s="851"/>
      <c r="DGB48" s="851"/>
      <c r="DGC48" s="851"/>
      <c r="DGD48" s="851"/>
      <c r="DGE48" s="851"/>
      <c r="DGF48" s="851"/>
      <c r="DGG48" s="851"/>
      <c r="DGH48" s="851"/>
      <c r="DGI48" s="851"/>
      <c r="DGJ48" s="851"/>
      <c r="DGK48" s="851"/>
      <c r="DGL48" s="851"/>
      <c r="DGM48" s="851"/>
      <c r="DGN48" s="851"/>
      <c r="DGO48" s="851"/>
      <c r="DGP48" s="851"/>
      <c r="DGQ48" s="851"/>
      <c r="DGR48" s="851"/>
      <c r="DGS48" s="851"/>
      <c r="DGT48" s="851"/>
      <c r="DGU48" s="851"/>
      <c r="DGV48" s="851"/>
      <c r="DGW48" s="851"/>
      <c r="DGX48" s="851"/>
      <c r="DGY48" s="851"/>
      <c r="DGZ48" s="851"/>
      <c r="DHA48" s="851"/>
      <c r="DHB48" s="851"/>
      <c r="DHC48" s="851"/>
      <c r="DHD48" s="851"/>
      <c r="DHE48" s="851"/>
      <c r="DHF48" s="851"/>
      <c r="DHG48" s="851"/>
      <c r="DHH48" s="851"/>
      <c r="DHI48" s="851"/>
      <c r="DHJ48" s="851"/>
      <c r="DHK48" s="851"/>
      <c r="DHL48" s="851"/>
      <c r="DHM48" s="851"/>
      <c r="DHN48" s="851"/>
      <c r="DHO48" s="851"/>
      <c r="DHP48" s="851"/>
      <c r="DHQ48" s="851"/>
      <c r="DHR48" s="851"/>
      <c r="DHS48" s="851"/>
      <c r="DHT48" s="851"/>
      <c r="DHU48" s="851"/>
      <c r="DHV48" s="851"/>
      <c r="DHW48" s="851"/>
      <c r="DHX48" s="851"/>
      <c r="DHY48" s="851"/>
      <c r="DHZ48" s="851"/>
      <c r="DIA48" s="851"/>
      <c r="DIB48" s="851"/>
      <c r="DIC48" s="851"/>
      <c r="DID48" s="851"/>
      <c r="DIE48" s="851"/>
      <c r="DIF48" s="851"/>
      <c r="DIG48" s="851"/>
      <c r="DIH48" s="851"/>
      <c r="DII48" s="851"/>
      <c r="DIJ48" s="851"/>
      <c r="DIK48" s="851"/>
      <c r="DIL48" s="851"/>
      <c r="DIM48" s="851"/>
      <c r="DIN48" s="851"/>
      <c r="DIO48" s="851"/>
      <c r="DIP48" s="851"/>
      <c r="DIQ48" s="851"/>
      <c r="DIR48" s="851"/>
      <c r="DIS48" s="851"/>
      <c r="DIT48" s="851"/>
      <c r="DIU48" s="851"/>
      <c r="DIV48" s="851"/>
      <c r="DIW48" s="851"/>
      <c r="DIX48" s="851"/>
      <c r="DIY48" s="851"/>
      <c r="DIZ48" s="851"/>
      <c r="DJA48" s="851"/>
      <c r="DJB48" s="851"/>
      <c r="DJC48" s="851"/>
      <c r="DJD48" s="851"/>
      <c r="DJE48" s="851"/>
      <c r="DJF48" s="851"/>
      <c r="DJG48" s="851"/>
      <c r="DJH48" s="851"/>
      <c r="DJI48" s="851"/>
      <c r="DJJ48" s="851"/>
      <c r="DJK48" s="851"/>
      <c r="DJL48" s="851"/>
      <c r="DJM48" s="851"/>
      <c r="DJN48" s="851"/>
      <c r="DJO48" s="851"/>
      <c r="DJP48" s="851"/>
      <c r="DJQ48" s="851"/>
      <c r="DJR48" s="851"/>
      <c r="DJS48" s="851"/>
      <c r="DJT48" s="851"/>
      <c r="DJU48" s="851"/>
      <c r="DJV48" s="851"/>
      <c r="DJW48" s="851"/>
      <c r="DJX48" s="851"/>
      <c r="DJY48" s="851"/>
      <c r="DJZ48" s="851"/>
      <c r="DKA48" s="851"/>
      <c r="DKB48" s="851"/>
      <c r="DKC48" s="851"/>
      <c r="DKD48" s="851"/>
      <c r="DKE48" s="851"/>
      <c r="DKF48" s="851"/>
      <c r="DKG48" s="851"/>
      <c r="DKH48" s="851"/>
      <c r="DKI48" s="851"/>
      <c r="DKJ48" s="851"/>
      <c r="DKK48" s="851"/>
      <c r="DKL48" s="851"/>
      <c r="DKM48" s="851"/>
      <c r="DKN48" s="851"/>
      <c r="DKO48" s="851"/>
      <c r="DKP48" s="851"/>
      <c r="DKQ48" s="851"/>
      <c r="DKR48" s="851"/>
      <c r="DKS48" s="851"/>
      <c r="DKT48" s="851"/>
      <c r="DKU48" s="851"/>
      <c r="DKV48" s="851"/>
      <c r="DKW48" s="851"/>
      <c r="DKX48" s="851"/>
      <c r="DKY48" s="851"/>
      <c r="DKZ48" s="851"/>
      <c r="DLA48" s="851"/>
      <c r="DLB48" s="851"/>
      <c r="DLC48" s="851"/>
      <c r="DLD48" s="851"/>
      <c r="DLE48" s="851"/>
      <c r="DLF48" s="851"/>
      <c r="DLG48" s="851"/>
      <c r="DLH48" s="851"/>
      <c r="DLI48" s="851"/>
      <c r="DLJ48" s="851"/>
      <c r="DLK48" s="851"/>
      <c r="DLL48" s="851"/>
      <c r="DLM48" s="851"/>
      <c r="DLN48" s="851"/>
      <c r="DLO48" s="851"/>
      <c r="DLP48" s="851"/>
      <c r="DLQ48" s="851"/>
      <c r="DLR48" s="851"/>
      <c r="DLS48" s="851"/>
      <c r="DLT48" s="851"/>
      <c r="DLU48" s="851"/>
      <c r="DLV48" s="851"/>
      <c r="DLW48" s="851"/>
      <c r="DLX48" s="851"/>
      <c r="DLY48" s="851"/>
      <c r="DLZ48" s="851"/>
      <c r="DMA48" s="851"/>
      <c r="DMB48" s="851"/>
      <c r="DMC48" s="851"/>
      <c r="DMD48" s="851"/>
      <c r="DME48" s="851"/>
      <c r="DMF48" s="851"/>
      <c r="DMG48" s="851"/>
      <c r="DMH48" s="851"/>
      <c r="DMI48" s="851"/>
      <c r="DMJ48" s="851"/>
      <c r="DMK48" s="851"/>
      <c r="DML48" s="851"/>
      <c r="DMM48" s="851"/>
      <c r="DMN48" s="851"/>
      <c r="DMO48" s="851"/>
      <c r="DMP48" s="851"/>
      <c r="DMQ48" s="851"/>
      <c r="DMR48" s="851"/>
      <c r="DMS48" s="851"/>
      <c r="DMT48" s="851"/>
      <c r="DMU48" s="851"/>
      <c r="DMV48" s="851"/>
      <c r="DMW48" s="851"/>
      <c r="DMX48" s="851"/>
      <c r="DMY48" s="851"/>
      <c r="DMZ48" s="851"/>
      <c r="DNA48" s="851"/>
      <c r="DNB48" s="851"/>
      <c r="DNC48" s="851"/>
      <c r="DND48" s="851"/>
      <c r="DNE48" s="851"/>
      <c r="DNF48" s="851"/>
      <c r="DNG48" s="851"/>
      <c r="DNH48" s="851"/>
      <c r="DNI48" s="851"/>
      <c r="DNJ48" s="851"/>
      <c r="DNK48" s="851"/>
      <c r="DNL48" s="851"/>
      <c r="DNM48" s="851"/>
      <c r="DNN48" s="851"/>
      <c r="DNO48" s="851"/>
      <c r="DNP48" s="851"/>
      <c r="DNQ48" s="851"/>
      <c r="DNR48" s="851"/>
      <c r="DNS48" s="851"/>
      <c r="DNT48" s="851"/>
      <c r="DNU48" s="851"/>
      <c r="DNV48" s="851"/>
      <c r="DNW48" s="851"/>
      <c r="DNX48" s="851"/>
      <c r="DNY48" s="851"/>
      <c r="DNZ48" s="851"/>
      <c r="DOA48" s="851"/>
      <c r="DOB48" s="851"/>
      <c r="DOC48" s="851"/>
      <c r="DOD48" s="851"/>
      <c r="DOE48" s="851"/>
      <c r="DOF48" s="851"/>
      <c r="DOG48" s="851"/>
      <c r="DOH48" s="851"/>
      <c r="DOI48" s="851"/>
      <c r="DOJ48" s="851"/>
      <c r="DOK48" s="851"/>
      <c r="DOL48" s="851"/>
      <c r="DOM48" s="851"/>
      <c r="DON48" s="851"/>
      <c r="DOO48" s="851"/>
      <c r="DOP48" s="851"/>
      <c r="DOQ48" s="851"/>
      <c r="DOR48" s="851"/>
      <c r="DOS48" s="851"/>
      <c r="DOT48" s="851"/>
      <c r="DOU48" s="851"/>
      <c r="DOV48" s="851"/>
      <c r="DOW48" s="851"/>
      <c r="DOX48" s="851"/>
      <c r="DOY48" s="851"/>
      <c r="DOZ48" s="851"/>
      <c r="DPA48" s="851"/>
      <c r="DPB48" s="851"/>
      <c r="DPC48" s="851"/>
      <c r="DPD48" s="851"/>
      <c r="DPE48" s="851"/>
      <c r="DPF48" s="851"/>
      <c r="DPG48" s="851"/>
      <c r="DPH48" s="851"/>
      <c r="DPI48" s="851"/>
      <c r="DPJ48" s="851"/>
      <c r="DPK48" s="851"/>
      <c r="DPL48" s="851"/>
      <c r="DPM48" s="851"/>
      <c r="DPN48" s="851"/>
      <c r="DPO48" s="851"/>
      <c r="DPP48" s="851"/>
      <c r="DPQ48" s="851"/>
      <c r="DPR48" s="851"/>
      <c r="DPS48" s="851"/>
      <c r="DPT48" s="851"/>
      <c r="DPU48" s="851"/>
      <c r="DPV48" s="851"/>
      <c r="DPW48" s="851"/>
      <c r="DPX48" s="851"/>
      <c r="DPY48" s="851"/>
      <c r="DPZ48" s="851"/>
      <c r="DQA48" s="851"/>
      <c r="DQB48" s="851"/>
      <c r="DQC48" s="851"/>
      <c r="DQD48" s="851"/>
      <c r="DQE48" s="851"/>
      <c r="DQF48" s="851"/>
      <c r="DQG48" s="851"/>
      <c r="DQH48" s="851"/>
      <c r="DQI48" s="851"/>
      <c r="DQJ48" s="851"/>
      <c r="DQK48" s="851"/>
      <c r="DQL48" s="851"/>
      <c r="DQM48" s="851"/>
      <c r="DQN48" s="851"/>
      <c r="DQO48" s="851"/>
      <c r="DQP48" s="851"/>
      <c r="DQQ48" s="851"/>
      <c r="DQR48" s="851"/>
      <c r="DQS48" s="851"/>
      <c r="DQT48" s="851"/>
      <c r="DQU48" s="851"/>
      <c r="DQV48" s="851"/>
      <c r="DQW48" s="851"/>
      <c r="DQX48" s="851"/>
      <c r="DQY48" s="851"/>
      <c r="DQZ48" s="851"/>
      <c r="DRA48" s="851"/>
      <c r="DRB48" s="851"/>
      <c r="DRC48" s="851"/>
      <c r="DRD48" s="851"/>
      <c r="DRE48" s="851"/>
      <c r="DRF48" s="851"/>
      <c r="DRG48" s="851"/>
      <c r="DRH48" s="851"/>
      <c r="DRI48" s="851"/>
      <c r="DRJ48" s="851"/>
      <c r="DRK48" s="851"/>
      <c r="DRL48" s="851"/>
      <c r="DRM48" s="851"/>
      <c r="DRN48" s="851"/>
      <c r="DRO48" s="851"/>
      <c r="DRP48" s="851"/>
      <c r="DRQ48" s="851"/>
      <c r="DRR48" s="851"/>
      <c r="DRS48" s="851"/>
      <c r="DRT48" s="851"/>
      <c r="DRU48" s="851"/>
      <c r="DRV48" s="851"/>
      <c r="DRW48" s="851"/>
      <c r="DRX48" s="851"/>
      <c r="DRY48" s="851"/>
      <c r="DRZ48" s="851"/>
      <c r="DSA48" s="851"/>
      <c r="DSB48" s="851"/>
      <c r="DSC48" s="851"/>
      <c r="DSD48" s="851"/>
      <c r="DSE48" s="851"/>
      <c r="DSF48" s="851"/>
      <c r="DSG48" s="851"/>
      <c r="DSH48" s="851"/>
      <c r="DSI48" s="851"/>
      <c r="DSJ48" s="851"/>
      <c r="DSK48" s="851"/>
      <c r="DSL48" s="851"/>
      <c r="DSM48" s="851"/>
      <c r="DSN48" s="851"/>
      <c r="DSO48" s="851"/>
      <c r="DSP48" s="851"/>
      <c r="DSQ48" s="851"/>
      <c r="DSR48" s="851"/>
      <c r="DSS48" s="851"/>
      <c r="DST48" s="851"/>
      <c r="DSU48" s="851"/>
      <c r="DSV48" s="851"/>
      <c r="DSW48" s="851"/>
      <c r="DSX48" s="851"/>
      <c r="DSY48" s="851"/>
      <c r="DSZ48" s="851"/>
      <c r="DTA48" s="851"/>
      <c r="DTB48" s="851"/>
      <c r="DTC48" s="851"/>
      <c r="DTD48" s="851"/>
      <c r="DTE48" s="851"/>
      <c r="DTF48" s="851"/>
      <c r="DTG48" s="851"/>
      <c r="DTH48" s="851"/>
      <c r="DTI48" s="851"/>
      <c r="DTJ48" s="851"/>
      <c r="DTK48" s="851"/>
      <c r="DTL48" s="851"/>
      <c r="DTM48" s="851"/>
      <c r="DTN48" s="851"/>
      <c r="DTO48" s="851"/>
      <c r="DTP48" s="851"/>
      <c r="DTQ48" s="851"/>
      <c r="DTR48" s="851"/>
      <c r="DTS48" s="851"/>
      <c r="DTT48" s="851"/>
      <c r="DTU48" s="851"/>
      <c r="DTV48" s="851"/>
      <c r="DTW48" s="851"/>
      <c r="DTX48" s="851"/>
      <c r="DTY48" s="851"/>
      <c r="DTZ48" s="851"/>
      <c r="DUA48" s="851"/>
      <c r="DUB48" s="851"/>
      <c r="DUC48" s="851"/>
      <c r="DUD48" s="851"/>
      <c r="DUE48" s="851"/>
      <c r="DUF48" s="851"/>
      <c r="DUG48" s="851"/>
      <c r="DUH48" s="851"/>
      <c r="DUI48" s="851"/>
      <c r="DUJ48" s="851"/>
      <c r="DUK48" s="851"/>
      <c r="DUL48" s="851"/>
      <c r="DUM48" s="851"/>
      <c r="DUN48" s="851"/>
      <c r="DUO48" s="851"/>
      <c r="DUP48" s="851"/>
      <c r="DUQ48" s="851"/>
      <c r="DUR48" s="851"/>
      <c r="DUS48" s="851"/>
      <c r="DUT48" s="851"/>
      <c r="DUU48" s="851"/>
      <c r="DUV48" s="851"/>
      <c r="DUW48" s="851"/>
      <c r="DUX48" s="851"/>
      <c r="DUY48" s="851"/>
      <c r="DUZ48" s="851"/>
      <c r="DVA48" s="851"/>
      <c r="DVB48" s="851"/>
      <c r="DVC48" s="851"/>
      <c r="DVD48" s="851"/>
      <c r="DVE48" s="851"/>
      <c r="DVF48" s="851"/>
      <c r="DVG48" s="851"/>
      <c r="DVH48" s="851"/>
      <c r="DVI48" s="851"/>
      <c r="DVJ48" s="851"/>
      <c r="DVK48" s="851"/>
      <c r="DVL48" s="851"/>
      <c r="DVM48" s="851"/>
      <c r="DVN48" s="851"/>
      <c r="DVO48" s="851"/>
      <c r="DVP48" s="851"/>
      <c r="DVQ48" s="851"/>
      <c r="DVR48" s="851"/>
      <c r="DVS48" s="851"/>
      <c r="DVT48" s="851"/>
      <c r="DVU48" s="851"/>
      <c r="DVV48" s="851"/>
      <c r="DVW48" s="851"/>
      <c r="DVX48" s="851"/>
      <c r="DVY48" s="851"/>
      <c r="DVZ48" s="851"/>
      <c r="DWA48" s="851"/>
      <c r="DWB48" s="851"/>
      <c r="DWC48" s="851"/>
      <c r="DWD48" s="851"/>
      <c r="DWE48" s="851"/>
      <c r="DWF48" s="851"/>
      <c r="DWG48" s="851"/>
      <c r="DWH48" s="851"/>
      <c r="DWI48" s="851"/>
      <c r="DWJ48" s="851"/>
      <c r="DWK48" s="851"/>
      <c r="DWL48" s="851"/>
      <c r="DWM48" s="851"/>
      <c r="DWN48" s="851"/>
      <c r="DWO48" s="851"/>
      <c r="DWP48" s="851"/>
      <c r="DWQ48" s="851"/>
      <c r="DWR48" s="851"/>
      <c r="DWS48" s="851"/>
      <c r="DWT48" s="851"/>
      <c r="DWU48" s="851"/>
      <c r="DWV48" s="851"/>
      <c r="DWW48" s="851"/>
      <c r="DWX48" s="851"/>
      <c r="DWY48" s="851"/>
      <c r="DWZ48" s="851"/>
      <c r="DXA48" s="851"/>
      <c r="DXB48" s="851"/>
      <c r="DXC48" s="851"/>
      <c r="DXD48" s="851"/>
      <c r="DXE48" s="851"/>
      <c r="DXF48" s="851"/>
      <c r="DXG48" s="851"/>
      <c r="DXH48" s="851"/>
      <c r="DXI48" s="851"/>
      <c r="DXJ48" s="851"/>
      <c r="DXK48" s="851"/>
      <c r="DXL48" s="851"/>
      <c r="DXM48" s="851"/>
      <c r="DXN48" s="851"/>
      <c r="DXO48" s="851"/>
      <c r="DXP48" s="851"/>
      <c r="DXQ48" s="851"/>
      <c r="DXR48" s="851"/>
      <c r="DXS48" s="851"/>
      <c r="DXT48" s="851"/>
      <c r="DXU48" s="851"/>
      <c r="DXV48" s="851"/>
      <c r="DXW48" s="851"/>
      <c r="DXX48" s="851"/>
      <c r="DXY48" s="851"/>
      <c r="DXZ48" s="851"/>
      <c r="DYA48" s="851"/>
      <c r="DYB48" s="851"/>
      <c r="DYC48" s="851"/>
      <c r="DYD48" s="851"/>
      <c r="DYE48" s="851"/>
      <c r="DYF48" s="851"/>
      <c r="DYG48" s="851"/>
      <c r="DYH48" s="851"/>
      <c r="DYI48" s="851"/>
      <c r="DYJ48" s="851"/>
      <c r="DYK48" s="851"/>
      <c r="DYL48" s="851"/>
      <c r="DYM48" s="851"/>
      <c r="DYN48" s="851"/>
      <c r="DYO48" s="851"/>
      <c r="DYP48" s="851"/>
      <c r="DYQ48" s="851"/>
      <c r="DYR48" s="851"/>
      <c r="DYS48" s="851"/>
      <c r="DYT48" s="851"/>
      <c r="DYU48" s="851"/>
      <c r="DYV48" s="851"/>
      <c r="DYW48" s="851"/>
      <c r="DYX48" s="851"/>
      <c r="DYY48" s="851"/>
      <c r="DYZ48" s="851"/>
      <c r="DZA48" s="851"/>
      <c r="DZB48" s="851"/>
      <c r="DZC48" s="851"/>
      <c r="DZD48" s="851"/>
      <c r="DZE48" s="851"/>
      <c r="DZF48" s="851"/>
      <c r="DZG48" s="851"/>
      <c r="DZH48" s="851"/>
      <c r="DZI48" s="851"/>
      <c r="DZJ48" s="851"/>
      <c r="DZK48" s="851"/>
      <c r="DZL48" s="851"/>
      <c r="DZM48" s="851"/>
      <c r="DZN48" s="851"/>
      <c r="DZO48" s="851"/>
      <c r="DZP48" s="851"/>
      <c r="DZQ48" s="851"/>
      <c r="DZR48" s="851"/>
      <c r="DZS48" s="851"/>
      <c r="DZT48" s="851"/>
      <c r="DZU48" s="851"/>
      <c r="DZV48" s="851"/>
      <c r="DZW48" s="851"/>
      <c r="DZX48" s="851"/>
      <c r="DZY48" s="851"/>
      <c r="DZZ48" s="851"/>
      <c r="EAA48" s="851"/>
      <c r="EAB48" s="851"/>
      <c r="EAC48" s="851"/>
      <c r="EAD48" s="851"/>
      <c r="EAE48" s="851"/>
      <c r="EAF48" s="851"/>
      <c r="EAG48" s="851"/>
      <c r="EAH48" s="851"/>
      <c r="EAI48" s="851"/>
      <c r="EAJ48" s="851"/>
      <c r="EAK48" s="851"/>
      <c r="EAL48" s="851"/>
      <c r="EAM48" s="851"/>
      <c r="EAN48" s="851"/>
      <c r="EAO48" s="851"/>
      <c r="EAP48" s="851"/>
      <c r="EAQ48" s="851"/>
      <c r="EAR48" s="851"/>
      <c r="EAS48" s="851"/>
      <c r="EAT48" s="851"/>
      <c r="EAU48" s="851"/>
      <c r="EAV48" s="851"/>
      <c r="EAW48" s="851"/>
      <c r="EAX48" s="851"/>
      <c r="EAY48" s="851"/>
      <c r="EAZ48" s="851"/>
      <c r="EBA48" s="851"/>
      <c r="EBB48" s="851"/>
      <c r="EBC48" s="851"/>
      <c r="EBD48" s="851"/>
      <c r="EBE48" s="851"/>
      <c r="EBF48" s="851"/>
      <c r="EBG48" s="851"/>
      <c r="EBH48" s="851"/>
      <c r="EBI48" s="851"/>
      <c r="EBJ48" s="851"/>
      <c r="EBK48" s="851"/>
      <c r="EBL48" s="851"/>
      <c r="EBM48" s="851"/>
      <c r="EBN48" s="851"/>
      <c r="EBO48" s="851"/>
      <c r="EBP48" s="851"/>
      <c r="EBQ48" s="851"/>
      <c r="EBR48" s="851"/>
      <c r="EBS48" s="851"/>
      <c r="EBT48" s="851"/>
      <c r="EBU48" s="851"/>
      <c r="EBV48" s="851"/>
      <c r="EBW48" s="851"/>
      <c r="EBX48" s="851"/>
      <c r="EBY48" s="851"/>
      <c r="EBZ48" s="851"/>
      <c r="ECA48" s="851"/>
      <c r="ECB48" s="851"/>
      <c r="ECC48" s="851"/>
      <c r="ECD48" s="851"/>
      <c r="ECE48" s="851"/>
      <c r="ECF48" s="851"/>
      <c r="ECG48" s="851"/>
      <c r="ECH48" s="851"/>
      <c r="ECI48" s="851"/>
      <c r="ECJ48" s="851"/>
      <c r="ECK48" s="851"/>
      <c r="ECL48" s="851"/>
      <c r="ECM48" s="851"/>
      <c r="ECN48" s="851"/>
      <c r="ECO48" s="851"/>
      <c r="ECP48" s="851"/>
      <c r="ECQ48" s="851"/>
      <c r="ECR48" s="851"/>
      <c r="ECS48" s="851"/>
      <c r="ECT48" s="851"/>
      <c r="ECU48" s="851"/>
      <c r="ECV48" s="851"/>
      <c r="ECW48" s="851"/>
      <c r="ECX48" s="851"/>
      <c r="ECY48" s="851"/>
      <c r="ECZ48" s="851"/>
      <c r="EDA48" s="851"/>
      <c r="EDB48" s="851"/>
      <c r="EDC48" s="851"/>
      <c r="EDD48" s="851"/>
      <c r="EDE48" s="851"/>
      <c r="EDF48" s="851"/>
      <c r="EDG48" s="851"/>
      <c r="EDH48" s="851"/>
      <c r="EDI48" s="851"/>
      <c r="EDJ48" s="851"/>
      <c r="EDK48" s="851"/>
      <c r="EDL48" s="851"/>
      <c r="EDM48" s="851"/>
      <c r="EDN48" s="851"/>
      <c r="EDO48" s="851"/>
      <c r="EDP48" s="851"/>
      <c r="EDQ48" s="851"/>
      <c r="EDR48" s="851"/>
      <c r="EDS48" s="851"/>
      <c r="EDT48" s="851"/>
      <c r="EDU48" s="851"/>
      <c r="EDV48" s="851"/>
      <c r="EDW48" s="851"/>
      <c r="EDX48" s="851"/>
      <c r="EDY48" s="851"/>
      <c r="EDZ48" s="851"/>
      <c r="EEA48" s="851"/>
      <c r="EEB48" s="851"/>
      <c r="EEC48" s="851"/>
      <c r="EED48" s="851"/>
      <c r="EEE48" s="851"/>
      <c r="EEF48" s="851"/>
      <c r="EEG48" s="851"/>
      <c r="EEH48" s="851"/>
      <c r="EEI48" s="851"/>
      <c r="EEJ48" s="851"/>
      <c r="EEK48" s="851"/>
      <c r="EEL48" s="851"/>
      <c r="EEM48" s="851"/>
      <c r="EEN48" s="851"/>
      <c r="EEO48" s="851"/>
      <c r="EEP48" s="851"/>
      <c r="EEQ48" s="851"/>
      <c r="EER48" s="851"/>
      <c r="EES48" s="851"/>
      <c r="EET48" s="851"/>
      <c r="EEU48" s="851"/>
      <c r="EEV48" s="851"/>
      <c r="EEW48" s="851"/>
      <c r="EEX48" s="851"/>
      <c r="EEY48" s="851"/>
      <c r="EEZ48" s="851"/>
      <c r="EFA48" s="851"/>
      <c r="EFB48" s="851"/>
      <c r="EFC48" s="851"/>
      <c r="EFD48" s="851"/>
      <c r="EFE48" s="851"/>
      <c r="EFF48" s="851"/>
      <c r="EFG48" s="851"/>
      <c r="EFH48" s="851"/>
      <c r="EFI48" s="851"/>
      <c r="EFJ48" s="851"/>
      <c r="EFK48" s="851"/>
      <c r="EFL48" s="851"/>
      <c r="EFM48" s="851"/>
      <c r="EFN48" s="851"/>
      <c r="EFO48" s="851"/>
      <c r="EFP48" s="851"/>
      <c r="EFQ48" s="851"/>
      <c r="EFR48" s="851"/>
      <c r="EFS48" s="851"/>
      <c r="EFT48" s="851"/>
      <c r="EFU48" s="851"/>
      <c r="EFV48" s="851"/>
      <c r="EFW48" s="851"/>
      <c r="EFX48" s="851"/>
      <c r="EFY48" s="851"/>
      <c r="EFZ48" s="851"/>
      <c r="EGA48" s="851"/>
      <c r="EGB48" s="851"/>
      <c r="EGC48" s="851"/>
      <c r="EGD48" s="851"/>
      <c r="EGE48" s="851"/>
      <c r="EGF48" s="851"/>
      <c r="EGG48" s="851"/>
      <c r="EGH48" s="851"/>
      <c r="EGI48" s="851"/>
      <c r="EGJ48" s="851"/>
      <c r="EGK48" s="851"/>
      <c r="EGL48" s="851"/>
      <c r="EGM48" s="851"/>
      <c r="EGN48" s="851"/>
      <c r="EGO48" s="851"/>
      <c r="EGP48" s="851"/>
      <c r="EGQ48" s="851"/>
      <c r="EGR48" s="851"/>
      <c r="EGS48" s="851"/>
      <c r="EGT48" s="851"/>
      <c r="EGU48" s="851"/>
      <c r="EGV48" s="851"/>
      <c r="EGW48" s="851"/>
      <c r="EGX48" s="851"/>
      <c r="EGY48" s="851"/>
      <c r="EGZ48" s="851"/>
      <c r="EHA48" s="851"/>
      <c r="EHB48" s="851"/>
      <c r="EHC48" s="851"/>
      <c r="EHD48" s="851"/>
      <c r="EHE48" s="851"/>
      <c r="EHF48" s="851"/>
      <c r="EHG48" s="851"/>
      <c r="EHH48" s="851"/>
      <c r="EHI48" s="851"/>
      <c r="EHJ48" s="851"/>
      <c r="EHK48" s="851"/>
      <c r="EHL48" s="851"/>
      <c r="EHM48" s="851"/>
      <c r="EHN48" s="851"/>
      <c r="EHO48" s="851"/>
      <c r="EHP48" s="851"/>
      <c r="EHQ48" s="851"/>
      <c r="EHR48" s="851"/>
      <c r="EHS48" s="851"/>
      <c r="EHT48" s="851"/>
      <c r="EHU48" s="851"/>
      <c r="EHV48" s="851"/>
      <c r="EHW48" s="851"/>
      <c r="EHX48" s="851"/>
      <c r="EHY48" s="851"/>
      <c r="EHZ48" s="851"/>
      <c r="EIA48" s="851"/>
      <c r="EIB48" s="851"/>
      <c r="EIC48" s="851"/>
      <c r="EID48" s="851"/>
      <c r="EIE48" s="851"/>
      <c r="EIF48" s="851"/>
      <c r="EIG48" s="851"/>
      <c r="EIH48" s="851"/>
      <c r="EII48" s="851"/>
      <c r="EIJ48" s="851"/>
      <c r="EIK48" s="851"/>
      <c r="EIL48" s="851"/>
      <c r="EIM48" s="851"/>
      <c r="EIN48" s="851"/>
      <c r="EIO48" s="851"/>
      <c r="EIP48" s="851"/>
      <c r="EIQ48" s="851"/>
      <c r="EIR48" s="851"/>
      <c r="EIS48" s="851"/>
      <c r="EIT48" s="851"/>
      <c r="EIU48" s="851"/>
      <c r="EIV48" s="851"/>
      <c r="EIW48" s="851"/>
      <c r="EIX48" s="851"/>
      <c r="EIY48" s="851"/>
      <c r="EIZ48" s="851"/>
      <c r="EJA48" s="851"/>
      <c r="EJB48" s="851"/>
      <c r="EJC48" s="851"/>
      <c r="EJD48" s="851"/>
      <c r="EJE48" s="851"/>
      <c r="EJF48" s="851"/>
      <c r="EJG48" s="851"/>
      <c r="EJH48" s="851"/>
      <c r="EJI48" s="851"/>
      <c r="EJJ48" s="851"/>
      <c r="EJK48" s="851"/>
      <c r="EJL48" s="851"/>
      <c r="EJM48" s="851"/>
      <c r="EJN48" s="851"/>
      <c r="EJO48" s="851"/>
      <c r="EJP48" s="851"/>
      <c r="EJQ48" s="851"/>
      <c r="EJR48" s="851"/>
      <c r="EJS48" s="851"/>
      <c r="EJT48" s="851"/>
      <c r="EJU48" s="851"/>
      <c r="EJV48" s="851"/>
      <c r="EJW48" s="851"/>
      <c r="EJX48" s="851"/>
      <c r="EJY48" s="851"/>
      <c r="EJZ48" s="851"/>
      <c r="EKA48" s="851"/>
      <c r="EKB48" s="851"/>
      <c r="EKC48" s="851"/>
      <c r="EKD48" s="851"/>
      <c r="EKE48" s="851"/>
      <c r="EKF48" s="851"/>
      <c r="EKG48" s="851"/>
      <c r="EKH48" s="851"/>
      <c r="EKI48" s="851"/>
      <c r="EKJ48" s="851"/>
      <c r="EKK48" s="851"/>
      <c r="EKL48" s="851"/>
      <c r="EKM48" s="851"/>
      <c r="EKN48" s="851"/>
      <c r="EKO48" s="851"/>
      <c r="EKP48" s="851"/>
      <c r="EKQ48" s="851"/>
      <c r="EKR48" s="851"/>
      <c r="EKS48" s="851"/>
      <c r="EKT48" s="851"/>
      <c r="EKU48" s="851"/>
      <c r="EKV48" s="851"/>
      <c r="EKW48" s="851"/>
      <c r="EKX48" s="851"/>
      <c r="EKY48" s="851"/>
      <c r="EKZ48" s="851"/>
      <c r="ELA48" s="851"/>
      <c r="ELB48" s="851"/>
      <c r="ELC48" s="851"/>
      <c r="ELD48" s="851"/>
      <c r="ELE48" s="851"/>
      <c r="ELF48" s="851"/>
      <c r="ELG48" s="851"/>
      <c r="ELH48" s="851"/>
      <c r="ELI48" s="851"/>
      <c r="ELJ48" s="851"/>
      <c r="ELK48" s="851"/>
      <c r="ELL48" s="851"/>
      <c r="ELM48" s="851"/>
      <c r="ELN48" s="851"/>
      <c r="ELO48" s="851"/>
      <c r="ELP48" s="851"/>
      <c r="ELQ48" s="851"/>
      <c r="ELR48" s="851"/>
      <c r="ELS48" s="851"/>
      <c r="ELT48" s="851"/>
      <c r="ELU48" s="851"/>
      <c r="ELV48" s="851"/>
      <c r="ELW48" s="851"/>
      <c r="ELX48" s="851"/>
      <c r="ELY48" s="851"/>
      <c r="ELZ48" s="851"/>
      <c r="EMA48" s="851"/>
      <c r="EMB48" s="851"/>
      <c r="EMC48" s="851"/>
      <c r="EMD48" s="851"/>
      <c r="EME48" s="851"/>
      <c r="EMF48" s="851"/>
      <c r="EMG48" s="851"/>
      <c r="EMH48" s="851"/>
      <c r="EMI48" s="851"/>
      <c r="EMJ48" s="851"/>
      <c r="EMK48" s="851"/>
      <c r="EML48" s="851"/>
      <c r="EMM48" s="851"/>
      <c r="EMN48" s="851"/>
      <c r="EMO48" s="851"/>
      <c r="EMP48" s="851"/>
      <c r="EMQ48" s="851"/>
      <c r="EMR48" s="851"/>
      <c r="EMS48" s="851"/>
      <c r="EMT48" s="851"/>
      <c r="EMU48" s="851"/>
      <c r="EMV48" s="851"/>
      <c r="EMW48" s="851"/>
      <c r="EMX48" s="851"/>
      <c r="EMY48" s="851"/>
      <c r="EMZ48" s="851"/>
      <c r="ENA48" s="851"/>
      <c r="ENB48" s="851"/>
      <c r="ENC48" s="851"/>
      <c r="END48" s="851"/>
      <c r="ENE48" s="851"/>
      <c r="ENF48" s="851"/>
      <c r="ENG48" s="851"/>
      <c r="ENH48" s="851"/>
      <c r="ENI48" s="851"/>
      <c r="ENJ48" s="851"/>
      <c r="ENK48" s="851"/>
      <c r="ENL48" s="851"/>
      <c r="ENM48" s="851"/>
      <c r="ENN48" s="851"/>
      <c r="ENO48" s="851"/>
      <c r="ENP48" s="851"/>
      <c r="ENQ48" s="851"/>
      <c r="ENR48" s="851"/>
      <c r="ENS48" s="851"/>
      <c r="ENT48" s="851"/>
      <c r="ENU48" s="851"/>
      <c r="ENV48" s="851"/>
      <c r="ENW48" s="851"/>
      <c r="ENX48" s="851"/>
      <c r="ENY48" s="851"/>
      <c r="ENZ48" s="851"/>
      <c r="EOA48" s="851"/>
      <c r="EOB48" s="851"/>
      <c r="EOC48" s="851"/>
      <c r="EOD48" s="851"/>
      <c r="EOE48" s="851"/>
      <c r="EOF48" s="851"/>
      <c r="EOG48" s="851"/>
      <c r="EOH48" s="851"/>
      <c r="EOI48" s="851"/>
      <c r="EOJ48" s="851"/>
      <c r="EOK48" s="851"/>
      <c r="EOL48" s="851"/>
      <c r="EOM48" s="851"/>
      <c r="EON48" s="851"/>
      <c r="EOO48" s="851"/>
      <c r="EOP48" s="851"/>
      <c r="EOQ48" s="851"/>
      <c r="EOR48" s="851"/>
      <c r="EOS48" s="851"/>
      <c r="EOT48" s="851"/>
      <c r="EOU48" s="851"/>
      <c r="EOV48" s="851"/>
      <c r="EOW48" s="851"/>
      <c r="EOX48" s="851"/>
      <c r="EOY48" s="851"/>
      <c r="EOZ48" s="851"/>
      <c r="EPA48" s="851"/>
      <c r="EPB48" s="851"/>
      <c r="EPC48" s="851"/>
      <c r="EPD48" s="851"/>
      <c r="EPE48" s="851"/>
      <c r="EPF48" s="851"/>
      <c r="EPG48" s="851"/>
      <c r="EPH48" s="851"/>
      <c r="EPI48" s="851"/>
      <c r="EPJ48" s="851"/>
      <c r="EPK48" s="851"/>
      <c r="EPL48" s="851"/>
      <c r="EPM48" s="851"/>
      <c r="EPN48" s="851"/>
      <c r="EPO48" s="851"/>
      <c r="EPP48" s="851"/>
      <c r="EPQ48" s="851"/>
      <c r="EPR48" s="851"/>
      <c r="EPS48" s="851"/>
      <c r="EPT48" s="851"/>
      <c r="EPU48" s="851"/>
      <c r="EPV48" s="851"/>
      <c r="EPW48" s="851"/>
      <c r="EPX48" s="851"/>
      <c r="EPY48" s="851"/>
      <c r="EPZ48" s="851"/>
      <c r="EQA48" s="851"/>
      <c r="EQB48" s="851"/>
      <c r="EQC48" s="851"/>
      <c r="EQD48" s="851"/>
      <c r="EQE48" s="851"/>
      <c r="EQF48" s="851"/>
      <c r="EQG48" s="851"/>
      <c r="EQH48" s="851"/>
      <c r="EQI48" s="851"/>
      <c r="EQJ48" s="851"/>
      <c r="EQK48" s="851"/>
      <c r="EQL48" s="851"/>
      <c r="EQM48" s="851"/>
      <c r="EQN48" s="851"/>
      <c r="EQO48" s="851"/>
      <c r="EQP48" s="851"/>
      <c r="EQQ48" s="851"/>
      <c r="EQR48" s="851"/>
      <c r="EQS48" s="851"/>
      <c r="EQT48" s="851"/>
      <c r="EQU48" s="851"/>
      <c r="EQV48" s="851"/>
      <c r="EQW48" s="851"/>
      <c r="EQX48" s="851"/>
      <c r="EQY48" s="851"/>
      <c r="EQZ48" s="851"/>
      <c r="ERA48" s="851"/>
      <c r="ERB48" s="851"/>
      <c r="ERC48" s="851"/>
      <c r="ERD48" s="851"/>
      <c r="ERE48" s="851"/>
      <c r="ERF48" s="851"/>
      <c r="ERG48" s="851"/>
      <c r="ERH48" s="851"/>
      <c r="ERI48" s="851"/>
      <c r="ERJ48" s="851"/>
      <c r="ERK48" s="851"/>
      <c r="ERL48" s="851"/>
      <c r="ERM48" s="851"/>
      <c r="ERN48" s="851"/>
      <c r="ERO48" s="851"/>
      <c r="ERP48" s="851"/>
      <c r="ERQ48" s="851"/>
      <c r="ERR48" s="851"/>
      <c r="ERS48" s="851"/>
      <c r="ERT48" s="851"/>
      <c r="ERU48" s="851"/>
      <c r="ERV48" s="851"/>
      <c r="ERW48" s="851"/>
      <c r="ERX48" s="851"/>
      <c r="ERY48" s="851"/>
      <c r="ERZ48" s="851"/>
      <c r="ESA48" s="851"/>
      <c r="ESB48" s="851"/>
      <c r="ESC48" s="851"/>
      <c r="ESD48" s="851"/>
      <c r="ESE48" s="851"/>
      <c r="ESF48" s="851"/>
      <c r="ESG48" s="851"/>
      <c r="ESH48" s="851"/>
      <c r="ESI48" s="851"/>
      <c r="ESJ48" s="851"/>
      <c r="ESK48" s="851"/>
      <c r="ESL48" s="851"/>
      <c r="ESM48" s="851"/>
      <c r="ESN48" s="851"/>
      <c r="ESO48" s="851"/>
      <c r="ESP48" s="851"/>
      <c r="ESQ48" s="851"/>
      <c r="ESR48" s="851"/>
      <c r="ESS48" s="851"/>
      <c r="EST48" s="851"/>
      <c r="ESU48" s="851"/>
      <c r="ESV48" s="851"/>
      <c r="ESW48" s="851"/>
      <c r="ESX48" s="851"/>
      <c r="ESY48" s="851"/>
      <c r="ESZ48" s="851"/>
      <c r="ETA48" s="851"/>
      <c r="ETB48" s="851"/>
      <c r="ETC48" s="851"/>
      <c r="ETD48" s="851"/>
      <c r="ETE48" s="851"/>
      <c r="ETF48" s="851"/>
      <c r="ETG48" s="851"/>
      <c r="ETH48" s="851"/>
      <c r="ETI48" s="851"/>
      <c r="ETJ48" s="851"/>
      <c r="ETK48" s="851"/>
      <c r="ETL48" s="851"/>
      <c r="ETM48" s="851"/>
      <c r="ETN48" s="851"/>
      <c r="ETO48" s="851"/>
      <c r="ETP48" s="851"/>
      <c r="ETQ48" s="851"/>
      <c r="ETR48" s="851"/>
      <c r="ETS48" s="851"/>
      <c r="ETT48" s="851"/>
      <c r="ETU48" s="851"/>
      <c r="ETV48" s="851"/>
      <c r="ETW48" s="851"/>
      <c r="ETX48" s="851"/>
      <c r="ETY48" s="851"/>
      <c r="ETZ48" s="851"/>
      <c r="EUA48" s="851"/>
      <c r="EUB48" s="851"/>
      <c r="EUC48" s="851"/>
      <c r="EUD48" s="851"/>
      <c r="EUE48" s="851"/>
      <c r="EUF48" s="851"/>
      <c r="EUG48" s="851"/>
      <c r="EUH48" s="851"/>
      <c r="EUI48" s="851"/>
      <c r="EUJ48" s="851"/>
      <c r="EUK48" s="851"/>
      <c r="EUL48" s="851"/>
      <c r="EUM48" s="851"/>
      <c r="EUN48" s="851"/>
      <c r="EUO48" s="851"/>
      <c r="EUP48" s="851"/>
      <c r="EUQ48" s="851"/>
      <c r="EUR48" s="851"/>
      <c r="EUS48" s="851"/>
      <c r="EUT48" s="851"/>
      <c r="EUU48" s="851"/>
      <c r="EUV48" s="851"/>
      <c r="EUW48" s="851"/>
      <c r="EUX48" s="851"/>
      <c r="EUY48" s="851"/>
      <c r="EUZ48" s="851"/>
      <c r="EVA48" s="851"/>
      <c r="EVB48" s="851"/>
      <c r="EVC48" s="851"/>
      <c r="EVD48" s="851"/>
      <c r="EVE48" s="851"/>
      <c r="EVF48" s="851"/>
      <c r="EVG48" s="851"/>
      <c r="EVH48" s="851"/>
      <c r="EVI48" s="851"/>
      <c r="EVJ48" s="851"/>
      <c r="EVK48" s="851"/>
      <c r="EVL48" s="851"/>
      <c r="EVM48" s="851"/>
      <c r="EVN48" s="851"/>
      <c r="EVO48" s="851"/>
      <c r="EVP48" s="851"/>
      <c r="EVQ48" s="851"/>
      <c r="EVR48" s="851"/>
      <c r="EVS48" s="851"/>
      <c r="EVT48" s="851"/>
      <c r="EVU48" s="851"/>
      <c r="EVV48" s="851"/>
      <c r="EVW48" s="851"/>
      <c r="EVX48" s="851"/>
      <c r="EVY48" s="851"/>
      <c r="EVZ48" s="851"/>
      <c r="EWA48" s="851"/>
      <c r="EWB48" s="851"/>
      <c r="EWC48" s="851"/>
      <c r="EWD48" s="851"/>
      <c r="EWE48" s="851"/>
      <c r="EWF48" s="851"/>
      <c r="EWG48" s="851"/>
      <c r="EWH48" s="851"/>
      <c r="EWI48" s="851"/>
      <c r="EWJ48" s="851"/>
      <c r="EWK48" s="851"/>
      <c r="EWL48" s="851"/>
      <c r="EWM48" s="851"/>
      <c r="EWN48" s="851"/>
      <c r="EWO48" s="851"/>
      <c r="EWP48" s="851"/>
      <c r="EWQ48" s="851"/>
      <c r="EWR48" s="851"/>
      <c r="EWS48" s="851"/>
      <c r="EWT48" s="851"/>
      <c r="EWU48" s="851"/>
      <c r="EWV48" s="851"/>
      <c r="EWW48" s="851"/>
      <c r="EWX48" s="851"/>
      <c r="EWY48" s="851"/>
      <c r="EWZ48" s="851"/>
      <c r="EXA48" s="851"/>
      <c r="EXB48" s="851"/>
      <c r="EXC48" s="851"/>
      <c r="EXD48" s="851"/>
      <c r="EXE48" s="851"/>
      <c r="EXF48" s="851"/>
      <c r="EXG48" s="851"/>
      <c r="EXH48" s="851"/>
      <c r="EXI48" s="851"/>
      <c r="EXJ48" s="851"/>
      <c r="EXK48" s="851"/>
      <c r="EXL48" s="851"/>
      <c r="EXM48" s="851"/>
      <c r="EXN48" s="851"/>
      <c r="EXO48" s="851"/>
      <c r="EXP48" s="851"/>
      <c r="EXQ48" s="851"/>
      <c r="EXR48" s="851"/>
      <c r="EXS48" s="851"/>
      <c r="EXT48" s="851"/>
      <c r="EXU48" s="851"/>
      <c r="EXV48" s="851"/>
      <c r="EXW48" s="851"/>
      <c r="EXX48" s="851"/>
      <c r="EXY48" s="851"/>
      <c r="EXZ48" s="851"/>
      <c r="EYA48" s="851"/>
      <c r="EYB48" s="851"/>
      <c r="EYC48" s="851"/>
      <c r="EYD48" s="851"/>
      <c r="EYE48" s="851"/>
      <c r="EYF48" s="851"/>
      <c r="EYG48" s="851"/>
      <c r="EYH48" s="851"/>
      <c r="EYI48" s="851"/>
      <c r="EYJ48" s="851"/>
      <c r="EYK48" s="851"/>
      <c r="EYL48" s="851"/>
      <c r="EYM48" s="851"/>
      <c r="EYN48" s="851"/>
      <c r="EYO48" s="851"/>
      <c r="EYP48" s="851"/>
      <c r="EYQ48" s="851"/>
      <c r="EYR48" s="851"/>
      <c r="EYS48" s="851"/>
      <c r="EYT48" s="851"/>
      <c r="EYU48" s="851"/>
      <c r="EYV48" s="851"/>
      <c r="EYW48" s="851"/>
      <c r="EYX48" s="851"/>
      <c r="EYY48" s="851"/>
      <c r="EYZ48" s="851"/>
      <c r="EZA48" s="851"/>
      <c r="EZB48" s="851"/>
      <c r="EZC48" s="851"/>
      <c r="EZD48" s="851"/>
      <c r="EZE48" s="851"/>
      <c r="EZF48" s="851"/>
      <c r="EZG48" s="851"/>
      <c r="EZH48" s="851"/>
      <c r="EZI48" s="851"/>
      <c r="EZJ48" s="851"/>
      <c r="EZK48" s="851"/>
      <c r="EZL48" s="851"/>
      <c r="EZM48" s="851"/>
      <c r="EZN48" s="851"/>
      <c r="EZO48" s="851"/>
      <c r="EZP48" s="851"/>
      <c r="EZQ48" s="851"/>
      <c r="EZR48" s="851"/>
      <c r="EZS48" s="851"/>
      <c r="EZT48" s="851"/>
      <c r="EZU48" s="851"/>
      <c r="EZV48" s="851"/>
      <c r="EZW48" s="851"/>
      <c r="EZX48" s="851"/>
      <c r="EZY48" s="851"/>
      <c r="EZZ48" s="851"/>
      <c r="FAA48" s="851"/>
      <c r="FAB48" s="851"/>
      <c r="FAC48" s="851"/>
      <c r="FAD48" s="851"/>
      <c r="FAE48" s="851"/>
      <c r="FAF48" s="851"/>
      <c r="FAG48" s="851"/>
      <c r="FAH48" s="851"/>
      <c r="FAI48" s="851"/>
      <c r="FAJ48" s="851"/>
      <c r="FAK48" s="851"/>
      <c r="FAL48" s="851"/>
      <c r="FAM48" s="851"/>
      <c r="FAN48" s="851"/>
      <c r="FAO48" s="851"/>
      <c r="FAP48" s="851"/>
      <c r="FAQ48" s="851"/>
      <c r="FAR48" s="851"/>
      <c r="FAS48" s="851"/>
      <c r="FAT48" s="851"/>
      <c r="FAU48" s="851"/>
      <c r="FAV48" s="851"/>
      <c r="FAW48" s="851"/>
      <c r="FAX48" s="851"/>
      <c r="FAY48" s="851"/>
      <c r="FAZ48" s="851"/>
      <c r="FBA48" s="851"/>
      <c r="FBB48" s="851"/>
      <c r="FBC48" s="851"/>
      <c r="FBD48" s="851"/>
      <c r="FBE48" s="851"/>
      <c r="FBF48" s="851"/>
      <c r="FBG48" s="851"/>
      <c r="FBH48" s="851"/>
      <c r="FBI48" s="851"/>
      <c r="FBJ48" s="851"/>
      <c r="FBK48" s="851"/>
      <c r="FBL48" s="851"/>
      <c r="FBM48" s="851"/>
      <c r="FBN48" s="851"/>
      <c r="FBO48" s="851"/>
      <c r="FBP48" s="851"/>
      <c r="FBQ48" s="851"/>
      <c r="FBR48" s="851"/>
      <c r="FBS48" s="851"/>
      <c r="FBT48" s="851"/>
      <c r="FBU48" s="851"/>
      <c r="FBV48" s="851"/>
      <c r="FBW48" s="851"/>
      <c r="FBX48" s="851"/>
      <c r="FBY48" s="851"/>
      <c r="FBZ48" s="851"/>
      <c r="FCA48" s="851"/>
      <c r="FCB48" s="851"/>
      <c r="FCC48" s="851"/>
      <c r="FCD48" s="851"/>
      <c r="FCE48" s="851"/>
      <c r="FCF48" s="851"/>
      <c r="FCG48" s="851"/>
      <c r="FCH48" s="851"/>
      <c r="FCI48" s="851"/>
      <c r="FCJ48" s="851"/>
      <c r="FCK48" s="851"/>
      <c r="FCL48" s="851"/>
      <c r="FCM48" s="851"/>
      <c r="FCN48" s="851"/>
      <c r="FCO48" s="851"/>
      <c r="FCP48" s="851"/>
      <c r="FCQ48" s="851"/>
      <c r="FCR48" s="851"/>
      <c r="FCS48" s="851"/>
      <c r="FCT48" s="851"/>
      <c r="FCU48" s="851"/>
      <c r="FCV48" s="851"/>
      <c r="FCW48" s="851"/>
      <c r="FCX48" s="851"/>
      <c r="FCY48" s="851"/>
      <c r="FCZ48" s="851"/>
      <c r="FDA48" s="851"/>
      <c r="FDB48" s="851"/>
      <c r="FDC48" s="851"/>
      <c r="FDD48" s="851"/>
      <c r="FDE48" s="851"/>
      <c r="FDF48" s="851"/>
      <c r="FDG48" s="851"/>
      <c r="FDH48" s="851"/>
      <c r="FDI48" s="851"/>
      <c r="FDJ48" s="851"/>
      <c r="FDK48" s="851"/>
      <c r="FDL48" s="851"/>
      <c r="FDM48" s="851"/>
      <c r="FDN48" s="851"/>
      <c r="FDO48" s="851"/>
      <c r="FDP48" s="851"/>
      <c r="FDQ48" s="851"/>
      <c r="FDR48" s="851"/>
      <c r="FDS48" s="851"/>
      <c r="FDT48" s="851"/>
      <c r="FDU48" s="851"/>
      <c r="FDV48" s="851"/>
      <c r="FDW48" s="851"/>
      <c r="FDX48" s="851"/>
      <c r="FDY48" s="851"/>
      <c r="FDZ48" s="851"/>
      <c r="FEA48" s="851"/>
      <c r="FEB48" s="851"/>
      <c r="FEC48" s="851"/>
      <c r="FED48" s="851"/>
      <c r="FEE48" s="851"/>
      <c r="FEF48" s="851"/>
      <c r="FEG48" s="851"/>
      <c r="FEH48" s="851"/>
      <c r="FEI48" s="851"/>
      <c r="FEJ48" s="851"/>
      <c r="FEK48" s="851"/>
      <c r="FEL48" s="851"/>
      <c r="FEM48" s="851"/>
      <c r="FEN48" s="851"/>
      <c r="FEO48" s="851"/>
      <c r="FEP48" s="851"/>
      <c r="FEQ48" s="851"/>
      <c r="FER48" s="851"/>
      <c r="FES48" s="851"/>
      <c r="FET48" s="851"/>
      <c r="FEU48" s="851"/>
      <c r="FEV48" s="851"/>
      <c r="FEW48" s="851"/>
      <c r="FEX48" s="851"/>
      <c r="FEY48" s="851"/>
      <c r="FEZ48" s="851"/>
      <c r="FFA48" s="851"/>
      <c r="FFB48" s="851"/>
      <c r="FFC48" s="851"/>
      <c r="FFD48" s="851"/>
      <c r="FFE48" s="851"/>
      <c r="FFF48" s="851"/>
      <c r="FFG48" s="851"/>
      <c r="FFH48" s="851"/>
      <c r="FFI48" s="851"/>
      <c r="FFJ48" s="851"/>
      <c r="FFK48" s="851"/>
      <c r="FFL48" s="851"/>
      <c r="FFM48" s="851"/>
      <c r="FFN48" s="851"/>
      <c r="FFO48" s="851"/>
      <c r="FFP48" s="851"/>
      <c r="FFQ48" s="851"/>
      <c r="FFR48" s="851"/>
      <c r="FFS48" s="851"/>
      <c r="FFT48" s="851"/>
      <c r="FFU48" s="851"/>
      <c r="FFV48" s="851"/>
      <c r="FFW48" s="851"/>
      <c r="FFX48" s="851"/>
      <c r="FFY48" s="851"/>
      <c r="FFZ48" s="851"/>
      <c r="FGA48" s="851"/>
      <c r="FGB48" s="851"/>
      <c r="FGC48" s="851"/>
      <c r="FGD48" s="851"/>
      <c r="FGE48" s="851"/>
      <c r="FGF48" s="851"/>
      <c r="FGG48" s="851"/>
      <c r="FGH48" s="851"/>
      <c r="FGI48" s="851"/>
      <c r="FGJ48" s="851"/>
      <c r="FGK48" s="851"/>
      <c r="FGL48" s="851"/>
      <c r="FGM48" s="851"/>
      <c r="FGN48" s="851"/>
      <c r="FGO48" s="851"/>
      <c r="FGP48" s="851"/>
      <c r="FGQ48" s="851"/>
      <c r="FGR48" s="851"/>
      <c r="FGS48" s="851"/>
      <c r="FGT48" s="851"/>
      <c r="FGU48" s="851"/>
      <c r="FGV48" s="851"/>
      <c r="FGW48" s="851"/>
      <c r="FGX48" s="851"/>
      <c r="FGY48" s="851"/>
      <c r="FGZ48" s="851"/>
      <c r="FHA48" s="851"/>
      <c r="FHB48" s="851"/>
      <c r="FHC48" s="851"/>
      <c r="FHD48" s="851"/>
      <c r="FHE48" s="851"/>
      <c r="FHF48" s="851"/>
      <c r="FHG48" s="851"/>
      <c r="FHH48" s="851"/>
      <c r="FHI48" s="851"/>
      <c r="FHJ48" s="851"/>
      <c r="FHK48" s="851"/>
      <c r="FHL48" s="851"/>
      <c r="FHM48" s="851"/>
      <c r="FHN48" s="851"/>
      <c r="FHO48" s="851"/>
      <c r="FHP48" s="851"/>
      <c r="FHQ48" s="851"/>
      <c r="FHR48" s="851"/>
      <c r="FHS48" s="851"/>
      <c r="FHT48" s="851"/>
      <c r="FHU48" s="851"/>
      <c r="FHV48" s="851"/>
      <c r="FHW48" s="851"/>
      <c r="FHX48" s="851"/>
      <c r="FHY48" s="851"/>
      <c r="FHZ48" s="851"/>
      <c r="FIA48" s="851"/>
      <c r="FIB48" s="851"/>
      <c r="FIC48" s="851"/>
      <c r="FID48" s="851"/>
      <c r="FIE48" s="851"/>
      <c r="FIF48" s="851"/>
      <c r="FIG48" s="851"/>
      <c r="FIH48" s="851"/>
      <c r="FII48" s="851"/>
      <c r="FIJ48" s="851"/>
      <c r="FIK48" s="851"/>
      <c r="FIL48" s="851"/>
      <c r="FIM48" s="851"/>
      <c r="FIN48" s="851"/>
      <c r="FIO48" s="851"/>
      <c r="FIP48" s="851"/>
      <c r="FIQ48" s="851"/>
      <c r="FIR48" s="851"/>
      <c r="FIS48" s="851"/>
      <c r="FIT48" s="851"/>
      <c r="FIU48" s="851"/>
      <c r="FIV48" s="851"/>
      <c r="FIW48" s="851"/>
      <c r="FIX48" s="851"/>
      <c r="FIY48" s="851"/>
      <c r="FIZ48" s="851"/>
      <c r="FJA48" s="851"/>
      <c r="FJB48" s="851"/>
      <c r="FJC48" s="851"/>
      <c r="FJD48" s="851"/>
      <c r="FJE48" s="851"/>
      <c r="FJF48" s="851"/>
      <c r="FJG48" s="851"/>
      <c r="FJH48" s="851"/>
      <c r="FJI48" s="851"/>
      <c r="FJJ48" s="851"/>
      <c r="FJK48" s="851"/>
      <c r="FJL48" s="851"/>
      <c r="FJM48" s="851"/>
      <c r="FJN48" s="851"/>
      <c r="FJO48" s="851"/>
      <c r="FJP48" s="851"/>
      <c r="FJQ48" s="851"/>
      <c r="FJR48" s="851"/>
      <c r="FJS48" s="851"/>
      <c r="FJT48" s="851"/>
      <c r="FJU48" s="851"/>
      <c r="FJV48" s="851"/>
      <c r="FJW48" s="851"/>
      <c r="FJX48" s="851"/>
      <c r="FJY48" s="851"/>
      <c r="FJZ48" s="851"/>
      <c r="FKA48" s="851"/>
      <c r="FKB48" s="851"/>
      <c r="FKC48" s="851"/>
      <c r="FKD48" s="851"/>
      <c r="FKE48" s="851"/>
      <c r="FKF48" s="851"/>
      <c r="FKG48" s="851"/>
      <c r="FKH48" s="851"/>
      <c r="FKI48" s="851"/>
      <c r="FKJ48" s="851"/>
      <c r="FKK48" s="851"/>
      <c r="FKL48" s="851"/>
      <c r="FKM48" s="851"/>
      <c r="FKN48" s="851"/>
      <c r="FKO48" s="851"/>
      <c r="FKP48" s="851"/>
      <c r="FKQ48" s="851"/>
      <c r="FKR48" s="851"/>
      <c r="FKS48" s="851"/>
      <c r="FKT48" s="851"/>
      <c r="FKU48" s="851"/>
      <c r="FKV48" s="851"/>
      <c r="FKW48" s="851"/>
      <c r="FKX48" s="851"/>
      <c r="FKY48" s="851"/>
      <c r="FKZ48" s="851"/>
      <c r="FLA48" s="851"/>
      <c r="FLB48" s="851"/>
      <c r="FLC48" s="851"/>
      <c r="FLD48" s="851"/>
      <c r="FLE48" s="851"/>
      <c r="FLF48" s="851"/>
      <c r="FLG48" s="851"/>
      <c r="FLH48" s="851"/>
      <c r="FLI48" s="851"/>
      <c r="FLJ48" s="851"/>
      <c r="FLK48" s="851"/>
      <c r="FLL48" s="851"/>
      <c r="FLM48" s="851"/>
      <c r="FLN48" s="851"/>
      <c r="FLO48" s="851"/>
      <c r="FLP48" s="851"/>
      <c r="FLQ48" s="851"/>
      <c r="FLR48" s="851"/>
      <c r="FLS48" s="851"/>
      <c r="FLT48" s="851"/>
      <c r="FLU48" s="851"/>
      <c r="FLV48" s="851"/>
      <c r="FLW48" s="851"/>
      <c r="FLX48" s="851"/>
      <c r="FLY48" s="851"/>
      <c r="FLZ48" s="851"/>
      <c r="FMA48" s="851"/>
      <c r="FMB48" s="851"/>
      <c r="FMC48" s="851"/>
      <c r="FMD48" s="851"/>
      <c r="FME48" s="851"/>
      <c r="FMF48" s="851"/>
      <c r="FMG48" s="851"/>
      <c r="FMH48" s="851"/>
      <c r="FMI48" s="851"/>
      <c r="FMJ48" s="851"/>
      <c r="FMK48" s="851"/>
      <c r="FML48" s="851"/>
      <c r="FMM48" s="851"/>
      <c r="FMN48" s="851"/>
      <c r="FMO48" s="851"/>
      <c r="FMP48" s="851"/>
      <c r="FMQ48" s="851"/>
      <c r="FMR48" s="851"/>
      <c r="FMS48" s="851"/>
      <c r="FMT48" s="851"/>
      <c r="FMU48" s="851"/>
      <c r="FMV48" s="851"/>
      <c r="FMW48" s="851"/>
      <c r="FMX48" s="851"/>
      <c r="FMY48" s="851"/>
      <c r="FMZ48" s="851"/>
      <c r="FNA48" s="851"/>
      <c r="FNB48" s="851"/>
      <c r="FNC48" s="851"/>
      <c r="FND48" s="851"/>
      <c r="FNE48" s="851"/>
      <c r="FNF48" s="851"/>
      <c r="FNG48" s="851"/>
      <c r="FNH48" s="851"/>
      <c r="FNI48" s="851"/>
      <c r="FNJ48" s="851"/>
      <c r="FNK48" s="851"/>
      <c r="FNL48" s="851"/>
      <c r="FNM48" s="851"/>
      <c r="FNN48" s="851"/>
      <c r="FNO48" s="851"/>
      <c r="FNP48" s="851"/>
      <c r="FNQ48" s="851"/>
      <c r="FNR48" s="851"/>
      <c r="FNS48" s="851"/>
      <c r="FNT48" s="851"/>
      <c r="FNU48" s="851"/>
      <c r="FNV48" s="851"/>
      <c r="FNW48" s="851"/>
      <c r="FNX48" s="851"/>
      <c r="FNY48" s="851"/>
      <c r="FNZ48" s="851"/>
      <c r="FOA48" s="851"/>
      <c r="FOB48" s="851"/>
      <c r="FOC48" s="851"/>
      <c r="FOD48" s="851"/>
      <c r="FOE48" s="851"/>
      <c r="FOF48" s="851"/>
      <c r="FOG48" s="851"/>
      <c r="FOH48" s="851"/>
      <c r="FOI48" s="851"/>
      <c r="FOJ48" s="851"/>
      <c r="FOK48" s="851"/>
      <c r="FOL48" s="851"/>
      <c r="FOM48" s="851"/>
      <c r="FON48" s="851"/>
      <c r="FOO48" s="851"/>
      <c r="FOP48" s="851"/>
      <c r="FOQ48" s="851"/>
      <c r="FOR48" s="851"/>
      <c r="FOS48" s="851"/>
      <c r="FOT48" s="851"/>
      <c r="FOU48" s="851"/>
      <c r="FOV48" s="851"/>
      <c r="FOW48" s="851"/>
      <c r="FOX48" s="851"/>
      <c r="FOY48" s="851"/>
      <c r="FOZ48" s="851"/>
      <c r="FPA48" s="851"/>
      <c r="FPB48" s="851"/>
      <c r="FPC48" s="851"/>
      <c r="FPD48" s="851"/>
      <c r="FPE48" s="851"/>
      <c r="FPF48" s="851"/>
      <c r="FPG48" s="851"/>
      <c r="FPH48" s="851"/>
      <c r="FPI48" s="851"/>
      <c r="FPJ48" s="851"/>
      <c r="FPK48" s="851"/>
      <c r="FPL48" s="851"/>
      <c r="FPM48" s="851"/>
      <c r="FPN48" s="851"/>
      <c r="FPO48" s="851"/>
      <c r="FPP48" s="851"/>
      <c r="FPQ48" s="851"/>
      <c r="FPR48" s="851"/>
      <c r="FPS48" s="851"/>
      <c r="FPT48" s="851"/>
      <c r="FPU48" s="851"/>
      <c r="FPV48" s="851"/>
      <c r="FPW48" s="851"/>
      <c r="FPX48" s="851"/>
      <c r="FPY48" s="851"/>
      <c r="FPZ48" s="851"/>
      <c r="FQA48" s="851"/>
      <c r="FQB48" s="851"/>
      <c r="FQC48" s="851"/>
      <c r="FQD48" s="851"/>
      <c r="FQE48" s="851"/>
      <c r="FQF48" s="851"/>
      <c r="FQG48" s="851"/>
      <c r="FQH48" s="851"/>
      <c r="FQI48" s="851"/>
      <c r="FQJ48" s="851"/>
      <c r="FQK48" s="851"/>
      <c r="FQL48" s="851"/>
      <c r="FQM48" s="851"/>
      <c r="FQN48" s="851"/>
      <c r="FQO48" s="851"/>
      <c r="FQP48" s="851"/>
      <c r="FQQ48" s="851"/>
      <c r="FQR48" s="851"/>
      <c r="FQS48" s="851"/>
      <c r="FQT48" s="851"/>
      <c r="FQU48" s="851"/>
      <c r="FQV48" s="851"/>
      <c r="FQW48" s="851"/>
      <c r="FQX48" s="851"/>
      <c r="FQY48" s="851"/>
      <c r="FQZ48" s="851"/>
      <c r="FRA48" s="851"/>
      <c r="FRB48" s="851"/>
      <c r="FRC48" s="851"/>
      <c r="FRD48" s="851"/>
      <c r="FRE48" s="851"/>
      <c r="FRF48" s="851"/>
      <c r="FRG48" s="851"/>
      <c r="FRH48" s="851"/>
      <c r="FRI48" s="851"/>
      <c r="FRJ48" s="851"/>
      <c r="FRK48" s="851"/>
      <c r="FRL48" s="851"/>
      <c r="FRM48" s="851"/>
      <c r="FRN48" s="851"/>
      <c r="FRO48" s="851"/>
      <c r="FRP48" s="851"/>
      <c r="FRQ48" s="851"/>
      <c r="FRR48" s="851"/>
      <c r="FRS48" s="851"/>
      <c r="FRT48" s="851"/>
      <c r="FRU48" s="851"/>
      <c r="FRV48" s="851"/>
      <c r="FRW48" s="851"/>
      <c r="FRX48" s="851"/>
      <c r="FRY48" s="851"/>
      <c r="FRZ48" s="851"/>
      <c r="FSA48" s="851"/>
      <c r="FSB48" s="851"/>
      <c r="FSC48" s="851"/>
      <c r="FSD48" s="851"/>
      <c r="FSE48" s="851"/>
      <c r="FSF48" s="851"/>
      <c r="FSG48" s="851"/>
      <c r="FSH48" s="851"/>
      <c r="FSI48" s="851"/>
      <c r="FSJ48" s="851"/>
      <c r="FSK48" s="851"/>
      <c r="FSL48" s="851"/>
      <c r="FSM48" s="851"/>
      <c r="FSN48" s="851"/>
      <c r="FSO48" s="851"/>
      <c r="FSP48" s="851"/>
      <c r="FSQ48" s="851"/>
      <c r="FSR48" s="851"/>
      <c r="FSS48" s="851"/>
      <c r="FST48" s="851"/>
      <c r="FSU48" s="851"/>
      <c r="FSV48" s="851"/>
      <c r="FSW48" s="851"/>
      <c r="FSX48" s="851"/>
      <c r="FSY48" s="851"/>
      <c r="FSZ48" s="851"/>
      <c r="FTA48" s="851"/>
      <c r="FTB48" s="851"/>
      <c r="FTC48" s="851"/>
      <c r="FTD48" s="851"/>
      <c r="FTE48" s="851"/>
      <c r="FTF48" s="851"/>
      <c r="FTG48" s="851"/>
      <c r="FTH48" s="851"/>
      <c r="FTI48" s="851"/>
      <c r="FTJ48" s="851"/>
      <c r="FTK48" s="851"/>
      <c r="FTL48" s="851"/>
      <c r="FTM48" s="851"/>
      <c r="FTN48" s="851"/>
      <c r="FTO48" s="851"/>
      <c r="FTP48" s="851"/>
      <c r="FTQ48" s="851"/>
      <c r="FTR48" s="851"/>
      <c r="FTS48" s="851"/>
      <c r="FTT48" s="851"/>
      <c r="FTU48" s="851"/>
      <c r="FTV48" s="851"/>
      <c r="FTW48" s="851"/>
      <c r="FTX48" s="851"/>
      <c r="FTY48" s="851"/>
      <c r="FTZ48" s="851"/>
      <c r="FUA48" s="851"/>
      <c r="FUB48" s="851"/>
      <c r="FUC48" s="851"/>
      <c r="FUD48" s="851"/>
      <c r="FUE48" s="851"/>
      <c r="FUF48" s="851"/>
      <c r="FUG48" s="851"/>
      <c r="FUH48" s="851"/>
      <c r="FUI48" s="851"/>
      <c r="FUJ48" s="851"/>
      <c r="FUK48" s="851"/>
      <c r="FUL48" s="851"/>
      <c r="FUM48" s="851"/>
      <c r="FUN48" s="851"/>
      <c r="FUO48" s="851"/>
      <c r="FUP48" s="851"/>
      <c r="FUQ48" s="851"/>
      <c r="FUR48" s="851"/>
      <c r="FUS48" s="851"/>
      <c r="FUT48" s="851"/>
      <c r="FUU48" s="851"/>
      <c r="FUV48" s="851"/>
      <c r="FUW48" s="851"/>
      <c r="FUX48" s="851"/>
      <c r="FUY48" s="851"/>
      <c r="FUZ48" s="851"/>
      <c r="FVA48" s="851"/>
      <c r="FVB48" s="851"/>
      <c r="FVC48" s="851"/>
      <c r="FVD48" s="851"/>
      <c r="FVE48" s="851"/>
      <c r="FVF48" s="851"/>
      <c r="FVG48" s="851"/>
      <c r="FVH48" s="851"/>
      <c r="FVI48" s="851"/>
      <c r="FVJ48" s="851"/>
      <c r="FVK48" s="851"/>
      <c r="FVL48" s="851"/>
      <c r="FVM48" s="851"/>
      <c r="FVN48" s="851"/>
      <c r="FVO48" s="851"/>
      <c r="FVP48" s="851"/>
      <c r="FVQ48" s="851"/>
      <c r="FVR48" s="851"/>
      <c r="FVS48" s="851"/>
      <c r="FVT48" s="851"/>
      <c r="FVU48" s="851"/>
      <c r="FVV48" s="851"/>
      <c r="FVW48" s="851"/>
      <c r="FVX48" s="851"/>
      <c r="FVY48" s="851"/>
      <c r="FVZ48" s="851"/>
      <c r="FWA48" s="851"/>
      <c r="FWB48" s="851"/>
      <c r="FWC48" s="851"/>
      <c r="FWD48" s="851"/>
      <c r="FWE48" s="851"/>
      <c r="FWF48" s="851"/>
      <c r="FWG48" s="851"/>
      <c r="FWH48" s="851"/>
      <c r="FWI48" s="851"/>
      <c r="FWJ48" s="851"/>
      <c r="FWK48" s="851"/>
      <c r="FWL48" s="851"/>
      <c r="FWM48" s="851"/>
      <c r="FWN48" s="851"/>
      <c r="FWO48" s="851"/>
      <c r="FWP48" s="851"/>
      <c r="FWQ48" s="851"/>
      <c r="FWR48" s="851"/>
      <c r="FWS48" s="851"/>
      <c r="FWT48" s="851"/>
      <c r="FWU48" s="851"/>
      <c r="FWV48" s="851"/>
      <c r="FWW48" s="851"/>
      <c r="FWX48" s="851"/>
      <c r="FWY48" s="851"/>
      <c r="FWZ48" s="851"/>
      <c r="FXA48" s="851"/>
      <c r="FXB48" s="851"/>
      <c r="FXC48" s="851"/>
      <c r="FXD48" s="851"/>
      <c r="FXE48" s="851"/>
      <c r="FXF48" s="851"/>
      <c r="FXG48" s="851"/>
      <c r="FXH48" s="851"/>
      <c r="FXI48" s="851"/>
      <c r="FXJ48" s="851"/>
      <c r="FXK48" s="851"/>
      <c r="FXL48" s="851"/>
      <c r="FXM48" s="851"/>
      <c r="FXN48" s="851"/>
      <c r="FXO48" s="851"/>
      <c r="FXP48" s="851"/>
      <c r="FXQ48" s="851"/>
      <c r="FXR48" s="851"/>
      <c r="FXS48" s="851"/>
      <c r="FXT48" s="851"/>
      <c r="FXU48" s="851"/>
      <c r="FXV48" s="851"/>
      <c r="FXW48" s="851"/>
      <c r="FXX48" s="851"/>
      <c r="FXY48" s="851"/>
      <c r="FXZ48" s="851"/>
      <c r="FYA48" s="851"/>
      <c r="FYB48" s="851"/>
      <c r="FYC48" s="851"/>
      <c r="FYD48" s="851"/>
      <c r="FYE48" s="851"/>
      <c r="FYF48" s="851"/>
      <c r="FYG48" s="851"/>
      <c r="FYH48" s="851"/>
      <c r="FYI48" s="851"/>
      <c r="FYJ48" s="851"/>
      <c r="FYK48" s="851"/>
      <c r="FYL48" s="851"/>
      <c r="FYM48" s="851"/>
      <c r="FYN48" s="851"/>
      <c r="FYO48" s="851"/>
      <c r="FYP48" s="851"/>
      <c r="FYQ48" s="851"/>
      <c r="FYR48" s="851"/>
      <c r="FYS48" s="851"/>
      <c r="FYT48" s="851"/>
      <c r="FYU48" s="851"/>
      <c r="FYV48" s="851"/>
      <c r="FYW48" s="851"/>
      <c r="FYX48" s="851"/>
      <c r="FYY48" s="851"/>
      <c r="FYZ48" s="851"/>
      <c r="FZA48" s="851"/>
      <c r="FZB48" s="851"/>
      <c r="FZC48" s="851"/>
      <c r="FZD48" s="851"/>
      <c r="FZE48" s="851"/>
      <c r="FZF48" s="851"/>
      <c r="FZG48" s="851"/>
      <c r="FZH48" s="851"/>
      <c r="FZI48" s="851"/>
      <c r="FZJ48" s="851"/>
      <c r="FZK48" s="851"/>
      <c r="FZL48" s="851"/>
      <c r="FZM48" s="851"/>
      <c r="FZN48" s="851"/>
      <c r="FZO48" s="851"/>
      <c r="FZP48" s="851"/>
      <c r="FZQ48" s="851"/>
      <c r="FZR48" s="851"/>
      <c r="FZS48" s="851"/>
      <c r="FZT48" s="851"/>
      <c r="FZU48" s="851"/>
      <c r="FZV48" s="851"/>
      <c r="FZW48" s="851"/>
      <c r="FZX48" s="851"/>
      <c r="FZY48" s="851"/>
      <c r="FZZ48" s="851"/>
      <c r="GAA48" s="851"/>
      <c r="GAB48" s="851"/>
      <c r="GAC48" s="851"/>
      <c r="GAD48" s="851"/>
      <c r="GAE48" s="851"/>
      <c r="GAF48" s="851"/>
      <c r="GAG48" s="851"/>
      <c r="GAH48" s="851"/>
      <c r="GAI48" s="851"/>
      <c r="GAJ48" s="851"/>
      <c r="GAK48" s="851"/>
      <c r="GAL48" s="851"/>
      <c r="GAM48" s="851"/>
      <c r="GAN48" s="851"/>
      <c r="GAO48" s="851"/>
      <c r="GAP48" s="851"/>
      <c r="GAQ48" s="851"/>
      <c r="GAR48" s="851"/>
      <c r="GAS48" s="851"/>
      <c r="GAT48" s="851"/>
      <c r="GAU48" s="851"/>
      <c r="GAV48" s="851"/>
      <c r="GAW48" s="851"/>
      <c r="GAX48" s="851"/>
      <c r="GAY48" s="851"/>
      <c r="GAZ48" s="851"/>
      <c r="GBA48" s="851"/>
      <c r="GBB48" s="851"/>
      <c r="GBC48" s="851"/>
      <c r="GBD48" s="851"/>
      <c r="GBE48" s="851"/>
      <c r="GBF48" s="851"/>
      <c r="GBG48" s="851"/>
      <c r="GBH48" s="851"/>
      <c r="GBI48" s="851"/>
      <c r="GBJ48" s="851"/>
      <c r="GBK48" s="851"/>
      <c r="GBL48" s="851"/>
      <c r="GBM48" s="851"/>
      <c r="GBN48" s="851"/>
      <c r="GBO48" s="851"/>
      <c r="GBP48" s="851"/>
      <c r="GBQ48" s="851"/>
      <c r="GBR48" s="851"/>
      <c r="GBS48" s="851"/>
      <c r="GBT48" s="851"/>
      <c r="GBU48" s="851"/>
      <c r="GBV48" s="851"/>
      <c r="GBW48" s="851"/>
      <c r="GBX48" s="851"/>
      <c r="GBY48" s="851"/>
      <c r="GBZ48" s="851"/>
      <c r="GCA48" s="851"/>
      <c r="GCB48" s="851"/>
      <c r="GCC48" s="851"/>
      <c r="GCD48" s="851"/>
      <c r="GCE48" s="851"/>
      <c r="GCF48" s="851"/>
      <c r="GCG48" s="851"/>
      <c r="GCH48" s="851"/>
      <c r="GCI48" s="851"/>
      <c r="GCJ48" s="851"/>
      <c r="GCK48" s="851"/>
      <c r="GCL48" s="851"/>
      <c r="GCM48" s="851"/>
      <c r="GCN48" s="851"/>
      <c r="GCO48" s="851"/>
      <c r="GCP48" s="851"/>
      <c r="GCQ48" s="851"/>
      <c r="GCR48" s="851"/>
      <c r="GCS48" s="851"/>
      <c r="GCT48" s="851"/>
      <c r="GCU48" s="851"/>
      <c r="GCV48" s="851"/>
      <c r="GCW48" s="851"/>
      <c r="GCX48" s="851"/>
      <c r="GCY48" s="851"/>
      <c r="GCZ48" s="851"/>
      <c r="GDA48" s="851"/>
      <c r="GDB48" s="851"/>
      <c r="GDC48" s="851"/>
      <c r="GDD48" s="851"/>
      <c r="GDE48" s="851"/>
      <c r="GDF48" s="851"/>
      <c r="GDG48" s="851"/>
      <c r="GDH48" s="851"/>
      <c r="GDI48" s="851"/>
      <c r="GDJ48" s="851"/>
      <c r="GDK48" s="851"/>
      <c r="GDL48" s="851"/>
      <c r="GDM48" s="851"/>
      <c r="GDN48" s="851"/>
      <c r="GDO48" s="851"/>
      <c r="GDP48" s="851"/>
      <c r="GDQ48" s="851"/>
      <c r="GDR48" s="851"/>
      <c r="GDS48" s="851"/>
      <c r="GDT48" s="851"/>
      <c r="GDU48" s="851"/>
      <c r="GDV48" s="851"/>
      <c r="GDW48" s="851"/>
      <c r="GDX48" s="851"/>
      <c r="GDY48" s="851"/>
      <c r="GDZ48" s="851"/>
      <c r="GEA48" s="851"/>
      <c r="GEB48" s="851"/>
      <c r="GEC48" s="851"/>
      <c r="GED48" s="851"/>
      <c r="GEE48" s="851"/>
      <c r="GEF48" s="851"/>
      <c r="GEG48" s="851"/>
      <c r="GEH48" s="851"/>
      <c r="GEI48" s="851"/>
      <c r="GEJ48" s="851"/>
      <c r="GEK48" s="851"/>
      <c r="GEL48" s="851"/>
      <c r="GEM48" s="851"/>
      <c r="GEN48" s="851"/>
      <c r="GEO48" s="851"/>
      <c r="GEP48" s="851"/>
      <c r="GEQ48" s="851"/>
      <c r="GER48" s="851"/>
      <c r="GES48" s="851"/>
      <c r="GET48" s="851"/>
      <c r="GEU48" s="851"/>
      <c r="GEV48" s="851"/>
      <c r="GEW48" s="851"/>
      <c r="GEX48" s="851"/>
      <c r="GEY48" s="851"/>
      <c r="GEZ48" s="851"/>
      <c r="GFA48" s="851"/>
      <c r="GFB48" s="851"/>
      <c r="GFC48" s="851"/>
      <c r="GFD48" s="851"/>
      <c r="GFE48" s="851"/>
      <c r="GFF48" s="851"/>
      <c r="GFG48" s="851"/>
      <c r="GFH48" s="851"/>
      <c r="GFI48" s="851"/>
      <c r="GFJ48" s="851"/>
      <c r="GFK48" s="851"/>
      <c r="GFL48" s="851"/>
      <c r="GFM48" s="851"/>
      <c r="GFN48" s="851"/>
      <c r="GFO48" s="851"/>
      <c r="GFP48" s="851"/>
      <c r="GFQ48" s="851"/>
      <c r="GFR48" s="851"/>
      <c r="GFS48" s="851"/>
      <c r="GFT48" s="851"/>
      <c r="GFU48" s="851"/>
      <c r="GFV48" s="851"/>
      <c r="GFW48" s="851"/>
      <c r="GFX48" s="851"/>
      <c r="GFY48" s="851"/>
      <c r="GFZ48" s="851"/>
      <c r="GGA48" s="851"/>
      <c r="GGB48" s="851"/>
      <c r="GGC48" s="851"/>
      <c r="GGD48" s="851"/>
      <c r="GGE48" s="851"/>
      <c r="GGF48" s="851"/>
      <c r="GGG48" s="851"/>
      <c r="GGH48" s="851"/>
      <c r="GGI48" s="851"/>
      <c r="GGJ48" s="851"/>
      <c r="GGK48" s="851"/>
      <c r="GGL48" s="851"/>
      <c r="GGM48" s="851"/>
      <c r="GGN48" s="851"/>
      <c r="GGO48" s="851"/>
      <c r="GGP48" s="851"/>
      <c r="GGQ48" s="851"/>
      <c r="GGR48" s="851"/>
      <c r="GGS48" s="851"/>
      <c r="GGT48" s="851"/>
      <c r="GGU48" s="851"/>
      <c r="GGV48" s="851"/>
      <c r="GGW48" s="851"/>
      <c r="GGX48" s="851"/>
      <c r="GGY48" s="851"/>
      <c r="GGZ48" s="851"/>
      <c r="GHA48" s="851"/>
      <c r="GHB48" s="851"/>
      <c r="GHC48" s="851"/>
      <c r="GHD48" s="851"/>
      <c r="GHE48" s="851"/>
      <c r="GHF48" s="851"/>
      <c r="GHG48" s="851"/>
      <c r="GHH48" s="851"/>
      <c r="GHI48" s="851"/>
      <c r="GHJ48" s="851"/>
      <c r="GHK48" s="851"/>
      <c r="GHL48" s="851"/>
      <c r="GHM48" s="851"/>
      <c r="GHN48" s="851"/>
      <c r="GHO48" s="851"/>
      <c r="GHP48" s="851"/>
      <c r="GHQ48" s="851"/>
      <c r="GHR48" s="851"/>
      <c r="GHS48" s="851"/>
      <c r="GHT48" s="851"/>
      <c r="GHU48" s="851"/>
      <c r="GHV48" s="851"/>
      <c r="GHW48" s="851"/>
      <c r="GHX48" s="851"/>
      <c r="GHY48" s="851"/>
      <c r="GHZ48" s="851"/>
      <c r="GIA48" s="851"/>
      <c r="GIB48" s="851"/>
      <c r="GIC48" s="851"/>
      <c r="GID48" s="851"/>
      <c r="GIE48" s="851"/>
      <c r="GIF48" s="851"/>
      <c r="GIG48" s="851"/>
      <c r="GIH48" s="851"/>
      <c r="GII48" s="851"/>
      <c r="GIJ48" s="851"/>
      <c r="GIK48" s="851"/>
      <c r="GIL48" s="851"/>
      <c r="GIM48" s="851"/>
      <c r="GIN48" s="851"/>
      <c r="GIO48" s="851"/>
      <c r="GIP48" s="851"/>
      <c r="GIQ48" s="851"/>
      <c r="GIR48" s="851"/>
      <c r="GIS48" s="851"/>
      <c r="GIT48" s="851"/>
      <c r="GIU48" s="851"/>
      <c r="GIV48" s="851"/>
      <c r="GIW48" s="851"/>
      <c r="GIX48" s="851"/>
      <c r="GIY48" s="851"/>
      <c r="GIZ48" s="851"/>
      <c r="GJA48" s="851"/>
      <c r="GJB48" s="851"/>
      <c r="GJC48" s="851"/>
      <c r="GJD48" s="851"/>
      <c r="GJE48" s="851"/>
      <c r="GJF48" s="851"/>
      <c r="GJG48" s="851"/>
      <c r="GJH48" s="851"/>
      <c r="GJI48" s="851"/>
      <c r="GJJ48" s="851"/>
      <c r="GJK48" s="851"/>
      <c r="GJL48" s="851"/>
      <c r="GJM48" s="851"/>
      <c r="GJN48" s="851"/>
      <c r="GJO48" s="851"/>
      <c r="GJP48" s="851"/>
      <c r="GJQ48" s="851"/>
      <c r="GJR48" s="851"/>
      <c r="GJS48" s="851"/>
      <c r="GJT48" s="851"/>
      <c r="GJU48" s="851"/>
      <c r="GJV48" s="851"/>
      <c r="GJW48" s="851"/>
      <c r="GJX48" s="851"/>
      <c r="GJY48" s="851"/>
      <c r="GJZ48" s="851"/>
      <c r="GKA48" s="851"/>
      <c r="GKB48" s="851"/>
      <c r="GKC48" s="851"/>
      <c r="GKD48" s="851"/>
      <c r="GKE48" s="851"/>
      <c r="GKF48" s="851"/>
      <c r="GKG48" s="851"/>
      <c r="GKH48" s="851"/>
      <c r="GKI48" s="851"/>
      <c r="GKJ48" s="851"/>
      <c r="GKK48" s="851"/>
      <c r="GKL48" s="851"/>
      <c r="GKM48" s="851"/>
      <c r="GKN48" s="851"/>
      <c r="GKO48" s="851"/>
      <c r="GKP48" s="851"/>
      <c r="GKQ48" s="851"/>
      <c r="GKR48" s="851"/>
      <c r="GKS48" s="851"/>
      <c r="GKT48" s="851"/>
      <c r="GKU48" s="851"/>
      <c r="GKV48" s="851"/>
      <c r="GKW48" s="851"/>
      <c r="GKX48" s="851"/>
      <c r="GKY48" s="851"/>
      <c r="GKZ48" s="851"/>
      <c r="GLA48" s="851"/>
      <c r="GLB48" s="851"/>
      <c r="GLC48" s="851"/>
      <c r="GLD48" s="851"/>
      <c r="GLE48" s="851"/>
      <c r="GLF48" s="851"/>
      <c r="GLG48" s="851"/>
      <c r="GLH48" s="851"/>
      <c r="GLI48" s="851"/>
      <c r="GLJ48" s="851"/>
      <c r="GLK48" s="851"/>
      <c r="GLL48" s="851"/>
      <c r="GLM48" s="851"/>
      <c r="GLN48" s="851"/>
      <c r="GLO48" s="851"/>
      <c r="GLP48" s="851"/>
      <c r="GLQ48" s="851"/>
      <c r="GLR48" s="851"/>
      <c r="GLS48" s="851"/>
      <c r="GLT48" s="851"/>
      <c r="GLU48" s="851"/>
      <c r="GLV48" s="851"/>
      <c r="GLW48" s="851"/>
      <c r="GLX48" s="851"/>
      <c r="GLY48" s="851"/>
      <c r="GLZ48" s="851"/>
      <c r="GMA48" s="851"/>
      <c r="GMB48" s="851"/>
      <c r="GMC48" s="851"/>
      <c r="GMD48" s="851"/>
      <c r="GME48" s="851"/>
      <c r="GMF48" s="851"/>
      <c r="GMG48" s="851"/>
      <c r="GMH48" s="851"/>
      <c r="GMI48" s="851"/>
      <c r="GMJ48" s="851"/>
      <c r="GMK48" s="851"/>
      <c r="GML48" s="851"/>
      <c r="GMM48" s="851"/>
      <c r="GMN48" s="851"/>
      <c r="GMO48" s="851"/>
      <c r="GMP48" s="851"/>
      <c r="GMQ48" s="851"/>
      <c r="GMR48" s="851"/>
      <c r="GMS48" s="851"/>
      <c r="GMT48" s="851"/>
      <c r="GMU48" s="851"/>
      <c r="GMV48" s="851"/>
      <c r="GMW48" s="851"/>
      <c r="GMX48" s="851"/>
      <c r="GMY48" s="851"/>
      <c r="GMZ48" s="851"/>
      <c r="GNA48" s="851"/>
      <c r="GNB48" s="851"/>
      <c r="GNC48" s="851"/>
      <c r="GND48" s="851"/>
      <c r="GNE48" s="851"/>
      <c r="GNF48" s="851"/>
      <c r="GNG48" s="851"/>
      <c r="GNH48" s="851"/>
      <c r="GNI48" s="851"/>
      <c r="GNJ48" s="851"/>
      <c r="GNK48" s="851"/>
      <c r="GNL48" s="851"/>
      <c r="GNM48" s="851"/>
      <c r="GNN48" s="851"/>
      <c r="GNO48" s="851"/>
      <c r="GNP48" s="851"/>
      <c r="GNQ48" s="851"/>
      <c r="GNR48" s="851"/>
      <c r="GNS48" s="851"/>
      <c r="GNT48" s="851"/>
      <c r="GNU48" s="851"/>
      <c r="GNV48" s="851"/>
      <c r="GNW48" s="851"/>
      <c r="GNX48" s="851"/>
      <c r="GNY48" s="851"/>
      <c r="GNZ48" s="851"/>
      <c r="GOA48" s="851"/>
      <c r="GOB48" s="851"/>
      <c r="GOC48" s="851"/>
      <c r="GOD48" s="851"/>
      <c r="GOE48" s="851"/>
      <c r="GOF48" s="851"/>
      <c r="GOG48" s="851"/>
      <c r="GOH48" s="851"/>
      <c r="GOI48" s="851"/>
      <c r="GOJ48" s="851"/>
      <c r="GOK48" s="851"/>
      <c r="GOL48" s="851"/>
      <c r="GOM48" s="851"/>
      <c r="GON48" s="851"/>
      <c r="GOO48" s="851"/>
      <c r="GOP48" s="851"/>
      <c r="GOQ48" s="851"/>
      <c r="GOR48" s="851"/>
      <c r="GOS48" s="851"/>
      <c r="GOT48" s="851"/>
      <c r="GOU48" s="851"/>
      <c r="GOV48" s="851"/>
      <c r="GOW48" s="851"/>
      <c r="GOX48" s="851"/>
      <c r="GOY48" s="851"/>
      <c r="GOZ48" s="851"/>
      <c r="GPA48" s="851"/>
      <c r="GPB48" s="851"/>
      <c r="GPC48" s="851"/>
      <c r="GPD48" s="851"/>
      <c r="GPE48" s="851"/>
      <c r="GPF48" s="851"/>
      <c r="GPG48" s="851"/>
      <c r="GPH48" s="851"/>
      <c r="GPI48" s="851"/>
      <c r="GPJ48" s="851"/>
      <c r="GPK48" s="851"/>
      <c r="GPL48" s="851"/>
      <c r="GPM48" s="851"/>
      <c r="GPN48" s="851"/>
      <c r="GPO48" s="851"/>
      <c r="GPP48" s="851"/>
      <c r="GPQ48" s="851"/>
      <c r="GPR48" s="851"/>
      <c r="GPS48" s="851"/>
      <c r="GPT48" s="851"/>
      <c r="GPU48" s="851"/>
      <c r="GPV48" s="851"/>
      <c r="GPW48" s="851"/>
      <c r="GPX48" s="851"/>
      <c r="GPY48" s="851"/>
      <c r="GPZ48" s="851"/>
      <c r="GQA48" s="851"/>
      <c r="GQB48" s="851"/>
      <c r="GQC48" s="851"/>
      <c r="GQD48" s="851"/>
      <c r="GQE48" s="851"/>
      <c r="GQF48" s="851"/>
      <c r="GQG48" s="851"/>
      <c r="GQH48" s="851"/>
      <c r="GQI48" s="851"/>
      <c r="GQJ48" s="851"/>
      <c r="GQK48" s="851"/>
      <c r="GQL48" s="851"/>
      <c r="GQM48" s="851"/>
      <c r="GQN48" s="851"/>
      <c r="GQO48" s="851"/>
      <c r="GQP48" s="851"/>
      <c r="GQQ48" s="851"/>
      <c r="GQR48" s="851"/>
      <c r="GQS48" s="851"/>
      <c r="GQT48" s="851"/>
      <c r="GQU48" s="851"/>
      <c r="GQV48" s="851"/>
      <c r="GQW48" s="851"/>
      <c r="GQX48" s="851"/>
      <c r="GQY48" s="851"/>
      <c r="GQZ48" s="851"/>
      <c r="GRA48" s="851"/>
      <c r="GRB48" s="851"/>
      <c r="GRC48" s="851"/>
      <c r="GRD48" s="851"/>
      <c r="GRE48" s="851"/>
      <c r="GRF48" s="851"/>
      <c r="GRG48" s="851"/>
      <c r="GRH48" s="851"/>
      <c r="GRI48" s="851"/>
      <c r="GRJ48" s="851"/>
      <c r="GRK48" s="851"/>
      <c r="GRL48" s="851"/>
      <c r="GRM48" s="851"/>
      <c r="GRN48" s="851"/>
      <c r="GRO48" s="851"/>
      <c r="GRP48" s="851"/>
      <c r="GRQ48" s="851"/>
      <c r="GRR48" s="851"/>
      <c r="GRS48" s="851"/>
      <c r="GRT48" s="851"/>
      <c r="GRU48" s="851"/>
      <c r="GRV48" s="851"/>
      <c r="GRW48" s="851"/>
      <c r="GRX48" s="851"/>
      <c r="GRY48" s="851"/>
      <c r="GRZ48" s="851"/>
      <c r="GSA48" s="851"/>
      <c r="GSB48" s="851"/>
      <c r="GSC48" s="851"/>
      <c r="GSD48" s="851"/>
      <c r="GSE48" s="851"/>
      <c r="GSF48" s="851"/>
      <c r="GSG48" s="851"/>
      <c r="GSH48" s="851"/>
      <c r="GSI48" s="851"/>
      <c r="GSJ48" s="851"/>
      <c r="GSK48" s="851"/>
      <c r="GSL48" s="851"/>
      <c r="GSM48" s="851"/>
      <c r="GSN48" s="851"/>
      <c r="GSO48" s="851"/>
      <c r="GSP48" s="851"/>
      <c r="GSQ48" s="851"/>
      <c r="GSR48" s="851"/>
      <c r="GSS48" s="851"/>
      <c r="GST48" s="851"/>
      <c r="GSU48" s="851"/>
      <c r="GSV48" s="851"/>
      <c r="GSW48" s="851"/>
      <c r="GSX48" s="851"/>
      <c r="GSY48" s="851"/>
      <c r="GSZ48" s="851"/>
      <c r="GTA48" s="851"/>
      <c r="GTB48" s="851"/>
      <c r="GTC48" s="851"/>
      <c r="GTD48" s="851"/>
      <c r="GTE48" s="851"/>
      <c r="GTF48" s="851"/>
      <c r="GTG48" s="851"/>
      <c r="GTH48" s="851"/>
      <c r="GTI48" s="851"/>
      <c r="GTJ48" s="851"/>
      <c r="GTK48" s="851"/>
      <c r="GTL48" s="851"/>
      <c r="GTM48" s="851"/>
      <c r="GTN48" s="851"/>
      <c r="GTO48" s="851"/>
      <c r="GTP48" s="851"/>
      <c r="GTQ48" s="851"/>
      <c r="GTR48" s="851"/>
      <c r="GTS48" s="851"/>
      <c r="GTT48" s="851"/>
      <c r="GTU48" s="851"/>
      <c r="GTV48" s="851"/>
      <c r="GTW48" s="851"/>
      <c r="GTX48" s="851"/>
      <c r="GTY48" s="851"/>
      <c r="GTZ48" s="851"/>
      <c r="GUA48" s="851"/>
      <c r="GUB48" s="851"/>
      <c r="GUC48" s="851"/>
      <c r="GUD48" s="851"/>
      <c r="GUE48" s="851"/>
      <c r="GUF48" s="851"/>
      <c r="GUG48" s="851"/>
      <c r="GUH48" s="851"/>
      <c r="GUI48" s="851"/>
      <c r="GUJ48" s="851"/>
      <c r="GUK48" s="851"/>
      <c r="GUL48" s="851"/>
      <c r="GUM48" s="851"/>
      <c r="GUN48" s="851"/>
      <c r="GUO48" s="851"/>
      <c r="GUP48" s="851"/>
      <c r="GUQ48" s="851"/>
      <c r="GUR48" s="851"/>
      <c r="GUS48" s="851"/>
      <c r="GUT48" s="851"/>
      <c r="GUU48" s="851"/>
      <c r="GUV48" s="851"/>
      <c r="GUW48" s="851"/>
      <c r="GUX48" s="851"/>
      <c r="GUY48" s="851"/>
      <c r="GUZ48" s="851"/>
      <c r="GVA48" s="851"/>
      <c r="GVB48" s="851"/>
      <c r="GVC48" s="851"/>
      <c r="GVD48" s="851"/>
      <c r="GVE48" s="851"/>
      <c r="GVF48" s="851"/>
      <c r="GVG48" s="851"/>
      <c r="GVH48" s="851"/>
      <c r="GVI48" s="851"/>
      <c r="GVJ48" s="851"/>
      <c r="GVK48" s="851"/>
      <c r="GVL48" s="851"/>
      <c r="GVM48" s="851"/>
      <c r="GVN48" s="851"/>
      <c r="GVO48" s="851"/>
      <c r="GVP48" s="851"/>
      <c r="GVQ48" s="851"/>
      <c r="GVR48" s="851"/>
      <c r="GVS48" s="851"/>
      <c r="GVT48" s="851"/>
      <c r="GVU48" s="851"/>
      <c r="GVV48" s="851"/>
      <c r="GVW48" s="851"/>
      <c r="GVX48" s="851"/>
      <c r="GVY48" s="851"/>
      <c r="GVZ48" s="851"/>
      <c r="GWA48" s="851"/>
      <c r="GWB48" s="851"/>
      <c r="GWC48" s="851"/>
      <c r="GWD48" s="851"/>
      <c r="GWE48" s="851"/>
      <c r="GWF48" s="851"/>
      <c r="GWG48" s="851"/>
      <c r="GWH48" s="851"/>
      <c r="GWI48" s="851"/>
      <c r="GWJ48" s="851"/>
      <c r="GWK48" s="851"/>
      <c r="GWL48" s="851"/>
      <c r="GWM48" s="851"/>
      <c r="GWN48" s="851"/>
      <c r="GWO48" s="851"/>
      <c r="GWP48" s="851"/>
      <c r="GWQ48" s="851"/>
      <c r="GWR48" s="851"/>
      <c r="GWS48" s="851"/>
      <c r="GWT48" s="851"/>
      <c r="GWU48" s="851"/>
      <c r="GWV48" s="851"/>
      <c r="GWW48" s="851"/>
      <c r="GWX48" s="851"/>
      <c r="GWY48" s="851"/>
      <c r="GWZ48" s="851"/>
      <c r="GXA48" s="851"/>
      <c r="GXB48" s="851"/>
      <c r="GXC48" s="851"/>
      <c r="GXD48" s="851"/>
      <c r="GXE48" s="851"/>
      <c r="GXF48" s="851"/>
      <c r="GXG48" s="851"/>
      <c r="GXH48" s="851"/>
      <c r="GXI48" s="851"/>
      <c r="GXJ48" s="851"/>
      <c r="GXK48" s="851"/>
      <c r="GXL48" s="851"/>
      <c r="GXM48" s="851"/>
      <c r="GXN48" s="851"/>
      <c r="GXO48" s="851"/>
      <c r="GXP48" s="851"/>
      <c r="GXQ48" s="851"/>
      <c r="GXR48" s="851"/>
      <c r="GXS48" s="851"/>
      <c r="GXT48" s="851"/>
      <c r="GXU48" s="851"/>
      <c r="GXV48" s="851"/>
      <c r="GXW48" s="851"/>
      <c r="GXX48" s="851"/>
      <c r="GXY48" s="851"/>
      <c r="GXZ48" s="851"/>
      <c r="GYA48" s="851"/>
      <c r="GYB48" s="851"/>
      <c r="GYC48" s="851"/>
      <c r="GYD48" s="851"/>
      <c r="GYE48" s="851"/>
      <c r="GYF48" s="851"/>
      <c r="GYG48" s="851"/>
      <c r="GYH48" s="851"/>
      <c r="GYI48" s="851"/>
      <c r="GYJ48" s="851"/>
      <c r="GYK48" s="851"/>
      <c r="GYL48" s="851"/>
      <c r="GYM48" s="851"/>
      <c r="GYN48" s="851"/>
      <c r="GYO48" s="851"/>
      <c r="GYP48" s="851"/>
      <c r="GYQ48" s="851"/>
      <c r="GYR48" s="851"/>
      <c r="GYS48" s="851"/>
      <c r="GYT48" s="851"/>
      <c r="GYU48" s="851"/>
      <c r="GYV48" s="851"/>
      <c r="GYW48" s="851"/>
      <c r="GYX48" s="851"/>
      <c r="GYY48" s="851"/>
      <c r="GYZ48" s="851"/>
      <c r="GZA48" s="851"/>
      <c r="GZB48" s="851"/>
      <c r="GZC48" s="851"/>
      <c r="GZD48" s="851"/>
      <c r="GZE48" s="851"/>
      <c r="GZF48" s="851"/>
      <c r="GZG48" s="851"/>
      <c r="GZH48" s="851"/>
      <c r="GZI48" s="851"/>
      <c r="GZJ48" s="851"/>
      <c r="GZK48" s="851"/>
      <c r="GZL48" s="851"/>
      <c r="GZM48" s="851"/>
      <c r="GZN48" s="851"/>
      <c r="GZO48" s="851"/>
      <c r="GZP48" s="851"/>
      <c r="GZQ48" s="851"/>
      <c r="GZR48" s="851"/>
      <c r="GZS48" s="851"/>
      <c r="GZT48" s="851"/>
      <c r="GZU48" s="851"/>
      <c r="GZV48" s="851"/>
      <c r="GZW48" s="851"/>
      <c r="GZX48" s="851"/>
      <c r="GZY48" s="851"/>
      <c r="GZZ48" s="851"/>
      <c r="HAA48" s="851"/>
      <c r="HAB48" s="851"/>
      <c r="HAC48" s="851"/>
      <c r="HAD48" s="851"/>
      <c r="HAE48" s="851"/>
      <c r="HAF48" s="851"/>
      <c r="HAG48" s="851"/>
      <c r="HAH48" s="851"/>
      <c r="HAI48" s="851"/>
      <c r="HAJ48" s="851"/>
      <c r="HAK48" s="851"/>
      <c r="HAL48" s="851"/>
      <c r="HAM48" s="851"/>
      <c r="HAN48" s="851"/>
      <c r="HAO48" s="851"/>
      <c r="HAP48" s="851"/>
      <c r="HAQ48" s="851"/>
      <c r="HAR48" s="851"/>
      <c r="HAS48" s="851"/>
      <c r="HAT48" s="851"/>
      <c r="HAU48" s="851"/>
      <c r="HAV48" s="851"/>
      <c r="HAW48" s="851"/>
      <c r="HAX48" s="851"/>
      <c r="HAY48" s="851"/>
      <c r="HAZ48" s="851"/>
      <c r="HBA48" s="851"/>
      <c r="HBB48" s="851"/>
      <c r="HBC48" s="851"/>
      <c r="HBD48" s="851"/>
      <c r="HBE48" s="851"/>
      <c r="HBF48" s="851"/>
      <c r="HBG48" s="851"/>
      <c r="HBH48" s="851"/>
      <c r="HBI48" s="851"/>
      <c r="HBJ48" s="851"/>
      <c r="HBK48" s="851"/>
      <c r="HBL48" s="851"/>
      <c r="HBM48" s="851"/>
      <c r="HBN48" s="851"/>
      <c r="HBO48" s="851"/>
      <c r="HBP48" s="851"/>
      <c r="HBQ48" s="851"/>
      <c r="HBR48" s="851"/>
      <c r="HBS48" s="851"/>
      <c r="HBT48" s="851"/>
      <c r="HBU48" s="851"/>
      <c r="HBV48" s="851"/>
      <c r="HBW48" s="851"/>
      <c r="HBX48" s="851"/>
      <c r="HBY48" s="851"/>
      <c r="HBZ48" s="851"/>
      <c r="HCA48" s="851"/>
      <c r="HCB48" s="851"/>
      <c r="HCC48" s="851"/>
      <c r="HCD48" s="851"/>
      <c r="HCE48" s="851"/>
      <c r="HCF48" s="851"/>
      <c r="HCG48" s="851"/>
      <c r="HCH48" s="851"/>
      <c r="HCI48" s="851"/>
      <c r="HCJ48" s="851"/>
      <c r="HCK48" s="851"/>
      <c r="HCL48" s="851"/>
      <c r="HCM48" s="851"/>
      <c r="HCN48" s="851"/>
      <c r="HCO48" s="851"/>
      <c r="HCP48" s="851"/>
      <c r="HCQ48" s="851"/>
      <c r="HCR48" s="851"/>
      <c r="HCS48" s="851"/>
      <c r="HCT48" s="851"/>
      <c r="HCU48" s="851"/>
      <c r="HCV48" s="851"/>
      <c r="HCW48" s="851"/>
      <c r="HCX48" s="851"/>
      <c r="HCY48" s="851"/>
      <c r="HCZ48" s="851"/>
      <c r="HDA48" s="851"/>
      <c r="HDB48" s="851"/>
      <c r="HDC48" s="851"/>
      <c r="HDD48" s="851"/>
      <c r="HDE48" s="851"/>
      <c r="HDF48" s="851"/>
      <c r="HDG48" s="851"/>
      <c r="HDH48" s="851"/>
      <c r="HDI48" s="851"/>
      <c r="HDJ48" s="851"/>
      <c r="HDK48" s="851"/>
      <c r="HDL48" s="851"/>
      <c r="HDM48" s="851"/>
      <c r="HDN48" s="851"/>
      <c r="HDO48" s="851"/>
      <c r="HDP48" s="851"/>
      <c r="HDQ48" s="851"/>
      <c r="HDR48" s="851"/>
      <c r="HDS48" s="851"/>
      <c r="HDT48" s="851"/>
      <c r="HDU48" s="851"/>
      <c r="HDV48" s="851"/>
      <c r="HDW48" s="851"/>
      <c r="HDX48" s="851"/>
      <c r="HDY48" s="851"/>
      <c r="HDZ48" s="851"/>
      <c r="HEA48" s="851"/>
      <c r="HEB48" s="851"/>
      <c r="HEC48" s="851"/>
      <c r="HED48" s="851"/>
      <c r="HEE48" s="851"/>
      <c r="HEF48" s="851"/>
      <c r="HEG48" s="851"/>
      <c r="HEH48" s="851"/>
      <c r="HEI48" s="851"/>
      <c r="HEJ48" s="851"/>
      <c r="HEK48" s="851"/>
      <c r="HEL48" s="851"/>
      <c r="HEM48" s="851"/>
      <c r="HEN48" s="851"/>
      <c r="HEO48" s="851"/>
      <c r="HEP48" s="851"/>
      <c r="HEQ48" s="851"/>
      <c r="HER48" s="851"/>
      <c r="HES48" s="851"/>
      <c r="HET48" s="851"/>
      <c r="HEU48" s="851"/>
      <c r="HEV48" s="851"/>
      <c r="HEW48" s="851"/>
      <c r="HEX48" s="851"/>
      <c r="HEY48" s="851"/>
      <c r="HEZ48" s="851"/>
      <c r="HFA48" s="851"/>
      <c r="HFB48" s="851"/>
      <c r="HFC48" s="851"/>
      <c r="HFD48" s="851"/>
      <c r="HFE48" s="851"/>
      <c r="HFF48" s="851"/>
      <c r="HFG48" s="851"/>
      <c r="HFH48" s="851"/>
      <c r="HFI48" s="851"/>
      <c r="HFJ48" s="851"/>
      <c r="HFK48" s="851"/>
      <c r="HFL48" s="851"/>
      <c r="HFM48" s="851"/>
      <c r="HFN48" s="851"/>
      <c r="HFO48" s="851"/>
      <c r="HFP48" s="851"/>
      <c r="HFQ48" s="851"/>
      <c r="HFR48" s="851"/>
      <c r="HFS48" s="851"/>
      <c r="HFT48" s="851"/>
      <c r="HFU48" s="851"/>
      <c r="HFV48" s="851"/>
      <c r="HFW48" s="851"/>
      <c r="HFX48" s="851"/>
      <c r="HFY48" s="851"/>
      <c r="HFZ48" s="851"/>
      <c r="HGA48" s="851"/>
      <c r="HGB48" s="851"/>
      <c r="HGC48" s="851"/>
      <c r="HGD48" s="851"/>
      <c r="HGE48" s="851"/>
      <c r="HGF48" s="851"/>
      <c r="HGG48" s="851"/>
      <c r="HGH48" s="851"/>
      <c r="HGI48" s="851"/>
      <c r="HGJ48" s="851"/>
      <c r="HGK48" s="851"/>
      <c r="HGL48" s="851"/>
      <c r="HGM48" s="851"/>
      <c r="HGN48" s="851"/>
      <c r="HGO48" s="851"/>
      <c r="HGP48" s="851"/>
      <c r="HGQ48" s="851"/>
      <c r="HGR48" s="851"/>
      <c r="HGS48" s="851"/>
      <c r="HGT48" s="851"/>
      <c r="HGU48" s="851"/>
      <c r="HGV48" s="851"/>
      <c r="HGW48" s="851"/>
      <c r="HGX48" s="851"/>
      <c r="HGY48" s="851"/>
      <c r="HGZ48" s="851"/>
      <c r="HHA48" s="851"/>
      <c r="HHB48" s="851"/>
      <c r="HHC48" s="851"/>
      <c r="HHD48" s="851"/>
      <c r="HHE48" s="851"/>
      <c r="HHF48" s="851"/>
      <c r="HHG48" s="851"/>
      <c r="HHH48" s="851"/>
      <c r="HHI48" s="851"/>
      <c r="HHJ48" s="851"/>
      <c r="HHK48" s="851"/>
      <c r="HHL48" s="851"/>
      <c r="HHM48" s="851"/>
      <c r="HHN48" s="851"/>
      <c r="HHO48" s="851"/>
      <c r="HHP48" s="851"/>
      <c r="HHQ48" s="851"/>
      <c r="HHR48" s="851"/>
      <c r="HHS48" s="851"/>
      <c r="HHT48" s="851"/>
      <c r="HHU48" s="851"/>
      <c r="HHV48" s="851"/>
      <c r="HHW48" s="851"/>
      <c r="HHX48" s="851"/>
      <c r="HHY48" s="851"/>
      <c r="HHZ48" s="851"/>
      <c r="HIA48" s="851"/>
      <c r="HIB48" s="851"/>
      <c r="HIC48" s="851"/>
      <c r="HID48" s="851"/>
      <c r="HIE48" s="851"/>
      <c r="HIF48" s="851"/>
      <c r="HIG48" s="851"/>
      <c r="HIH48" s="851"/>
      <c r="HII48" s="851"/>
      <c r="HIJ48" s="851"/>
      <c r="HIK48" s="851"/>
      <c r="HIL48" s="851"/>
      <c r="HIM48" s="851"/>
      <c r="HIN48" s="851"/>
      <c r="HIO48" s="851"/>
      <c r="HIP48" s="851"/>
      <c r="HIQ48" s="851"/>
      <c r="HIR48" s="851"/>
      <c r="HIS48" s="851"/>
      <c r="HIT48" s="851"/>
      <c r="HIU48" s="851"/>
      <c r="HIV48" s="851"/>
      <c r="HIW48" s="851"/>
      <c r="HIX48" s="851"/>
      <c r="HIY48" s="851"/>
      <c r="HIZ48" s="851"/>
      <c r="HJA48" s="851"/>
      <c r="HJB48" s="851"/>
      <c r="HJC48" s="851"/>
      <c r="HJD48" s="851"/>
      <c r="HJE48" s="851"/>
      <c r="HJF48" s="851"/>
      <c r="HJG48" s="851"/>
      <c r="HJH48" s="851"/>
      <c r="HJI48" s="851"/>
      <c r="HJJ48" s="851"/>
      <c r="HJK48" s="851"/>
      <c r="HJL48" s="851"/>
      <c r="HJM48" s="851"/>
      <c r="HJN48" s="851"/>
      <c r="HJO48" s="851"/>
      <c r="HJP48" s="851"/>
      <c r="HJQ48" s="851"/>
      <c r="HJR48" s="851"/>
      <c r="HJS48" s="851"/>
      <c r="HJT48" s="851"/>
      <c r="HJU48" s="851"/>
      <c r="HJV48" s="851"/>
      <c r="HJW48" s="851"/>
      <c r="HJX48" s="851"/>
      <c r="HJY48" s="851"/>
      <c r="HJZ48" s="851"/>
      <c r="HKA48" s="851"/>
      <c r="HKB48" s="851"/>
      <c r="HKC48" s="851"/>
      <c r="HKD48" s="851"/>
      <c r="HKE48" s="851"/>
      <c r="HKF48" s="851"/>
      <c r="HKG48" s="851"/>
      <c r="HKH48" s="851"/>
      <c r="HKI48" s="851"/>
      <c r="HKJ48" s="851"/>
      <c r="HKK48" s="851"/>
      <c r="HKL48" s="851"/>
      <c r="HKM48" s="851"/>
      <c r="HKN48" s="851"/>
      <c r="HKO48" s="851"/>
      <c r="HKP48" s="851"/>
      <c r="HKQ48" s="851"/>
      <c r="HKR48" s="851"/>
      <c r="HKS48" s="851"/>
      <c r="HKT48" s="851"/>
      <c r="HKU48" s="851"/>
      <c r="HKV48" s="851"/>
      <c r="HKW48" s="851"/>
      <c r="HKX48" s="851"/>
      <c r="HKY48" s="851"/>
      <c r="HKZ48" s="851"/>
      <c r="HLA48" s="851"/>
      <c r="HLB48" s="851"/>
      <c r="HLC48" s="851"/>
      <c r="HLD48" s="851"/>
      <c r="HLE48" s="851"/>
      <c r="HLF48" s="851"/>
      <c r="HLG48" s="851"/>
      <c r="HLH48" s="851"/>
      <c r="HLI48" s="851"/>
      <c r="HLJ48" s="851"/>
      <c r="HLK48" s="851"/>
      <c r="HLL48" s="851"/>
      <c r="HLM48" s="851"/>
      <c r="HLN48" s="851"/>
      <c r="HLO48" s="851"/>
      <c r="HLP48" s="851"/>
      <c r="HLQ48" s="851"/>
      <c r="HLR48" s="851"/>
      <c r="HLS48" s="851"/>
      <c r="HLT48" s="851"/>
      <c r="HLU48" s="851"/>
      <c r="HLV48" s="851"/>
      <c r="HLW48" s="851"/>
      <c r="HLX48" s="851"/>
      <c r="HLY48" s="851"/>
      <c r="HLZ48" s="851"/>
      <c r="HMA48" s="851"/>
      <c r="HMB48" s="851"/>
      <c r="HMC48" s="851"/>
      <c r="HMD48" s="851"/>
      <c r="HME48" s="851"/>
      <c r="HMF48" s="851"/>
      <c r="HMG48" s="851"/>
      <c r="HMH48" s="851"/>
      <c r="HMI48" s="851"/>
      <c r="HMJ48" s="851"/>
      <c r="HMK48" s="851"/>
      <c r="HML48" s="851"/>
      <c r="HMM48" s="851"/>
      <c r="HMN48" s="851"/>
      <c r="HMO48" s="851"/>
      <c r="HMP48" s="851"/>
      <c r="HMQ48" s="851"/>
      <c r="HMR48" s="851"/>
      <c r="HMS48" s="851"/>
      <c r="HMT48" s="851"/>
      <c r="HMU48" s="851"/>
      <c r="HMV48" s="851"/>
      <c r="HMW48" s="851"/>
      <c r="HMX48" s="851"/>
      <c r="HMY48" s="851"/>
      <c r="HMZ48" s="851"/>
      <c r="HNA48" s="851"/>
      <c r="HNB48" s="851"/>
      <c r="HNC48" s="851"/>
      <c r="HND48" s="851"/>
      <c r="HNE48" s="851"/>
      <c r="HNF48" s="851"/>
      <c r="HNG48" s="851"/>
      <c r="HNH48" s="851"/>
      <c r="HNI48" s="851"/>
      <c r="HNJ48" s="851"/>
      <c r="HNK48" s="851"/>
      <c r="HNL48" s="851"/>
      <c r="HNM48" s="851"/>
      <c r="HNN48" s="851"/>
      <c r="HNO48" s="851"/>
      <c r="HNP48" s="851"/>
      <c r="HNQ48" s="851"/>
      <c r="HNR48" s="851"/>
      <c r="HNS48" s="851"/>
      <c r="HNT48" s="851"/>
      <c r="HNU48" s="851"/>
      <c r="HNV48" s="851"/>
      <c r="HNW48" s="851"/>
      <c r="HNX48" s="851"/>
      <c r="HNY48" s="851"/>
      <c r="HNZ48" s="851"/>
      <c r="HOA48" s="851"/>
      <c r="HOB48" s="851"/>
      <c r="HOC48" s="851"/>
      <c r="HOD48" s="851"/>
      <c r="HOE48" s="851"/>
      <c r="HOF48" s="851"/>
      <c r="HOG48" s="851"/>
      <c r="HOH48" s="851"/>
      <c r="HOI48" s="851"/>
      <c r="HOJ48" s="851"/>
      <c r="HOK48" s="851"/>
      <c r="HOL48" s="851"/>
      <c r="HOM48" s="851"/>
      <c r="HON48" s="851"/>
      <c r="HOO48" s="851"/>
      <c r="HOP48" s="851"/>
      <c r="HOQ48" s="851"/>
      <c r="HOR48" s="851"/>
      <c r="HOS48" s="851"/>
      <c r="HOT48" s="851"/>
      <c r="HOU48" s="851"/>
      <c r="HOV48" s="851"/>
      <c r="HOW48" s="851"/>
      <c r="HOX48" s="851"/>
      <c r="HOY48" s="851"/>
      <c r="HOZ48" s="851"/>
      <c r="HPA48" s="851"/>
      <c r="HPB48" s="851"/>
      <c r="HPC48" s="851"/>
      <c r="HPD48" s="851"/>
      <c r="HPE48" s="851"/>
      <c r="HPF48" s="851"/>
      <c r="HPG48" s="851"/>
      <c r="HPH48" s="851"/>
      <c r="HPI48" s="851"/>
      <c r="HPJ48" s="851"/>
      <c r="HPK48" s="851"/>
      <c r="HPL48" s="851"/>
      <c r="HPM48" s="851"/>
      <c r="HPN48" s="851"/>
      <c r="HPO48" s="851"/>
      <c r="HPP48" s="851"/>
      <c r="HPQ48" s="851"/>
      <c r="HPR48" s="851"/>
      <c r="HPS48" s="851"/>
      <c r="HPT48" s="851"/>
      <c r="HPU48" s="851"/>
      <c r="HPV48" s="851"/>
      <c r="HPW48" s="851"/>
      <c r="HPX48" s="851"/>
      <c r="HPY48" s="851"/>
      <c r="HPZ48" s="851"/>
      <c r="HQA48" s="851"/>
      <c r="HQB48" s="851"/>
      <c r="HQC48" s="851"/>
      <c r="HQD48" s="851"/>
      <c r="HQE48" s="851"/>
      <c r="HQF48" s="851"/>
      <c r="HQG48" s="851"/>
      <c r="HQH48" s="851"/>
      <c r="HQI48" s="851"/>
      <c r="HQJ48" s="851"/>
      <c r="HQK48" s="851"/>
      <c r="HQL48" s="851"/>
      <c r="HQM48" s="851"/>
      <c r="HQN48" s="851"/>
      <c r="HQO48" s="851"/>
      <c r="HQP48" s="851"/>
      <c r="HQQ48" s="851"/>
      <c r="HQR48" s="851"/>
      <c r="HQS48" s="851"/>
      <c r="HQT48" s="851"/>
      <c r="HQU48" s="851"/>
      <c r="HQV48" s="851"/>
      <c r="HQW48" s="851"/>
      <c r="HQX48" s="851"/>
      <c r="HQY48" s="851"/>
      <c r="HQZ48" s="851"/>
      <c r="HRA48" s="851"/>
      <c r="HRB48" s="851"/>
      <c r="HRC48" s="851"/>
      <c r="HRD48" s="851"/>
      <c r="HRE48" s="851"/>
      <c r="HRF48" s="851"/>
      <c r="HRG48" s="851"/>
      <c r="HRH48" s="851"/>
      <c r="HRI48" s="851"/>
      <c r="HRJ48" s="851"/>
      <c r="HRK48" s="851"/>
      <c r="HRL48" s="851"/>
      <c r="HRM48" s="851"/>
      <c r="HRN48" s="851"/>
      <c r="HRO48" s="851"/>
      <c r="HRP48" s="851"/>
      <c r="HRQ48" s="851"/>
      <c r="HRR48" s="851"/>
      <c r="HRS48" s="851"/>
      <c r="HRT48" s="851"/>
      <c r="HRU48" s="851"/>
      <c r="HRV48" s="851"/>
      <c r="HRW48" s="851"/>
      <c r="HRX48" s="851"/>
      <c r="HRY48" s="851"/>
      <c r="HRZ48" s="851"/>
      <c r="HSA48" s="851"/>
      <c r="HSB48" s="851"/>
      <c r="HSC48" s="851"/>
      <c r="HSD48" s="851"/>
      <c r="HSE48" s="851"/>
      <c r="HSF48" s="851"/>
      <c r="HSG48" s="851"/>
      <c r="HSH48" s="851"/>
      <c r="HSI48" s="851"/>
      <c r="HSJ48" s="851"/>
      <c r="HSK48" s="851"/>
      <c r="HSL48" s="851"/>
      <c r="HSM48" s="851"/>
      <c r="HSN48" s="851"/>
      <c r="HSO48" s="851"/>
      <c r="HSP48" s="851"/>
      <c r="HSQ48" s="851"/>
      <c r="HSR48" s="851"/>
      <c r="HSS48" s="851"/>
      <c r="HST48" s="851"/>
      <c r="HSU48" s="851"/>
      <c r="HSV48" s="851"/>
      <c r="HSW48" s="851"/>
      <c r="HSX48" s="851"/>
      <c r="HSY48" s="851"/>
      <c r="HSZ48" s="851"/>
      <c r="HTA48" s="851"/>
      <c r="HTB48" s="851"/>
      <c r="HTC48" s="851"/>
      <c r="HTD48" s="851"/>
      <c r="HTE48" s="851"/>
      <c r="HTF48" s="851"/>
      <c r="HTG48" s="851"/>
      <c r="HTH48" s="851"/>
      <c r="HTI48" s="851"/>
      <c r="HTJ48" s="851"/>
      <c r="HTK48" s="851"/>
      <c r="HTL48" s="851"/>
      <c r="HTM48" s="851"/>
      <c r="HTN48" s="851"/>
      <c r="HTO48" s="851"/>
      <c r="HTP48" s="851"/>
      <c r="HTQ48" s="851"/>
      <c r="HTR48" s="851"/>
      <c r="HTS48" s="851"/>
      <c r="HTT48" s="851"/>
      <c r="HTU48" s="851"/>
      <c r="HTV48" s="851"/>
      <c r="HTW48" s="851"/>
      <c r="HTX48" s="851"/>
      <c r="HTY48" s="851"/>
      <c r="HTZ48" s="851"/>
      <c r="HUA48" s="851"/>
      <c r="HUB48" s="851"/>
      <c r="HUC48" s="851"/>
      <c r="HUD48" s="851"/>
      <c r="HUE48" s="851"/>
      <c r="HUF48" s="851"/>
      <c r="HUG48" s="851"/>
      <c r="HUH48" s="851"/>
      <c r="HUI48" s="851"/>
      <c r="HUJ48" s="851"/>
      <c r="HUK48" s="851"/>
      <c r="HUL48" s="851"/>
      <c r="HUM48" s="851"/>
      <c r="HUN48" s="851"/>
      <c r="HUO48" s="851"/>
      <c r="HUP48" s="851"/>
      <c r="HUQ48" s="851"/>
      <c r="HUR48" s="851"/>
      <c r="HUS48" s="851"/>
      <c r="HUT48" s="851"/>
      <c r="HUU48" s="851"/>
      <c r="HUV48" s="851"/>
      <c r="HUW48" s="851"/>
      <c r="HUX48" s="851"/>
      <c r="HUY48" s="851"/>
      <c r="HUZ48" s="851"/>
      <c r="HVA48" s="851"/>
      <c r="HVB48" s="851"/>
      <c r="HVC48" s="851"/>
      <c r="HVD48" s="851"/>
      <c r="HVE48" s="851"/>
      <c r="HVF48" s="851"/>
      <c r="HVG48" s="851"/>
      <c r="HVH48" s="851"/>
      <c r="HVI48" s="851"/>
      <c r="HVJ48" s="851"/>
      <c r="HVK48" s="851"/>
      <c r="HVL48" s="851"/>
      <c r="HVM48" s="851"/>
      <c r="HVN48" s="851"/>
      <c r="HVO48" s="851"/>
      <c r="HVP48" s="851"/>
      <c r="HVQ48" s="851"/>
      <c r="HVR48" s="851"/>
      <c r="HVS48" s="851"/>
      <c r="HVT48" s="851"/>
      <c r="HVU48" s="851"/>
      <c r="HVV48" s="851"/>
      <c r="HVW48" s="851"/>
      <c r="HVX48" s="851"/>
      <c r="HVY48" s="851"/>
      <c r="HVZ48" s="851"/>
      <c r="HWA48" s="851"/>
      <c r="HWB48" s="851"/>
      <c r="HWC48" s="851"/>
      <c r="HWD48" s="851"/>
      <c r="HWE48" s="851"/>
      <c r="HWF48" s="851"/>
      <c r="HWG48" s="851"/>
      <c r="HWH48" s="851"/>
      <c r="HWI48" s="851"/>
      <c r="HWJ48" s="851"/>
      <c r="HWK48" s="851"/>
      <c r="HWL48" s="851"/>
      <c r="HWM48" s="851"/>
      <c r="HWN48" s="851"/>
      <c r="HWO48" s="851"/>
      <c r="HWP48" s="851"/>
      <c r="HWQ48" s="851"/>
      <c r="HWR48" s="851"/>
      <c r="HWS48" s="851"/>
      <c r="HWT48" s="851"/>
      <c r="HWU48" s="851"/>
      <c r="HWV48" s="851"/>
      <c r="HWW48" s="851"/>
      <c r="HWX48" s="851"/>
      <c r="HWY48" s="851"/>
      <c r="HWZ48" s="851"/>
      <c r="HXA48" s="851"/>
      <c r="HXB48" s="851"/>
      <c r="HXC48" s="851"/>
      <c r="HXD48" s="851"/>
      <c r="HXE48" s="851"/>
      <c r="HXF48" s="851"/>
      <c r="HXG48" s="851"/>
      <c r="HXH48" s="851"/>
      <c r="HXI48" s="851"/>
      <c r="HXJ48" s="851"/>
      <c r="HXK48" s="851"/>
      <c r="HXL48" s="851"/>
      <c r="HXM48" s="851"/>
      <c r="HXN48" s="851"/>
      <c r="HXO48" s="851"/>
      <c r="HXP48" s="851"/>
      <c r="HXQ48" s="851"/>
      <c r="HXR48" s="851"/>
      <c r="HXS48" s="851"/>
      <c r="HXT48" s="851"/>
      <c r="HXU48" s="851"/>
      <c r="HXV48" s="851"/>
      <c r="HXW48" s="851"/>
      <c r="HXX48" s="851"/>
      <c r="HXY48" s="851"/>
      <c r="HXZ48" s="851"/>
      <c r="HYA48" s="851"/>
      <c r="HYB48" s="851"/>
      <c r="HYC48" s="851"/>
      <c r="HYD48" s="851"/>
      <c r="HYE48" s="851"/>
      <c r="HYF48" s="851"/>
      <c r="HYG48" s="851"/>
      <c r="HYH48" s="851"/>
      <c r="HYI48" s="851"/>
      <c r="HYJ48" s="851"/>
      <c r="HYK48" s="851"/>
      <c r="HYL48" s="851"/>
      <c r="HYM48" s="851"/>
      <c r="HYN48" s="851"/>
      <c r="HYO48" s="851"/>
      <c r="HYP48" s="851"/>
      <c r="HYQ48" s="851"/>
      <c r="HYR48" s="851"/>
      <c r="HYS48" s="851"/>
      <c r="HYT48" s="851"/>
      <c r="HYU48" s="851"/>
      <c r="HYV48" s="851"/>
      <c r="HYW48" s="851"/>
      <c r="HYX48" s="851"/>
      <c r="HYY48" s="851"/>
      <c r="HYZ48" s="851"/>
      <c r="HZA48" s="851"/>
      <c r="HZB48" s="851"/>
      <c r="HZC48" s="851"/>
      <c r="HZD48" s="851"/>
      <c r="HZE48" s="851"/>
      <c r="HZF48" s="851"/>
      <c r="HZG48" s="851"/>
      <c r="HZH48" s="851"/>
      <c r="HZI48" s="851"/>
      <c r="HZJ48" s="851"/>
      <c r="HZK48" s="851"/>
      <c r="HZL48" s="851"/>
      <c r="HZM48" s="851"/>
      <c r="HZN48" s="851"/>
      <c r="HZO48" s="851"/>
      <c r="HZP48" s="851"/>
      <c r="HZQ48" s="851"/>
      <c r="HZR48" s="851"/>
      <c r="HZS48" s="851"/>
      <c r="HZT48" s="851"/>
      <c r="HZU48" s="851"/>
      <c r="HZV48" s="851"/>
      <c r="HZW48" s="851"/>
      <c r="HZX48" s="851"/>
      <c r="HZY48" s="851"/>
      <c r="HZZ48" s="851"/>
      <c r="IAA48" s="851"/>
      <c r="IAB48" s="851"/>
      <c r="IAC48" s="851"/>
      <c r="IAD48" s="851"/>
      <c r="IAE48" s="851"/>
      <c r="IAF48" s="851"/>
      <c r="IAG48" s="851"/>
      <c r="IAH48" s="851"/>
      <c r="IAI48" s="851"/>
      <c r="IAJ48" s="851"/>
      <c r="IAK48" s="851"/>
      <c r="IAL48" s="851"/>
      <c r="IAM48" s="851"/>
      <c r="IAN48" s="851"/>
      <c r="IAO48" s="851"/>
      <c r="IAP48" s="851"/>
      <c r="IAQ48" s="851"/>
      <c r="IAR48" s="851"/>
      <c r="IAS48" s="851"/>
      <c r="IAT48" s="851"/>
      <c r="IAU48" s="851"/>
      <c r="IAV48" s="851"/>
      <c r="IAW48" s="851"/>
      <c r="IAX48" s="851"/>
      <c r="IAY48" s="851"/>
      <c r="IAZ48" s="851"/>
      <c r="IBA48" s="851"/>
      <c r="IBB48" s="851"/>
      <c r="IBC48" s="851"/>
      <c r="IBD48" s="851"/>
      <c r="IBE48" s="851"/>
      <c r="IBF48" s="851"/>
      <c r="IBG48" s="851"/>
      <c r="IBH48" s="851"/>
      <c r="IBI48" s="851"/>
      <c r="IBJ48" s="851"/>
      <c r="IBK48" s="851"/>
      <c r="IBL48" s="851"/>
      <c r="IBM48" s="851"/>
      <c r="IBN48" s="851"/>
      <c r="IBO48" s="851"/>
      <c r="IBP48" s="851"/>
      <c r="IBQ48" s="851"/>
      <c r="IBR48" s="851"/>
      <c r="IBS48" s="851"/>
      <c r="IBT48" s="851"/>
      <c r="IBU48" s="851"/>
      <c r="IBV48" s="851"/>
      <c r="IBW48" s="851"/>
      <c r="IBX48" s="851"/>
      <c r="IBY48" s="851"/>
      <c r="IBZ48" s="851"/>
      <c r="ICA48" s="851"/>
      <c r="ICB48" s="851"/>
      <c r="ICC48" s="851"/>
      <c r="ICD48" s="851"/>
      <c r="ICE48" s="851"/>
      <c r="ICF48" s="851"/>
      <c r="ICG48" s="851"/>
      <c r="ICH48" s="851"/>
      <c r="ICI48" s="851"/>
      <c r="ICJ48" s="851"/>
      <c r="ICK48" s="851"/>
      <c r="ICL48" s="851"/>
      <c r="ICM48" s="851"/>
      <c r="ICN48" s="851"/>
      <c r="ICO48" s="851"/>
      <c r="ICP48" s="851"/>
      <c r="ICQ48" s="851"/>
      <c r="ICR48" s="851"/>
      <c r="ICS48" s="851"/>
      <c r="ICT48" s="851"/>
      <c r="ICU48" s="851"/>
      <c r="ICV48" s="851"/>
      <c r="ICW48" s="851"/>
      <c r="ICX48" s="851"/>
      <c r="ICY48" s="851"/>
      <c r="ICZ48" s="851"/>
      <c r="IDA48" s="851"/>
      <c r="IDB48" s="851"/>
      <c r="IDC48" s="851"/>
      <c r="IDD48" s="851"/>
      <c r="IDE48" s="851"/>
      <c r="IDF48" s="851"/>
      <c r="IDG48" s="851"/>
      <c r="IDH48" s="851"/>
      <c r="IDI48" s="851"/>
      <c r="IDJ48" s="851"/>
      <c r="IDK48" s="851"/>
      <c r="IDL48" s="851"/>
      <c r="IDM48" s="851"/>
      <c r="IDN48" s="851"/>
      <c r="IDO48" s="851"/>
      <c r="IDP48" s="851"/>
      <c r="IDQ48" s="851"/>
      <c r="IDR48" s="851"/>
      <c r="IDS48" s="851"/>
      <c r="IDT48" s="851"/>
      <c r="IDU48" s="851"/>
      <c r="IDV48" s="851"/>
      <c r="IDW48" s="851"/>
      <c r="IDX48" s="851"/>
      <c r="IDY48" s="851"/>
      <c r="IDZ48" s="851"/>
      <c r="IEA48" s="851"/>
      <c r="IEB48" s="851"/>
      <c r="IEC48" s="851"/>
      <c r="IED48" s="851"/>
      <c r="IEE48" s="851"/>
      <c r="IEF48" s="851"/>
      <c r="IEG48" s="851"/>
      <c r="IEH48" s="851"/>
      <c r="IEI48" s="851"/>
      <c r="IEJ48" s="851"/>
      <c r="IEK48" s="851"/>
      <c r="IEL48" s="851"/>
      <c r="IEM48" s="851"/>
      <c r="IEN48" s="851"/>
      <c r="IEO48" s="851"/>
      <c r="IEP48" s="851"/>
      <c r="IEQ48" s="851"/>
      <c r="IER48" s="851"/>
      <c r="IES48" s="851"/>
      <c r="IET48" s="851"/>
      <c r="IEU48" s="851"/>
      <c r="IEV48" s="851"/>
      <c r="IEW48" s="851"/>
      <c r="IEX48" s="851"/>
      <c r="IEY48" s="851"/>
      <c r="IEZ48" s="851"/>
      <c r="IFA48" s="851"/>
      <c r="IFB48" s="851"/>
      <c r="IFC48" s="851"/>
      <c r="IFD48" s="851"/>
      <c r="IFE48" s="851"/>
      <c r="IFF48" s="851"/>
      <c r="IFG48" s="851"/>
      <c r="IFH48" s="851"/>
      <c r="IFI48" s="851"/>
      <c r="IFJ48" s="851"/>
      <c r="IFK48" s="851"/>
      <c r="IFL48" s="851"/>
      <c r="IFM48" s="851"/>
      <c r="IFN48" s="851"/>
      <c r="IFO48" s="851"/>
      <c r="IFP48" s="851"/>
      <c r="IFQ48" s="851"/>
      <c r="IFR48" s="851"/>
      <c r="IFS48" s="851"/>
      <c r="IFT48" s="851"/>
      <c r="IFU48" s="851"/>
      <c r="IFV48" s="851"/>
      <c r="IFW48" s="851"/>
      <c r="IFX48" s="851"/>
      <c r="IFY48" s="851"/>
      <c r="IFZ48" s="851"/>
      <c r="IGA48" s="851"/>
      <c r="IGB48" s="851"/>
      <c r="IGC48" s="851"/>
      <c r="IGD48" s="851"/>
      <c r="IGE48" s="851"/>
      <c r="IGF48" s="851"/>
      <c r="IGG48" s="851"/>
      <c r="IGH48" s="851"/>
      <c r="IGI48" s="851"/>
      <c r="IGJ48" s="851"/>
      <c r="IGK48" s="851"/>
      <c r="IGL48" s="851"/>
      <c r="IGM48" s="851"/>
      <c r="IGN48" s="851"/>
      <c r="IGO48" s="851"/>
      <c r="IGP48" s="851"/>
      <c r="IGQ48" s="851"/>
      <c r="IGR48" s="851"/>
      <c r="IGS48" s="851"/>
      <c r="IGT48" s="851"/>
      <c r="IGU48" s="851"/>
      <c r="IGV48" s="851"/>
      <c r="IGW48" s="851"/>
      <c r="IGX48" s="851"/>
      <c r="IGY48" s="851"/>
      <c r="IGZ48" s="851"/>
      <c r="IHA48" s="851"/>
      <c r="IHB48" s="851"/>
      <c r="IHC48" s="851"/>
      <c r="IHD48" s="851"/>
      <c r="IHE48" s="851"/>
      <c r="IHF48" s="851"/>
      <c r="IHG48" s="851"/>
      <c r="IHH48" s="851"/>
      <c r="IHI48" s="851"/>
      <c r="IHJ48" s="851"/>
      <c r="IHK48" s="851"/>
      <c r="IHL48" s="851"/>
      <c r="IHM48" s="851"/>
      <c r="IHN48" s="851"/>
      <c r="IHO48" s="851"/>
      <c r="IHP48" s="851"/>
      <c r="IHQ48" s="851"/>
      <c r="IHR48" s="851"/>
      <c r="IHS48" s="851"/>
      <c r="IHT48" s="851"/>
      <c r="IHU48" s="851"/>
      <c r="IHV48" s="851"/>
      <c r="IHW48" s="851"/>
      <c r="IHX48" s="851"/>
      <c r="IHY48" s="851"/>
      <c r="IHZ48" s="851"/>
      <c r="IIA48" s="851"/>
      <c r="IIB48" s="851"/>
      <c r="IIC48" s="851"/>
      <c r="IID48" s="851"/>
      <c r="IIE48" s="851"/>
      <c r="IIF48" s="851"/>
      <c r="IIG48" s="851"/>
      <c r="IIH48" s="851"/>
      <c r="III48" s="851"/>
      <c r="IIJ48" s="851"/>
      <c r="IIK48" s="851"/>
      <c r="IIL48" s="851"/>
      <c r="IIM48" s="851"/>
      <c r="IIN48" s="851"/>
      <c r="IIO48" s="851"/>
      <c r="IIP48" s="851"/>
      <c r="IIQ48" s="851"/>
      <c r="IIR48" s="851"/>
      <c r="IIS48" s="851"/>
      <c r="IIT48" s="851"/>
      <c r="IIU48" s="851"/>
      <c r="IIV48" s="851"/>
      <c r="IIW48" s="851"/>
      <c r="IIX48" s="851"/>
      <c r="IIY48" s="851"/>
      <c r="IIZ48" s="851"/>
      <c r="IJA48" s="851"/>
      <c r="IJB48" s="851"/>
      <c r="IJC48" s="851"/>
      <c r="IJD48" s="851"/>
      <c r="IJE48" s="851"/>
      <c r="IJF48" s="851"/>
      <c r="IJG48" s="851"/>
      <c r="IJH48" s="851"/>
      <c r="IJI48" s="851"/>
      <c r="IJJ48" s="851"/>
      <c r="IJK48" s="851"/>
      <c r="IJL48" s="851"/>
      <c r="IJM48" s="851"/>
      <c r="IJN48" s="851"/>
      <c r="IJO48" s="851"/>
      <c r="IJP48" s="851"/>
      <c r="IJQ48" s="851"/>
      <c r="IJR48" s="851"/>
      <c r="IJS48" s="851"/>
      <c r="IJT48" s="851"/>
      <c r="IJU48" s="851"/>
      <c r="IJV48" s="851"/>
      <c r="IJW48" s="851"/>
      <c r="IJX48" s="851"/>
      <c r="IJY48" s="851"/>
      <c r="IJZ48" s="851"/>
      <c r="IKA48" s="851"/>
      <c r="IKB48" s="851"/>
      <c r="IKC48" s="851"/>
      <c r="IKD48" s="851"/>
      <c r="IKE48" s="851"/>
      <c r="IKF48" s="851"/>
      <c r="IKG48" s="851"/>
      <c r="IKH48" s="851"/>
      <c r="IKI48" s="851"/>
      <c r="IKJ48" s="851"/>
      <c r="IKK48" s="851"/>
      <c r="IKL48" s="851"/>
      <c r="IKM48" s="851"/>
      <c r="IKN48" s="851"/>
      <c r="IKO48" s="851"/>
      <c r="IKP48" s="851"/>
      <c r="IKQ48" s="851"/>
      <c r="IKR48" s="851"/>
      <c r="IKS48" s="851"/>
      <c r="IKT48" s="851"/>
      <c r="IKU48" s="851"/>
      <c r="IKV48" s="851"/>
      <c r="IKW48" s="851"/>
      <c r="IKX48" s="851"/>
      <c r="IKY48" s="851"/>
      <c r="IKZ48" s="851"/>
      <c r="ILA48" s="851"/>
      <c r="ILB48" s="851"/>
      <c r="ILC48" s="851"/>
      <c r="ILD48" s="851"/>
      <c r="ILE48" s="851"/>
      <c r="ILF48" s="851"/>
      <c r="ILG48" s="851"/>
      <c r="ILH48" s="851"/>
      <c r="ILI48" s="851"/>
      <c r="ILJ48" s="851"/>
      <c r="ILK48" s="851"/>
      <c r="ILL48" s="851"/>
      <c r="ILM48" s="851"/>
      <c r="ILN48" s="851"/>
      <c r="ILO48" s="851"/>
      <c r="ILP48" s="851"/>
      <c r="ILQ48" s="851"/>
      <c r="ILR48" s="851"/>
      <c r="ILS48" s="851"/>
      <c r="ILT48" s="851"/>
      <c r="ILU48" s="851"/>
      <c r="ILV48" s="851"/>
      <c r="ILW48" s="851"/>
      <c r="ILX48" s="851"/>
      <c r="ILY48" s="851"/>
      <c r="ILZ48" s="851"/>
      <c r="IMA48" s="851"/>
      <c r="IMB48" s="851"/>
      <c r="IMC48" s="851"/>
      <c r="IMD48" s="851"/>
      <c r="IME48" s="851"/>
      <c r="IMF48" s="851"/>
      <c r="IMG48" s="851"/>
      <c r="IMH48" s="851"/>
      <c r="IMI48" s="851"/>
      <c r="IMJ48" s="851"/>
      <c r="IMK48" s="851"/>
      <c r="IML48" s="851"/>
      <c r="IMM48" s="851"/>
      <c r="IMN48" s="851"/>
      <c r="IMO48" s="851"/>
      <c r="IMP48" s="851"/>
      <c r="IMQ48" s="851"/>
      <c r="IMR48" s="851"/>
      <c r="IMS48" s="851"/>
      <c r="IMT48" s="851"/>
      <c r="IMU48" s="851"/>
      <c r="IMV48" s="851"/>
      <c r="IMW48" s="851"/>
      <c r="IMX48" s="851"/>
      <c r="IMY48" s="851"/>
      <c r="IMZ48" s="851"/>
      <c r="INA48" s="851"/>
      <c r="INB48" s="851"/>
      <c r="INC48" s="851"/>
      <c r="IND48" s="851"/>
      <c r="INE48" s="851"/>
      <c r="INF48" s="851"/>
      <c r="ING48" s="851"/>
      <c r="INH48" s="851"/>
      <c r="INI48" s="851"/>
      <c r="INJ48" s="851"/>
      <c r="INK48" s="851"/>
      <c r="INL48" s="851"/>
      <c r="INM48" s="851"/>
      <c r="INN48" s="851"/>
      <c r="INO48" s="851"/>
      <c r="INP48" s="851"/>
      <c r="INQ48" s="851"/>
      <c r="INR48" s="851"/>
      <c r="INS48" s="851"/>
      <c r="INT48" s="851"/>
      <c r="INU48" s="851"/>
      <c r="INV48" s="851"/>
      <c r="INW48" s="851"/>
      <c r="INX48" s="851"/>
      <c r="INY48" s="851"/>
      <c r="INZ48" s="851"/>
      <c r="IOA48" s="851"/>
      <c r="IOB48" s="851"/>
      <c r="IOC48" s="851"/>
      <c r="IOD48" s="851"/>
      <c r="IOE48" s="851"/>
      <c r="IOF48" s="851"/>
      <c r="IOG48" s="851"/>
      <c r="IOH48" s="851"/>
      <c r="IOI48" s="851"/>
      <c r="IOJ48" s="851"/>
      <c r="IOK48" s="851"/>
      <c r="IOL48" s="851"/>
      <c r="IOM48" s="851"/>
      <c r="ION48" s="851"/>
      <c r="IOO48" s="851"/>
      <c r="IOP48" s="851"/>
      <c r="IOQ48" s="851"/>
      <c r="IOR48" s="851"/>
      <c r="IOS48" s="851"/>
      <c r="IOT48" s="851"/>
      <c r="IOU48" s="851"/>
      <c r="IOV48" s="851"/>
      <c r="IOW48" s="851"/>
      <c r="IOX48" s="851"/>
      <c r="IOY48" s="851"/>
      <c r="IOZ48" s="851"/>
      <c r="IPA48" s="851"/>
      <c r="IPB48" s="851"/>
      <c r="IPC48" s="851"/>
      <c r="IPD48" s="851"/>
      <c r="IPE48" s="851"/>
      <c r="IPF48" s="851"/>
      <c r="IPG48" s="851"/>
      <c r="IPH48" s="851"/>
      <c r="IPI48" s="851"/>
      <c r="IPJ48" s="851"/>
      <c r="IPK48" s="851"/>
      <c r="IPL48" s="851"/>
      <c r="IPM48" s="851"/>
      <c r="IPN48" s="851"/>
      <c r="IPO48" s="851"/>
      <c r="IPP48" s="851"/>
      <c r="IPQ48" s="851"/>
      <c r="IPR48" s="851"/>
      <c r="IPS48" s="851"/>
      <c r="IPT48" s="851"/>
      <c r="IPU48" s="851"/>
      <c r="IPV48" s="851"/>
      <c r="IPW48" s="851"/>
      <c r="IPX48" s="851"/>
      <c r="IPY48" s="851"/>
      <c r="IPZ48" s="851"/>
      <c r="IQA48" s="851"/>
      <c r="IQB48" s="851"/>
      <c r="IQC48" s="851"/>
      <c r="IQD48" s="851"/>
      <c r="IQE48" s="851"/>
      <c r="IQF48" s="851"/>
      <c r="IQG48" s="851"/>
      <c r="IQH48" s="851"/>
      <c r="IQI48" s="851"/>
      <c r="IQJ48" s="851"/>
      <c r="IQK48" s="851"/>
      <c r="IQL48" s="851"/>
      <c r="IQM48" s="851"/>
      <c r="IQN48" s="851"/>
      <c r="IQO48" s="851"/>
      <c r="IQP48" s="851"/>
      <c r="IQQ48" s="851"/>
      <c r="IQR48" s="851"/>
      <c r="IQS48" s="851"/>
      <c r="IQT48" s="851"/>
      <c r="IQU48" s="851"/>
      <c r="IQV48" s="851"/>
      <c r="IQW48" s="851"/>
      <c r="IQX48" s="851"/>
      <c r="IQY48" s="851"/>
      <c r="IQZ48" s="851"/>
      <c r="IRA48" s="851"/>
      <c r="IRB48" s="851"/>
      <c r="IRC48" s="851"/>
      <c r="IRD48" s="851"/>
      <c r="IRE48" s="851"/>
      <c r="IRF48" s="851"/>
      <c r="IRG48" s="851"/>
      <c r="IRH48" s="851"/>
      <c r="IRI48" s="851"/>
      <c r="IRJ48" s="851"/>
      <c r="IRK48" s="851"/>
      <c r="IRL48" s="851"/>
      <c r="IRM48" s="851"/>
      <c r="IRN48" s="851"/>
      <c r="IRO48" s="851"/>
      <c r="IRP48" s="851"/>
      <c r="IRQ48" s="851"/>
      <c r="IRR48" s="851"/>
      <c r="IRS48" s="851"/>
      <c r="IRT48" s="851"/>
      <c r="IRU48" s="851"/>
      <c r="IRV48" s="851"/>
      <c r="IRW48" s="851"/>
      <c r="IRX48" s="851"/>
      <c r="IRY48" s="851"/>
      <c r="IRZ48" s="851"/>
      <c r="ISA48" s="851"/>
      <c r="ISB48" s="851"/>
      <c r="ISC48" s="851"/>
      <c r="ISD48" s="851"/>
      <c r="ISE48" s="851"/>
      <c r="ISF48" s="851"/>
      <c r="ISG48" s="851"/>
      <c r="ISH48" s="851"/>
      <c r="ISI48" s="851"/>
      <c r="ISJ48" s="851"/>
      <c r="ISK48" s="851"/>
      <c r="ISL48" s="851"/>
      <c r="ISM48" s="851"/>
      <c r="ISN48" s="851"/>
      <c r="ISO48" s="851"/>
      <c r="ISP48" s="851"/>
      <c r="ISQ48" s="851"/>
      <c r="ISR48" s="851"/>
      <c r="ISS48" s="851"/>
      <c r="IST48" s="851"/>
      <c r="ISU48" s="851"/>
      <c r="ISV48" s="851"/>
      <c r="ISW48" s="851"/>
      <c r="ISX48" s="851"/>
      <c r="ISY48" s="851"/>
      <c r="ISZ48" s="851"/>
      <c r="ITA48" s="851"/>
      <c r="ITB48" s="851"/>
      <c r="ITC48" s="851"/>
      <c r="ITD48" s="851"/>
      <c r="ITE48" s="851"/>
      <c r="ITF48" s="851"/>
      <c r="ITG48" s="851"/>
      <c r="ITH48" s="851"/>
      <c r="ITI48" s="851"/>
      <c r="ITJ48" s="851"/>
      <c r="ITK48" s="851"/>
      <c r="ITL48" s="851"/>
      <c r="ITM48" s="851"/>
      <c r="ITN48" s="851"/>
      <c r="ITO48" s="851"/>
      <c r="ITP48" s="851"/>
      <c r="ITQ48" s="851"/>
      <c r="ITR48" s="851"/>
      <c r="ITS48" s="851"/>
      <c r="ITT48" s="851"/>
      <c r="ITU48" s="851"/>
      <c r="ITV48" s="851"/>
      <c r="ITW48" s="851"/>
      <c r="ITX48" s="851"/>
      <c r="ITY48" s="851"/>
      <c r="ITZ48" s="851"/>
      <c r="IUA48" s="851"/>
      <c r="IUB48" s="851"/>
      <c r="IUC48" s="851"/>
      <c r="IUD48" s="851"/>
      <c r="IUE48" s="851"/>
      <c r="IUF48" s="851"/>
      <c r="IUG48" s="851"/>
      <c r="IUH48" s="851"/>
      <c r="IUI48" s="851"/>
      <c r="IUJ48" s="851"/>
      <c r="IUK48" s="851"/>
      <c r="IUL48" s="851"/>
      <c r="IUM48" s="851"/>
      <c r="IUN48" s="851"/>
      <c r="IUO48" s="851"/>
      <c r="IUP48" s="851"/>
      <c r="IUQ48" s="851"/>
      <c r="IUR48" s="851"/>
      <c r="IUS48" s="851"/>
      <c r="IUT48" s="851"/>
      <c r="IUU48" s="851"/>
      <c r="IUV48" s="851"/>
      <c r="IUW48" s="851"/>
      <c r="IUX48" s="851"/>
      <c r="IUY48" s="851"/>
      <c r="IUZ48" s="851"/>
      <c r="IVA48" s="851"/>
      <c r="IVB48" s="851"/>
      <c r="IVC48" s="851"/>
      <c r="IVD48" s="851"/>
      <c r="IVE48" s="851"/>
      <c r="IVF48" s="851"/>
      <c r="IVG48" s="851"/>
      <c r="IVH48" s="851"/>
      <c r="IVI48" s="851"/>
      <c r="IVJ48" s="851"/>
      <c r="IVK48" s="851"/>
      <c r="IVL48" s="851"/>
      <c r="IVM48" s="851"/>
      <c r="IVN48" s="851"/>
      <c r="IVO48" s="851"/>
      <c r="IVP48" s="851"/>
      <c r="IVQ48" s="851"/>
      <c r="IVR48" s="851"/>
      <c r="IVS48" s="851"/>
      <c r="IVT48" s="851"/>
      <c r="IVU48" s="851"/>
      <c r="IVV48" s="851"/>
      <c r="IVW48" s="851"/>
      <c r="IVX48" s="851"/>
      <c r="IVY48" s="851"/>
      <c r="IVZ48" s="851"/>
      <c r="IWA48" s="851"/>
      <c r="IWB48" s="851"/>
      <c r="IWC48" s="851"/>
      <c r="IWD48" s="851"/>
      <c r="IWE48" s="851"/>
      <c r="IWF48" s="851"/>
      <c r="IWG48" s="851"/>
      <c r="IWH48" s="851"/>
      <c r="IWI48" s="851"/>
      <c r="IWJ48" s="851"/>
      <c r="IWK48" s="851"/>
      <c r="IWL48" s="851"/>
      <c r="IWM48" s="851"/>
      <c r="IWN48" s="851"/>
      <c r="IWO48" s="851"/>
      <c r="IWP48" s="851"/>
      <c r="IWQ48" s="851"/>
      <c r="IWR48" s="851"/>
      <c r="IWS48" s="851"/>
      <c r="IWT48" s="851"/>
      <c r="IWU48" s="851"/>
      <c r="IWV48" s="851"/>
      <c r="IWW48" s="851"/>
      <c r="IWX48" s="851"/>
      <c r="IWY48" s="851"/>
      <c r="IWZ48" s="851"/>
      <c r="IXA48" s="851"/>
      <c r="IXB48" s="851"/>
      <c r="IXC48" s="851"/>
      <c r="IXD48" s="851"/>
      <c r="IXE48" s="851"/>
      <c r="IXF48" s="851"/>
      <c r="IXG48" s="851"/>
      <c r="IXH48" s="851"/>
      <c r="IXI48" s="851"/>
      <c r="IXJ48" s="851"/>
      <c r="IXK48" s="851"/>
      <c r="IXL48" s="851"/>
      <c r="IXM48" s="851"/>
      <c r="IXN48" s="851"/>
      <c r="IXO48" s="851"/>
      <c r="IXP48" s="851"/>
      <c r="IXQ48" s="851"/>
      <c r="IXR48" s="851"/>
      <c r="IXS48" s="851"/>
      <c r="IXT48" s="851"/>
      <c r="IXU48" s="851"/>
      <c r="IXV48" s="851"/>
      <c r="IXW48" s="851"/>
      <c r="IXX48" s="851"/>
      <c r="IXY48" s="851"/>
      <c r="IXZ48" s="851"/>
      <c r="IYA48" s="851"/>
      <c r="IYB48" s="851"/>
      <c r="IYC48" s="851"/>
      <c r="IYD48" s="851"/>
      <c r="IYE48" s="851"/>
      <c r="IYF48" s="851"/>
      <c r="IYG48" s="851"/>
      <c r="IYH48" s="851"/>
      <c r="IYI48" s="851"/>
      <c r="IYJ48" s="851"/>
      <c r="IYK48" s="851"/>
      <c r="IYL48" s="851"/>
      <c r="IYM48" s="851"/>
      <c r="IYN48" s="851"/>
      <c r="IYO48" s="851"/>
      <c r="IYP48" s="851"/>
      <c r="IYQ48" s="851"/>
      <c r="IYR48" s="851"/>
      <c r="IYS48" s="851"/>
      <c r="IYT48" s="851"/>
      <c r="IYU48" s="851"/>
      <c r="IYV48" s="851"/>
      <c r="IYW48" s="851"/>
      <c r="IYX48" s="851"/>
      <c r="IYY48" s="851"/>
      <c r="IYZ48" s="851"/>
      <c r="IZA48" s="851"/>
      <c r="IZB48" s="851"/>
      <c r="IZC48" s="851"/>
      <c r="IZD48" s="851"/>
      <c r="IZE48" s="851"/>
      <c r="IZF48" s="851"/>
      <c r="IZG48" s="851"/>
      <c r="IZH48" s="851"/>
      <c r="IZI48" s="851"/>
      <c r="IZJ48" s="851"/>
      <c r="IZK48" s="851"/>
      <c r="IZL48" s="851"/>
      <c r="IZM48" s="851"/>
      <c r="IZN48" s="851"/>
      <c r="IZO48" s="851"/>
      <c r="IZP48" s="851"/>
      <c r="IZQ48" s="851"/>
      <c r="IZR48" s="851"/>
      <c r="IZS48" s="851"/>
      <c r="IZT48" s="851"/>
      <c r="IZU48" s="851"/>
      <c r="IZV48" s="851"/>
      <c r="IZW48" s="851"/>
      <c r="IZX48" s="851"/>
      <c r="IZY48" s="851"/>
      <c r="IZZ48" s="851"/>
      <c r="JAA48" s="851"/>
      <c r="JAB48" s="851"/>
      <c r="JAC48" s="851"/>
      <c r="JAD48" s="851"/>
      <c r="JAE48" s="851"/>
      <c r="JAF48" s="851"/>
      <c r="JAG48" s="851"/>
      <c r="JAH48" s="851"/>
      <c r="JAI48" s="851"/>
      <c r="JAJ48" s="851"/>
      <c r="JAK48" s="851"/>
      <c r="JAL48" s="851"/>
      <c r="JAM48" s="851"/>
      <c r="JAN48" s="851"/>
      <c r="JAO48" s="851"/>
      <c r="JAP48" s="851"/>
      <c r="JAQ48" s="851"/>
      <c r="JAR48" s="851"/>
      <c r="JAS48" s="851"/>
      <c r="JAT48" s="851"/>
      <c r="JAU48" s="851"/>
      <c r="JAV48" s="851"/>
      <c r="JAW48" s="851"/>
      <c r="JAX48" s="851"/>
      <c r="JAY48" s="851"/>
      <c r="JAZ48" s="851"/>
      <c r="JBA48" s="851"/>
      <c r="JBB48" s="851"/>
      <c r="JBC48" s="851"/>
      <c r="JBD48" s="851"/>
      <c r="JBE48" s="851"/>
      <c r="JBF48" s="851"/>
      <c r="JBG48" s="851"/>
      <c r="JBH48" s="851"/>
      <c r="JBI48" s="851"/>
      <c r="JBJ48" s="851"/>
      <c r="JBK48" s="851"/>
      <c r="JBL48" s="851"/>
      <c r="JBM48" s="851"/>
      <c r="JBN48" s="851"/>
      <c r="JBO48" s="851"/>
      <c r="JBP48" s="851"/>
      <c r="JBQ48" s="851"/>
      <c r="JBR48" s="851"/>
      <c r="JBS48" s="851"/>
      <c r="JBT48" s="851"/>
      <c r="JBU48" s="851"/>
      <c r="JBV48" s="851"/>
      <c r="JBW48" s="851"/>
      <c r="JBX48" s="851"/>
      <c r="JBY48" s="851"/>
      <c r="JBZ48" s="851"/>
      <c r="JCA48" s="851"/>
      <c r="JCB48" s="851"/>
      <c r="JCC48" s="851"/>
      <c r="JCD48" s="851"/>
      <c r="JCE48" s="851"/>
      <c r="JCF48" s="851"/>
      <c r="JCG48" s="851"/>
      <c r="JCH48" s="851"/>
      <c r="JCI48" s="851"/>
      <c r="JCJ48" s="851"/>
      <c r="JCK48" s="851"/>
      <c r="JCL48" s="851"/>
      <c r="JCM48" s="851"/>
      <c r="JCN48" s="851"/>
      <c r="JCO48" s="851"/>
      <c r="JCP48" s="851"/>
      <c r="JCQ48" s="851"/>
      <c r="JCR48" s="851"/>
      <c r="JCS48" s="851"/>
      <c r="JCT48" s="851"/>
      <c r="JCU48" s="851"/>
      <c r="JCV48" s="851"/>
      <c r="JCW48" s="851"/>
      <c r="JCX48" s="851"/>
      <c r="JCY48" s="851"/>
      <c r="JCZ48" s="851"/>
      <c r="JDA48" s="851"/>
      <c r="JDB48" s="851"/>
      <c r="JDC48" s="851"/>
      <c r="JDD48" s="851"/>
      <c r="JDE48" s="851"/>
      <c r="JDF48" s="851"/>
      <c r="JDG48" s="851"/>
      <c r="JDH48" s="851"/>
      <c r="JDI48" s="851"/>
      <c r="JDJ48" s="851"/>
      <c r="JDK48" s="851"/>
      <c r="JDL48" s="851"/>
      <c r="JDM48" s="851"/>
      <c r="JDN48" s="851"/>
      <c r="JDO48" s="851"/>
      <c r="JDP48" s="851"/>
      <c r="JDQ48" s="851"/>
      <c r="JDR48" s="851"/>
      <c r="JDS48" s="851"/>
      <c r="JDT48" s="851"/>
      <c r="JDU48" s="851"/>
      <c r="JDV48" s="851"/>
      <c r="JDW48" s="851"/>
      <c r="JDX48" s="851"/>
      <c r="JDY48" s="851"/>
      <c r="JDZ48" s="851"/>
      <c r="JEA48" s="851"/>
      <c r="JEB48" s="851"/>
      <c r="JEC48" s="851"/>
      <c r="JED48" s="851"/>
      <c r="JEE48" s="851"/>
      <c r="JEF48" s="851"/>
      <c r="JEG48" s="851"/>
      <c r="JEH48" s="851"/>
      <c r="JEI48" s="851"/>
      <c r="JEJ48" s="851"/>
      <c r="JEK48" s="851"/>
      <c r="JEL48" s="851"/>
      <c r="JEM48" s="851"/>
      <c r="JEN48" s="851"/>
      <c r="JEO48" s="851"/>
      <c r="JEP48" s="851"/>
      <c r="JEQ48" s="851"/>
      <c r="JER48" s="851"/>
      <c r="JES48" s="851"/>
      <c r="JET48" s="851"/>
      <c r="JEU48" s="851"/>
      <c r="JEV48" s="851"/>
      <c r="JEW48" s="851"/>
      <c r="JEX48" s="851"/>
      <c r="JEY48" s="851"/>
      <c r="JEZ48" s="851"/>
      <c r="JFA48" s="851"/>
      <c r="JFB48" s="851"/>
      <c r="JFC48" s="851"/>
      <c r="JFD48" s="851"/>
      <c r="JFE48" s="851"/>
      <c r="JFF48" s="851"/>
      <c r="JFG48" s="851"/>
      <c r="JFH48" s="851"/>
      <c r="JFI48" s="851"/>
      <c r="JFJ48" s="851"/>
      <c r="JFK48" s="851"/>
      <c r="JFL48" s="851"/>
      <c r="JFM48" s="851"/>
      <c r="JFN48" s="851"/>
      <c r="JFO48" s="851"/>
      <c r="JFP48" s="851"/>
      <c r="JFQ48" s="851"/>
      <c r="JFR48" s="851"/>
      <c r="JFS48" s="851"/>
      <c r="JFT48" s="851"/>
      <c r="JFU48" s="851"/>
      <c r="JFV48" s="851"/>
      <c r="JFW48" s="851"/>
      <c r="JFX48" s="851"/>
      <c r="JFY48" s="851"/>
      <c r="JFZ48" s="851"/>
      <c r="JGA48" s="851"/>
      <c r="JGB48" s="851"/>
      <c r="JGC48" s="851"/>
      <c r="JGD48" s="851"/>
      <c r="JGE48" s="851"/>
      <c r="JGF48" s="851"/>
      <c r="JGG48" s="851"/>
      <c r="JGH48" s="851"/>
      <c r="JGI48" s="851"/>
      <c r="JGJ48" s="851"/>
      <c r="JGK48" s="851"/>
      <c r="JGL48" s="851"/>
      <c r="JGM48" s="851"/>
      <c r="JGN48" s="851"/>
      <c r="JGO48" s="851"/>
      <c r="JGP48" s="851"/>
      <c r="JGQ48" s="851"/>
      <c r="JGR48" s="851"/>
      <c r="JGS48" s="851"/>
      <c r="JGT48" s="851"/>
      <c r="JGU48" s="851"/>
      <c r="JGV48" s="851"/>
      <c r="JGW48" s="851"/>
      <c r="JGX48" s="851"/>
      <c r="JGY48" s="851"/>
      <c r="JGZ48" s="851"/>
      <c r="JHA48" s="851"/>
      <c r="JHB48" s="851"/>
      <c r="JHC48" s="851"/>
      <c r="JHD48" s="851"/>
      <c r="JHE48" s="851"/>
      <c r="JHF48" s="851"/>
      <c r="JHG48" s="851"/>
      <c r="JHH48" s="851"/>
      <c r="JHI48" s="851"/>
      <c r="JHJ48" s="851"/>
      <c r="JHK48" s="851"/>
      <c r="JHL48" s="851"/>
      <c r="JHM48" s="851"/>
      <c r="JHN48" s="851"/>
      <c r="JHO48" s="851"/>
      <c r="JHP48" s="851"/>
      <c r="JHQ48" s="851"/>
      <c r="JHR48" s="851"/>
      <c r="JHS48" s="851"/>
      <c r="JHT48" s="851"/>
      <c r="JHU48" s="851"/>
      <c r="JHV48" s="851"/>
      <c r="JHW48" s="851"/>
      <c r="JHX48" s="851"/>
      <c r="JHY48" s="851"/>
      <c r="JHZ48" s="851"/>
      <c r="JIA48" s="851"/>
      <c r="JIB48" s="851"/>
      <c r="JIC48" s="851"/>
      <c r="JID48" s="851"/>
      <c r="JIE48" s="851"/>
      <c r="JIF48" s="851"/>
      <c r="JIG48" s="851"/>
      <c r="JIH48" s="851"/>
      <c r="JII48" s="851"/>
      <c r="JIJ48" s="851"/>
      <c r="JIK48" s="851"/>
      <c r="JIL48" s="851"/>
      <c r="JIM48" s="851"/>
      <c r="JIN48" s="851"/>
      <c r="JIO48" s="851"/>
      <c r="JIP48" s="851"/>
      <c r="JIQ48" s="851"/>
      <c r="JIR48" s="851"/>
      <c r="JIS48" s="851"/>
      <c r="JIT48" s="851"/>
      <c r="JIU48" s="851"/>
      <c r="JIV48" s="851"/>
      <c r="JIW48" s="851"/>
      <c r="JIX48" s="851"/>
      <c r="JIY48" s="851"/>
      <c r="JIZ48" s="851"/>
      <c r="JJA48" s="851"/>
      <c r="JJB48" s="851"/>
      <c r="JJC48" s="851"/>
      <c r="JJD48" s="851"/>
      <c r="JJE48" s="851"/>
      <c r="JJF48" s="851"/>
      <c r="JJG48" s="851"/>
      <c r="JJH48" s="851"/>
      <c r="JJI48" s="851"/>
      <c r="JJJ48" s="851"/>
      <c r="JJK48" s="851"/>
      <c r="JJL48" s="851"/>
      <c r="JJM48" s="851"/>
      <c r="JJN48" s="851"/>
      <c r="JJO48" s="851"/>
      <c r="JJP48" s="851"/>
      <c r="JJQ48" s="851"/>
      <c r="JJR48" s="851"/>
      <c r="JJS48" s="851"/>
      <c r="JJT48" s="851"/>
      <c r="JJU48" s="851"/>
      <c r="JJV48" s="851"/>
      <c r="JJW48" s="851"/>
      <c r="JJX48" s="851"/>
      <c r="JJY48" s="851"/>
      <c r="JJZ48" s="851"/>
      <c r="JKA48" s="851"/>
      <c r="JKB48" s="851"/>
      <c r="JKC48" s="851"/>
      <c r="JKD48" s="851"/>
      <c r="JKE48" s="851"/>
      <c r="JKF48" s="851"/>
      <c r="JKG48" s="851"/>
      <c r="JKH48" s="851"/>
      <c r="JKI48" s="851"/>
      <c r="JKJ48" s="851"/>
      <c r="JKK48" s="851"/>
      <c r="JKL48" s="851"/>
      <c r="JKM48" s="851"/>
      <c r="JKN48" s="851"/>
      <c r="JKO48" s="851"/>
      <c r="JKP48" s="851"/>
      <c r="JKQ48" s="851"/>
      <c r="JKR48" s="851"/>
      <c r="JKS48" s="851"/>
      <c r="JKT48" s="851"/>
      <c r="JKU48" s="851"/>
      <c r="JKV48" s="851"/>
      <c r="JKW48" s="851"/>
      <c r="JKX48" s="851"/>
      <c r="JKY48" s="851"/>
      <c r="JKZ48" s="851"/>
      <c r="JLA48" s="851"/>
      <c r="JLB48" s="851"/>
      <c r="JLC48" s="851"/>
      <c r="JLD48" s="851"/>
      <c r="JLE48" s="851"/>
      <c r="JLF48" s="851"/>
      <c r="JLG48" s="851"/>
      <c r="JLH48" s="851"/>
      <c r="JLI48" s="851"/>
      <c r="JLJ48" s="851"/>
      <c r="JLK48" s="851"/>
      <c r="JLL48" s="851"/>
      <c r="JLM48" s="851"/>
      <c r="JLN48" s="851"/>
      <c r="JLO48" s="851"/>
      <c r="JLP48" s="851"/>
      <c r="JLQ48" s="851"/>
      <c r="JLR48" s="851"/>
      <c r="JLS48" s="851"/>
      <c r="JLT48" s="851"/>
      <c r="JLU48" s="851"/>
      <c r="JLV48" s="851"/>
      <c r="JLW48" s="851"/>
      <c r="JLX48" s="851"/>
      <c r="JLY48" s="851"/>
      <c r="JLZ48" s="851"/>
      <c r="JMA48" s="851"/>
      <c r="JMB48" s="851"/>
      <c r="JMC48" s="851"/>
      <c r="JMD48" s="851"/>
      <c r="JME48" s="851"/>
      <c r="JMF48" s="851"/>
      <c r="JMG48" s="851"/>
      <c r="JMH48" s="851"/>
      <c r="JMI48" s="851"/>
      <c r="JMJ48" s="851"/>
      <c r="JMK48" s="851"/>
      <c r="JML48" s="851"/>
      <c r="JMM48" s="851"/>
      <c r="JMN48" s="851"/>
      <c r="JMO48" s="851"/>
      <c r="JMP48" s="851"/>
      <c r="JMQ48" s="851"/>
      <c r="JMR48" s="851"/>
      <c r="JMS48" s="851"/>
      <c r="JMT48" s="851"/>
      <c r="JMU48" s="851"/>
      <c r="JMV48" s="851"/>
      <c r="JMW48" s="851"/>
      <c r="JMX48" s="851"/>
      <c r="JMY48" s="851"/>
      <c r="JMZ48" s="851"/>
      <c r="JNA48" s="851"/>
      <c r="JNB48" s="851"/>
      <c r="JNC48" s="851"/>
      <c r="JND48" s="851"/>
      <c r="JNE48" s="851"/>
      <c r="JNF48" s="851"/>
      <c r="JNG48" s="851"/>
      <c r="JNH48" s="851"/>
      <c r="JNI48" s="851"/>
      <c r="JNJ48" s="851"/>
      <c r="JNK48" s="851"/>
      <c r="JNL48" s="851"/>
      <c r="JNM48" s="851"/>
      <c r="JNN48" s="851"/>
      <c r="JNO48" s="851"/>
      <c r="JNP48" s="851"/>
      <c r="JNQ48" s="851"/>
      <c r="JNR48" s="851"/>
      <c r="JNS48" s="851"/>
      <c r="JNT48" s="851"/>
      <c r="JNU48" s="851"/>
      <c r="JNV48" s="851"/>
      <c r="JNW48" s="851"/>
      <c r="JNX48" s="851"/>
      <c r="JNY48" s="851"/>
      <c r="JNZ48" s="851"/>
      <c r="JOA48" s="851"/>
      <c r="JOB48" s="851"/>
      <c r="JOC48" s="851"/>
      <c r="JOD48" s="851"/>
      <c r="JOE48" s="851"/>
      <c r="JOF48" s="851"/>
      <c r="JOG48" s="851"/>
      <c r="JOH48" s="851"/>
      <c r="JOI48" s="851"/>
      <c r="JOJ48" s="851"/>
      <c r="JOK48" s="851"/>
      <c r="JOL48" s="851"/>
      <c r="JOM48" s="851"/>
      <c r="JON48" s="851"/>
      <c r="JOO48" s="851"/>
      <c r="JOP48" s="851"/>
      <c r="JOQ48" s="851"/>
      <c r="JOR48" s="851"/>
      <c r="JOS48" s="851"/>
      <c r="JOT48" s="851"/>
      <c r="JOU48" s="851"/>
      <c r="JOV48" s="851"/>
      <c r="JOW48" s="851"/>
      <c r="JOX48" s="851"/>
      <c r="JOY48" s="851"/>
      <c r="JOZ48" s="851"/>
      <c r="JPA48" s="851"/>
      <c r="JPB48" s="851"/>
      <c r="JPC48" s="851"/>
      <c r="JPD48" s="851"/>
      <c r="JPE48" s="851"/>
      <c r="JPF48" s="851"/>
      <c r="JPG48" s="851"/>
      <c r="JPH48" s="851"/>
      <c r="JPI48" s="851"/>
      <c r="JPJ48" s="851"/>
      <c r="JPK48" s="851"/>
      <c r="JPL48" s="851"/>
      <c r="JPM48" s="851"/>
      <c r="JPN48" s="851"/>
      <c r="JPO48" s="851"/>
      <c r="JPP48" s="851"/>
      <c r="JPQ48" s="851"/>
      <c r="JPR48" s="851"/>
      <c r="JPS48" s="851"/>
      <c r="JPT48" s="851"/>
      <c r="JPU48" s="851"/>
      <c r="JPV48" s="851"/>
      <c r="JPW48" s="851"/>
      <c r="JPX48" s="851"/>
      <c r="JPY48" s="851"/>
      <c r="JPZ48" s="851"/>
      <c r="JQA48" s="851"/>
      <c r="JQB48" s="851"/>
      <c r="JQC48" s="851"/>
      <c r="JQD48" s="851"/>
      <c r="JQE48" s="851"/>
      <c r="JQF48" s="851"/>
      <c r="JQG48" s="851"/>
      <c r="JQH48" s="851"/>
      <c r="JQI48" s="851"/>
      <c r="JQJ48" s="851"/>
      <c r="JQK48" s="851"/>
      <c r="JQL48" s="851"/>
      <c r="JQM48" s="851"/>
      <c r="JQN48" s="851"/>
      <c r="JQO48" s="851"/>
      <c r="JQP48" s="851"/>
      <c r="JQQ48" s="851"/>
      <c r="JQR48" s="851"/>
      <c r="JQS48" s="851"/>
      <c r="JQT48" s="851"/>
      <c r="JQU48" s="851"/>
      <c r="JQV48" s="851"/>
      <c r="JQW48" s="851"/>
      <c r="JQX48" s="851"/>
      <c r="JQY48" s="851"/>
      <c r="JQZ48" s="851"/>
      <c r="JRA48" s="851"/>
      <c r="JRB48" s="851"/>
      <c r="JRC48" s="851"/>
      <c r="JRD48" s="851"/>
      <c r="JRE48" s="851"/>
      <c r="JRF48" s="851"/>
      <c r="JRG48" s="851"/>
      <c r="JRH48" s="851"/>
      <c r="JRI48" s="851"/>
      <c r="JRJ48" s="851"/>
      <c r="JRK48" s="851"/>
      <c r="JRL48" s="851"/>
      <c r="JRM48" s="851"/>
      <c r="JRN48" s="851"/>
      <c r="JRO48" s="851"/>
      <c r="JRP48" s="851"/>
      <c r="JRQ48" s="851"/>
      <c r="JRR48" s="851"/>
      <c r="JRS48" s="851"/>
      <c r="JRT48" s="851"/>
      <c r="JRU48" s="851"/>
      <c r="JRV48" s="851"/>
      <c r="JRW48" s="851"/>
      <c r="JRX48" s="851"/>
      <c r="JRY48" s="851"/>
      <c r="JRZ48" s="851"/>
      <c r="JSA48" s="851"/>
      <c r="JSB48" s="851"/>
      <c r="JSC48" s="851"/>
      <c r="JSD48" s="851"/>
      <c r="JSE48" s="851"/>
      <c r="JSF48" s="851"/>
      <c r="JSG48" s="851"/>
      <c r="JSH48" s="851"/>
      <c r="JSI48" s="851"/>
      <c r="JSJ48" s="851"/>
      <c r="JSK48" s="851"/>
      <c r="JSL48" s="851"/>
      <c r="JSM48" s="851"/>
      <c r="JSN48" s="851"/>
      <c r="JSO48" s="851"/>
      <c r="JSP48" s="851"/>
      <c r="JSQ48" s="851"/>
      <c r="JSR48" s="851"/>
      <c r="JSS48" s="851"/>
      <c r="JST48" s="851"/>
      <c r="JSU48" s="851"/>
      <c r="JSV48" s="851"/>
      <c r="JSW48" s="851"/>
      <c r="JSX48" s="851"/>
      <c r="JSY48" s="851"/>
      <c r="JSZ48" s="851"/>
      <c r="JTA48" s="851"/>
      <c r="JTB48" s="851"/>
      <c r="JTC48" s="851"/>
      <c r="JTD48" s="851"/>
      <c r="JTE48" s="851"/>
      <c r="JTF48" s="851"/>
      <c r="JTG48" s="851"/>
      <c r="JTH48" s="851"/>
      <c r="JTI48" s="851"/>
      <c r="JTJ48" s="851"/>
      <c r="JTK48" s="851"/>
      <c r="JTL48" s="851"/>
      <c r="JTM48" s="851"/>
      <c r="JTN48" s="851"/>
      <c r="JTO48" s="851"/>
      <c r="JTP48" s="851"/>
      <c r="JTQ48" s="851"/>
      <c r="JTR48" s="851"/>
      <c r="JTS48" s="851"/>
      <c r="JTT48" s="851"/>
      <c r="JTU48" s="851"/>
      <c r="JTV48" s="851"/>
      <c r="JTW48" s="851"/>
      <c r="JTX48" s="851"/>
      <c r="JTY48" s="851"/>
      <c r="JTZ48" s="851"/>
      <c r="JUA48" s="851"/>
      <c r="JUB48" s="851"/>
      <c r="JUC48" s="851"/>
      <c r="JUD48" s="851"/>
      <c r="JUE48" s="851"/>
      <c r="JUF48" s="851"/>
      <c r="JUG48" s="851"/>
      <c r="JUH48" s="851"/>
      <c r="JUI48" s="851"/>
      <c r="JUJ48" s="851"/>
      <c r="JUK48" s="851"/>
      <c r="JUL48" s="851"/>
      <c r="JUM48" s="851"/>
      <c r="JUN48" s="851"/>
      <c r="JUO48" s="851"/>
      <c r="JUP48" s="851"/>
      <c r="JUQ48" s="851"/>
      <c r="JUR48" s="851"/>
      <c r="JUS48" s="851"/>
      <c r="JUT48" s="851"/>
      <c r="JUU48" s="851"/>
      <c r="JUV48" s="851"/>
      <c r="JUW48" s="851"/>
      <c r="JUX48" s="851"/>
      <c r="JUY48" s="851"/>
      <c r="JUZ48" s="851"/>
      <c r="JVA48" s="851"/>
      <c r="JVB48" s="851"/>
      <c r="JVC48" s="851"/>
      <c r="JVD48" s="851"/>
      <c r="JVE48" s="851"/>
      <c r="JVF48" s="851"/>
      <c r="JVG48" s="851"/>
      <c r="JVH48" s="851"/>
      <c r="JVI48" s="851"/>
      <c r="JVJ48" s="851"/>
      <c r="JVK48" s="851"/>
      <c r="JVL48" s="851"/>
      <c r="JVM48" s="851"/>
      <c r="JVN48" s="851"/>
      <c r="JVO48" s="851"/>
      <c r="JVP48" s="851"/>
      <c r="JVQ48" s="851"/>
      <c r="JVR48" s="851"/>
      <c r="JVS48" s="851"/>
      <c r="JVT48" s="851"/>
      <c r="JVU48" s="851"/>
      <c r="JVV48" s="851"/>
      <c r="JVW48" s="851"/>
      <c r="JVX48" s="851"/>
      <c r="JVY48" s="851"/>
      <c r="JVZ48" s="851"/>
      <c r="JWA48" s="851"/>
      <c r="JWB48" s="851"/>
      <c r="JWC48" s="851"/>
      <c r="JWD48" s="851"/>
      <c r="JWE48" s="851"/>
      <c r="JWF48" s="851"/>
      <c r="JWG48" s="851"/>
      <c r="JWH48" s="851"/>
      <c r="JWI48" s="851"/>
      <c r="JWJ48" s="851"/>
      <c r="JWK48" s="851"/>
      <c r="JWL48" s="851"/>
      <c r="JWM48" s="851"/>
      <c r="JWN48" s="851"/>
      <c r="JWO48" s="851"/>
      <c r="JWP48" s="851"/>
      <c r="JWQ48" s="851"/>
      <c r="JWR48" s="851"/>
      <c r="JWS48" s="851"/>
      <c r="JWT48" s="851"/>
      <c r="JWU48" s="851"/>
      <c r="JWV48" s="851"/>
      <c r="JWW48" s="851"/>
      <c r="JWX48" s="851"/>
      <c r="JWY48" s="851"/>
      <c r="JWZ48" s="851"/>
      <c r="JXA48" s="851"/>
      <c r="JXB48" s="851"/>
      <c r="JXC48" s="851"/>
      <c r="JXD48" s="851"/>
      <c r="JXE48" s="851"/>
      <c r="JXF48" s="851"/>
      <c r="JXG48" s="851"/>
      <c r="JXH48" s="851"/>
      <c r="JXI48" s="851"/>
      <c r="JXJ48" s="851"/>
      <c r="JXK48" s="851"/>
      <c r="JXL48" s="851"/>
      <c r="JXM48" s="851"/>
      <c r="JXN48" s="851"/>
      <c r="JXO48" s="851"/>
      <c r="JXP48" s="851"/>
      <c r="JXQ48" s="851"/>
      <c r="JXR48" s="851"/>
      <c r="JXS48" s="851"/>
      <c r="JXT48" s="851"/>
      <c r="JXU48" s="851"/>
      <c r="JXV48" s="851"/>
      <c r="JXW48" s="851"/>
      <c r="JXX48" s="851"/>
      <c r="JXY48" s="851"/>
      <c r="JXZ48" s="851"/>
      <c r="JYA48" s="851"/>
      <c r="JYB48" s="851"/>
      <c r="JYC48" s="851"/>
      <c r="JYD48" s="851"/>
      <c r="JYE48" s="851"/>
      <c r="JYF48" s="851"/>
      <c r="JYG48" s="851"/>
      <c r="JYH48" s="851"/>
      <c r="JYI48" s="851"/>
      <c r="JYJ48" s="851"/>
      <c r="JYK48" s="851"/>
      <c r="JYL48" s="851"/>
      <c r="JYM48" s="851"/>
      <c r="JYN48" s="851"/>
      <c r="JYO48" s="851"/>
      <c r="JYP48" s="851"/>
      <c r="JYQ48" s="851"/>
      <c r="JYR48" s="851"/>
      <c r="JYS48" s="851"/>
      <c r="JYT48" s="851"/>
      <c r="JYU48" s="851"/>
      <c r="JYV48" s="851"/>
      <c r="JYW48" s="851"/>
      <c r="JYX48" s="851"/>
      <c r="JYY48" s="851"/>
      <c r="JYZ48" s="851"/>
      <c r="JZA48" s="851"/>
      <c r="JZB48" s="851"/>
      <c r="JZC48" s="851"/>
      <c r="JZD48" s="851"/>
      <c r="JZE48" s="851"/>
      <c r="JZF48" s="851"/>
      <c r="JZG48" s="851"/>
      <c r="JZH48" s="851"/>
      <c r="JZI48" s="851"/>
      <c r="JZJ48" s="851"/>
      <c r="JZK48" s="851"/>
      <c r="JZL48" s="851"/>
      <c r="JZM48" s="851"/>
      <c r="JZN48" s="851"/>
      <c r="JZO48" s="851"/>
      <c r="JZP48" s="851"/>
      <c r="JZQ48" s="851"/>
      <c r="JZR48" s="851"/>
      <c r="JZS48" s="851"/>
      <c r="JZT48" s="851"/>
      <c r="JZU48" s="851"/>
      <c r="JZV48" s="851"/>
      <c r="JZW48" s="851"/>
      <c r="JZX48" s="851"/>
      <c r="JZY48" s="851"/>
      <c r="JZZ48" s="851"/>
      <c r="KAA48" s="851"/>
      <c r="KAB48" s="851"/>
      <c r="KAC48" s="851"/>
      <c r="KAD48" s="851"/>
      <c r="KAE48" s="851"/>
      <c r="KAF48" s="851"/>
      <c r="KAG48" s="851"/>
      <c r="KAH48" s="851"/>
      <c r="KAI48" s="851"/>
      <c r="KAJ48" s="851"/>
      <c r="KAK48" s="851"/>
      <c r="KAL48" s="851"/>
      <c r="KAM48" s="851"/>
      <c r="KAN48" s="851"/>
      <c r="KAO48" s="851"/>
      <c r="KAP48" s="851"/>
      <c r="KAQ48" s="851"/>
      <c r="KAR48" s="851"/>
      <c r="KAS48" s="851"/>
      <c r="KAT48" s="851"/>
      <c r="KAU48" s="851"/>
      <c r="KAV48" s="851"/>
      <c r="KAW48" s="851"/>
      <c r="KAX48" s="851"/>
      <c r="KAY48" s="851"/>
      <c r="KAZ48" s="851"/>
      <c r="KBA48" s="851"/>
      <c r="KBB48" s="851"/>
      <c r="KBC48" s="851"/>
      <c r="KBD48" s="851"/>
      <c r="KBE48" s="851"/>
      <c r="KBF48" s="851"/>
      <c r="KBG48" s="851"/>
      <c r="KBH48" s="851"/>
      <c r="KBI48" s="851"/>
      <c r="KBJ48" s="851"/>
      <c r="KBK48" s="851"/>
      <c r="KBL48" s="851"/>
      <c r="KBM48" s="851"/>
      <c r="KBN48" s="851"/>
      <c r="KBO48" s="851"/>
      <c r="KBP48" s="851"/>
      <c r="KBQ48" s="851"/>
      <c r="KBR48" s="851"/>
      <c r="KBS48" s="851"/>
      <c r="KBT48" s="851"/>
      <c r="KBU48" s="851"/>
      <c r="KBV48" s="851"/>
      <c r="KBW48" s="851"/>
      <c r="KBX48" s="851"/>
      <c r="KBY48" s="851"/>
      <c r="KBZ48" s="851"/>
      <c r="KCA48" s="851"/>
      <c r="KCB48" s="851"/>
      <c r="KCC48" s="851"/>
      <c r="KCD48" s="851"/>
      <c r="KCE48" s="851"/>
      <c r="KCF48" s="851"/>
      <c r="KCG48" s="851"/>
      <c r="KCH48" s="851"/>
      <c r="KCI48" s="851"/>
      <c r="KCJ48" s="851"/>
      <c r="KCK48" s="851"/>
      <c r="KCL48" s="851"/>
      <c r="KCM48" s="851"/>
      <c r="KCN48" s="851"/>
      <c r="KCO48" s="851"/>
      <c r="KCP48" s="851"/>
      <c r="KCQ48" s="851"/>
      <c r="KCR48" s="851"/>
      <c r="KCS48" s="851"/>
      <c r="KCT48" s="851"/>
      <c r="KCU48" s="851"/>
      <c r="KCV48" s="851"/>
      <c r="KCW48" s="851"/>
      <c r="KCX48" s="851"/>
      <c r="KCY48" s="851"/>
      <c r="KCZ48" s="851"/>
      <c r="KDA48" s="851"/>
      <c r="KDB48" s="851"/>
      <c r="KDC48" s="851"/>
      <c r="KDD48" s="851"/>
      <c r="KDE48" s="851"/>
      <c r="KDF48" s="851"/>
      <c r="KDG48" s="851"/>
      <c r="KDH48" s="851"/>
      <c r="KDI48" s="851"/>
      <c r="KDJ48" s="851"/>
      <c r="KDK48" s="851"/>
      <c r="KDL48" s="851"/>
      <c r="KDM48" s="851"/>
      <c r="KDN48" s="851"/>
      <c r="KDO48" s="851"/>
      <c r="KDP48" s="851"/>
      <c r="KDQ48" s="851"/>
      <c r="KDR48" s="851"/>
      <c r="KDS48" s="851"/>
      <c r="KDT48" s="851"/>
      <c r="KDU48" s="851"/>
      <c r="KDV48" s="851"/>
      <c r="KDW48" s="851"/>
      <c r="KDX48" s="851"/>
      <c r="KDY48" s="851"/>
      <c r="KDZ48" s="851"/>
      <c r="KEA48" s="851"/>
      <c r="KEB48" s="851"/>
      <c r="KEC48" s="851"/>
      <c r="KED48" s="851"/>
      <c r="KEE48" s="851"/>
      <c r="KEF48" s="851"/>
      <c r="KEG48" s="851"/>
      <c r="KEH48" s="851"/>
      <c r="KEI48" s="851"/>
      <c r="KEJ48" s="851"/>
      <c r="KEK48" s="851"/>
      <c r="KEL48" s="851"/>
      <c r="KEM48" s="851"/>
      <c r="KEN48" s="851"/>
      <c r="KEO48" s="851"/>
      <c r="KEP48" s="851"/>
      <c r="KEQ48" s="851"/>
      <c r="KER48" s="851"/>
      <c r="KES48" s="851"/>
      <c r="KET48" s="851"/>
      <c r="KEU48" s="851"/>
      <c r="KEV48" s="851"/>
      <c r="KEW48" s="851"/>
      <c r="KEX48" s="851"/>
      <c r="KEY48" s="851"/>
      <c r="KEZ48" s="851"/>
      <c r="KFA48" s="851"/>
      <c r="KFB48" s="851"/>
      <c r="KFC48" s="851"/>
      <c r="KFD48" s="851"/>
      <c r="KFE48" s="851"/>
      <c r="KFF48" s="851"/>
      <c r="KFG48" s="851"/>
      <c r="KFH48" s="851"/>
      <c r="KFI48" s="851"/>
      <c r="KFJ48" s="851"/>
      <c r="KFK48" s="851"/>
      <c r="KFL48" s="851"/>
      <c r="KFM48" s="851"/>
      <c r="KFN48" s="851"/>
      <c r="KFO48" s="851"/>
      <c r="KFP48" s="851"/>
      <c r="KFQ48" s="851"/>
      <c r="KFR48" s="851"/>
      <c r="KFS48" s="851"/>
      <c r="KFT48" s="851"/>
      <c r="KFU48" s="851"/>
      <c r="KFV48" s="851"/>
      <c r="KFW48" s="851"/>
      <c r="KFX48" s="851"/>
      <c r="KFY48" s="851"/>
      <c r="KFZ48" s="851"/>
      <c r="KGA48" s="851"/>
      <c r="KGB48" s="851"/>
      <c r="KGC48" s="851"/>
      <c r="KGD48" s="851"/>
      <c r="KGE48" s="851"/>
      <c r="KGF48" s="851"/>
      <c r="KGG48" s="851"/>
      <c r="KGH48" s="851"/>
      <c r="KGI48" s="851"/>
      <c r="KGJ48" s="851"/>
      <c r="KGK48" s="851"/>
      <c r="KGL48" s="851"/>
      <c r="KGM48" s="851"/>
      <c r="KGN48" s="851"/>
      <c r="KGO48" s="851"/>
      <c r="KGP48" s="851"/>
      <c r="KGQ48" s="851"/>
      <c r="KGR48" s="851"/>
      <c r="KGS48" s="851"/>
      <c r="KGT48" s="851"/>
      <c r="KGU48" s="851"/>
      <c r="KGV48" s="851"/>
      <c r="KGW48" s="851"/>
      <c r="KGX48" s="851"/>
      <c r="KGY48" s="851"/>
      <c r="KGZ48" s="851"/>
      <c r="KHA48" s="851"/>
      <c r="KHB48" s="851"/>
      <c r="KHC48" s="851"/>
      <c r="KHD48" s="851"/>
      <c r="KHE48" s="851"/>
      <c r="KHF48" s="851"/>
      <c r="KHG48" s="851"/>
      <c r="KHH48" s="851"/>
      <c r="KHI48" s="851"/>
      <c r="KHJ48" s="851"/>
      <c r="KHK48" s="851"/>
      <c r="KHL48" s="851"/>
      <c r="KHM48" s="851"/>
      <c r="KHN48" s="851"/>
      <c r="KHO48" s="851"/>
      <c r="KHP48" s="851"/>
      <c r="KHQ48" s="851"/>
      <c r="KHR48" s="851"/>
      <c r="KHS48" s="851"/>
      <c r="KHT48" s="851"/>
      <c r="KHU48" s="851"/>
      <c r="KHV48" s="851"/>
      <c r="KHW48" s="851"/>
      <c r="KHX48" s="851"/>
      <c r="KHY48" s="851"/>
      <c r="KHZ48" s="851"/>
      <c r="KIA48" s="851"/>
      <c r="KIB48" s="851"/>
      <c r="KIC48" s="851"/>
      <c r="KID48" s="851"/>
      <c r="KIE48" s="851"/>
      <c r="KIF48" s="851"/>
      <c r="KIG48" s="851"/>
      <c r="KIH48" s="851"/>
      <c r="KII48" s="851"/>
      <c r="KIJ48" s="851"/>
      <c r="KIK48" s="851"/>
      <c r="KIL48" s="851"/>
      <c r="KIM48" s="851"/>
      <c r="KIN48" s="851"/>
      <c r="KIO48" s="851"/>
      <c r="KIP48" s="851"/>
      <c r="KIQ48" s="851"/>
      <c r="KIR48" s="851"/>
      <c r="KIS48" s="851"/>
      <c r="KIT48" s="851"/>
      <c r="KIU48" s="851"/>
      <c r="KIV48" s="851"/>
      <c r="KIW48" s="851"/>
      <c r="KIX48" s="851"/>
      <c r="KIY48" s="851"/>
      <c r="KIZ48" s="851"/>
      <c r="KJA48" s="851"/>
      <c r="KJB48" s="851"/>
      <c r="KJC48" s="851"/>
      <c r="KJD48" s="851"/>
      <c r="KJE48" s="851"/>
      <c r="KJF48" s="851"/>
      <c r="KJG48" s="851"/>
      <c r="KJH48" s="851"/>
      <c r="KJI48" s="851"/>
      <c r="KJJ48" s="851"/>
      <c r="KJK48" s="851"/>
      <c r="KJL48" s="851"/>
      <c r="KJM48" s="851"/>
      <c r="KJN48" s="851"/>
      <c r="KJO48" s="851"/>
      <c r="KJP48" s="851"/>
      <c r="KJQ48" s="851"/>
      <c r="KJR48" s="851"/>
      <c r="KJS48" s="851"/>
      <c r="KJT48" s="851"/>
      <c r="KJU48" s="851"/>
      <c r="KJV48" s="851"/>
      <c r="KJW48" s="851"/>
      <c r="KJX48" s="851"/>
      <c r="KJY48" s="851"/>
      <c r="KJZ48" s="851"/>
      <c r="KKA48" s="851"/>
      <c r="KKB48" s="851"/>
      <c r="KKC48" s="851"/>
      <c r="KKD48" s="851"/>
      <c r="KKE48" s="851"/>
      <c r="KKF48" s="851"/>
      <c r="KKG48" s="851"/>
      <c r="KKH48" s="851"/>
      <c r="KKI48" s="851"/>
      <c r="KKJ48" s="851"/>
      <c r="KKK48" s="851"/>
      <c r="KKL48" s="851"/>
      <c r="KKM48" s="851"/>
      <c r="KKN48" s="851"/>
      <c r="KKO48" s="851"/>
      <c r="KKP48" s="851"/>
      <c r="KKQ48" s="851"/>
      <c r="KKR48" s="851"/>
      <c r="KKS48" s="851"/>
      <c r="KKT48" s="851"/>
      <c r="KKU48" s="851"/>
      <c r="KKV48" s="851"/>
      <c r="KKW48" s="851"/>
      <c r="KKX48" s="851"/>
      <c r="KKY48" s="851"/>
      <c r="KKZ48" s="851"/>
      <c r="KLA48" s="851"/>
      <c r="KLB48" s="851"/>
      <c r="KLC48" s="851"/>
      <c r="KLD48" s="851"/>
      <c r="KLE48" s="851"/>
      <c r="KLF48" s="851"/>
      <c r="KLG48" s="851"/>
      <c r="KLH48" s="851"/>
      <c r="KLI48" s="851"/>
      <c r="KLJ48" s="851"/>
      <c r="KLK48" s="851"/>
      <c r="KLL48" s="851"/>
      <c r="KLM48" s="851"/>
      <c r="KLN48" s="851"/>
      <c r="KLO48" s="851"/>
      <c r="KLP48" s="851"/>
      <c r="KLQ48" s="851"/>
      <c r="KLR48" s="851"/>
      <c r="KLS48" s="851"/>
      <c r="KLT48" s="851"/>
      <c r="KLU48" s="851"/>
      <c r="KLV48" s="851"/>
      <c r="KLW48" s="851"/>
      <c r="KLX48" s="851"/>
      <c r="KLY48" s="851"/>
      <c r="KLZ48" s="851"/>
      <c r="KMA48" s="851"/>
      <c r="KMB48" s="851"/>
      <c r="KMC48" s="851"/>
      <c r="KMD48" s="851"/>
      <c r="KME48" s="851"/>
      <c r="KMF48" s="851"/>
      <c r="KMG48" s="851"/>
      <c r="KMH48" s="851"/>
      <c r="KMI48" s="851"/>
      <c r="KMJ48" s="851"/>
      <c r="KMK48" s="851"/>
      <c r="KML48" s="851"/>
      <c r="KMM48" s="851"/>
      <c r="KMN48" s="851"/>
      <c r="KMO48" s="851"/>
      <c r="KMP48" s="851"/>
      <c r="KMQ48" s="851"/>
      <c r="KMR48" s="851"/>
      <c r="KMS48" s="851"/>
      <c r="KMT48" s="851"/>
      <c r="KMU48" s="851"/>
      <c r="KMV48" s="851"/>
      <c r="KMW48" s="851"/>
      <c r="KMX48" s="851"/>
      <c r="KMY48" s="851"/>
      <c r="KMZ48" s="851"/>
      <c r="KNA48" s="851"/>
      <c r="KNB48" s="851"/>
      <c r="KNC48" s="851"/>
      <c r="KND48" s="851"/>
      <c r="KNE48" s="851"/>
      <c r="KNF48" s="851"/>
      <c r="KNG48" s="851"/>
      <c r="KNH48" s="851"/>
      <c r="KNI48" s="851"/>
      <c r="KNJ48" s="851"/>
      <c r="KNK48" s="851"/>
      <c r="KNL48" s="851"/>
      <c r="KNM48" s="851"/>
      <c r="KNN48" s="851"/>
      <c r="KNO48" s="851"/>
      <c r="KNP48" s="851"/>
      <c r="KNQ48" s="851"/>
      <c r="KNR48" s="851"/>
      <c r="KNS48" s="851"/>
      <c r="KNT48" s="851"/>
      <c r="KNU48" s="851"/>
      <c r="KNV48" s="851"/>
      <c r="KNW48" s="851"/>
      <c r="KNX48" s="851"/>
      <c r="KNY48" s="851"/>
      <c r="KNZ48" s="851"/>
      <c r="KOA48" s="851"/>
      <c r="KOB48" s="851"/>
      <c r="KOC48" s="851"/>
      <c r="KOD48" s="851"/>
      <c r="KOE48" s="851"/>
      <c r="KOF48" s="851"/>
      <c r="KOG48" s="851"/>
      <c r="KOH48" s="851"/>
      <c r="KOI48" s="851"/>
      <c r="KOJ48" s="851"/>
      <c r="KOK48" s="851"/>
      <c r="KOL48" s="851"/>
      <c r="KOM48" s="851"/>
      <c r="KON48" s="851"/>
      <c r="KOO48" s="851"/>
      <c r="KOP48" s="851"/>
      <c r="KOQ48" s="851"/>
      <c r="KOR48" s="851"/>
      <c r="KOS48" s="851"/>
      <c r="KOT48" s="851"/>
      <c r="KOU48" s="851"/>
      <c r="KOV48" s="851"/>
      <c r="KOW48" s="851"/>
      <c r="KOX48" s="851"/>
      <c r="KOY48" s="851"/>
      <c r="KOZ48" s="851"/>
      <c r="KPA48" s="851"/>
      <c r="KPB48" s="851"/>
      <c r="KPC48" s="851"/>
      <c r="KPD48" s="851"/>
      <c r="KPE48" s="851"/>
      <c r="KPF48" s="851"/>
      <c r="KPG48" s="851"/>
      <c r="KPH48" s="851"/>
      <c r="KPI48" s="851"/>
      <c r="KPJ48" s="851"/>
      <c r="KPK48" s="851"/>
      <c r="KPL48" s="851"/>
      <c r="KPM48" s="851"/>
      <c r="KPN48" s="851"/>
      <c r="KPO48" s="851"/>
      <c r="KPP48" s="851"/>
      <c r="KPQ48" s="851"/>
      <c r="KPR48" s="851"/>
      <c r="KPS48" s="851"/>
      <c r="KPT48" s="851"/>
      <c r="KPU48" s="851"/>
      <c r="KPV48" s="851"/>
      <c r="KPW48" s="851"/>
      <c r="KPX48" s="851"/>
      <c r="KPY48" s="851"/>
      <c r="KPZ48" s="851"/>
      <c r="KQA48" s="851"/>
      <c r="KQB48" s="851"/>
      <c r="KQC48" s="851"/>
      <c r="KQD48" s="851"/>
      <c r="KQE48" s="851"/>
      <c r="KQF48" s="851"/>
      <c r="KQG48" s="851"/>
      <c r="KQH48" s="851"/>
      <c r="KQI48" s="851"/>
      <c r="KQJ48" s="851"/>
      <c r="KQK48" s="851"/>
      <c r="KQL48" s="851"/>
      <c r="KQM48" s="851"/>
      <c r="KQN48" s="851"/>
      <c r="KQO48" s="851"/>
      <c r="KQP48" s="851"/>
      <c r="KQQ48" s="851"/>
      <c r="KQR48" s="851"/>
      <c r="KQS48" s="851"/>
      <c r="KQT48" s="851"/>
      <c r="KQU48" s="851"/>
      <c r="KQV48" s="851"/>
      <c r="KQW48" s="851"/>
      <c r="KQX48" s="851"/>
      <c r="KQY48" s="851"/>
      <c r="KQZ48" s="851"/>
      <c r="KRA48" s="851"/>
      <c r="KRB48" s="851"/>
      <c r="KRC48" s="851"/>
      <c r="KRD48" s="851"/>
      <c r="KRE48" s="851"/>
      <c r="KRF48" s="851"/>
      <c r="KRG48" s="851"/>
      <c r="KRH48" s="851"/>
      <c r="KRI48" s="851"/>
      <c r="KRJ48" s="851"/>
      <c r="KRK48" s="851"/>
      <c r="KRL48" s="851"/>
      <c r="KRM48" s="851"/>
      <c r="KRN48" s="851"/>
      <c r="KRO48" s="851"/>
      <c r="KRP48" s="851"/>
      <c r="KRQ48" s="851"/>
      <c r="KRR48" s="851"/>
      <c r="KRS48" s="851"/>
      <c r="KRT48" s="851"/>
      <c r="KRU48" s="851"/>
      <c r="KRV48" s="851"/>
      <c r="KRW48" s="851"/>
      <c r="KRX48" s="851"/>
      <c r="KRY48" s="851"/>
      <c r="KRZ48" s="851"/>
      <c r="KSA48" s="851"/>
      <c r="KSB48" s="851"/>
      <c r="KSC48" s="851"/>
      <c r="KSD48" s="851"/>
      <c r="KSE48" s="851"/>
      <c r="KSF48" s="851"/>
      <c r="KSG48" s="851"/>
      <c r="KSH48" s="851"/>
      <c r="KSI48" s="851"/>
      <c r="KSJ48" s="851"/>
      <c r="KSK48" s="851"/>
      <c r="KSL48" s="851"/>
      <c r="KSM48" s="851"/>
      <c r="KSN48" s="851"/>
      <c r="KSO48" s="851"/>
      <c r="KSP48" s="851"/>
      <c r="KSQ48" s="851"/>
      <c r="KSR48" s="851"/>
      <c r="KSS48" s="851"/>
      <c r="KST48" s="851"/>
      <c r="KSU48" s="851"/>
      <c r="KSV48" s="851"/>
      <c r="KSW48" s="851"/>
      <c r="KSX48" s="851"/>
      <c r="KSY48" s="851"/>
      <c r="KSZ48" s="851"/>
      <c r="KTA48" s="851"/>
      <c r="KTB48" s="851"/>
      <c r="KTC48" s="851"/>
      <c r="KTD48" s="851"/>
      <c r="KTE48" s="851"/>
      <c r="KTF48" s="851"/>
      <c r="KTG48" s="851"/>
      <c r="KTH48" s="851"/>
      <c r="KTI48" s="851"/>
      <c r="KTJ48" s="851"/>
      <c r="KTK48" s="851"/>
      <c r="KTL48" s="851"/>
      <c r="KTM48" s="851"/>
      <c r="KTN48" s="851"/>
      <c r="KTO48" s="851"/>
      <c r="KTP48" s="851"/>
      <c r="KTQ48" s="851"/>
      <c r="KTR48" s="851"/>
      <c r="KTS48" s="851"/>
      <c r="KTT48" s="851"/>
      <c r="KTU48" s="851"/>
      <c r="KTV48" s="851"/>
      <c r="KTW48" s="851"/>
      <c r="KTX48" s="851"/>
      <c r="KTY48" s="851"/>
      <c r="KTZ48" s="851"/>
      <c r="KUA48" s="851"/>
      <c r="KUB48" s="851"/>
      <c r="KUC48" s="851"/>
      <c r="KUD48" s="851"/>
      <c r="KUE48" s="851"/>
      <c r="KUF48" s="851"/>
      <c r="KUG48" s="851"/>
      <c r="KUH48" s="851"/>
      <c r="KUI48" s="851"/>
      <c r="KUJ48" s="851"/>
      <c r="KUK48" s="851"/>
      <c r="KUL48" s="851"/>
      <c r="KUM48" s="851"/>
      <c r="KUN48" s="851"/>
      <c r="KUO48" s="851"/>
      <c r="KUP48" s="851"/>
      <c r="KUQ48" s="851"/>
      <c r="KUR48" s="851"/>
      <c r="KUS48" s="851"/>
      <c r="KUT48" s="851"/>
      <c r="KUU48" s="851"/>
      <c r="KUV48" s="851"/>
      <c r="KUW48" s="851"/>
      <c r="KUX48" s="851"/>
      <c r="KUY48" s="851"/>
      <c r="KUZ48" s="851"/>
      <c r="KVA48" s="851"/>
      <c r="KVB48" s="851"/>
      <c r="KVC48" s="851"/>
      <c r="KVD48" s="851"/>
      <c r="KVE48" s="851"/>
      <c r="KVF48" s="851"/>
      <c r="KVG48" s="851"/>
      <c r="KVH48" s="851"/>
      <c r="KVI48" s="851"/>
      <c r="KVJ48" s="851"/>
      <c r="KVK48" s="851"/>
      <c r="KVL48" s="851"/>
      <c r="KVM48" s="851"/>
      <c r="KVN48" s="851"/>
      <c r="KVO48" s="851"/>
      <c r="KVP48" s="851"/>
      <c r="KVQ48" s="851"/>
      <c r="KVR48" s="851"/>
      <c r="KVS48" s="851"/>
      <c r="KVT48" s="851"/>
      <c r="KVU48" s="851"/>
      <c r="KVV48" s="851"/>
      <c r="KVW48" s="851"/>
      <c r="KVX48" s="851"/>
      <c r="KVY48" s="851"/>
      <c r="KVZ48" s="851"/>
      <c r="KWA48" s="851"/>
      <c r="KWB48" s="851"/>
      <c r="KWC48" s="851"/>
      <c r="KWD48" s="851"/>
      <c r="KWE48" s="851"/>
      <c r="KWF48" s="851"/>
      <c r="KWG48" s="851"/>
      <c r="KWH48" s="851"/>
      <c r="KWI48" s="851"/>
      <c r="KWJ48" s="851"/>
      <c r="KWK48" s="851"/>
      <c r="KWL48" s="851"/>
      <c r="KWM48" s="851"/>
      <c r="KWN48" s="851"/>
      <c r="KWO48" s="851"/>
      <c r="KWP48" s="851"/>
      <c r="KWQ48" s="851"/>
      <c r="KWR48" s="851"/>
      <c r="KWS48" s="851"/>
      <c r="KWT48" s="851"/>
      <c r="KWU48" s="851"/>
      <c r="KWV48" s="851"/>
      <c r="KWW48" s="851"/>
      <c r="KWX48" s="851"/>
      <c r="KWY48" s="851"/>
      <c r="KWZ48" s="851"/>
      <c r="KXA48" s="851"/>
      <c r="KXB48" s="851"/>
      <c r="KXC48" s="851"/>
      <c r="KXD48" s="851"/>
      <c r="KXE48" s="851"/>
      <c r="KXF48" s="851"/>
      <c r="KXG48" s="851"/>
      <c r="KXH48" s="851"/>
      <c r="KXI48" s="851"/>
      <c r="KXJ48" s="851"/>
      <c r="KXK48" s="851"/>
      <c r="KXL48" s="851"/>
      <c r="KXM48" s="851"/>
      <c r="KXN48" s="851"/>
      <c r="KXO48" s="851"/>
      <c r="KXP48" s="851"/>
      <c r="KXQ48" s="851"/>
      <c r="KXR48" s="851"/>
      <c r="KXS48" s="851"/>
      <c r="KXT48" s="851"/>
      <c r="KXU48" s="851"/>
      <c r="KXV48" s="851"/>
      <c r="KXW48" s="851"/>
      <c r="KXX48" s="851"/>
      <c r="KXY48" s="851"/>
      <c r="KXZ48" s="851"/>
      <c r="KYA48" s="851"/>
      <c r="KYB48" s="851"/>
      <c r="KYC48" s="851"/>
      <c r="KYD48" s="851"/>
      <c r="KYE48" s="851"/>
      <c r="KYF48" s="851"/>
      <c r="KYG48" s="851"/>
      <c r="KYH48" s="851"/>
      <c r="KYI48" s="851"/>
      <c r="KYJ48" s="851"/>
      <c r="KYK48" s="851"/>
      <c r="KYL48" s="851"/>
      <c r="KYM48" s="851"/>
      <c r="KYN48" s="851"/>
      <c r="KYO48" s="851"/>
      <c r="KYP48" s="851"/>
      <c r="KYQ48" s="851"/>
      <c r="KYR48" s="851"/>
      <c r="KYS48" s="851"/>
      <c r="KYT48" s="851"/>
      <c r="KYU48" s="851"/>
      <c r="KYV48" s="851"/>
      <c r="KYW48" s="851"/>
      <c r="KYX48" s="851"/>
      <c r="KYY48" s="851"/>
      <c r="KYZ48" s="851"/>
      <c r="KZA48" s="851"/>
      <c r="KZB48" s="851"/>
      <c r="KZC48" s="851"/>
      <c r="KZD48" s="851"/>
      <c r="KZE48" s="851"/>
      <c r="KZF48" s="851"/>
      <c r="KZG48" s="851"/>
      <c r="KZH48" s="851"/>
      <c r="KZI48" s="851"/>
      <c r="KZJ48" s="851"/>
      <c r="KZK48" s="851"/>
      <c r="KZL48" s="851"/>
      <c r="KZM48" s="851"/>
      <c r="KZN48" s="851"/>
      <c r="KZO48" s="851"/>
      <c r="KZP48" s="851"/>
      <c r="KZQ48" s="851"/>
      <c r="KZR48" s="851"/>
      <c r="KZS48" s="851"/>
      <c r="KZT48" s="851"/>
      <c r="KZU48" s="851"/>
      <c r="KZV48" s="851"/>
      <c r="KZW48" s="851"/>
      <c r="KZX48" s="851"/>
      <c r="KZY48" s="851"/>
      <c r="KZZ48" s="851"/>
      <c r="LAA48" s="851"/>
      <c r="LAB48" s="851"/>
      <c r="LAC48" s="851"/>
      <c r="LAD48" s="851"/>
      <c r="LAE48" s="851"/>
      <c r="LAF48" s="851"/>
      <c r="LAG48" s="851"/>
      <c r="LAH48" s="851"/>
      <c r="LAI48" s="851"/>
      <c r="LAJ48" s="851"/>
      <c r="LAK48" s="851"/>
      <c r="LAL48" s="851"/>
      <c r="LAM48" s="851"/>
      <c r="LAN48" s="851"/>
      <c r="LAO48" s="851"/>
      <c r="LAP48" s="851"/>
      <c r="LAQ48" s="851"/>
      <c r="LAR48" s="851"/>
      <c r="LAS48" s="851"/>
      <c r="LAT48" s="851"/>
      <c r="LAU48" s="851"/>
      <c r="LAV48" s="851"/>
      <c r="LAW48" s="851"/>
      <c r="LAX48" s="851"/>
      <c r="LAY48" s="851"/>
      <c r="LAZ48" s="851"/>
      <c r="LBA48" s="851"/>
      <c r="LBB48" s="851"/>
      <c r="LBC48" s="851"/>
      <c r="LBD48" s="851"/>
      <c r="LBE48" s="851"/>
      <c r="LBF48" s="851"/>
      <c r="LBG48" s="851"/>
      <c r="LBH48" s="851"/>
      <c r="LBI48" s="851"/>
      <c r="LBJ48" s="851"/>
      <c r="LBK48" s="851"/>
      <c r="LBL48" s="851"/>
      <c r="LBM48" s="851"/>
      <c r="LBN48" s="851"/>
      <c r="LBO48" s="851"/>
      <c r="LBP48" s="851"/>
      <c r="LBQ48" s="851"/>
      <c r="LBR48" s="851"/>
      <c r="LBS48" s="851"/>
      <c r="LBT48" s="851"/>
      <c r="LBU48" s="851"/>
      <c r="LBV48" s="851"/>
      <c r="LBW48" s="851"/>
      <c r="LBX48" s="851"/>
      <c r="LBY48" s="851"/>
      <c r="LBZ48" s="851"/>
      <c r="LCA48" s="851"/>
      <c r="LCB48" s="851"/>
      <c r="LCC48" s="851"/>
      <c r="LCD48" s="851"/>
      <c r="LCE48" s="851"/>
      <c r="LCF48" s="851"/>
      <c r="LCG48" s="851"/>
      <c r="LCH48" s="851"/>
      <c r="LCI48" s="851"/>
      <c r="LCJ48" s="851"/>
      <c r="LCK48" s="851"/>
      <c r="LCL48" s="851"/>
      <c r="LCM48" s="851"/>
      <c r="LCN48" s="851"/>
      <c r="LCO48" s="851"/>
      <c r="LCP48" s="851"/>
      <c r="LCQ48" s="851"/>
      <c r="LCR48" s="851"/>
      <c r="LCS48" s="851"/>
      <c r="LCT48" s="851"/>
      <c r="LCU48" s="851"/>
      <c r="LCV48" s="851"/>
      <c r="LCW48" s="851"/>
      <c r="LCX48" s="851"/>
      <c r="LCY48" s="851"/>
      <c r="LCZ48" s="851"/>
      <c r="LDA48" s="851"/>
      <c r="LDB48" s="851"/>
      <c r="LDC48" s="851"/>
      <c r="LDD48" s="851"/>
      <c r="LDE48" s="851"/>
      <c r="LDF48" s="851"/>
      <c r="LDG48" s="851"/>
      <c r="LDH48" s="851"/>
      <c r="LDI48" s="851"/>
      <c r="LDJ48" s="851"/>
      <c r="LDK48" s="851"/>
      <c r="LDL48" s="851"/>
      <c r="LDM48" s="851"/>
      <c r="LDN48" s="851"/>
      <c r="LDO48" s="851"/>
      <c r="LDP48" s="851"/>
      <c r="LDQ48" s="851"/>
      <c r="LDR48" s="851"/>
      <c r="LDS48" s="851"/>
      <c r="LDT48" s="851"/>
      <c r="LDU48" s="851"/>
      <c r="LDV48" s="851"/>
      <c r="LDW48" s="851"/>
      <c r="LDX48" s="851"/>
      <c r="LDY48" s="851"/>
      <c r="LDZ48" s="851"/>
      <c r="LEA48" s="851"/>
      <c r="LEB48" s="851"/>
      <c r="LEC48" s="851"/>
      <c r="LED48" s="851"/>
      <c r="LEE48" s="851"/>
      <c r="LEF48" s="851"/>
      <c r="LEG48" s="851"/>
      <c r="LEH48" s="851"/>
      <c r="LEI48" s="851"/>
      <c r="LEJ48" s="851"/>
      <c r="LEK48" s="851"/>
      <c r="LEL48" s="851"/>
      <c r="LEM48" s="851"/>
      <c r="LEN48" s="851"/>
      <c r="LEO48" s="851"/>
      <c r="LEP48" s="851"/>
      <c r="LEQ48" s="851"/>
      <c r="LER48" s="851"/>
      <c r="LES48" s="851"/>
      <c r="LET48" s="851"/>
      <c r="LEU48" s="851"/>
      <c r="LEV48" s="851"/>
      <c r="LEW48" s="851"/>
      <c r="LEX48" s="851"/>
      <c r="LEY48" s="851"/>
      <c r="LEZ48" s="851"/>
      <c r="LFA48" s="851"/>
      <c r="LFB48" s="851"/>
      <c r="LFC48" s="851"/>
      <c r="LFD48" s="851"/>
      <c r="LFE48" s="851"/>
      <c r="LFF48" s="851"/>
      <c r="LFG48" s="851"/>
      <c r="LFH48" s="851"/>
      <c r="LFI48" s="851"/>
      <c r="LFJ48" s="851"/>
      <c r="LFK48" s="851"/>
      <c r="LFL48" s="851"/>
      <c r="LFM48" s="851"/>
      <c r="LFN48" s="851"/>
      <c r="LFO48" s="851"/>
      <c r="LFP48" s="851"/>
      <c r="LFQ48" s="851"/>
      <c r="LFR48" s="851"/>
      <c r="LFS48" s="851"/>
      <c r="LFT48" s="851"/>
      <c r="LFU48" s="851"/>
      <c r="LFV48" s="851"/>
      <c r="LFW48" s="851"/>
      <c r="LFX48" s="851"/>
      <c r="LFY48" s="851"/>
      <c r="LFZ48" s="851"/>
      <c r="LGA48" s="851"/>
      <c r="LGB48" s="851"/>
      <c r="LGC48" s="851"/>
      <c r="LGD48" s="851"/>
      <c r="LGE48" s="851"/>
      <c r="LGF48" s="851"/>
      <c r="LGG48" s="851"/>
      <c r="LGH48" s="851"/>
      <c r="LGI48" s="851"/>
      <c r="LGJ48" s="851"/>
      <c r="LGK48" s="851"/>
      <c r="LGL48" s="851"/>
      <c r="LGM48" s="851"/>
      <c r="LGN48" s="851"/>
      <c r="LGO48" s="851"/>
      <c r="LGP48" s="851"/>
      <c r="LGQ48" s="851"/>
      <c r="LGR48" s="851"/>
      <c r="LGS48" s="851"/>
      <c r="LGT48" s="851"/>
      <c r="LGU48" s="851"/>
      <c r="LGV48" s="851"/>
      <c r="LGW48" s="851"/>
      <c r="LGX48" s="851"/>
      <c r="LGY48" s="851"/>
      <c r="LGZ48" s="851"/>
      <c r="LHA48" s="851"/>
      <c r="LHB48" s="851"/>
      <c r="LHC48" s="851"/>
      <c r="LHD48" s="851"/>
      <c r="LHE48" s="851"/>
      <c r="LHF48" s="851"/>
      <c r="LHG48" s="851"/>
      <c r="LHH48" s="851"/>
      <c r="LHI48" s="851"/>
      <c r="LHJ48" s="851"/>
      <c r="LHK48" s="851"/>
      <c r="LHL48" s="851"/>
      <c r="LHM48" s="851"/>
      <c r="LHN48" s="851"/>
      <c r="LHO48" s="851"/>
      <c r="LHP48" s="851"/>
      <c r="LHQ48" s="851"/>
      <c r="LHR48" s="851"/>
      <c r="LHS48" s="851"/>
      <c r="LHT48" s="851"/>
      <c r="LHU48" s="851"/>
      <c r="LHV48" s="851"/>
      <c r="LHW48" s="851"/>
      <c r="LHX48" s="851"/>
      <c r="LHY48" s="851"/>
      <c r="LHZ48" s="851"/>
      <c r="LIA48" s="851"/>
      <c r="LIB48" s="851"/>
      <c r="LIC48" s="851"/>
      <c r="LID48" s="851"/>
      <c r="LIE48" s="851"/>
      <c r="LIF48" s="851"/>
      <c r="LIG48" s="851"/>
      <c r="LIH48" s="851"/>
      <c r="LII48" s="851"/>
      <c r="LIJ48" s="851"/>
      <c r="LIK48" s="851"/>
      <c r="LIL48" s="851"/>
      <c r="LIM48" s="851"/>
      <c r="LIN48" s="851"/>
      <c r="LIO48" s="851"/>
      <c r="LIP48" s="851"/>
      <c r="LIQ48" s="851"/>
      <c r="LIR48" s="851"/>
      <c r="LIS48" s="851"/>
      <c r="LIT48" s="851"/>
      <c r="LIU48" s="851"/>
      <c r="LIV48" s="851"/>
      <c r="LIW48" s="851"/>
      <c r="LIX48" s="851"/>
      <c r="LIY48" s="851"/>
      <c r="LIZ48" s="851"/>
      <c r="LJA48" s="851"/>
      <c r="LJB48" s="851"/>
      <c r="LJC48" s="851"/>
      <c r="LJD48" s="851"/>
      <c r="LJE48" s="851"/>
      <c r="LJF48" s="851"/>
      <c r="LJG48" s="851"/>
      <c r="LJH48" s="851"/>
      <c r="LJI48" s="851"/>
      <c r="LJJ48" s="851"/>
      <c r="LJK48" s="851"/>
      <c r="LJL48" s="851"/>
      <c r="LJM48" s="851"/>
      <c r="LJN48" s="851"/>
      <c r="LJO48" s="851"/>
      <c r="LJP48" s="851"/>
      <c r="LJQ48" s="851"/>
      <c r="LJR48" s="851"/>
      <c r="LJS48" s="851"/>
      <c r="LJT48" s="851"/>
      <c r="LJU48" s="851"/>
      <c r="LJV48" s="851"/>
      <c r="LJW48" s="851"/>
      <c r="LJX48" s="851"/>
      <c r="LJY48" s="851"/>
      <c r="LJZ48" s="851"/>
      <c r="LKA48" s="851"/>
      <c r="LKB48" s="851"/>
      <c r="LKC48" s="851"/>
      <c r="LKD48" s="851"/>
      <c r="LKE48" s="851"/>
      <c r="LKF48" s="851"/>
      <c r="LKG48" s="851"/>
      <c r="LKH48" s="851"/>
      <c r="LKI48" s="851"/>
      <c r="LKJ48" s="851"/>
      <c r="LKK48" s="851"/>
      <c r="LKL48" s="851"/>
      <c r="LKM48" s="851"/>
      <c r="LKN48" s="851"/>
      <c r="LKO48" s="851"/>
      <c r="LKP48" s="851"/>
      <c r="LKQ48" s="851"/>
      <c r="LKR48" s="851"/>
      <c r="LKS48" s="851"/>
      <c r="LKT48" s="851"/>
      <c r="LKU48" s="851"/>
      <c r="LKV48" s="851"/>
      <c r="LKW48" s="851"/>
      <c r="LKX48" s="851"/>
      <c r="LKY48" s="851"/>
      <c r="LKZ48" s="851"/>
      <c r="LLA48" s="851"/>
      <c r="LLB48" s="851"/>
      <c r="LLC48" s="851"/>
      <c r="LLD48" s="851"/>
      <c r="LLE48" s="851"/>
      <c r="LLF48" s="851"/>
      <c r="LLG48" s="851"/>
      <c r="LLH48" s="851"/>
      <c r="LLI48" s="851"/>
      <c r="LLJ48" s="851"/>
      <c r="LLK48" s="851"/>
      <c r="LLL48" s="851"/>
      <c r="LLM48" s="851"/>
      <c r="LLN48" s="851"/>
      <c r="LLO48" s="851"/>
      <c r="LLP48" s="851"/>
      <c r="LLQ48" s="851"/>
      <c r="LLR48" s="851"/>
      <c r="LLS48" s="851"/>
      <c r="LLT48" s="851"/>
      <c r="LLU48" s="851"/>
      <c r="LLV48" s="851"/>
      <c r="LLW48" s="851"/>
      <c r="LLX48" s="851"/>
      <c r="LLY48" s="851"/>
      <c r="LLZ48" s="851"/>
      <c r="LMA48" s="851"/>
      <c r="LMB48" s="851"/>
      <c r="LMC48" s="851"/>
      <c r="LMD48" s="851"/>
      <c r="LME48" s="851"/>
      <c r="LMF48" s="851"/>
      <c r="LMG48" s="851"/>
      <c r="LMH48" s="851"/>
      <c r="LMI48" s="851"/>
      <c r="LMJ48" s="851"/>
      <c r="LMK48" s="851"/>
      <c r="LML48" s="851"/>
      <c r="LMM48" s="851"/>
      <c r="LMN48" s="851"/>
      <c r="LMO48" s="851"/>
      <c r="LMP48" s="851"/>
      <c r="LMQ48" s="851"/>
      <c r="LMR48" s="851"/>
      <c r="LMS48" s="851"/>
      <c r="LMT48" s="851"/>
      <c r="LMU48" s="851"/>
      <c r="LMV48" s="851"/>
      <c r="LMW48" s="851"/>
      <c r="LMX48" s="851"/>
      <c r="LMY48" s="851"/>
      <c r="LMZ48" s="851"/>
      <c r="LNA48" s="851"/>
      <c r="LNB48" s="851"/>
      <c r="LNC48" s="851"/>
      <c r="LND48" s="851"/>
      <c r="LNE48" s="851"/>
      <c r="LNF48" s="851"/>
      <c r="LNG48" s="851"/>
      <c r="LNH48" s="851"/>
      <c r="LNI48" s="851"/>
      <c r="LNJ48" s="851"/>
      <c r="LNK48" s="851"/>
      <c r="LNL48" s="851"/>
      <c r="LNM48" s="851"/>
      <c r="LNN48" s="851"/>
      <c r="LNO48" s="851"/>
      <c r="LNP48" s="851"/>
      <c r="LNQ48" s="851"/>
      <c r="LNR48" s="851"/>
      <c r="LNS48" s="851"/>
      <c r="LNT48" s="851"/>
      <c r="LNU48" s="851"/>
      <c r="LNV48" s="851"/>
      <c r="LNW48" s="851"/>
      <c r="LNX48" s="851"/>
      <c r="LNY48" s="851"/>
      <c r="LNZ48" s="851"/>
      <c r="LOA48" s="851"/>
      <c r="LOB48" s="851"/>
      <c r="LOC48" s="851"/>
      <c r="LOD48" s="851"/>
      <c r="LOE48" s="851"/>
      <c r="LOF48" s="851"/>
      <c r="LOG48" s="851"/>
      <c r="LOH48" s="851"/>
      <c r="LOI48" s="851"/>
      <c r="LOJ48" s="851"/>
      <c r="LOK48" s="851"/>
      <c r="LOL48" s="851"/>
      <c r="LOM48" s="851"/>
      <c r="LON48" s="851"/>
      <c r="LOO48" s="851"/>
      <c r="LOP48" s="851"/>
      <c r="LOQ48" s="851"/>
      <c r="LOR48" s="851"/>
      <c r="LOS48" s="851"/>
      <c r="LOT48" s="851"/>
      <c r="LOU48" s="851"/>
      <c r="LOV48" s="851"/>
      <c r="LOW48" s="851"/>
      <c r="LOX48" s="851"/>
      <c r="LOY48" s="851"/>
      <c r="LOZ48" s="851"/>
      <c r="LPA48" s="851"/>
      <c r="LPB48" s="851"/>
      <c r="LPC48" s="851"/>
      <c r="LPD48" s="851"/>
      <c r="LPE48" s="851"/>
      <c r="LPF48" s="851"/>
      <c r="LPG48" s="851"/>
      <c r="LPH48" s="851"/>
      <c r="LPI48" s="851"/>
      <c r="LPJ48" s="851"/>
      <c r="LPK48" s="851"/>
      <c r="LPL48" s="851"/>
      <c r="LPM48" s="851"/>
      <c r="LPN48" s="851"/>
      <c r="LPO48" s="851"/>
      <c r="LPP48" s="851"/>
      <c r="LPQ48" s="851"/>
      <c r="LPR48" s="851"/>
      <c r="LPS48" s="851"/>
      <c r="LPT48" s="851"/>
      <c r="LPU48" s="851"/>
      <c r="LPV48" s="851"/>
      <c r="LPW48" s="851"/>
      <c r="LPX48" s="851"/>
      <c r="LPY48" s="851"/>
      <c r="LPZ48" s="851"/>
      <c r="LQA48" s="851"/>
      <c r="LQB48" s="851"/>
      <c r="LQC48" s="851"/>
      <c r="LQD48" s="851"/>
      <c r="LQE48" s="851"/>
      <c r="LQF48" s="851"/>
      <c r="LQG48" s="851"/>
      <c r="LQH48" s="851"/>
      <c r="LQI48" s="851"/>
      <c r="LQJ48" s="851"/>
      <c r="LQK48" s="851"/>
      <c r="LQL48" s="851"/>
      <c r="LQM48" s="851"/>
      <c r="LQN48" s="851"/>
      <c r="LQO48" s="851"/>
      <c r="LQP48" s="851"/>
      <c r="LQQ48" s="851"/>
      <c r="LQR48" s="851"/>
      <c r="LQS48" s="851"/>
      <c r="LQT48" s="851"/>
      <c r="LQU48" s="851"/>
      <c r="LQV48" s="851"/>
      <c r="LQW48" s="851"/>
      <c r="LQX48" s="851"/>
      <c r="LQY48" s="851"/>
      <c r="LQZ48" s="851"/>
      <c r="LRA48" s="851"/>
      <c r="LRB48" s="851"/>
      <c r="LRC48" s="851"/>
      <c r="LRD48" s="851"/>
      <c r="LRE48" s="851"/>
      <c r="LRF48" s="851"/>
      <c r="LRG48" s="851"/>
      <c r="LRH48" s="851"/>
      <c r="LRI48" s="851"/>
      <c r="LRJ48" s="851"/>
      <c r="LRK48" s="851"/>
      <c r="LRL48" s="851"/>
      <c r="LRM48" s="851"/>
      <c r="LRN48" s="851"/>
      <c r="LRO48" s="851"/>
      <c r="LRP48" s="851"/>
      <c r="LRQ48" s="851"/>
      <c r="LRR48" s="851"/>
      <c r="LRS48" s="851"/>
      <c r="LRT48" s="851"/>
      <c r="LRU48" s="851"/>
      <c r="LRV48" s="851"/>
      <c r="LRW48" s="851"/>
      <c r="LRX48" s="851"/>
      <c r="LRY48" s="851"/>
      <c r="LRZ48" s="851"/>
      <c r="LSA48" s="851"/>
      <c r="LSB48" s="851"/>
      <c r="LSC48" s="851"/>
      <c r="LSD48" s="851"/>
      <c r="LSE48" s="851"/>
      <c r="LSF48" s="851"/>
      <c r="LSG48" s="851"/>
      <c r="LSH48" s="851"/>
      <c r="LSI48" s="851"/>
      <c r="LSJ48" s="851"/>
      <c r="LSK48" s="851"/>
      <c r="LSL48" s="851"/>
      <c r="LSM48" s="851"/>
      <c r="LSN48" s="851"/>
      <c r="LSO48" s="851"/>
      <c r="LSP48" s="851"/>
      <c r="LSQ48" s="851"/>
      <c r="LSR48" s="851"/>
      <c r="LSS48" s="851"/>
      <c r="LST48" s="851"/>
      <c r="LSU48" s="851"/>
      <c r="LSV48" s="851"/>
      <c r="LSW48" s="851"/>
      <c r="LSX48" s="851"/>
      <c r="LSY48" s="851"/>
      <c r="LSZ48" s="851"/>
      <c r="LTA48" s="851"/>
      <c r="LTB48" s="851"/>
      <c r="LTC48" s="851"/>
      <c r="LTD48" s="851"/>
      <c r="LTE48" s="851"/>
      <c r="LTF48" s="851"/>
      <c r="LTG48" s="851"/>
      <c r="LTH48" s="851"/>
      <c r="LTI48" s="851"/>
      <c r="LTJ48" s="851"/>
      <c r="LTK48" s="851"/>
      <c r="LTL48" s="851"/>
      <c r="LTM48" s="851"/>
      <c r="LTN48" s="851"/>
      <c r="LTO48" s="851"/>
      <c r="LTP48" s="851"/>
      <c r="LTQ48" s="851"/>
      <c r="LTR48" s="851"/>
      <c r="LTS48" s="851"/>
      <c r="LTT48" s="851"/>
      <c r="LTU48" s="851"/>
      <c r="LTV48" s="851"/>
      <c r="LTW48" s="851"/>
      <c r="LTX48" s="851"/>
      <c r="LTY48" s="851"/>
      <c r="LTZ48" s="851"/>
      <c r="LUA48" s="851"/>
      <c r="LUB48" s="851"/>
      <c r="LUC48" s="851"/>
      <c r="LUD48" s="851"/>
      <c r="LUE48" s="851"/>
      <c r="LUF48" s="851"/>
      <c r="LUG48" s="851"/>
      <c r="LUH48" s="851"/>
      <c r="LUI48" s="851"/>
      <c r="LUJ48" s="851"/>
      <c r="LUK48" s="851"/>
      <c r="LUL48" s="851"/>
      <c r="LUM48" s="851"/>
      <c r="LUN48" s="851"/>
      <c r="LUO48" s="851"/>
      <c r="LUP48" s="851"/>
      <c r="LUQ48" s="851"/>
      <c r="LUR48" s="851"/>
      <c r="LUS48" s="851"/>
      <c r="LUT48" s="851"/>
      <c r="LUU48" s="851"/>
      <c r="LUV48" s="851"/>
      <c r="LUW48" s="851"/>
      <c r="LUX48" s="851"/>
      <c r="LUY48" s="851"/>
      <c r="LUZ48" s="851"/>
      <c r="LVA48" s="851"/>
      <c r="LVB48" s="851"/>
      <c r="LVC48" s="851"/>
      <c r="LVD48" s="851"/>
      <c r="LVE48" s="851"/>
      <c r="LVF48" s="851"/>
      <c r="LVG48" s="851"/>
      <c r="LVH48" s="851"/>
      <c r="LVI48" s="851"/>
      <c r="LVJ48" s="851"/>
      <c r="LVK48" s="851"/>
      <c r="LVL48" s="851"/>
      <c r="LVM48" s="851"/>
      <c r="LVN48" s="851"/>
      <c r="LVO48" s="851"/>
      <c r="LVP48" s="851"/>
      <c r="LVQ48" s="851"/>
      <c r="LVR48" s="851"/>
      <c r="LVS48" s="851"/>
      <c r="LVT48" s="851"/>
      <c r="LVU48" s="851"/>
      <c r="LVV48" s="851"/>
      <c r="LVW48" s="851"/>
      <c r="LVX48" s="851"/>
      <c r="LVY48" s="851"/>
      <c r="LVZ48" s="851"/>
      <c r="LWA48" s="851"/>
      <c r="LWB48" s="851"/>
      <c r="LWC48" s="851"/>
      <c r="LWD48" s="851"/>
      <c r="LWE48" s="851"/>
      <c r="LWF48" s="851"/>
      <c r="LWG48" s="851"/>
      <c r="LWH48" s="851"/>
      <c r="LWI48" s="851"/>
      <c r="LWJ48" s="851"/>
      <c r="LWK48" s="851"/>
      <c r="LWL48" s="851"/>
      <c r="LWM48" s="851"/>
      <c r="LWN48" s="851"/>
      <c r="LWO48" s="851"/>
      <c r="LWP48" s="851"/>
      <c r="LWQ48" s="851"/>
      <c r="LWR48" s="851"/>
      <c r="LWS48" s="851"/>
      <c r="LWT48" s="851"/>
      <c r="LWU48" s="851"/>
      <c r="LWV48" s="851"/>
      <c r="LWW48" s="851"/>
      <c r="LWX48" s="851"/>
      <c r="LWY48" s="851"/>
      <c r="LWZ48" s="851"/>
      <c r="LXA48" s="851"/>
      <c r="LXB48" s="851"/>
      <c r="LXC48" s="851"/>
      <c r="LXD48" s="851"/>
      <c r="LXE48" s="851"/>
      <c r="LXF48" s="851"/>
      <c r="LXG48" s="851"/>
      <c r="LXH48" s="851"/>
      <c r="LXI48" s="851"/>
      <c r="LXJ48" s="851"/>
      <c r="LXK48" s="851"/>
      <c r="LXL48" s="851"/>
      <c r="LXM48" s="851"/>
      <c r="LXN48" s="851"/>
      <c r="LXO48" s="851"/>
      <c r="LXP48" s="851"/>
      <c r="LXQ48" s="851"/>
      <c r="LXR48" s="851"/>
      <c r="LXS48" s="851"/>
      <c r="LXT48" s="851"/>
      <c r="LXU48" s="851"/>
      <c r="LXV48" s="851"/>
      <c r="LXW48" s="851"/>
      <c r="LXX48" s="851"/>
      <c r="LXY48" s="851"/>
      <c r="LXZ48" s="851"/>
      <c r="LYA48" s="851"/>
      <c r="LYB48" s="851"/>
      <c r="LYC48" s="851"/>
      <c r="LYD48" s="851"/>
      <c r="LYE48" s="851"/>
      <c r="LYF48" s="851"/>
      <c r="LYG48" s="851"/>
      <c r="LYH48" s="851"/>
      <c r="LYI48" s="851"/>
      <c r="LYJ48" s="851"/>
      <c r="LYK48" s="851"/>
      <c r="LYL48" s="851"/>
      <c r="LYM48" s="851"/>
      <c r="LYN48" s="851"/>
      <c r="LYO48" s="851"/>
      <c r="LYP48" s="851"/>
      <c r="LYQ48" s="851"/>
      <c r="LYR48" s="851"/>
      <c r="LYS48" s="851"/>
      <c r="LYT48" s="851"/>
      <c r="LYU48" s="851"/>
      <c r="LYV48" s="851"/>
      <c r="LYW48" s="851"/>
      <c r="LYX48" s="851"/>
      <c r="LYY48" s="851"/>
      <c r="LYZ48" s="851"/>
      <c r="LZA48" s="851"/>
      <c r="LZB48" s="851"/>
      <c r="LZC48" s="851"/>
      <c r="LZD48" s="851"/>
      <c r="LZE48" s="851"/>
      <c r="LZF48" s="851"/>
      <c r="LZG48" s="851"/>
      <c r="LZH48" s="851"/>
      <c r="LZI48" s="851"/>
      <c r="LZJ48" s="851"/>
      <c r="LZK48" s="851"/>
      <c r="LZL48" s="851"/>
      <c r="LZM48" s="851"/>
      <c r="LZN48" s="851"/>
      <c r="LZO48" s="851"/>
      <c r="LZP48" s="851"/>
      <c r="LZQ48" s="851"/>
      <c r="LZR48" s="851"/>
      <c r="LZS48" s="851"/>
      <c r="LZT48" s="851"/>
      <c r="LZU48" s="851"/>
      <c r="LZV48" s="851"/>
      <c r="LZW48" s="851"/>
      <c r="LZX48" s="851"/>
      <c r="LZY48" s="851"/>
      <c r="LZZ48" s="851"/>
      <c r="MAA48" s="851"/>
      <c r="MAB48" s="851"/>
      <c r="MAC48" s="851"/>
      <c r="MAD48" s="851"/>
      <c r="MAE48" s="851"/>
      <c r="MAF48" s="851"/>
      <c r="MAG48" s="851"/>
      <c r="MAH48" s="851"/>
      <c r="MAI48" s="851"/>
      <c r="MAJ48" s="851"/>
      <c r="MAK48" s="851"/>
      <c r="MAL48" s="851"/>
      <c r="MAM48" s="851"/>
      <c r="MAN48" s="851"/>
      <c r="MAO48" s="851"/>
      <c r="MAP48" s="851"/>
      <c r="MAQ48" s="851"/>
      <c r="MAR48" s="851"/>
      <c r="MAS48" s="851"/>
      <c r="MAT48" s="851"/>
      <c r="MAU48" s="851"/>
      <c r="MAV48" s="851"/>
      <c r="MAW48" s="851"/>
      <c r="MAX48" s="851"/>
      <c r="MAY48" s="851"/>
      <c r="MAZ48" s="851"/>
      <c r="MBA48" s="851"/>
      <c r="MBB48" s="851"/>
      <c r="MBC48" s="851"/>
      <c r="MBD48" s="851"/>
      <c r="MBE48" s="851"/>
      <c r="MBF48" s="851"/>
      <c r="MBG48" s="851"/>
      <c r="MBH48" s="851"/>
      <c r="MBI48" s="851"/>
      <c r="MBJ48" s="851"/>
      <c r="MBK48" s="851"/>
      <c r="MBL48" s="851"/>
      <c r="MBM48" s="851"/>
      <c r="MBN48" s="851"/>
      <c r="MBO48" s="851"/>
      <c r="MBP48" s="851"/>
      <c r="MBQ48" s="851"/>
      <c r="MBR48" s="851"/>
      <c r="MBS48" s="851"/>
      <c r="MBT48" s="851"/>
      <c r="MBU48" s="851"/>
      <c r="MBV48" s="851"/>
      <c r="MBW48" s="851"/>
      <c r="MBX48" s="851"/>
      <c r="MBY48" s="851"/>
      <c r="MBZ48" s="851"/>
      <c r="MCA48" s="851"/>
      <c r="MCB48" s="851"/>
      <c r="MCC48" s="851"/>
      <c r="MCD48" s="851"/>
      <c r="MCE48" s="851"/>
      <c r="MCF48" s="851"/>
      <c r="MCG48" s="851"/>
      <c r="MCH48" s="851"/>
      <c r="MCI48" s="851"/>
      <c r="MCJ48" s="851"/>
      <c r="MCK48" s="851"/>
      <c r="MCL48" s="851"/>
      <c r="MCM48" s="851"/>
      <c r="MCN48" s="851"/>
      <c r="MCO48" s="851"/>
      <c r="MCP48" s="851"/>
      <c r="MCQ48" s="851"/>
      <c r="MCR48" s="851"/>
      <c r="MCS48" s="851"/>
      <c r="MCT48" s="851"/>
      <c r="MCU48" s="851"/>
      <c r="MCV48" s="851"/>
      <c r="MCW48" s="851"/>
      <c r="MCX48" s="851"/>
      <c r="MCY48" s="851"/>
      <c r="MCZ48" s="851"/>
      <c r="MDA48" s="851"/>
      <c r="MDB48" s="851"/>
      <c r="MDC48" s="851"/>
      <c r="MDD48" s="851"/>
      <c r="MDE48" s="851"/>
      <c r="MDF48" s="851"/>
      <c r="MDG48" s="851"/>
      <c r="MDH48" s="851"/>
      <c r="MDI48" s="851"/>
      <c r="MDJ48" s="851"/>
      <c r="MDK48" s="851"/>
      <c r="MDL48" s="851"/>
      <c r="MDM48" s="851"/>
      <c r="MDN48" s="851"/>
      <c r="MDO48" s="851"/>
      <c r="MDP48" s="851"/>
      <c r="MDQ48" s="851"/>
      <c r="MDR48" s="851"/>
      <c r="MDS48" s="851"/>
      <c r="MDT48" s="851"/>
      <c r="MDU48" s="851"/>
      <c r="MDV48" s="851"/>
      <c r="MDW48" s="851"/>
      <c r="MDX48" s="851"/>
      <c r="MDY48" s="851"/>
      <c r="MDZ48" s="851"/>
      <c r="MEA48" s="851"/>
      <c r="MEB48" s="851"/>
      <c r="MEC48" s="851"/>
      <c r="MED48" s="851"/>
      <c r="MEE48" s="851"/>
      <c r="MEF48" s="851"/>
      <c r="MEG48" s="851"/>
      <c r="MEH48" s="851"/>
      <c r="MEI48" s="851"/>
      <c r="MEJ48" s="851"/>
      <c r="MEK48" s="851"/>
      <c r="MEL48" s="851"/>
      <c r="MEM48" s="851"/>
      <c r="MEN48" s="851"/>
      <c r="MEO48" s="851"/>
      <c r="MEP48" s="851"/>
      <c r="MEQ48" s="851"/>
      <c r="MER48" s="851"/>
      <c r="MES48" s="851"/>
      <c r="MET48" s="851"/>
      <c r="MEU48" s="851"/>
      <c r="MEV48" s="851"/>
      <c r="MEW48" s="851"/>
      <c r="MEX48" s="851"/>
      <c r="MEY48" s="851"/>
      <c r="MEZ48" s="851"/>
      <c r="MFA48" s="851"/>
      <c r="MFB48" s="851"/>
      <c r="MFC48" s="851"/>
      <c r="MFD48" s="851"/>
      <c r="MFE48" s="851"/>
      <c r="MFF48" s="851"/>
      <c r="MFG48" s="851"/>
      <c r="MFH48" s="851"/>
      <c r="MFI48" s="851"/>
      <c r="MFJ48" s="851"/>
      <c r="MFK48" s="851"/>
      <c r="MFL48" s="851"/>
      <c r="MFM48" s="851"/>
      <c r="MFN48" s="851"/>
      <c r="MFO48" s="851"/>
      <c r="MFP48" s="851"/>
      <c r="MFQ48" s="851"/>
      <c r="MFR48" s="851"/>
      <c r="MFS48" s="851"/>
      <c r="MFT48" s="851"/>
      <c r="MFU48" s="851"/>
      <c r="MFV48" s="851"/>
      <c r="MFW48" s="851"/>
      <c r="MFX48" s="851"/>
      <c r="MFY48" s="851"/>
      <c r="MFZ48" s="851"/>
      <c r="MGA48" s="851"/>
      <c r="MGB48" s="851"/>
      <c r="MGC48" s="851"/>
      <c r="MGD48" s="851"/>
      <c r="MGE48" s="851"/>
      <c r="MGF48" s="851"/>
      <c r="MGG48" s="851"/>
      <c r="MGH48" s="851"/>
      <c r="MGI48" s="851"/>
      <c r="MGJ48" s="851"/>
      <c r="MGK48" s="851"/>
      <c r="MGL48" s="851"/>
      <c r="MGM48" s="851"/>
      <c r="MGN48" s="851"/>
      <c r="MGO48" s="851"/>
      <c r="MGP48" s="851"/>
      <c r="MGQ48" s="851"/>
      <c r="MGR48" s="851"/>
      <c r="MGS48" s="851"/>
      <c r="MGT48" s="851"/>
      <c r="MGU48" s="851"/>
      <c r="MGV48" s="851"/>
      <c r="MGW48" s="851"/>
      <c r="MGX48" s="851"/>
      <c r="MGY48" s="851"/>
      <c r="MGZ48" s="851"/>
      <c r="MHA48" s="851"/>
      <c r="MHB48" s="851"/>
      <c r="MHC48" s="851"/>
      <c r="MHD48" s="851"/>
      <c r="MHE48" s="851"/>
      <c r="MHF48" s="851"/>
      <c r="MHG48" s="851"/>
      <c r="MHH48" s="851"/>
      <c r="MHI48" s="851"/>
      <c r="MHJ48" s="851"/>
      <c r="MHK48" s="851"/>
      <c r="MHL48" s="851"/>
      <c r="MHM48" s="851"/>
      <c r="MHN48" s="851"/>
      <c r="MHO48" s="851"/>
      <c r="MHP48" s="851"/>
      <c r="MHQ48" s="851"/>
      <c r="MHR48" s="851"/>
      <c r="MHS48" s="851"/>
      <c r="MHT48" s="851"/>
      <c r="MHU48" s="851"/>
      <c r="MHV48" s="851"/>
      <c r="MHW48" s="851"/>
      <c r="MHX48" s="851"/>
      <c r="MHY48" s="851"/>
      <c r="MHZ48" s="851"/>
      <c r="MIA48" s="851"/>
      <c r="MIB48" s="851"/>
      <c r="MIC48" s="851"/>
      <c r="MID48" s="851"/>
      <c r="MIE48" s="851"/>
      <c r="MIF48" s="851"/>
      <c r="MIG48" s="851"/>
      <c r="MIH48" s="851"/>
      <c r="MII48" s="851"/>
      <c r="MIJ48" s="851"/>
      <c r="MIK48" s="851"/>
      <c r="MIL48" s="851"/>
      <c r="MIM48" s="851"/>
      <c r="MIN48" s="851"/>
      <c r="MIO48" s="851"/>
      <c r="MIP48" s="851"/>
      <c r="MIQ48" s="851"/>
      <c r="MIR48" s="851"/>
      <c r="MIS48" s="851"/>
      <c r="MIT48" s="851"/>
      <c r="MIU48" s="851"/>
      <c r="MIV48" s="851"/>
      <c r="MIW48" s="851"/>
      <c r="MIX48" s="851"/>
      <c r="MIY48" s="851"/>
      <c r="MIZ48" s="851"/>
      <c r="MJA48" s="851"/>
      <c r="MJB48" s="851"/>
      <c r="MJC48" s="851"/>
      <c r="MJD48" s="851"/>
      <c r="MJE48" s="851"/>
      <c r="MJF48" s="851"/>
      <c r="MJG48" s="851"/>
      <c r="MJH48" s="851"/>
      <c r="MJI48" s="851"/>
      <c r="MJJ48" s="851"/>
      <c r="MJK48" s="851"/>
      <c r="MJL48" s="851"/>
      <c r="MJM48" s="851"/>
      <c r="MJN48" s="851"/>
      <c r="MJO48" s="851"/>
      <c r="MJP48" s="851"/>
      <c r="MJQ48" s="851"/>
      <c r="MJR48" s="851"/>
      <c r="MJS48" s="851"/>
      <c r="MJT48" s="851"/>
      <c r="MJU48" s="851"/>
      <c r="MJV48" s="851"/>
      <c r="MJW48" s="851"/>
      <c r="MJX48" s="851"/>
      <c r="MJY48" s="851"/>
      <c r="MJZ48" s="851"/>
      <c r="MKA48" s="851"/>
      <c r="MKB48" s="851"/>
      <c r="MKC48" s="851"/>
      <c r="MKD48" s="851"/>
      <c r="MKE48" s="851"/>
      <c r="MKF48" s="851"/>
      <c r="MKG48" s="851"/>
      <c r="MKH48" s="851"/>
      <c r="MKI48" s="851"/>
      <c r="MKJ48" s="851"/>
      <c r="MKK48" s="851"/>
      <c r="MKL48" s="851"/>
      <c r="MKM48" s="851"/>
      <c r="MKN48" s="851"/>
      <c r="MKO48" s="851"/>
      <c r="MKP48" s="851"/>
      <c r="MKQ48" s="851"/>
      <c r="MKR48" s="851"/>
      <c r="MKS48" s="851"/>
      <c r="MKT48" s="851"/>
      <c r="MKU48" s="851"/>
      <c r="MKV48" s="851"/>
      <c r="MKW48" s="851"/>
      <c r="MKX48" s="851"/>
      <c r="MKY48" s="851"/>
      <c r="MKZ48" s="851"/>
      <c r="MLA48" s="851"/>
      <c r="MLB48" s="851"/>
      <c r="MLC48" s="851"/>
      <c r="MLD48" s="851"/>
      <c r="MLE48" s="851"/>
      <c r="MLF48" s="851"/>
      <c r="MLG48" s="851"/>
      <c r="MLH48" s="851"/>
      <c r="MLI48" s="851"/>
      <c r="MLJ48" s="851"/>
      <c r="MLK48" s="851"/>
      <c r="MLL48" s="851"/>
      <c r="MLM48" s="851"/>
      <c r="MLN48" s="851"/>
      <c r="MLO48" s="851"/>
      <c r="MLP48" s="851"/>
      <c r="MLQ48" s="851"/>
      <c r="MLR48" s="851"/>
      <c r="MLS48" s="851"/>
      <c r="MLT48" s="851"/>
      <c r="MLU48" s="851"/>
      <c r="MLV48" s="851"/>
      <c r="MLW48" s="851"/>
      <c r="MLX48" s="851"/>
      <c r="MLY48" s="851"/>
      <c r="MLZ48" s="851"/>
      <c r="MMA48" s="851"/>
      <c r="MMB48" s="851"/>
      <c r="MMC48" s="851"/>
      <c r="MMD48" s="851"/>
      <c r="MME48" s="851"/>
      <c r="MMF48" s="851"/>
      <c r="MMG48" s="851"/>
      <c r="MMH48" s="851"/>
      <c r="MMI48" s="851"/>
      <c r="MMJ48" s="851"/>
      <c r="MMK48" s="851"/>
      <c r="MML48" s="851"/>
      <c r="MMM48" s="851"/>
      <c r="MMN48" s="851"/>
      <c r="MMO48" s="851"/>
      <c r="MMP48" s="851"/>
      <c r="MMQ48" s="851"/>
      <c r="MMR48" s="851"/>
      <c r="MMS48" s="851"/>
      <c r="MMT48" s="851"/>
      <c r="MMU48" s="851"/>
      <c r="MMV48" s="851"/>
      <c r="MMW48" s="851"/>
      <c r="MMX48" s="851"/>
      <c r="MMY48" s="851"/>
      <c r="MMZ48" s="851"/>
      <c r="MNA48" s="851"/>
      <c r="MNB48" s="851"/>
      <c r="MNC48" s="851"/>
      <c r="MND48" s="851"/>
      <c r="MNE48" s="851"/>
      <c r="MNF48" s="851"/>
      <c r="MNG48" s="851"/>
      <c r="MNH48" s="851"/>
      <c r="MNI48" s="851"/>
      <c r="MNJ48" s="851"/>
      <c r="MNK48" s="851"/>
      <c r="MNL48" s="851"/>
      <c r="MNM48" s="851"/>
      <c r="MNN48" s="851"/>
      <c r="MNO48" s="851"/>
      <c r="MNP48" s="851"/>
      <c r="MNQ48" s="851"/>
      <c r="MNR48" s="851"/>
      <c r="MNS48" s="851"/>
      <c r="MNT48" s="851"/>
      <c r="MNU48" s="851"/>
      <c r="MNV48" s="851"/>
      <c r="MNW48" s="851"/>
      <c r="MNX48" s="851"/>
      <c r="MNY48" s="851"/>
      <c r="MNZ48" s="851"/>
      <c r="MOA48" s="851"/>
      <c r="MOB48" s="851"/>
      <c r="MOC48" s="851"/>
      <c r="MOD48" s="851"/>
      <c r="MOE48" s="851"/>
      <c r="MOF48" s="851"/>
      <c r="MOG48" s="851"/>
      <c r="MOH48" s="851"/>
      <c r="MOI48" s="851"/>
      <c r="MOJ48" s="851"/>
      <c r="MOK48" s="851"/>
      <c r="MOL48" s="851"/>
      <c r="MOM48" s="851"/>
      <c r="MON48" s="851"/>
      <c r="MOO48" s="851"/>
      <c r="MOP48" s="851"/>
      <c r="MOQ48" s="851"/>
      <c r="MOR48" s="851"/>
      <c r="MOS48" s="851"/>
      <c r="MOT48" s="851"/>
      <c r="MOU48" s="851"/>
      <c r="MOV48" s="851"/>
      <c r="MOW48" s="851"/>
      <c r="MOX48" s="851"/>
      <c r="MOY48" s="851"/>
      <c r="MOZ48" s="851"/>
      <c r="MPA48" s="851"/>
      <c r="MPB48" s="851"/>
      <c r="MPC48" s="851"/>
      <c r="MPD48" s="851"/>
      <c r="MPE48" s="851"/>
      <c r="MPF48" s="851"/>
      <c r="MPG48" s="851"/>
      <c r="MPH48" s="851"/>
      <c r="MPI48" s="851"/>
      <c r="MPJ48" s="851"/>
      <c r="MPK48" s="851"/>
      <c r="MPL48" s="851"/>
      <c r="MPM48" s="851"/>
      <c r="MPN48" s="851"/>
      <c r="MPO48" s="851"/>
      <c r="MPP48" s="851"/>
      <c r="MPQ48" s="851"/>
      <c r="MPR48" s="851"/>
      <c r="MPS48" s="851"/>
      <c r="MPT48" s="851"/>
      <c r="MPU48" s="851"/>
      <c r="MPV48" s="851"/>
      <c r="MPW48" s="851"/>
      <c r="MPX48" s="851"/>
      <c r="MPY48" s="851"/>
      <c r="MPZ48" s="851"/>
      <c r="MQA48" s="851"/>
      <c r="MQB48" s="851"/>
      <c r="MQC48" s="851"/>
      <c r="MQD48" s="851"/>
      <c r="MQE48" s="851"/>
      <c r="MQF48" s="851"/>
      <c r="MQG48" s="851"/>
      <c r="MQH48" s="851"/>
      <c r="MQI48" s="851"/>
      <c r="MQJ48" s="851"/>
      <c r="MQK48" s="851"/>
      <c r="MQL48" s="851"/>
      <c r="MQM48" s="851"/>
      <c r="MQN48" s="851"/>
      <c r="MQO48" s="851"/>
      <c r="MQP48" s="851"/>
      <c r="MQQ48" s="851"/>
      <c r="MQR48" s="851"/>
      <c r="MQS48" s="851"/>
      <c r="MQT48" s="851"/>
      <c r="MQU48" s="851"/>
      <c r="MQV48" s="851"/>
      <c r="MQW48" s="851"/>
      <c r="MQX48" s="851"/>
      <c r="MQY48" s="851"/>
      <c r="MQZ48" s="851"/>
      <c r="MRA48" s="851"/>
      <c r="MRB48" s="851"/>
      <c r="MRC48" s="851"/>
      <c r="MRD48" s="851"/>
      <c r="MRE48" s="851"/>
      <c r="MRF48" s="851"/>
      <c r="MRG48" s="851"/>
      <c r="MRH48" s="851"/>
      <c r="MRI48" s="851"/>
      <c r="MRJ48" s="851"/>
      <c r="MRK48" s="851"/>
      <c r="MRL48" s="851"/>
      <c r="MRM48" s="851"/>
      <c r="MRN48" s="851"/>
      <c r="MRO48" s="851"/>
      <c r="MRP48" s="851"/>
      <c r="MRQ48" s="851"/>
      <c r="MRR48" s="851"/>
      <c r="MRS48" s="851"/>
      <c r="MRT48" s="851"/>
      <c r="MRU48" s="851"/>
      <c r="MRV48" s="851"/>
      <c r="MRW48" s="851"/>
      <c r="MRX48" s="851"/>
      <c r="MRY48" s="851"/>
      <c r="MRZ48" s="851"/>
      <c r="MSA48" s="851"/>
      <c r="MSB48" s="851"/>
      <c r="MSC48" s="851"/>
      <c r="MSD48" s="851"/>
      <c r="MSE48" s="851"/>
      <c r="MSF48" s="851"/>
      <c r="MSG48" s="851"/>
      <c r="MSH48" s="851"/>
      <c r="MSI48" s="851"/>
      <c r="MSJ48" s="851"/>
      <c r="MSK48" s="851"/>
      <c r="MSL48" s="851"/>
      <c r="MSM48" s="851"/>
      <c r="MSN48" s="851"/>
      <c r="MSO48" s="851"/>
      <c r="MSP48" s="851"/>
      <c r="MSQ48" s="851"/>
      <c r="MSR48" s="851"/>
      <c r="MSS48" s="851"/>
      <c r="MST48" s="851"/>
      <c r="MSU48" s="851"/>
      <c r="MSV48" s="851"/>
      <c r="MSW48" s="851"/>
      <c r="MSX48" s="851"/>
      <c r="MSY48" s="851"/>
      <c r="MSZ48" s="851"/>
      <c r="MTA48" s="851"/>
      <c r="MTB48" s="851"/>
      <c r="MTC48" s="851"/>
      <c r="MTD48" s="851"/>
      <c r="MTE48" s="851"/>
      <c r="MTF48" s="851"/>
      <c r="MTG48" s="851"/>
      <c r="MTH48" s="851"/>
      <c r="MTI48" s="851"/>
      <c r="MTJ48" s="851"/>
      <c r="MTK48" s="851"/>
      <c r="MTL48" s="851"/>
      <c r="MTM48" s="851"/>
      <c r="MTN48" s="851"/>
      <c r="MTO48" s="851"/>
      <c r="MTP48" s="851"/>
      <c r="MTQ48" s="851"/>
      <c r="MTR48" s="851"/>
      <c r="MTS48" s="851"/>
      <c r="MTT48" s="851"/>
      <c r="MTU48" s="851"/>
      <c r="MTV48" s="851"/>
      <c r="MTW48" s="851"/>
      <c r="MTX48" s="851"/>
      <c r="MTY48" s="851"/>
      <c r="MTZ48" s="851"/>
      <c r="MUA48" s="851"/>
      <c r="MUB48" s="851"/>
      <c r="MUC48" s="851"/>
      <c r="MUD48" s="851"/>
      <c r="MUE48" s="851"/>
      <c r="MUF48" s="851"/>
      <c r="MUG48" s="851"/>
      <c r="MUH48" s="851"/>
      <c r="MUI48" s="851"/>
      <c r="MUJ48" s="851"/>
      <c r="MUK48" s="851"/>
      <c r="MUL48" s="851"/>
      <c r="MUM48" s="851"/>
      <c r="MUN48" s="851"/>
      <c r="MUO48" s="851"/>
      <c r="MUP48" s="851"/>
      <c r="MUQ48" s="851"/>
      <c r="MUR48" s="851"/>
      <c r="MUS48" s="851"/>
      <c r="MUT48" s="851"/>
      <c r="MUU48" s="851"/>
      <c r="MUV48" s="851"/>
      <c r="MUW48" s="851"/>
      <c r="MUX48" s="851"/>
      <c r="MUY48" s="851"/>
      <c r="MUZ48" s="851"/>
      <c r="MVA48" s="851"/>
      <c r="MVB48" s="851"/>
      <c r="MVC48" s="851"/>
      <c r="MVD48" s="851"/>
      <c r="MVE48" s="851"/>
      <c r="MVF48" s="851"/>
      <c r="MVG48" s="851"/>
      <c r="MVH48" s="851"/>
      <c r="MVI48" s="851"/>
      <c r="MVJ48" s="851"/>
      <c r="MVK48" s="851"/>
      <c r="MVL48" s="851"/>
      <c r="MVM48" s="851"/>
      <c r="MVN48" s="851"/>
      <c r="MVO48" s="851"/>
      <c r="MVP48" s="851"/>
      <c r="MVQ48" s="851"/>
      <c r="MVR48" s="851"/>
      <c r="MVS48" s="851"/>
      <c r="MVT48" s="851"/>
      <c r="MVU48" s="851"/>
      <c r="MVV48" s="851"/>
      <c r="MVW48" s="851"/>
      <c r="MVX48" s="851"/>
      <c r="MVY48" s="851"/>
      <c r="MVZ48" s="851"/>
      <c r="MWA48" s="851"/>
      <c r="MWB48" s="851"/>
      <c r="MWC48" s="851"/>
      <c r="MWD48" s="851"/>
      <c r="MWE48" s="851"/>
      <c r="MWF48" s="851"/>
      <c r="MWG48" s="851"/>
      <c r="MWH48" s="851"/>
      <c r="MWI48" s="851"/>
      <c r="MWJ48" s="851"/>
      <c r="MWK48" s="851"/>
      <c r="MWL48" s="851"/>
      <c r="MWM48" s="851"/>
      <c r="MWN48" s="851"/>
      <c r="MWO48" s="851"/>
      <c r="MWP48" s="851"/>
      <c r="MWQ48" s="851"/>
      <c r="MWR48" s="851"/>
      <c r="MWS48" s="851"/>
      <c r="MWT48" s="851"/>
      <c r="MWU48" s="851"/>
      <c r="MWV48" s="851"/>
      <c r="MWW48" s="851"/>
      <c r="MWX48" s="851"/>
      <c r="MWY48" s="851"/>
      <c r="MWZ48" s="851"/>
      <c r="MXA48" s="851"/>
      <c r="MXB48" s="851"/>
      <c r="MXC48" s="851"/>
      <c r="MXD48" s="851"/>
      <c r="MXE48" s="851"/>
      <c r="MXF48" s="851"/>
      <c r="MXG48" s="851"/>
      <c r="MXH48" s="851"/>
      <c r="MXI48" s="851"/>
      <c r="MXJ48" s="851"/>
      <c r="MXK48" s="851"/>
      <c r="MXL48" s="851"/>
      <c r="MXM48" s="851"/>
      <c r="MXN48" s="851"/>
      <c r="MXO48" s="851"/>
      <c r="MXP48" s="851"/>
      <c r="MXQ48" s="851"/>
      <c r="MXR48" s="851"/>
      <c r="MXS48" s="851"/>
      <c r="MXT48" s="851"/>
      <c r="MXU48" s="851"/>
      <c r="MXV48" s="851"/>
      <c r="MXW48" s="851"/>
      <c r="MXX48" s="851"/>
      <c r="MXY48" s="851"/>
      <c r="MXZ48" s="851"/>
      <c r="MYA48" s="851"/>
      <c r="MYB48" s="851"/>
      <c r="MYC48" s="851"/>
      <c r="MYD48" s="851"/>
      <c r="MYE48" s="851"/>
      <c r="MYF48" s="851"/>
      <c r="MYG48" s="851"/>
      <c r="MYH48" s="851"/>
      <c r="MYI48" s="851"/>
      <c r="MYJ48" s="851"/>
      <c r="MYK48" s="851"/>
      <c r="MYL48" s="851"/>
      <c r="MYM48" s="851"/>
      <c r="MYN48" s="851"/>
      <c r="MYO48" s="851"/>
      <c r="MYP48" s="851"/>
      <c r="MYQ48" s="851"/>
      <c r="MYR48" s="851"/>
      <c r="MYS48" s="851"/>
      <c r="MYT48" s="851"/>
      <c r="MYU48" s="851"/>
      <c r="MYV48" s="851"/>
      <c r="MYW48" s="851"/>
      <c r="MYX48" s="851"/>
      <c r="MYY48" s="851"/>
      <c r="MYZ48" s="851"/>
      <c r="MZA48" s="851"/>
      <c r="MZB48" s="851"/>
      <c r="MZC48" s="851"/>
      <c r="MZD48" s="851"/>
      <c r="MZE48" s="851"/>
      <c r="MZF48" s="851"/>
      <c r="MZG48" s="851"/>
      <c r="MZH48" s="851"/>
      <c r="MZI48" s="851"/>
      <c r="MZJ48" s="851"/>
      <c r="MZK48" s="851"/>
      <c r="MZL48" s="851"/>
      <c r="MZM48" s="851"/>
      <c r="MZN48" s="851"/>
      <c r="MZO48" s="851"/>
      <c r="MZP48" s="851"/>
      <c r="MZQ48" s="851"/>
      <c r="MZR48" s="851"/>
      <c r="MZS48" s="851"/>
      <c r="MZT48" s="851"/>
      <c r="MZU48" s="851"/>
      <c r="MZV48" s="851"/>
      <c r="MZW48" s="851"/>
      <c r="MZX48" s="851"/>
      <c r="MZY48" s="851"/>
      <c r="MZZ48" s="851"/>
      <c r="NAA48" s="851"/>
      <c r="NAB48" s="851"/>
      <c r="NAC48" s="851"/>
      <c r="NAD48" s="851"/>
      <c r="NAE48" s="851"/>
      <c r="NAF48" s="851"/>
      <c r="NAG48" s="851"/>
      <c r="NAH48" s="851"/>
      <c r="NAI48" s="851"/>
      <c r="NAJ48" s="851"/>
      <c r="NAK48" s="851"/>
      <c r="NAL48" s="851"/>
      <c r="NAM48" s="851"/>
      <c r="NAN48" s="851"/>
      <c r="NAO48" s="851"/>
      <c r="NAP48" s="851"/>
      <c r="NAQ48" s="851"/>
      <c r="NAR48" s="851"/>
      <c r="NAS48" s="851"/>
      <c r="NAT48" s="851"/>
      <c r="NAU48" s="851"/>
      <c r="NAV48" s="851"/>
      <c r="NAW48" s="851"/>
      <c r="NAX48" s="851"/>
      <c r="NAY48" s="851"/>
      <c r="NAZ48" s="851"/>
      <c r="NBA48" s="851"/>
      <c r="NBB48" s="851"/>
      <c r="NBC48" s="851"/>
      <c r="NBD48" s="851"/>
      <c r="NBE48" s="851"/>
      <c r="NBF48" s="851"/>
      <c r="NBG48" s="851"/>
      <c r="NBH48" s="851"/>
      <c r="NBI48" s="851"/>
      <c r="NBJ48" s="851"/>
      <c r="NBK48" s="851"/>
      <c r="NBL48" s="851"/>
      <c r="NBM48" s="851"/>
      <c r="NBN48" s="851"/>
      <c r="NBO48" s="851"/>
      <c r="NBP48" s="851"/>
      <c r="NBQ48" s="851"/>
      <c r="NBR48" s="851"/>
      <c r="NBS48" s="851"/>
      <c r="NBT48" s="851"/>
      <c r="NBU48" s="851"/>
      <c r="NBV48" s="851"/>
      <c r="NBW48" s="851"/>
      <c r="NBX48" s="851"/>
      <c r="NBY48" s="851"/>
      <c r="NBZ48" s="851"/>
      <c r="NCA48" s="851"/>
      <c r="NCB48" s="851"/>
      <c r="NCC48" s="851"/>
      <c r="NCD48" s="851"/>
      <c r="NCE48" s="851"/>
      <c r="NCF48" s="851"/>
      <c r="NCG48" s="851"/>
      <c r="NCH48" s="851"/>
      <c r="NCI48" s="851"/>
      <c r="NCJ48" s="851"/>
      <c r="NCK48" s="851"/>
      <c r="NCL48" s="851"/>
      <c r="NCM48" s="851"/>
      <c r="NCN48" s="851"/>
      <c r="NCO48" s="851"/>
      <c r="NCP48" s="851"/>
      <c r="NCQ48" s="851"/>
      <c r="NCR48" s="851"/>
      <c r="NCS48" s="851"/>
      <c r="NCT48" s="851"/>
      <c r="NCU48" s="851"/>
      <c r="NCV48" s="851"/>
      <c r="NCW48" s="851"/>
      <c r="NCX48" s="851"/>
      <c r="NCY48" s="851"/>
      <c r="NCZ48" s="851"/>
      <c r="NDA48" s="851"/>
      <c r="NDB48" s="851"/>
      <c r="NDC48" s="851"/>
      <c r="NDD48" s="851"/>
      <c r="NDE48" s="851"/>
      <c r="NDF48" s="851"/>
      <c r="NDG48" s="851"/>
      <c r="NDH48" s="851"/>
      <c r="NDI48" s="851"/>
      <c r="NDJ48" s="851"/>
      <c r="NDK48" s="851"/>
      <c r="NDL48" s="851"/>
      <c r="NDM48" s="851"/>
      <c r="NDN48" s="851"/>
      <c r="NDO48" s="851"/>
      <c r="NDP48" s="851"/>
      <c r="NDQ48" s="851"/>
      <c r="NDR48" s="851"/>
      <c r="NDS48" s="851"/>
      <c r="NDT48" s="851"/>
      <c r="NDU48" s="851"/>
      <c r="NDV48" s="851"/>
      <c r="NDW48" s="851"/>
      <c r="NDX48" s="851"/>
      <c r="NDY48" s="851"/>
      <c r="NDZ48" s="851"/>
      <c r="NEA48" s="851"/>
      <c r="NEB48" s="851"/>
      <c r="NEC48" s="851"/>
      <c r="NED48" s="851"/>
      <c r="NEE48" s="851"/>
      <c r="NEF48" s="851"/>
      <c r="NEG48" s="851"/>
      <c r="NEH48" s="851"/>
      <c r="NEI48" s="851"/>
      <c r="NEJ48" s="851"/>
      <c r="NEK48" s="851"/>
      <c r="NEL48" s="851"/>
      <c r="NEM48" s="851"/>
      <c r="NEN48" s="851"/>
      <c r="NEO48" s="851"/>
      <c r="NEP48" s="851"/>
      <c r="NEQ48" s="851"/>
      <c r="NER48" s="851"/>
      <c r="NES48" s="851"/>
      <c r="NET48" s="851"/>
      <c r="NEU48" s="851"/>
      <c r="NEV48" s="851"/>
      <c r="NEW48" s="851"/>
      <c r="NEX48" s="851"/>
      <c r="NEY48" s="851"/>
      <c r="NEZ48" s="851"/>
      <c r="NFA48" s="851"/>
      <c r="NFB48" s="851"/>
      <c r="NFC48" s="851"/>
      <c r="NFD48" s="851"/>
      <c r="NFE48" s="851"/>
      <c r="NFF48" s="851"/>
      <c r="NFG48" s="851"/>
      <c r="NFH48" s="851"/>
      <c r="NFI48" s="851"/>
      <c r="NFJ48" s="851"/>
      <c r="NFK48" s="851"/>
      <c r="NFL48" s="851"/>
      <c r="NFM48" s="851"/>
      <c r="NFN48" s="851"/>
      <c r="NFO48" s="851"/>
      <c r="NFP48" s="851"/>
      <c r="NFQ48" s="851"/>
      <c r="NFR48" s="851"/>
      <c r="NFS48" s="851"/>
      <c r="NFT48" s="851"/>
      <c r="NFU48" s="851"/>
      <c r="NFV48" s="851"/>
      <c r="NFW48" s="851"/>
      <c r="NFX48" s="851"/>
      <c r="NFY48" s="851"/>
      <c r="NFZ48" s="851"/>
      <c r="NGA48" s="851"/>
      <c r="NGB48" s="851"/>
      <c r="NGC48" s="851"/>
      <c r="NGD48" s="851"/>
      <c r="NGE48" s="851"/>
      <c r="NGF48" s="851"/>
      <c r="NGG48" s="851"/>
      <c r="NGH48" s="851"/>
      <c r="NGI48" s="851"/>
      <c r="NGJ48" s="851"/>
      <c r="NGK48" s="851"/>
      <c r="NGL48" s="851"/>
      <c r="NGM48" s="851"/>
      <c r="NGN48" s="851"/>
      <c r="NGO48" s="851"/>
      <c r="NGP48" s="851"/>
      <c r="NGQ48" s="851"/>
      <c r="NGR48" s="851"/>
      <c r="NGS48" s="851"/>
      <c r="NGT48" s="851"/>
      <c r="NGU48" s="851"/>
      <c r="NGV48" s="851"/>
      <c r="NGW48" s="851"/>
      <c r="NGX48" s="851"/>
      <c r="NGY48" s="851"/>
      <c r="NGZ48" s="851"/>
      <c r="NHA48" s="851"/>
      <c r="NHB48" s="851"/>
      <c r="NHC48" s="851"/>
      <c r="NHD48" s="851"/>
      <c r="NHE48" s="851"/>
      <c r="NHF48" s="851"/>
      <c r="NHG48" s="851"/>
      <c r="NHH48" s="851"/>
      <c r="NHI48" s="851"/>
      <c r="NHJ48" s="851"/>
      <c r="NHK48" s="851"/>
      <c r="NHL48" s="851"/>
      <c r="NHM48" s="851"/>
      <c r="NHN48" s="851"/>
      <c r="NHO48" s="851"/>
      <c r="NHP48" s="851"/>
      <c r="NHQ48" s="851"/>
      <c r="NHR48" s="851"/>
      <c r="NHS48" s="851"/>
      <c r="NHT48" s="851"/>
      <c r="NHU48" s="851"/>
      <c r="NHV48" s="851"/>
      <c r="NHW48" s="851"/>
      <c r="NHX48" s="851"/>
      <c r="NHY48" s="851"/>
      <c r="NHZ48" s="851"/>
      <c r="NIA48" s="851"/>
      <c r="NIB48" s="851"/>
      <c r="NIC48" s="851"/>
      <c r="NID48" s="851"/>
      <c r="NIE48" s="851"/>
      <c r="NIF48" s="851"/>
      <c r="NIG48" s="851"/>
      <c r="NIH48" s="851"/>
      <c r="NII48" s="851"/>
      <c r="NIJ48" s="851"/>
      <c r="NIK48" s="851"/>
      <c r="NIL48" s="851"/>
      <c r="NIM48" s="851"/>
      <c r="NIN48" s="851"/>
      <c r="NIO48" s="851"/>
      <c r="NIP48" s="851"/>
      <c r="NIQ48" s="851"/>
      <c r="NIR48" s="851"/>
      <c r="NIS48" s="851"/>
      <c r="NIT48" s="851"/>
      <c r="NIU48" s="851"/>
      <c r="NIV48" s="851"/>
      <c r="NIW48" s="851"/>
      <c r="NIX48" s="851"/>
      <c r="NIY48" s="851"/>
      <c r="NIZ48" s="851"/>
      <c r="NJA48" s="851"/>
      <c r="NJB48" s="851"/>
      <c r="NJC48" s="851"/>
      <c r="NJD48" s="851"/>
      <c r="NJE48" s="851"/>
      <c r="NJF48" s="851"/>
      <c r="NJG48" s="851"/>
      <c r="NJH48" s="851"/>
      <c r="NJI48" s="851"/>
      <c r="NJJ48" s="851"/>
      <c r="NJK48" s="851"/>
      <c r="NJL48" s="851"/>
      <c r="NJM48" s="851"/>
      <c r="NJN48" s="851"/>
      <c r="NJO48" s="851"/>
      <c r="NJP48" s="851"/>
      <c r="NJQ48" s="851"/>
      <c r="NJR48" s="851"/>
      <c r="NJS48" s="851"/>
      <c r="NJT48" s="851"/>
      <c r="NJU48" s="851"/>
      <c r="NJV48" s="851"/>
      <c r="NJW48" s="851"/>
      <c r="NJX48" s="851"/>
      <c r="NJY48" s="851"/>
      <c r="NJZ48" s="851"/>
      <c r="NKA48" s="851"/>
      <c r="NKB48" s="851"/>
      <c r="NKC48" s="851"/>
      <c r="NKD48" s="851"/>
      <c r="NKE48" s="851"/>
      <c r="NKF48" s="851"/>
      <c r="NKG48" s="851"/>
      <c r="NKH48" s="851"/>
      <c r="NKI48" s="851"/>
      <c r="NKJ48" s="851"/>
      <c r="NKK48" s="851"/>
      <c r="NKL48" s="851"/>
      <c r="NKM48" s="851"/>
      <c r="NKN48" s="851"/>
      <c r="NKO48" s="851"/>
      <c r="NKP48" s="851"/>
      <c r="NKQ48" s="851"/>
      <c r="NKR48" s="851"/>
      <c r="NKS48" s="851"/>
      <c r="NKT48" s="851"/>
      <c r="NKU48" s="851"/>
      <c r="NKV48" s="851"/>
      <c r="NKW48" s="851"/>
      <c r="NKX48" s="851"/>
      <c r="NKY48" s="851"/>
      <c r="NKZ48" s="851"/>
      <c r="NLA48" s="851"/>
      <c r="NLB48" s="851"/>
      <c r="NLC48" s="851"/>
      <c r="NLD48" s="851"/>
      <c r="NLE48" s="851"/>
      <c r="NLF48" s="851"/>
      <c r="NLG48" s="851"/>
      <c r="NLH48" s="851"/>
      <c r="NLI48" s="851"/>
      <c r="NLJ48" s="851"/>
      <c r="NLK48" s="851"/>
      <c r="NLL48" s="851"/>
      <c r="NLM48" s="851"/>
      <c r="NLN48" s="851"/>
      <c r="NLO48" s="851"/>
      <c r="NLP48" s="851"/>
      <c r="NLQ48" s="851"/>
      <c r="NLR48" s="851"/>
      <c r="NLS48" s="851"/>
      <c r="NLT48" s="851"/>
      <c r="NLU48" s="851"/>
      <c r="NLV48" s="851"/>
      <c r="NLW48" s="851"/>
      <c r="NLX48" s="851"/>
      <c r="NLY48" s="851"/>
      <c r="NLZ48" s="851"/>
      <c r="NMA48" s="851"/>
      <c r="NMB48" s="851"/>
      <c r="NMC48" s="851"/>
      <c r="NMD48" s="851"/>
      <c r="NME48" s="851"/>
      <c r="NMF48" s="851"/>
      <c r="NMG48" s="851"/>
      <c r="NMH48" s="851"/>
      <c r="NMI48" s="851"/>
      <c r="NMJ48" s="851"/>
      <c r="NMK48" s="851"/>
      <c r="NML48" s="851"/>
      <c r="NMM48" s="851"/>
      <c r="NMN48" s="851"/>
      <c r="NMO48" s="851"/>
      <c r="NMP48" s="851"/>
      <c r="NMQ48" s="851"/>
      <c r="NMR48" s="851"/>
      <c r="NMS48" s="851"/>
      <c r="NMT48" s="851"/>
      <c r="NMU48" s="851"/>
      <c r="NMV48" s="851"/>
      <c r="NMW48" s="851"/>
      <c r="NMX48" s="851"/>
      <c r="NMY48" s="851"/>
      <c r="NMZ48" s="851"/>
      <c r="NNA48" s="851"/>
      <c r="NNB48" s="851"/>
      <c r="NNC48" s="851"/>
      <c r="NND48" s="851"/>
      <c r="NNE48" s="851"/>
      <c r="NNF48" s="851"/>
      <c r="NNG48" s="851"/>
      <c r="NNH48" s="851"/>
      <c r="NNI48" s="851"/>
      <c r="NNJ48" s="851"/>
      <c r="NNK48" s="851"/>
      <c r="NNL48" s="851"/>
      <c r="NNM48" s="851"/>
      <c r="NNN48" s="851"/>
      <c r="NNO48" s="851"/>
      <c r="NNP48" s="851"/>
      <c r="NNQ48" s="851"/>
      <c r="NNR48" s="851"/>
      <c r="NNS48" s="851"/>
      <c r="NNT48" s="851"/>
      <c r="NNU48" s="851"/>
      <c r="NNV48" s="851"/>
      <c r="NNW48" s="851"/>
      <c r="NNX48" s="851"/>
      <c r="NNY48" s="851"/>
      <c r="NNZ48" s="851"/>
      <c r="NOA48" s="851"/>
      <c r="NOB48" s="851"/>
      <c r="NOC48" s="851"/>
      <c r="NOD48" s="851"/>
      <c r="NOE48" s="851"/>
      <c r="NOF48" s="851"/>
      <c r="NOG48" s="851"/>
      <c r="NOH48" s="851"/>
      <c r="NOI48" s="851"/>
      <c r="NOJ48" s="851"/>
      <c r="NOK48" s="851"/>
      <c r="NOL48" s="851"/>
      <c r="NOM48" s="851"/>
      <c r="NON48" s="851"/>
      <c r="NOO48" s="851"/>
      <c r="NOP48" s="851"/>
      <c r="NOQ48" s="851"/>
      <c r="NOR48" s="851"/>
      <c r="NOS48" s="851"/>
      <c r="NOT48" s="851"/>
      <c r="NOU48" s="851"/>
      <c r="NOV48" s="851"/>
      <c r="NOW48" s="851"/>
      <c r="NOX48" s="851"/>
      <c r="NOY48" s="851"/>
      <c r="NOZ48" s="851"/>
      <c r="NPA48" s="851"/>
      <c r="NPB48" s="851"/>
      <c r="NPC48" s="851"/>
      <c r="NPD48" s="851"/>
      <c r="NPE48" s="851"/>
      <c r="NPF48" s="851"/>
      <c r="NPG48" s="851"/>
      <c r="NPH48" s="851"/>
      <c r="NPI48" s="851"/>
      <c r="NPJ48" s="851"/>
      <c r="NPK48" s="851"/>
      <c r="NPL48" s="851"/>
      <c r="NPM48" s="851"/>
      <c r="NPN48" s="851"/>
      <c r="NPO48" s="851"/>
      <c r="NPP48" s="851"/>
      <c r="NPQ48" s="851"/>
      <c r="NPR48" s="851"/>
      <c r="NPS48" s="851"/>
      <c r="NPT48" s="851"/>
      <c r="NPU48" s="851"/>
      <c r="NPV48" s="851"/>
      <c r="NPW48" s="851"/>
      <c r="NPX48" s="851"/>
      <c r="NPY48" s="851"/>
      <c r="NPZ48" s="851"/>
      <c r="NQA48" s="851"/>
      <c r="NQB48" s="851"/>
      <c r="NQC48" s="851"/>
      <c r="NQD48" s="851"/>
      <c r="NQE48" s="851"/>
      <c r="NQF48" s="851"/>
      <c r="NQG48" s="851"/>
      <c r="NQH48" s="851"/>
      <c r="NQI48" s="851"/>
      <c r="NQJ48" s="851"/>
      <c r="NQK48" s="851"/>
      <c r="NQL48" s="851"/>
      <c r="NQM48" s="851"/>
      <c r="NQN48" s="851"/>
      <c r="NQO48" s="851"/>
      <c r="NQP48" s="851"/>
      <c r="NQQ48" s="851"/>
      <c r="NQR48" s="851"/>
      <c r="NQS48" s="851"/>
      <c r="NQT48" s="851"/>
      <c r="NQU48" s="851"/>
      <c r="NQV48" s="851"/>
      <c r="NQW48" s="851"/>
      <c r="NQX48" s="851"/>
      <c r="NQY48" s="851"/>
      <c r="NQZ48" s="851"/>
      <c r="NRA48" s="851"/>
      <c r="NRB48" s="851"/>
      <c r="NRC48" s="851"/>
      <c r="NRD48" s="851"/>
      <c r="NRE48" s="851"/>
      <c r="NRF48" s="851"/>
      <c r="NRG48" s="851"/>
      <c r="NRH48" s="851"/>
      <c r="NRI48" s="851"/>
      <c r="NRJ48" s="851"/>
      <c r="NRK48" s="851"/>
      <c r="NRL48" s="851"/>
      <c r="NRM48" s="851"/>
      <c r="NRN48" s="851"/>
      <c r="NRO48" s="851"/>
      <c r="NRP48" s="851"/>
      <c r="NRQ48" s="851"/>
      <c r="NRR48" s="851"/>
      <c r="NRS48" s="851"/>
      <c r="NRT48" s="851"/>
      <c r="NRU48" s="851"/>
      <c r="NRV48" s="851"/>
      <c r="NRW48" s="851"/>
      <c r="NRX48" s="851"/>
      <c r="NRY48" s="851"/>
      <c r="NRZ48" s="851"/>
      <c r="NSA48" s="851"/>
      <c r="NSB48" s="851"/>
      <c r="NSC48" s="851"/>
      <c r="NSD48" s="851"/>
      <c r="NSE48" s="851"/>
      <c r="NSF48" s="851"/>
      <c r="NSG48" s="851"/>
      <c r="NSH48" s="851"/>
      <c r="NSI48" s="851"/>
      <c r="NSJ48" s="851"/>
      <c r="NSK48" s="851"/>
      <c r="NSL48" s="851"/>
      <c r="NSM48" s="851"/>
      <c r="NSN48" s="851"/>
      <c r="NSO48" s="851"/>
      <c r="NSP48" s="851"/>
      <c r="NSQ48" s="851"/>
      <c r="NSR48" s="851"/>
      <c r="NSS48" s="851"/>
      <c r="NST48" s="851"/>
      <c r="NSU48" s="851"/>
      <c r="NSV48" s="851"/>
      <c r="NSW48" s="851"/>
      <c r="NSX48" s="851"/>
      <c r="NSY48" s="851"/>
      <c r="NSZ48" s="851"/>
      <c r="NTA48" s="851"/>
      <c r="NTB48" s="851"/>
      <c r="NTC48" s="851"/>
      <c r="NTD48" s="851"/>
      <c r="NTE48" s="851"/>
      <c r="NTF48" s="851"/>
      <c r="NTG48" s="851"/>
      <c r="NTH48" s="851"/>
      <c r="NTI48" s="851"/>
      <c r="NTJ48" s="851"/>
      <c r="NTK48" s="851"/>
      <c r="NTL48" s="851"/>
      <c r="NTM48" s="851"/>
      <c r="NTN48" s="851"/>
      <c r="NTO48" s="851"/>
      <c r="NTP48" s="851"/>
      <c r="NTQ48" s="851"/>
      <c r="NTR48" s="851"/>
      <c r="NTS48" s="851"/>
      <c r="NTT48" s="851"/>
      <c r="NTU48" s="851"/>
      <c r="NTV48" s="851"/>
      <c r="NTW48" s="851"/>
      <c r="NTX48" s="851"/>
      <c r="NTY48" s="851"/>
      <c r="NTZ48" s="851"/>
      <c r="NUA48" s="851"/>
      <c r="NUB48" s="851"/>
      <c r="NUC48" s="851"/>
      <c r="NUD48" s="851"/>
      <c r="NUE48" s="851"/>
      <c r="NUF48" s="851"/>
      <c r="NUG48" s="851"/>
      <c r="NUH48" s="851"/>
      <c r="NUI48" s="851"/>
      <c r="NUJ48" s="851"/>
      <c r="NUK48" s="851"/>
      <c r="NUL48" s="851"/>
      <c r="NUM48" s="851"/>
      <c r="NUN48" s="851"/>
      <c r="NUO48" s="851"/>
      <c r="NUP48" s="851"/>
      <c r="NUQ48" s="851"/>
      <c r="NUR48" s="851"/>
      <c r="NUS48" s="851"/>
      <c r="NUT48" s="851"/>
      <c r="NUU48" s="851"/>
      <c r="NUV48" s="851"/>
      <c r="NUW48" s="851"/>
      <c r="NUX48" s="851"/>
      <c r="NUY48" s="851"/>
      <c r="NUZ48" s="851"/>
      <c r="NVA48" s="851"/>
      <c r="NVB48" s="851"/>
      <c r="NVC48" s="851"/>
      <c r="NVD48" s="851"/>
      <c r="NVE48" s="851"/>
      <c r="NVF48" s="851"/>
      <c r="NVG48" s="851"/>
      <c r="NVH48" s="851"/>
      <c r="NVI48" s="851"/>
      <c r="NVJ48" s="851"/>
      <c r="NVK48" s="851"/>
      <c r="NVL48" s="851"/>
      <c r="NVM48" s="851"/>
      <c r="NVN48" s="851"/>
      <c r="NVO48" s="851"/>
      <c r="NVP48" s="851"/>
      <c r="NVQ48" s="851"/>
      <c r="NVR48" s="851"/>
      <c r="NVS48" s="851"/>
      <c r="NVT48" s="851"/>
      <c r="NVU48" s="851"/>
      <c r="NVV48" s="851"/>
      <c r="NVW48" s="851"/>
      <c r="NVX48" s="851"/>
      <c r="NVY48" s="851"/>
      <c r="NVZ48" s="851"/>
      <c r="NWA48" s="851"/>
      <c r="NWB48" s="851"/>
      <c r="NWC48" s="851"/>
      <c r="NWD48" s="851"/>
      <c r="NWE48" s="851"/>
      <c r="NWF48" s="851"/>
      <c r="NWG48" s="851"/>
      <c r="NWH48" s="851"/>
      <c r="NWI48" s="851"/>
      <c r="NWJ48" s="851"/>
      <c r="NWK48" s="851"/>
      <c r="NWL48" s="851"/>
      <c r="NWM48" s="851"/>
      <c r="NWN48" s="851"/>
      <c r="NWO48" s="851"/>
      <c r="NWP48" s="851"/>
      <c r="NWQ48" s="851"/>
      <c r="NWR48" s="851"/>
      <c r="NWS48" s="851"/>
      <c r="NWT48" s="851"/>
      <c r="NWU48" s="851"/>
      <c r="NWV48" s="851"/>
      <c r="NWW48" s="851"/>
      <c r="NWX48" s="851"/>
      <c r="NWY48" s="851"/>
      <c r="NWZ48" s="851"/>
      <c r="NXA48" s="851"/>
      <c r="NXB48" s="851"/>
      <c r="NXC48" s="851"/>
      <c r="NXD48" s="851"/>
      <c r="NXE48" s="851"/>
      <c r="NXF48" s="851"/>
      <c r="NXG48" s="851"/>
      <c r="NXH48" s="851"/>
      <c r="NXI48" s="851"/>
      <c r="NXJ48" s="851"/>
      <c r="NXK48" s="851"/>
      <c r="NXL48" s="851"/>
      <c r="NXM48" s="851"/>
      <c r="NXN48" s="851"/>
      <c r="NXO48" s="851"/>
      <c r="NXP48" s="851"/>
      <c r="NXQ48" s="851"/>
      <c r="NXR48" s="851"/>
      <c r="NXS48" s="851"/>
      <c r="NXT48" s="851"/>
      <c r="NXU48" s="851"/>
      <c r="NXV48" s="851"/>
      <c r="NXW48" s="851"/>
      <c r="NXX48" s="851"/>
      <c r="NXY48" s="851"/>
      <c r="NXZ48" s="851"/>
      <c r="NYA48" s="851"/>
      <c r="NYB48" s="851"/>
      <c r="NYC48" s="851"/>
      <c r="NYD48" s="851"/>
      <c r="NYE48" s="851"/>
      <c r="NYF48" s="851"/>
      <c r="NYG48" s="851"/>
      <c r="NYH48" s="851"/>
      <c r="NYI48" s="851"/>
      <c r="NYJ48" s="851"/>
      <c r="NYK48" s="851"/>
      <c r="NYL48" s="851"/>
      <c r="NYM48" s="851"/>
      <c r="NYN48" s="851"/>
      <c r="NYO48" s="851"/>
      <c r="NYP48" s="851"/>
      <c r="NYQ48" s="851"/>
      <c r="NYR48" s="851"/>
      <c r="NYS48" s="851"/>
      <c r="NYT48" s="851"/>
      <c r="NYU48" s="851"/>
      <c r="NYV48" s="851"/>
      <c r="NYW48" s="851"/>
      <c r="NYX48" s="851"/>
      <c r="NYY48" s="851"/>
      <c r="NYZ48" s="851"/>
      <c r="NZA48" s="851"/>
      <c r="NZB48" s="851"/>
      <c r="NZC48" s="851"/>
      <c r="NZD48" s="851"/>
      <c r="NZE48" s="851"/>
      <c r="NZF48" s="851"/>
      <c r="NZG48" s="851"/>
      <c r="NZH48" s="851"/>
      <c r="NZI48" s="851"/>
      <c r="NZJ48" s="851"/>
      <c r="NZK48" s="851"/>
      <c r="NZL48" s="851"/>
      <c r="NZM48" s="851"/>
      <c r="NZN48" s="851"/>
      <c r="NZO48" s="851"/>
      <c r="NZP48" s="851"/>
      <c r="NZQ48" s="851"/>
      <c r="NZR48" s="851"/>
      <c r="NZS48" s="851"/>
      <c r="NZT48" s="851"/>
      <c r="NZU48" s="851"/>
      <c r="NZV48" s="851"/>
      <c r="NZW48" s="851"/>
      <c r="NZX48" s="851"/>
      <c r="NZY48" s="851"/>
      <c r="NZZ48" s="851"/>
      <c r="OAA48" s="851"/>
      <c r="OAB48" s="851"/>
      <c r="OAC48" s="851"/>
      <c r="OAD48" s="851"/>
      <c r="OAE48" s="851"/>
      <c r="OAF48" s="851"/>
      <c r="OAG48" s="851"/>
      <c r="OAH48" s="851"/>
      <c r="OAI48" s="851"/>
      <c r="OAJ48" s="851"/>
      <c r="OAK48" s="851"/>
      <c r="OAL48" s="851"/>
      <c r="OAM48" s="851"/>
      <c r="OAN48" s="851"/>
      <c r="OAO48" s="851"/>
      <c r="OAP48" s="851"/>
      <c r="OAQ48" s="851"/>
      <c r="OAR48" s="851"/>
      <c r="OAS48" s="851"/>
      <c r="OAT48" s="851"/>
      <c r="OAU48" s="851"/>
      <c r="OAV48" s="851"/>
      <c r="OAW48" s="851"/>
      <c r="OAX48" s="851"/>
      <c r="OAY48" s="851"/>
      <c r="OAZ48" s="851"/>
      <c r="OBA48" s="851"/>
      <c r="OBB48" s="851"/>
      <c r="OBC48" s="851"/>
      <c r="OBD48" s="851"/>
      <c r="OBE48" s="851"/>
      <c r="OBF48" s="851"/>
      <c r="OBG48" s="851"/>
      <c r="OBH48" s="851"/>
      <c r="OBI48" s="851"/>
      <c r="OBJ48" s="851"/>
      <c r="OBK48" s="851"/>
      <c r="OBL48" s="851"/>
      <c r="OBM48" s="851"/>
      <c r="OBN48" s="851"/>
      <c r="OBO48" s="851"/>
      <c r="OBP48" s="851"/>
      <c r="OBQ48" s="851"/>
      <c r="OBR48" s="851"/>
      <c r="OBS48" s="851"/>
      <c r="OBT48" s="851"/>
      <c r="OBU48" s="851"/>
      <c r="OBV48" s="851"/>
      <c r="OBW48" s="851"/>
      <c r="OBX48" s="851"/>
      <c r="OBY48" s="851"/>
      <c r="OBZ48" s="851"/>
      <c r="OCA48" s="851"/>
      <c r="OCB48" s="851"/>
      <c r="OCC48" s="851"/>
      <c r="OCD48" s="851"/>
      <c r="OCE48" s="851"/>
      <c r="OCF48" s="851"/>
      <c r="OCG48" s="851"/>
      <c r="OCH48" s="851"/>
      <c r="OCI48" s="851"/>
      <c r="OCJ48" s="851"/>
      <c r="OCK48" s="851"/>
      <c r="OCL48" s="851"/>
      <c r="OCM48" s="851"/>
      <c r="OCN48" s="851"/>
      <c r="OCO48" s="851"/>
      <c r="OCP48" s="851"/>
      <c r="OCQ48" s="851"/>
      <c r="OCR48" s="851"/>
      <c r="OCS48" s="851"/>
      <c r="OCT48" s="851"/>
      <c r="OCU48" s="851"/>
      <c r="OCV48" s="851"/>
      <c r="OCW48" s="851"/>
      <c r="OCX48" s="851"/>
      <c r="OCY48" s="851"/>
      <c r="OCZ48" s="851"/>
      <c r="ODA48" s="851"/>
      <c r="ODB48" s="851"/>
      <c r="ODC48" s="851"/>
      <c r="ODD48" s="851"/>
      <c r="ODE48" s="851"/>
      <c r="ODF48" s="851"/>
      <c r="ODG48" s="851"/>
      <c r="ODH48" s="851"/>
      <c r="ODI48" s="851"/>
      <c r="ODJ48" s="851"/>
      <c r="ODK48" s="851"/>
      <c r="ODL48" s="851"/>
      <c r="ODM48" s="851"/>
      <c r="ODN48" s="851"/>
      <c r="ODO48" s="851"/>
      <c r="ODP48" s="851"/>
      <c r="ODQ48" s="851"/>
      <c r="ODR48" s="851"/>
      <c r="ODS48" s="851"/>
      <c r="ODT48" s="851"/>
      <c r="ODU48" s="851"/>
      <c r="ODV48" s="851"/>
      <c r="ODW48" s="851"/>
      <c r="ODX48" s="851"/>
      <c r="ODY48" s="851"/>
      <c r="ODZ48" s="851"/>
      <c r="OEA48" s="851"/>
      <c r="OEB48" s="851"/>
      <c r="OEC48" s="851"/>
      <c r="OED48" s="851"/>
      <c r="OEE48" s="851"/>
      <c r="OEF48" s="851"/>
      <c r="OEG48" s="851"/>
      <c r="OEH48" s="851"/>
      <c r="OEI48" s="851"/>
      <c r="OEJ48" s="851"/>
      <c r="OEK48" s="851"/>
      <c r="OEL48" s="851"/>
      <c r="OEM48" s="851"/>
      <c r="OEN48" s="851"/>
      <c r="OEO48" s="851"/>
      <c r="OEP48" s="851"/>
      <c r="OEQ48" s="851"/>
      <c r="OER48" s="851"/>
      <c r="OES48" s="851"/>
      <c r="OET48" s="851"/>
      <c r="OEU48" s="851"/>
      <c r="OEV48" s="851"/>
      <c r="OEW48" s="851"/>
      <c r="OEX48" s="851"/>
      <c r="OEY48" s="851"/>
      <c r="OEZ48" s="851"/>
      <c r="OFA48" s="851"/>
      <c r="OFB48" s="851"/>
      <c r="OFC48" s="851"/>
      <c r="OFD48" s="851"/>
      <c r="OFE48" s="851"/>
      <c r="OFF48" s="851"/>
      <c r="OFG48" s="851"/>
      <c r="OFH48" s="851"/>
      <c r="OFI48" s="851"/>
      <c r="OFJ48" s="851"/>
      <c r="OFK48" s="851"/>
      <c r="OFL48" s="851"/>
      <c r="OFM48" s="851"/>
      <c r="OFN48" s="851"/>
      <c r="OFO48" s="851"/>
      <c r="OFP48" s="851"/>
      <c r="OFQ48" s="851"/>
      <c r="OFR48" s="851"/>
      <c r="OFS48" s="851"/>
      <c r="OFT48" s="851"/>
      <c r="OFU48" s="851"/>
      <c r="OFV48" s="851"/>
      <c r="OFW48" s="851"/>
      <c r="OFX48" s="851"/>
      <c r="OFY48" s="851"/>
      <c r="OFZ48" s="851"/>
      <c r="OGA48" s="851"/>
      <c r="OGB48" s="851"/>
      <c r="OGC48" s="851"/>
      <c r="OGD48" s="851"/>
      <c r="OGE48" s="851"/>
      <c r="OGF48" s="851"/>
      <c r="OGG48" s="851"/>
      <c r="OGH48" s="851"/>
      <c r="OGI48" s="851"/>
      <c r="OGJ48" s="851"/>
      <c r="OGK48" s="851"/>
      <c r="OGL48" s="851"/>
      <c r="OGM48" s="851"/>
      <c r="OGN48" s="851"/>
      <c r="OGO48" s="851"/>
      <c r="OGP48" s="851"/>
      <c r="OGQ48" s="851"/>
      <c r="OGR48" s="851"/>
      <c r="OGS48" s="851"/>
      <c r="OGT48" s="851"/>
      <c r="OGU48" s="851"/>
      <c r="OGV48" s="851"/>
      <c r="OGW48" s="851"/>
      <c r="OGX48" s="851"/>
      <c r="OGY48" s="851"/>
      <c r="OGZ48" s="851"/>
      <c r="OHA48" s="851"/>
      <c r="OHB48" s="851"/>
      <c r="OHC48" s="851"/>
      <c r="OHD48" s="851"/>
      <c r="OHE48" s="851"/>
      <c r="OHF48" s="851"/>
      <c r="OHG48" s="851"/>
      <c r="OHH48" s="851"/>
      <c r="OHI48" s="851"/>
      <c r="OHJ48" s="851"/>
      <c r="OHK48" s="851"/>
      <c r="OHL48" s="851"/>
      <c r="OHM48" s="851"/>
      <c r="OHN48" s="851"/>
      <c r="OHO48" s="851"/>
      <c r="OHP48" s="851"/>
      <c r="OHQ48" s="851"/>
      <c r="OHR48" s="851"/>
      <c r="OHS48" s="851"/>
      <c r="OHT48" s="851"/>
      <c r="OHU48" s="851"/>
      <c r="OHV48" s="851"/>
      <c r="OHW48" s="851"/>
      <c r="OHX48" s="851"/>
      <c r="OHY48" s="851"/>
      <c r="OHZ48" s="851"/>
      <c r="OIA48" s="851"/>
      <c r="OIB48" s="851"/>
      <c r="OIC48" s="851"/>
      <c r="OID48" s="851"/>
      <c r="OIE48" s="851"/>
      <c r="OIF48" s="851"/>
      <c r="OIG48" s="851"/>
      <c r="OIH48" s="851"/>
      <c r="OII48" s="851"/>
      <c r="OIJ48" s="851"/>
      <c r="OIK48" s="851"/>
      <c r="OIL48" s="851"/>
      <c r="OIM48" s="851"/>
      <c r="OIN48" s="851"/>
      <c r="OIO48" s="851"/>
      <c r="OIP48" s="851"/>
      <c r="OIQ48" s="851"/>
      <c r="OIR48" s="851"/>
      <c r="OIS48" s="851"/>
      <c r="OIT48" s="851"/>
      <c r="OIU48" s="851"/>
      <c r="OIV48" s="851"/>
      <c r="OIW48" s="851"/>
      <c r="OIX48" s="851"/>
      <c r="OIY48" s="851"/>
      <c r="OIZ48" s="851"/>
      <c r="OJA48" s="851"/>
      <c r="OJB48" s="851"/>
      <c r="OJC48" s="851"/>
      <c r="OJD48" s="851"/>
      <c r="OJE48" s="851"/>
      <c r="OJF48" s="851"/>
      <c r="OJG48" s="851"/>
      <c r="OJH48" s="851"/>
      <c r="OJI48" s="851"/>
      <c r="OJJ48" s="851"/>
      <c r="OJK48" s="851"/>
      <c r="OJL48" s="851"/>
      <c r="OJM48" s="851"/>
      <c r="OJN48" s="851"/>
      <c r="OJO48" s="851"/>
      <c r="OJP48" s="851"/>
      <c r="OJQ48" s="851"/>
      <c r="OJR48" s="851"/>
      <c r="OJS48" s="851"/>
      <c r="OJT48" s="851"/>
      <c r="OJU48" s="851"/>
      <c r="OJV48" s="851"/>
      <c r="OJW48" s="851"/>
      <c r="OJX48" s="851"/>
      <c r="OJY48" s="851"/>
      <c r="OJZ48" s="851"/>
      <c r="OKA48" s="851"/>
      <c r="OKB48" s="851"/>
      <c r="OKC48" s="851"/>
      <c r="OKD48" s="851"/>
      <c r="OKE48" s="851"/>
      <c r="OKF48" s="851"/>
      <c r="OKG48" s="851"/>
      <c r="OKH48" s="851"/>
      <c r="OKI48" s="851"/>
      <c r="OKJ48" s="851"/>
      <c r="OKK48" s="851"/>
      <c r="OKL48" s="851"/>
      <c r="OKM48" s="851"/>
      <c r="OKN48" s="851"/>
      <c r="OKO48" s="851"/>
      <c r="OKP48" s="851"/>
      <c r="OKQ48" s="851"/>
      <c r="OKR48" s="851"/>
      <c r="OKS48" s="851"/>
      <c r="OKT48" s="851"/>
      <c r="OKU48" s="851"/>
      <c r="OKV48" s="851"/>
      <c r="OKW48" s="851"/>
      <c r="OKX48" s="851"/>
      <c r="OKY48" s="851"/>
      <c r="OKZ48" s="851"/>
      <c r="OLA48" s="851"/>
      <c r="OLB48" s="851"/>
      <c r="OLC48" s="851"/>
      <c r="OLD48" s="851"/>
      <c r="OLE48" s="851"/>
      <c r="OLF48" s="851"/>
      <c r="OLG48" s="851"/>
      <c r="OLH48" s="851"/>
      <c r="OLI48" s="851"/>
      <c r="OLJ48" s="851"/>
      <c r="OLK48" s="851"/>
      <c r="OLL48" s="851"/>
      <c r="OLM48" s="851"/>
      <c r="OLN48" s="851"/>
      <c r="OLO48" s="851"/>
      <c r="OLP48" s="851"/>
      <c r="OLQ48" s="851"/>
      <c r="OLR48" s="851"/>
      <c r="OLS48" s="851"/>
      <c r="OLT48" s="851"/>
      <c r="OLU48" s="851"/>
      <c r="OLV48" s="851"/>
      <c r="OLW48" s="851"/>
      <c r="OLX48" s="851"/>
      <c r="OLY48" s="851"/>
      <c r="OLZ48" s="851"/>
      <c r="OMA48" s="851"/>
      <c r="OMB48" s="851"/>
      <c r="OMC48" s="851"/>
      <c r="OMD48" s="851"/>
      <c r="OME48" s="851"/>
      <c r="OMF48" s="851"/>
      <c r="OMG48" s="851"/>
      <c r="OMH48" s="851"/>
      <c r="OMI48" s="851"/>
      <c r="OMJ48" s="851"/>
      <c r="OMK48" s="851"/>
      <c r="OML48" s="851"/>
      <c r="OMM48" s="851"/>
      <c r="OMN48" s="851"/>
      <c r="OMO48" s="851"/>
      <c r="OMP48" s="851"/>
      <c r="OMQ48" s="851"/>
      <c r="OMR48" s="851"/>
      <c r="OMS48" s="851"/>
      <c r="OMT48" s="851"/>
      <c r="OMU48" s="851"/>
      <c r="OMV48" s="851"/>
      <c r="OMW48" s="851"/>
      <c r="OMX48" s="851"/>
      <c r="OMY48" s="851"/>
      <c r="OMZ48" s="851"/>
      <c r="ONA48" s="851"/>
      <c r="ONB48" s="851"/>
      <c r="ONC48" s="851"/>
      <c r="OND48" s="851"/>
      <c r="ONE48" s="851"/>
      <c r="ONF48" s="851"/>
      <c r="ONG48" s="851"/>
      <c r="ONH48" s="851"/>
      <c r="ONI48" s="851"/>
      <c r="ONJ48" s="851"/>
      <c r="ONK48" s="851"/>
      <c r="ONL48" s="851"/>
      <c r="ONM48" s="851"/>
      <c r="ONN48" s="851"/>
      <c r="ONO48" s="851"/>
      <c r="ONP48" s="851"/>
      <c r="ONQ48" s="851"/>
      <c r="ONR48" s="851"/>
      <c r="ONS48" s="851"/>
      <c r="ONT48" s="851"/>
      <c r="ONU48" s="851"/>
      <c r="ONV48" s="851"/>
      <c r="ONW48" s="851"/>
      <c r="ONX48" s="851"/>
      <c r="ONY48" s="851"/>
      <c r="ONZ48" s="851"/>
      <c r="OOA48" s="851"/>
      <c r="OOB48" s="851"/>
      <c r="OOC48" s="851"/>
      <c r="OOD48" s="851"/>
      <c r="OOE48" s="851"/>
      <c r="OOF48" s="851"/>
      <c r="OOG48" s="851"/>
      <c r="OOH48" s="851"/>
      <c r="OOI48" s="851"/>
      <c r="OOJ48" s="851"/>
      <c r="OOK48" s="851"/>
      <c r="OOL48" s="851"/>
      <c r="OOM48" s="851"/>
      <c r="OON48" s="851"/>
      <c r="OOO48" s="851"/>
      <c r="OOP48" s="851"/>
      <c r="OOQ48" s="851"/>
      <c r="OOR48" s="851"/>
      <c r="OOS48" s="851"/>
      <c r="OOT48" s="851"/>
      <c r="OOU48" s="851"/>
      <c r="OOV48" s="851"/>
      <c r="OOW48" s="851"/>
      <c r="OOX48" s="851"/>
      <c r="OOY48" s="851"/>
      <c r="OOZ48" s="851"/>
      <c r="OPA48" s="851"/>
      <c r="OPB48" s="851"/>
      <c r="OPC48" s="851"/>
      <c r="OPD48" s="851"/>
      <c r="OPE48" s="851"/>
      <c r="OPF48" s="851"/>
      <c r="OPG48" s="851"/>
      <c r="OPH48" s="851"/>
      <c r="OPI48" s="851"/>
      <c r="OPJ48" s="851"/>
      <c r="OPK48" s="851"/>
      <c r="OPL48" s="851"/>
      <c r="OPM48" s="851"/>
      <c r="OPN48" s="851"/>
      <c r="OPO48" s="851"/>
      <c r="OPP48" s="851"/>
      <c r="OPQ48" s="851"/>
      <c r="OPR48" s="851"/>
      <c r="OPS48" s="851"/>
      <c r="OPT48" s="851"/>
      <c r="OPU48" s="851"/>
      <c r="OPV48" s="851"/>
      <c r="OPW48" s="851"/>
      <c r="OPX48" s="851"/>
      <c r="OPY48" s="851"/>
      <c r="OPZ48" s="851"/>
      <c r="OQA48" s="851"/>
      <c r="OQB48" s="851"/>
      <c r="OQC48" s="851"/>
      <c r="OQD48" s="851"/>
      <c r="OQE48" s="851"/>
      <c r="OQF48" s="851"/>
      <c r="OQG48" s="851"/>
      <c r="OQH48" s="851"/>
      <c r="OQI48" s="851"/>
      <c r="OQJ48" s="851"/>
      <c r="OQK48" s="851"/>
      <c r="OQL48" s="851"/>
      <c r="OQM48" s="851"/>
      <c r="OQN48" s="851"/>
      <c r="OQO48" s="851"/>
      <c r="OQP48" s="851"/>
      <c r="OQQ48" s="851"/>
      <c r="OQR48" s="851"/>
      <c r="OQS48" s="851"/>
      <c r="OQT48" s="851"/>
      <c r="OQU48" s="851"/>
      <c r="OQV48" s="851"/>
      <c r="OQW48" s="851"/>
      <c r="OQX48" s="851"/>
      <c r="OQY48" s="851"/>
      <c r="OQZ48" s="851"/>
      <c r="ORA48" s="851"/>
      <c r="ORB48" s="851"/>
      <c r="ORC48" s="851"/>
      <c r="ORD48" s="851"/>
      <c r="ORE48" s="851"/>
      <c r="ORF48" s="851"/>
      <c r="ORG48" s="851"/>
      <c r="ORH48" s="851"/>
      <c r="ORI48" s="851"/>
      <c r="ORJ48" s="851"/>
      <c r="ORK48" s="851"/>
      <c r="ORL48" s="851"/>
      <c r="ORM48" s="851"/>
      <c r="ORN48" s="851"/>
      <c r="ORO48" s="851"/>
      <c r="ORP48" s="851"/>
      <c r="ORQ48" s="851"/>
      <c r="ORR48" s="851"/>
      <c r="ORS48" s="851"/>
      <c r="ORT48" s="851"/>
      <c r="ORU48" s="851"/>
      <c r="ORV48" s="851"/>
      <c r="ORW48" s="851"/>
      <c r="ORX48" s="851"/>
      <c r="ORY48" s="851"/>
      <c r="ORZ48" s="851"/>
      <c r="OSA48" s="851"/>
      <c r="OSB48" s="851"/>
      <c r="OSC48" s="851"/>
      <c r="OSD48" s="851"/>
      <c r="OSE48" s="851"/>
      <c r="OSF48" s="851"/>
      <c r="OSG48" s="851"/>
      <c r="OSH48" s="851"/>
      <c r="OSI48" s="851"/>
      <c r="OSJ48" s="851"/>
      <c r="OSK48" s="851"/>
      <c r="OSL48" s="851"/>
      <c r="OSM48" s="851"/>
      <c r="OSN48" s="851"/>
      <c r="OSO48" s="851"/>
      <c r="OSP48" s="851"/>
      <c r="OSQ48" s="851"/>
      <c r="OSR48" s="851"/>
      <c r="OSS48" s="851"/>
      <c r="OST48" s="851"/>
      <c r="OSU48" s="851"/>
      <c r="OSV48" s="851"/>
      <c r="OSW48" s="851"/>
      <c r="OSX48" s="851"/>
      <c r="OSY48" s="851"/>
      <c r="OSZ48" s="851"/>
      <c r="OTA48" s="851"/>
      <c r="OTB48" s="851"/>
      <c r="OTC48" s="851"/>
      <c r="OTD48" s="851"/>
      <c r="OTE48" s="851"/>
      <c r="OTF48" s="851"/>
      <c r="OTG48" s="851"/>
      <c r="OTH48" s="851"/>
      <c r="OTI48" s="851"/>
      <c r="OTJ48" s="851"/>
      <c r="OTK48" s="851"/>
      <c r="OTL48" s="851"/>
      <c r="OTM48" s="851"/>
      <c r="OTN48" s="851"/>
      <c r="OTO48" s="851"/>
      <c r="OTP48" s="851"/>
      <c r="OTQ48" s="851"/>
      <c r="OTR48" s="851"/>
      <c r="OTS48" s="851"/>
      <c r="OTT48" s="851"/>
      <c r="OTU48" s="851"/>
      <c r="OTV48" s="851"/>
      <c r="OTW48" s="851"/>
      <c r="OTX48" s="851"/>
      <c r="OTY48" s="851"/>
      <c r="OTZ48" s="851"/>
      <c r="OUA48" s="851"/>
      <c r="OUB48" s="851"/>
      <c r="OUC48" s="851"/>
      <c r="OUD48" s="851"/>
      <c r="OUE48" s="851"/>
      <c r="OUF48" s="851"/>
      <c r="OUG48" s="851"/>
      <c r="OUH48" s="851"/>
      <c r="OUI48" s="851"/>
      <c r="OUJ48" s="851"/>
      <c r="OUK48" s="851"/>
      <c r="OUL48" s="851"/>
      <c r="OUM48" s="851"/>
      <c r="OUN48" s="851"/>
      <c r="OUO48" s="851"/>
      <c r="OUP48" s="851"/>
      <c r="OUQ48" s="851"/>
      <c r="OUR48" s="851"/>
      <c r="OUS48" s="851"/>
      <c r="OUT48" s="851"/>
      <c r="OUU48" s="851"/>
      <c r="OUV48" s="851"/>
      <c r="OUW48" s="851"/>
      <c r="OUX48" s="851"/>
      <c r="OUY48" s="851"/>
      <c r="OUZ48" s="851"/>
      <c r="OVA48" s="851"/>
      <c r="OVB48" s="851"/>
      <c r="OVC48" s="851"/>
      <c r="OVD48" s="851"/>
      <c r="OVE48" s="851"/>
      <c r="OVF48" s="851"/>
      <c r="OVG48" s="851"/>
      <c r="OVH48" s="851"/>
      <c r="OVI48" s="851"/>
      <c r="OVJ48" s="851"/>
      <c r="OVK48" s="851"/>
      <c r="OVL48" s="851"/>
      <c r="OVM48" s="851"/>
      <c r="OVN48" s="851"/>
      <c r="OVO48" s="851"/>
      <c r="OVP48" s="851"/>
      <c r="OVQ48" s="851"/>
      <c r="OVR48" s="851"/>
      <c r="OVS48" s="851"/>
      <c r="OVT48" s="851"/>
      <c r="OVU48" s="851"/>
      <c r="OVV48" s="851"/>
      <c r="OVW48" s="851"/>
      <c r="OVX48" s="851"/>
      <c r="OVY48" s="851"/>
      <c r="OVZ48" s="851"/>
      <c r="OWA48" s="851"/>
      <c r="OWB48" s="851"/>
      <c r="OWC48" s="851"/>
      <c r="OWD48" s="851"/>
      <c r="OWE48" s="851"/>
      <c r="OWF48" s="851"/>
      <c r="OWG48" s="851"/>
      <c r="OWH48" s="851"/>
      <c r="OWI48" s="851"/>
      <c r="OWJ48" s="851"/>
      <c r="OWK48" s="851"/>
      <c r="OWL48" s="851"/>
      <c r="OWM48" s="851"/>
      <c r="OWN48" s="851"/>
      <c r="OWO48" s="851"/>
      <c r="OWP48" s="851"/>
      <c r="OWQ48" s="851"/>
      <c r="OWR48" s="851"/>
      <c r="OWS48" s="851"/>
      <c r="OWT48" s="851"/>
      <c r="OWU48" s="851"/>
      <c r="OWV48" s="851"/>
      <c r="OWW48" s="851"/>
      <c r="OWX48" s="851"/>
      <c r="OWY48" s="851"/>
      <c r="OWZ48" s="851"/>
      <c r="OXA48" s="851"/>
      <c r="OXB48" s="851"/>
      <c r="OXC48" s="851"/>
      <c r="OXD48" s="851"/>
      <c r="OXE48" s="851"/>
      <c r="OXF48" s="851"/>
      <c r="OXG48" s="851"/>
      <c r="OXH48" s="851"/>
      <c r="OXI48" s="851"/>
      <c r="OXJ48" s="851"/>
      <c r="OXK48" s="851"/>
      <c r="OXL48" s="851"/>
      <c r="OXM48" s="851"/>
      <c r="OXN48" s="851"/>
      <c r="OXO48" s="851"/>
      <c r="OXP48" s="851"/>
      <c r="OXQ48" s="851"/>
      <c r="OXR48" s="851"/>
      <c r="OXS48" s="851"/>
      <c r="OXT48" s="851"/>
      <c r="OXU48" s="851"/>
      <c r="OXV48" s="851"/>
      <c r="OXW48" s="851"/>
      <c r="OXX48" s="851"/>
      <c r="OXY48" s="851"/>
      <c r="OXZ48" s="851"/>
      <c r="OYA48" s="851"/>
      <c r="OYB48" s="851"/>
      <c r="OYC48" s="851"/>
      <c r="OYD48" s="851"/>
      <c r="OYE48" s="851"/>
      <c r="OYF48" s="851"/>
      <c r="OYG48" s="851"/>
      <c r="OYH48" s="851"/>
      <c r="OYI48" s="851"/>
      <c r="OYJ48" s="851"/>
      <c r="OYK48" s="851"/>
      <c r="OYL48" s="851"/>
      <c r="OYM48" s="851"/>
      <c r="OYN48" s="851"/>
      <c r="OYO48" s="851"/>
      <c r="OYP48" s="851"/>
      <c r="OYQ48" s="851"/>
      <c r="OYR48" s="851"/>
      <c r="OYS48" s="851"/>
      <c r="OYT48" s="851"/>
      <c r="OYU48" s="851"/>
      <c r="OYV48" s="851"/>
      <c r="OYW48" s="851"/>
      <c r="OYX48" s="851"/>
      <c r="OYY48" s="851"/>
      <c r="OYZ48" s="851"/>
      <c r="OZA48" s="851"/>
      <c r="OZB48" s="851"/>
      <c r="OZC48" s="851"/>
      <c r="OZD48" s="851"/>
      <c r="OZE48" s="851"/>
      <c r="OZF48" s="851"/>
      <c r="OZG48" s="851"/>
      <c r="OZH48" s="851"/>
      <c r="OZI48" s="851"/>
      <c r="OZJ48" s="851"/>
      <c r="OZK48" s="851"/>
      <c r="OZL48" s="851"/>
      <c r="OZM48" s="851"/>
      <c r="OZN48" s="851"/>
      <c r="OZO48" s="851"/>
      <c r="OZP48" s="851"/>
      <c r="OZQ48" s="851"/>
      <c r="OZR48" s="851"/>
      <c r="OZS48" s="851"/>
      <c r="OZT48" s="851"/>
      <c r="OZU48" s="851"/>
      <c r="OZV48" s="851"/>
      <c r="OZW48" s="851"/>
      <c r="OZX48" s="851"/>
      <c r="OZY48" s="851"/>
      <c r="OZZ48" s="851"/>
      <c r="PAA48" s="851"/>
      <c r="PAB48" s="851"/>
      <c r="PAC48" s="851"/>
      <c r="PAD48" s="851"/>
      <c r="PAE48" s="851"/>
      <c r="PAF48" s="851"/>
      <c r="PAG48" s="851"/>
      <c r="PAH48" s="851"/>
      <c r="PAI48" s="851"/>
      <c r="PAJ48" s="851"/>
      <c r="PAK48" s="851"/>
      <c r="PAL48" s="851"/>
      <c r="PAM48" s="851"/>
      <c r="PAN48" s="851"/>
      <c r="PAO48" s="851"/>
      <c r="PAP48" s="851"/>
      <c r="PAQ48" s="851"/>
      <c r="PAR48" s="851"/>
      <c r="PAS48" s="851"/>
      <c r="PAT48" s="851"/>
      <c r="PAU48" s="851"/>
      <c r="PAV48" s="851"/>
      <c r="PAW48" s="851"/>
      <c r="PAX48" s="851"/>
      <c r="PAY48" s="851"/>
      <c r="PAZ48" s="851"/>
      <c r="PBA48" s="851"/>
      <c r="PBB48" s="851"/>
      <c r="PBC48" s="851"/>
      <c r="PBD48" s="851"/>
      <c r="PBE48" s="851"/>
      <c r="PBF48" s="851"/>
      <c r="PBG48" s="851"/>
      <c r="PBH48" s="851"/>
      <c r="PBI48" s="851"/>
      <c r="PBJ48" s="851"/>
      <c r="PBK48" s="851"/>
      <c r="PBL48" s="851"/>
      <c r="PBM48" s="851"/>
      <c r="PBN48" s="851"/>
      <c r="PBO48" s="851"/>
      <c r="PBP48" s="851"/>
      <c r="PBQ48" s="851"/>
      <c r="PBR48" s="851"/>
      <c r="PBS48" s="851"/>
      <c r="PBT48" s="851"/>
      <c r="PBU48" s="851"/>
      <c r="PBV48" s="851"/>
      <c r="PBW48" s="851"/>
      <c r="PBX48" s="851"/>
      <c r="PBY48" s="851"/>
      <c r="PBZ48" s="851"/>
      <c r="PCA48" s="851"/>
      <c r="PCB48" s="851"/>
      <c r="PCC48" s="851"/>
      <c r="PCD48" s="851"/>
      <c r="PCE48" s="851"/>
      <c r="PCF48" s="851"/>
      <c r="PCG48" s="851"/>
      <c r="PCH48" s="851"/>
      <c r="PCI48" s="851"/>
      <c r="PCJ48" s="851"/>
      <c r="PCK48" s="851"/>
      <c r="PCL48" s="851"/>
      <c r="PCM48" s="851"/>
      <c r="PCN48" s="851"/>
      <c r="PCO48" s="851"/>
      <c r="PCP48" s="851"/>
      <c r="PCQ48" s="851"/>
      <c r="PCR48" s="851"/>
      <c r="PCS48" s="851"/>
      <c r="PCT48" s="851"/>
      <c r="PCU48" s="851"/>
      <c r="PCV48" s="851"/>
      <c r="PCW48" s="851"/>
      <c r="PCX48" s="851"/>
      <c r="PCY48" s="851"/>
      <c r="PCZ48" s="851"/>
      <c r="PDA48" s="851"/>
      <c r="PDB48" s="851"/>
      <c r="PDC48" s="851"/>
      <c r="PDD48" s="851"/>
      <c r="PDE48" s="851"/>
      <c r="PDF48" s="851"/>
      <c r="PDG48" s="851"/>
      <c r="PDH48" s="851"/>
      <c r="PDI48" s="851"/>
      <c r="PDJ48" s="851"/>
      <c r="PDK48" s="851"/>
      <c r="PDL48" s="851"/>
      <c r="PDM48" s="851"/>
      <c r="PDN48" s="851"/>
      <c r="PDO48" s="851"/>
      <c r="PDP48" s="851"/>
      <c r="PDQ48" s="851"/>
      <c r="PDR48" s="851"/>
      <c r="PDS48" s="851"/>
      <c r="PDT48" s="851"/>
      <c r="PDU48" s="851"/>
      <c r="PDV48" s="851"/>
      <c r="PDW48" s="851"/>
      <c r="PDX48" s="851"/>
      <c r="PDY48" s="851"/>
      <c r="PDZ48" s="851"/>
      <c r="PEA48" s="851"/>
      <c r="PEB48" s="851"/>
      <c r="PEC48" s="851"/>
      <c r="PED48" s="851"/>
      <c r="PEE48" s="851"/>
      <c r="PEF48" s="851"/>
      <c r="PEG48" s="851"/>
      <c r="PEH48" s="851"/>
      <c r="PEI48" s="851"/>
      <c r="PEJ48" s="851"/>
      <c r="PEK48" s="851"/>
      <c r="PEL48" s="851"/>
      <c r="PEM48" s="851"/>
      <c r="PEN48" s="851"/>
      <c r="PEO48" s="851"/>
      <c r="PEP48" s="851"/>
      <c r="PEQ48" s="851"/>
      <c r="PER48" s="851"/>
      <c r="PES48" s="851"/>
      <c r="PET48" s="851"/>
      <c r="PEU48" s="851"/>
      <c r="PEV48" s="851"/>
      <c r="PEW48" s="851"/>
      <c r="PEX48" s="851"/>
      <c r="PEY48" s="851"/>
      <c r="PEZ48" s="851"/>
      <c r="PFA48" s="851"/>
      <c r="PFB48" s="851"/>
      <c r="PFC48" s="851"/>
      <c r="PFD48" s="851"/>
      <c r="PFE48" s="851"/>
      <c r="PFF48" s="851"/>
      <c r="PFG48" s="851"/>
      <c r="PFH48" s="851"/>
      <c r="PFI48" s="851"/>
      <c r="PFJ48" s="851"/>
      <c r="PFK48" s="851"/>
      <c r="PFL48" s="851"/>
      <c r="PFM48" s="851"/>
      <c r="PFN48" s="851"/>
      <c r="PFO48" s="851"/>
      <c r="PFP48" s="851"/>
      <c r="PFQ48" s="851"/>
      <c r="PFR48" s="851"/>
      <c r="PFS48" s="851"/>
      <c r="PFT48" s="851"/>
      <c r="PFU48" s="851"/>
      <c r="PFV48" s="851"/>
      <c r="PFW48" s="851"/>
      <c r="PFX48" s="851"/>
      <c r="PFY48" s="851"/>
      <c r="PFZ48" s="851"/>
      <c r="PGA48" s="851"/>
      <c r="PGB48" s="851"/>
      <c r="PGC48" s="851"/>
      <c r="PGD48" s="851"/>
      <c r="PGE48" s="851"/>
      <c r="PGF48" s="851"/>
      <c r="PGG48" s="851"/>
      <c r="PGH48" s="851"/>
      <c r="PGI48" s="851"/>
      <c r="PGJ48" s="851"/>
      <c r="PGK48" s="851"/>
      <c r="PGL48" s="851"/>
      <c r="PGM48" s="851"/>
      <c r="PGN48" s="851"/>
      <c r="PGO48" s="851"/>
      <c r="PGP48" s="851"/>
      <c r="PGQ48" s="851"/>
      <c r="PGR48" s="851"/>
      <c r="PGS48" s="851"/>
      <c r="PGT48" s="851"/>
      <c r="PGU48" s="851"/>
      <c r="PGV48" s="851"/>
      <c r="PGW48" s="851"/>
      <c r="PGX48" s="851"/>
      <c r="PGY48" s="851"/>
      <c r="PGZ48" s="851"/>
      <c r="PHA48" s="851"/>
      <c r="PHB48" s="851"/>
      <c r="PHC48" s="851"/>
      <c r="PHD48" s="851"/>
      <c r="PHE48" s="851"/>
      <c r="PHF48" s="851"/>
      <c r="PHG48" s="851"/>
      <c r="PHH48" s="851"/>
      <c r="PHI48" s="851"/>
      <c r="PHJ48" s="851"/>
      <c r="PHK48" s="851"/>
      <c r="PHL48" s="851"/>
      <c r="PHM48" s="851"/>
      <c r="PHN48" s="851"/>
      <c r="PHO48" s="851"/>
      <c r="PHP48" s="851"/>
      <c r="PHQ48" s="851"/>
      <c r="PHR48" s="851"/>
      <c r="PHS48" s="851"/>
      <c r="PHT48" s="851"/>
      <c r="PHU48" s="851"/>
      <c r="PHV48" s="851"/>
      <c r="PHW48" s="851"/>
      <c r="PHX48" s="851"/>
      <c r="PHY48" s="851"/>
      <c r="PHZ48" s="851"/>
      <c r="PIA48" s="851"/>
      <c r="PIB48" s="851"/>
      <c r="PIC48" s="851"/>
      <c r="PID48" s="851"/>
      <c r="PIE48" s="851"/>
      <c r="PIF48" s="851"/>
      <c r="PIG48" s="851"/>
      <c r="PIH48" s="851"/>
      <c r="PII48" s="851"/>
      <c r="PIJ48" s="851"/>
      <c r="PIK48" s="851"/>
      <c r="PIL48" s="851"/>
      <c r="PIM48" s="851"/>
      <c r="PIN48" s="851"/>
      <c r="PIO48" s="851"/>
      <c r="PIP48" s="851"/>
      <c r="PIQ48" s="851"/>
      <c r="PIR48" s="851"/>
      <c r="PIS48" s="851"/>
      <c r="PIT48" s="851"/>
      <c r="PIU48" s="851"/>
      <c r="PIV48" s="851"/>
      <c r="PIW48" s="851"/>
      <c r="PIX48" s="851"/>
      <c r="PIY48" s="851"/>
      <c r="PIZ48" s="851"/>
      <c r="PJA48" s="851"/>
      <c r="PJB48" s="851"/>
      <c r="PJC48" s="851"/>
      <c r="PJD48" s="851"/>
      <c r="PJE48" s="851"/>
      <c r="PJF48" s="851"/>
      <c r="PJG48" s="851"/>
      <c r="PJH48" s="851"/>
      <c r="PJI48" s="851"/>
      <c r="PJJ48" s="851"/>
      <c r="PJK48" s="851"/>
      <c r="PJL48" s="851"/>
      <c r="PJM48" s="851"/>
      <c r="PJN48" s="851"/>
      <c r="PJO48" s="851"/>
      <c r="PJP48" s="851"/>
      <c r="PJQ48" s="851"/>
      <c r="PJR48" s="851"/>
      <c r="PJS48" s="851"/>
      <c r="PJT48" s="851"/>
      <c r="PJU48" s="851"/>
      <c r="PJV48" s="851"/>
      <c r="PJW48" s="851"/>
      <c r="PJX48" s="851"/>
      <c r="PJY48" s="851"/>
      <c r="PJZ48" s="851"/>
      <c r="PKA48" s="851"/>
      <c r="PKB48" s="851"/>
      <c r="PKC48" s="851"/>
      <c r="PKD48" s="851"/>
      <c r="PKE48" s="851"/>
      <c r="PKF48" s="851"/>
      <c r="PKG48" s="851"/>
      <c r="PKH48" s="851"/>
      <c r="PKI48" s="851"/>
      <c r="PKJ48" s="851"/>
      <c r="PKK48" s="851"/>
      <c r="PKL48" s="851"/>
      <c r="PKM48" s="851"/>
      <c r="PKN48" s="851"/>
      <c r="PKO48" s="851"/>
      <c r="PKP48" s="851"/>
      <c r="PKQ48" s="851"/>
      <c r="PKR48" s="851"/>
      <c r="PKS48" s="851"/>
      <c r="PKT48" s="851"/>
      <c r="PKU48" s="851"/>
      <c r="PKV48" s="851"/>
      <c r="PKW48" s="851"/>
      <c r="PKX48" s="851"/>
      <c r="PKY48" s="851"/>
      <c r="PKZ48" s="851"/>
      <c r="PLA48" s="851"/>
      <c r="PLB48" s="851"/>
      <c r="PLC48" s="851"/>
      <c r="PLD48" s="851"/>
      <c r="PLE48" s="851"/>
      <c r="PLF48" s="851"/>
      <c r="PLG48" s="851"/>
      <c r="PLH48" s="851"/>
      <c r="PLI48" s="851"/>
      <c r="PLJ48" s="851"/>
      <c r="PLK48" s="851"/>
      <c r="PLL48" s="851"/>
      <c r="PLM48" s="851"/>
      <c r="PLN48" s="851"/>
      <c r="PLO48" s="851"/>
      <c r="PLP48" s="851"/>
      <c r="PLQ48" s="851"/>
      <c r="PLR48" s="851"/>
      <c r="PLS48" s="851"/>
      <c r="PLT48" s="851"/>
      <c r="PLU48" s="851"/>
      <c r="PLV48" s="851"/>
      <c r="PLW48" s="851"/>
      <c r="PLX48" s="851"/>
      <c r="PLY48" s="851"/>
      <c r="PLZ48" s="851"/>
      <c r="PMA48" s="851"/>
      <c r="PMB48" s="851"/>
      <c r="PMC48" s="851"/>
      <c r="PMD48" s="851"/>
      <c r="PME48" s="851"/>
      <c r="PMF48" s="851"/>
      <c r="PMG48" s="851"/>
      <c r="PMH48" s="851"/>
      <c r="PMI48" s="851"/>
      <c r="PMJ48" s="851"/>
      <c r="PMK48" s="851"/>
      <c r="PML48" s="851"/>
      <c r="PMM48" s="851"/>
      <c r="PMN48" s="851"/>
      <c r="PMO48" s="851"/>
      <c r="PMP48" s="851"/>
      <c r="PMQ48" s="851"/>
      <c r="PMR48" s="851"/>
      <c r="PMS48" s="851"/>
      <c r="PMT48" s="851"/>
      <c r="PMU48" s="851"/>
      <c r="PMV48" s="851"/>
      <c r="PMW48" s="851"/>
      <c r="PMX48" s="851"/>
      <c r="PMY48" s="851"/>
      <c r="PMZ48" s="851"/>
      <c r="PNA48" s="851"/>
      <c r="PNB48" s="851"/>
      <c r="PNC48" s="851"/>
      <c r="PND48" s="851"/>
      <c r="PNE48" s="851"/>
      <c r="PNF48" s="851"/>
      <c r="PNG48" s="851"/>
      <c r="PNH48" s="851"/>
      <c r="PNI48" s="851"/>
      <c r="PNJ48" s="851"/>
      <c r="PNK48" s="851"/>
      <c r="PNL48" s="851"/>
      <c r="PNM48" s="851"/>
      <c r="PNN48" s="851"/>
      <c r="PNO48" s="851"/>
      <c r="PNP48" s="851"/>
      <c r="PNQ48" s="851"/>
      <c r="PNR48" s="851"/>
      <c r="PNS48" s="851"/>
      <c r="PNT48" s="851"/>
      <c r="PNU48" s="851"/>
      <c r="PNV48" s="851"/>
      <c r="PNW48" s="851"/>
      <c r="PNX48" s="851"/>
      <c r="PNY48" s="851"/>
      <c r="PNZ48" s="851"/>
      <c r="POA48" s="851"/>
      <c r="POB48" s="851"/>
      <c r="POC48" s="851"/>
      <c r="POD48" s="851"/>
      <c r="POE48" s="851"/>
      <c r="POF48" s="851"/>
      <c r="POG48" s="851"/>
      <c r="POH48" s="851"/>
      <c r="POI48" s="851"/>
      <c r="POJ48" s="851"/>
      <c r="POK48" s="851"/>
      <c r="POL48" s="851"/>
      <c r="POM48" s="851"/>
      <c r="PON48" s="851"/>
      <c r="POO48" s="851"/>
      <c r="POP48" s="851"/>
      <c r="POQ48" s="851"/>
      <c r="POR48" s="851"/>
      <c r="POS48" s="851"/>
      <c r="POT48" s="851"/>
      <c r="POU48" s="851"/>
      <c r="POV48" s="851"/>
      <c r="POW48" s="851"/>
      <c r="POX48" s="851"/>
      <c r="POY48" s="851"/>
      <c r="POZ48" s="851"/>
      <c r="PPA48" s="851"/>
      <c r="PPB48" s="851"/>
      <c r="PPC48" s="851"/>
      <c r="PPD48" s="851"/>
      <c r="PPE48" s="851"/>
      <c r="PPF48" s="851"/>
      <c r="PPG48" s="851"/>
      <c r="PPH48" s="851"/>
      <c r="PPI48" s="851"/>
      <c r="PPJ48" s="851"/>
      <c r="PPK48" s="851"/>
      <c r="PPL48" s="851"/>
      <c r="PPM48" s="851"/>
      <c r="PPN48" s="851"/>
      <c r="PPO48" s="851"/>
      <c r="PPP48" s="851"/>
      <c r="PPQ48" s="851"/>
      <c r="PPR48" s="851"/>
      <c r="PPS48" s="851"/>
      <c r="PPT48" s="851"/>
      <c r="PPU48" s="851"/>
      <c r="PPV48" s="851"/>
      <c r="PPW48" s="851"/>
      <c r="PPX48" s="851"/>
      <c r="PPY48" s="851"/>
      <c r="PPZ48" s="851"/>
      <c r="PQA48" s="851"/>
      <c r="PQB48" s="851"/>
      <c r="PQC48" s="851"/>
      <c r="PQD48" s="851"/>
      <c r="PQE48" s="851"/>
      <c r="PQF48" s="851"/>
      <c r="PQG48" s="851"/>
      <c r="PQH48" s="851"/>
      <c r="PQI48" s="851"/>
      <c r="PQJ48" s="851"/>
      <c r="PQK48" s="851"/>
      <c r="PQL48" s="851"/>
      <c r="PQM48" s="851"/>
      <c r="PQN48" s="851"/>
      <c r="PQO48" s="851"/>
      <c r="PQP48" s="851"/>
      <c r="PQQ48" s="851"/>
      <c r="PQR48" s="851"/>
      <c r="PQS48" s="851"/>
      <c r="PQT48" s="851"/>
      <c r="PQU48" s="851"/>
      <c r="PQV48" s="851"/>
      <c r="PQW48" s="851"/>
      <c r="PQX48" s="851"/>
      <c r="PQY48" s="851"/>
      <c r="PQZ48" s="851"/>
      <c r="PRA48" s="851"/>
      <c r="PRB48" s="851"/>
      <c r="PRC48" s="851"/>
      <c r="PRD48" s="851"/>
      <c r="PRE48" s="851"/>
      <c r="PRF48" s="851"/>
      <c r="PRG48" s="851"/>
      <c r="PRH48" s="851"/>
      <c r="PRI48" s="851"/>
      <c r="PRJ48" s="851"/>
      <c r="PRK48" s="851"/>
      <c r="PRL48" s="851"/>
      <c r="PRM48" s="851"/>
      <c r="PRN48" s="851"/>
      <c r="PRO48" s="851"/>
      <c r="PRP48" s="851"/>
      <c r="PRQ48" s="851"/>
      <c r="PRR48" s="851"/>
      <c r="PRS48" s="851"/>
      <c r="PRT48" s="851"/>
      <c r="PRU48" s="851"/>
      <c r="PRV48" s="851"/>
      <c r="PRW48" s="851"/>
      <c r="PRX48" s="851"/>
      <c r="PRY48" s="851"/>
      <c r="PRZ48" s="851"/>
      <c r="PSA48" s="851"/>
      <c r="PSB48" s="851"/>
      <c r="PSC48" s="851"/>
      <c r="PSD48" s="851"/>
      <c r="PSE48" s="851"/>
      <c r="PSF48" s="851"/>
      <c r="PSG48" s="851"/>
      <c r="PSH48" s="851"/>
      <c r="PSI48" s="851"/>
      <c r="PSJ48" s="851"/>
      <c r="PSK48" s="851"/>
      <c r="PSL48" s="851"/>
      <c r="PSM48" s="851"/>
      <c r="PSN48" s="851"/>
      <c r="PSO48" s="851"/>
      <c r="PSP48" s="851"/>
      <c r="PSQ48" s="851"/>
      <c r="PSR48" s="851"/>
      <c r="PSS48" s="851"/>
      <c r="PST48" s="851"/>
      <c r="PSU48" s="851"/>
      <c r="PSV48" s="851"/>
      <c r="PSW48" s="851"/>
      <c r="PSX48" s="851"/>
      <c r="PSY48" s="851"/>
      <c r="PSZ48" s="851"/>
      <c r="PTA48" s="851"/>
      <c r="PTB48" s="851"/>
      <c r="PTC48" s="851"/>
      <c r="PTD48" s="851"/>
      <c r="PTE48" s="851"/>
      <c r="PTF48" s="851"/>
      <c r="PTG48" s="851"/>
      <c r="PTH48" s="851"/>
      <c r="PTI48" s="851"/>
      <c r="PTJ48" s="851"/>
      <c r="PTK48" s="851"/>
      <c r="PTL48" s="851"/>
      <c r="PTM48" s="851"/>
      <c r="PTN48" s="851"/>
      <c r="PTO48" s="851"/>
      <c r="PTP48" s="851"/>
      <c r="PTQ48" s="851"/>
      <c r="PTR48" s="851"/>
      <c r="PTS48" s="851"/>
      <c r="PTT48" s="851"/>
      <c r="PTU48" s="851"/>
      <c r="PTV48" s="851"/>
      <c r="PTW48" s="851"/>
      <c r="PTX48" s="851"/>
      <c r="PTY48" s="851"/>
      <c r="PTZ48" s="851"/>
      <c r="PUA48" s="851"/>
      <c r="PUB48" s="851"/>
      <c r="PUC48" s="851"/>
      <c r="PUD48" s="851"/>
      <c r="PUE48" s="851"/>
      <c r="PUF48" s="851"/>
      <c r="PUG48" s="851"/>
      <c r="PUH48" s="851"/>
      <c r="PUI48" s="851"/>
      <c r="PUJ48" s="851"/>
      <c r="PUK48" s="851"/>
      <c r="PUL48" s="851"/>
      <c r="PUM48" s="851"/>
      <c r="PUN48" s="851"/>
      <c r="PUO48" s="851"/>
      <c r="PUP48" s="851"/>
      <c r="PUQ48" s="851"/>
      <c r="PUR48" s="851"/>
      <c r="PUS48" s="851"/>
      <c r="PUT48" s="851"/>
      <c r="PUU48" s="851"/>
      <c r="PUV48" s="851"/>
      <c r="PUW48" s="851"/>
      <c r="PUX48" s="851"/>
      <c r="PUY48" s="851"/>
      <c r="PUZ48" s="851"/>
      <c r="PVA48" s="851"/>
      <c r="PVB48" s="851"/>
      <c r="PVC48" s="851"/>
      <c r="PVD48" s="851"/>
      <c r="PVE48" s="851"/>
      <c r="PVF48" s="851"/>
      <c r="PVG48" s="851"/>
      <c r="PVH48" s="851"/>
      <c r="PVI48" s="851"/>
      <c r="PVJ48" s="851"/>
      <c r="PVK48" s="851"/>
      <c r="PVL48" s="851"/>
      <c r="PVM48" s="851"/>
      <c r="PVN48" s="851"/>
      <c r="PVO48" s="851"/>
      <c r="PVP48" s="851"/>
      <c r="PVQ48" s="851"/>
      <c r="PVR48" s="851"/>
      <c r="PVS48" s="851"/>
      <c r="PVT48" s="851"/>
      <c r="PVU48" s="851"/>
      <c r="PVV48" s="851"/>
      <c r="PVW48" s="851"/>
      <c r="PVX48" s="851"/>
      <c r="PVY48" s="851"/>
      <c r="PVZ48" s="851"/>
      <c r="PWA48" s="851"/>
      <c r="PWB48" s="851"/>
      <c r="PWC48" s="851"/>
      <c r="PWD48" s="851"/>
      <c r="PWE48" s="851"/>
      <c r="PWF48" s="851"/>
      <c r="PWG48" s="851"/>
      <c r="PWH48" s="851"/>
      <c r="PWI48" s="851"/>
      <c r="PWJ48" s="851"/>
      <c r="PWK48" s="851"/>
      <c r="PWL48" s="851"/>
      <c r="PWM48" s="851"/>
      <c r="PWN48" s="851"/>
      <c r="PWO48" s="851"/>
      <c r="PWP48" s="851"/>
      <c r="PWQ48" s="851"/>
      <c r="PWR48" s="851"/>
      <c r="PWS48" s="851"/>
      <c r="PWT48" s="851"/>
      <c r="PWU48" s="851"/>
      <c r="PWV48" s="851"/>
      <c r="PWW48" s="851"/>
      <c r="PWX48" s="851"/>
      <c r="PWY48" s="851"/>
      <c r="PWZ48" s="851"/>
      <c r="PXA48" s="851"/>
      <c r="PXB48" s="851"/>
      <c r="PXC48" s="851"/>
      <c r="PXD48" s="851"/>
      <c r="PXE48" s="851"/>
      <c r="PXF48" s="851"/>
      <c r="PXG48" s="851"/>
      <c r="PXH48" s="851"/>
      <c r="PXI48" s="851"/>
      <c r="PXJ48" s="851"/>
      <c r="PXK48" s="851"/>
      <c r="PXL48" s="851"/>
      <c r="PXM48" s="851"/>
      <c r="PXN48" s="851"/>
      <c r="PXO48" s="851"/>
      <c r="PXP48" s="851"/>
      <c r="PXQ48" s="851"/>
      <c r="PXR48" s="851"/>
      <c r="PXS48" s="851"/>
      <c r="PXT48" s="851"/>
      <c r="PXU48" s="851"/>
      <c r="PXV48" s="851"/>
      <c r="PXW48" s="851"/>
      <c r="PXX48" s="851"/>
      <c r="PXY48" s="851"/>
      <c r="PXZ48" s="851"/>
      <c r="PYA48" s="851"/>
      <c r="PYB48" s="851"/>
      <c r="PYC48" s="851"/>
      <c r="PYD48" s="851"/>
      <c r="PYE48" s="851"/>
      <c r="PYF48" s="851"/>
      <c r="PYG48" s="851"/>
      <c r="PYH48" s="851"/>
      <c r="PYI48" s="851"/>
      <c r="PYJ48" s="851"/>
      <c r="PYK48" s="851"/>
      <c r="PYL48" s="851"/>
      <c r="PYM48" s="851"/>
      <c r="PYN48" s="851"/>
      <c r="PYO48" s="851"/>
      <c r="PYP48" s="851"/>
      <c r="PYQ48" s="851"/>
      <c r="PYR48" s="851"/>
      <c r="PYS48" s="851"/>
      <c r="PYT48" s="851"/>
      <c r="PYU48" s="851"/>
      <c r="PYV48" s="851"/>
      <c r="PYW48" s="851"/>
      <c r="PYX48" s="851"/>
      <c r="PYY48" s="851"/>
      <c r="PYZ48" s="851"/>
      <c r="PZA48" s="851"/>
      <c r="PZB48" s="851"/>
      <c r="PZC48" s="851"/>
      <c r="PZD48" s="851"/>
      <c r="PZE48" s="851"/>
      <c r="PZF48" s="851"/>
      <c r="PZG48" s="851"/>
      <c r="PZH48" s="851"/>
      <c r="PZI48" s="851"/>
      <c r="PZJ48" s="851"/>
      <c r="PZK48" s="851"/>
      <c r="PZL48" s="851"/>
      <c r="PZM48" s="851"/>
      <c r="PZN48" s="851"/>
      <c r="PZO48" s="851"/>
      <c r="PZP48" s="851"/>
      <c r="PZQ48" s="851"/>
      <c r="PZR48" s="851"/>
      <c r="PZS48" s="851"/>
      <c r="PZT48" s="851"/>
      <c r="PZU48" s="851"/>
      <c r="PZV48" s="851"/>
      <c r="PZW48" s="851"/>
      <c r="PZX48" s="851"/>
      <c r="PZY48" s="851"/>
      <c r="PZZ48" s="851"/>
      <c r="QAA48" s="851"/>
      <c r="QAB48" s="851"/>
      <c r="QAC48" s="851"/>
      <c r="QAD48" s="851"/>
      <c r="QAE48" s="851"/>
      <c r="QAF48" s="851"/>
      <c r="QAG48" s="851"/>
      <c r="QAH48" s="851"/>
      <c r="QAI48" s="851"/>
      <c r="QAJ48" s="851"/>
      <c r="QAK48" s="851"/>
      <c r="QAL48" s="851"/>
      <c r="QAM48" s="851"/>
      <c r="QAN48" s="851"/>
      <c r="QAO48" s="851"/>
      <c r="QAP48" s="851"/>
      <c r="QAQ48" s="851"/>
      <c r="QAR48" s="851"/>
      <c r="QAS48" s="851"/>
      <c r="QAT48" s="851"/>
      <c r="QAU48" s="851"/>
      <c r="QAV48" s="851"/>
      <c r="QAW48" s="851"/>
      <c r="QAX48" s="851"/>
      <c r="QAY48" s="851"/>
      <c r="QAZ48" s="851"/>
      <c r="QBA48" s="851"/>
      <c r="QBB48" s="851"/>
      <c r="QBC48" s="851"/>
      <c r="QBD48" s="851"/>
      <c r="QBE48" s="851"/>
      <c r="QBF48" s="851"/>
      <c r="QBG48" s="851"/>
      <c r="QBH48" s="851"/>
      <c r="QBI48" s="851"/>
      <c r="QBJ48" s="851"/>
      <c r="QBK48" s="851"/>
      <c r="QBL48" s="851"/>
      <c r="QBM48" s="851"/>
      <c r="QBN48" s="851"/>
      <c r="QBO48" s="851"/>
      <c r="QBP48" s="851"/>
      <c r="QBQ48" s="851"/>
      <c r="QBR48" s="851"/>
      <c r="QBS48" s="851"/>
      <c r="QBT48" s="851"/>
      <c r="QBU48" s="851"/>
      <c r="QBV48" s="851"/>
      <c r="QBW48" s="851"/>
      <c r="QBX48" s="851"/>
      <c r="QBY48" s="851"/>
      <c r="QBZ48" s="851"/>
      <c r="QCA48" s="851"/>
      <c r="QCB48" s="851"/>
      <c r="QCC48" s="851"/>
      <c r="QCD48" s="851"/>
      <c r="QCE48" s="851"/>
      <c r="QCF48" s="851"/>
      <c r="QCG48" s="851"/>
      <c r="QCH48" s="851"/>
      <c r="QCI48" s="851"/>
      <c r="QCJ48" s="851"/>
      <c r="QCK48" s="851"/>
      <c r="QCL48" s="851"/>
      <c r="QCM48" s="851"/>
      <c r="QCN48" s="851"/>
      <c r="QCO48" s="851"/>
      <c r="QCP48" s="851"/>
      <c r="QCQ48" s="851"/>
      <c r="QCR48" s="851"/>
      <c r="QCS48" s="851"/>
      <c r="QCT48" s="851"/>
      <c r="QCU48" s="851"/>
      <c r="QCV48" s="851"/>
      <c r="QCW48" s="851"/>
      <c r="QCX48" s="851"/>
      <c r="QCY48" s="851"/>
      <c r="QCZ48" s="851"/>
      <c r="QDA48" s="851"/>
      <c r="QDB48" s="851"/>
      <c r="QDC48" s="851"/>
      <c r="QDD48" s="851"/>
      <c r="QDE48" s="851"/>
      <c r="QDF48" s="851"/>
      <c r="QDG48" s="851"/>
      <c r="QDH48" s="851"/>
      <c r="QDI48" s="851"/>
      <c r="QDJ48" s="851"/>
      <c r="QDK48" s="851"/>
      <c r="QDL48" s="851"/>
      <c r="QDM48" s="851"/>
      <c r="QDN48" s="851"/>
      <c r="QDO48" s="851"/>
      <c r="QDP48" s="851"/>
      <c r="QDQ48" s="851"/>
      <c r="QDR48" s="851"/>
      <c r="QDS48" s="851"/>
      <c r="QDT48" s="851"/>
      <c r="QDU48" s="851"/>
      <c r="QDV48" s="851"/>
      <c r="QDW48" s="851"/>
      <c r="QDX48" s="851"/>
      <c r="QDY48" s="851"/>
      <c r="QDZ48" s="851"/>
      <c r="QEA48" s="851"/>
      <c r="QEB48" s="851"/>
      <c r="QEC48" s="851"/>
      <c r="QED48" s="851"/>
      <c r="QEE48" s="851"/>
      <c r="QEF48" s="851"/>
      <c r="QEG48" s="851"/>
      <c r="QEH48" s="851"/>
      <c r="QEI48" s="851"/>
      <c r="QEJ48" s="851"/>
      <c r="QEK48" s="851"/>
      <c r="QEL48" s="851"/>
      <c r="QEM48" s="851"/>
      <c r="QEN48" s="851"/>
      <c r="QEO48" s="851"/>
      <c r="QEP48" s="851"/>
      <c r="QEQ48" s="851"/>
      <c r="QER48" s="851"/>
      <c r="QES48" s="851"/>
      <c r="QET48" s="851"/>
      <c r="QEU48" s="851"/>
      <c r="QEV48" s="851"/>
      <c r="QEW48" s="851"/>
      <c r="QEX48" s="851"/>
      <c r="QEY48" s="851"/>
      <c r="QEZ48" s="851"/>
      <c r="QFA48" s="851"/>
      <c r="QFB48" s="851"/>
      <c r="QFC48" s="851"/>
      <c r="QFD48" s="851"/>
      <c r="QFE48" s="851"/>
      <c r="QFF48" s="851"/>
      <c r="QFG48" s="851"/>
      <c r="QFH48" s="851"/>
      <c r="QFI48" s="851"/>
      <c r="QFJ48" s="851"/>
      <c r="QFK48" s="851"/>
      <c r="QFL48" s="851"/>
      <c r="QFM48" s="851"/>
      <c r="QFN48" s="851"/>
      <c r="QFO48" s="851"/>
      <c r="QFP48" s="851"/>
      <c r="QFQ48" s="851"/>
      <c r="QFR48" s="851"/>
      <c r="QFS48" s="851"/>
      <c r="QFT48" s="851"/>
      <c r="QFU48" s="851"/>
      <c r="QFV48" s="851"/>
      <c r="QFW48" s="851"/>
      <c r="QFX48" s="851"/>
      <c r="QFY48" s="851"/>
      <c r="QFZ48" s="851"/>
      <c r="QGA48" s="851"/>
      <c r="QGB48" s="851"/>
      <c r="QGC48" s="851"/>
      <c r="QGD48" s="851"/>
      <c r="QGE48" s="851"/>
      <c r="QGF48" s="851"/>
      <c r="QGG48" s="851"/>
      <c r="QGH48" s="851"/>
      <c r="QGI48" s="851"/>
      <c r="QGJ48" s="851"/>
      <c r="QGK48" s="851"/>
      <c r="QGL48" s="851"/>
      <c r="QGM48" s="851"/>
      <c r="QGN48" s="851"/>
      <c r="QGO48" s="851"/>
      <c r="QGP48" s="851"/>
      <c r="QGQ48" s="851"/>
      <c r="QGR48" s="851"/>
      <c r="QGS48" s="851"/>
      <c r="QGT48" s="851"/>
      <c r="QGU48" s="851"/>
      <c r="QGV48" s="851"/>
      <c r="QGW48" s="851"/>
      <c r="QGX48" s="851"/>
      <c r="QGY48" s="851"/>
      <c r="QGZ48" s="851"/>
      <c r="QHA48" s="851"/>
      <c r="QHB48" s="851"/>
      <c r="QHC48" s="851"/>
      <c r="QHD48" s="851"/>
      <c r="QHE48" s="851"/>
      <c r="QHF48" s="851"/>
      <c r="QHG48" s="851"/>
      <c r="QHH48" s="851"/>
      <c r="QHI48" s="851"/>
      <c r="QHJ48" s="851"/>
      <c r="QHK48" s="851"/>
      <c r="QHL48" s="851"/>
      <c r="QHM48" s="851"/>
      <c r="QHN48" s="851"/>
      <c r="QHO48" s="851"/>
      <c r="QHP48" s="851"/>
      <c r="QHQ48" s="851"/>
      <c r="QHR48" s="851"/>
      <c r="QHS48" s="851"/>
      <c r="QHT48" s="851"/>
      <c r="QHU48" s="851"/>
      <c r="QHV48" s="851"/>
      <c r="QHW48" s="851"/>
      <c r="QHX48" s="851"/>
      <c r="QHY48" s="851"/>
      <c r="QHZ48" s="851"/>
      <c r="QIA48" s="851"/>
      <c r="QIB48" s="851"/>
      <c r="QIC48" s="851"/>
      <c r="QID48" s="851"/>
      <c r="QIE48" s="851"/>
      <c r="QIF48" s="851"/>
      <c r="QIG48" s="851"/>
      <c r="QIH48" s="851"/>
      <c r="QII48" s="851"/>
      <c r="QIJ48" s="851"/>
      <c r="QIK48" s="851"/>
      <c r="QIL48" s="851"/>
      <c r="QIM48" s="851"/>
      <c r="QIN48" s="851"/>
      <c r="QIO48" s="851"/>
      <c r="QIP48" s="851"/>
      <c r="QIQ48" s="851"/>
      <c r="QIR48" s="851"/>
      <c r="QIS48" s="851"/>
      <c r="QIT48" s="851"/>
      <c r="QIU48" s="851"/>
      <c r="QIV48" s="851"/>
      <c r="QIW48" s="851"/>
      <c r="QIX48" s="851"/>
      <c r="QIY48" s="851"/>
      <c r="QIZ48" s="851"/>
      <c r="QJA48" s="851"/>
      <c r="QJB48" s="851"/>
      <c r="QJC48" s="851"/>
      <c r="QJD48" s="851"/>
      <c r="QJE48" s="851"/>
      <c r="QJF48" s="851"/>
      <c r="QJG48" s="851"/>
      <c r="QJH48" s="851"/>
      <c r="QJI48" s="851"/>
      <c r="QJJ48" s="851"/>
      <c r="QJK48" s="851"/>
      <c r="QJL48" s="851"/>
      <c r="QJM48" s="851"/>
      <c r="QJN48" s="851"/>
      <c r="QJO48" s="851"/>
      <c r="QJP48" s="851"/>
      <c r="QJQ48" s="851"/>
      <c r="QJR48" s="851"/>
      <c r="QJS48" s="851"/>
      <c r="QJT48" s="851"/>
      <c r="QJU48" s="851"/>
      <c r="QJV48" s="851"/>
      <c r="QJW48" s="851"/>
      <c r="QJX48" s="851"/>
      <c r="QJY48" s="851"/>
      <c r="QJZ48" s="851"/>
      <c r="QKA48" s="851"/>
      <c r="QKB48" s="851"/>
      <c r="QKC48" s="851"/>
      <c r="QKD48" s="851"/>
      <c r="QKE48" s="851"/>
      <c r="QKF48" s="851"/>
      <c r="QKG48" s="851"/>
      <c r="QKH48" s="851"/>
      <c r="QKI48" s="851"/>
      <c r="QKJ48" s="851"/>
      <c r="QKK48" s="851"/>
      <c r="QKL48" s="851"/>
      <c r="QKM48" s="851"/>
      <c r="QKN48" s="851"/>
      <c r="QKO48" s="851"/>
      <c r="QKP48" s="851"/>
      <c r="QKQ48" s="851"/>
      <c r="QKR48" s="851"/>
      <c r="QKS48" s="851"/>
      <c r="QKT48" s="851"/>
      <c r="QKU48" s="851"/>
      <c r="QKV48" s="851"/>
      <c r="QKW48" s="851"/>
      <c r="QKX48" s="851"/>
      <c r="QKY48" s="851"/>
      <c r="QKZ48" s="851"/>
      <c r="QLA48" s="851"/>
      <c r="QLB48" s="851"/>
      <c r="QLC48" s="851"/>
      <c r="QLD48" s="851"/>
      <c r="QLE48" s="851"/>
      <c r="QLF48" s="851"/>
      <c r="QLG48" s="851"/>
      <c r="QLH48" s="851"/>
      <c r="QLI48" s="851"/>
      <c r="QLJ48" s="851"/>
      <c r="QLK48" s="851"/>
      <c r="QLL48" s="851"/>
      <c r="QLM48" s="851"/>
      <c r="QLN48" s="851"/>
      <c r="QLO48" s="851"/>
      <c r="QLP48" s="851"/>
      <c r="QLQ48" s="851"/>
      <c r="QLR48" s="851"/>
      <c r="QLS48" s="851"/>
      <c r="QLT48" s="851"/>
      <c r="QLU48" s="851"/>
      <c r="QLV48" s="851"/>
      <c r="QLW48" s="851"/>
      <c r="QLX48" s="851"/>
      <c r="QLY48" s="851"/>
      <c r="QLZ48" s="851"/>
      <c r="QMA48" s="851"/>
      <c r="QMB48" s="851"/>
      <c r="QMC48" s="851"/>
      <c r="QMD48" s="851"/>
      <c r="QME48" s="851"/>
      <c r="QMF48" s="851"/>
      <c r="QMG48" s="851"/>
      <c r="QMH48" s="851"/>
      <c r="QMI48" s="851"/>
      <c r="QMJ48" s="851"/>
      <c r="QMK48" s="851"/>
      <c r="QML48" s="851"/>
      <c r="QMM48" s="851"/>
      <c r="QMN48" s="851"/>
      <c r="QMO48" s="851"/>
      <c r="QMP48" s="851"/>
      <c r="QMQ48" s="851"/>
      <c r="QMR48" s="851"/>
      <c r="QMS48" s="851"/>
      <c r="QMT48" s="851"/>
      <c r="QMU48" s="851"/>
      <c r="QMV48" s="851"/>
      <c r="QMW48" s="851"/>
      <c r="QMX48" s="851"/>
      <c r="QMY48" s="851"/>
      <c r="QMZ48" s="851"/>
      <c r="QNA48" s="851"/>
      <c r="QNB48" s="851"/>
      <c r="QNC48" s="851"/>
      <c r="QND48" s="851"/>
      <c r="QNE48" s="851"/>
      <c r="QNF48" s="851"/>
      <c r="QNG48" s="851"/>
      <c r="QNH48" s="851"/>
      <c r="QNI48" s="851"/>
      <c r="QNJ48" s="851"/>
      <c r="QNK48" s="851"/>
      <c r="QNL48" s="851"/>
      <c r="QNM48" s="851"/>
      <c r="QNN48" s="851"/>
      <c r="QNO48" s="851"/>
      <c r="QNP48" s="851"/>
      <c r="QNQ48" s="851"/>
      <c r="QNR48" s="851"/>
      <c r="QNS48" s="851"/>
      <c r="QNT48" s="851"/>
      <c r="QNU48" s="851"/>
      <c r="QNV48" s="851"/>
      <c r="QNW48" s="851"/>
      <c r="QNX48" s="851"/>
      <c r="QNY48" s="851"/>
      <c r="QNZ48" s="851"/>
      <c r="QOA48" s="851"/>
      <c r="QOB48" s="851"/>
      <c r="QOC48" s="851"/>
      <c r="QOD48" s="851"/>
      <c r="QOE48" s="851"/>
      <c r="QOF48" s="851"/>
      <c r="QOG48" s="851"/>
      <c r="QOH48" s="851"/>
      <c r="QOI48" s="851"/>
      <c r="QOJ48" s="851"/>
      <c r="QOK48" s="851"/>
      <c r="QOL48" s="851"/>
      <c r="QOM48" s="851"/>
      <c r="QON48" s="851"/>
      <c r="QOO48" s="851"/>
      <c r="QOP48" s="851"/>
      <c r="QOQ48" s="851"/>
      <c r="QOR48" s="851"/>
      <c r="QOS48" s="851"/>
      <c r="QOT48" s="851"/>
      <c r="QOU48" s="851"/>
      <c r="QOV48" s="851"/>
      <c r="QOW48" s="851"/>
      <c r="QOX48" s="851"/>
      <c r="QOY48" s="851"/>
      <c r="QOZ48" s="851"/>
      <c r="QPA48" s="851"/>
      <c r="QPB48" s="851"/>
      <c r="QPC48" s="851"/>
      <c r="QPD48" s="851"/>
      <c r="QPE48" s="851"/>
      <c r="QPF48" s="851"/>
      <c r="QPG48" s="851"/>
      <c r="QPH48" s="851"/>
      <c r="QPI48" s="851"/>
      <c r="QPJ48" s="851"/>
      <c r="QPK48" s="851"/>
      <c r="QPL48" s="851"/>
      <c r="QPM48" s="851"/>
      <c r="QPN48" s="851"/>
      <c r="QPO48" s="851"/>
      <c r="QPP48" s="851"/>
      <c r="QPQ48" s="851"/>
      <c r="QPR48" s="851"/>
      <c r="QPS48" s="851"/>
      <c r="QPT48" s="851"/>
      <c r="QPU48" s="851"/>
      <c r="QPV48" s="851"/>
      <c r="QPW48" s="851"/>
      <c r="QPX48" s="851"/>
      <c r="QPY48" s="851"/>
      <c r="QPZ48" s="851"/>
      <c r="QQA48" s="851"/>
      <c r="QQB48" s="851"/>
      <c r="QQC48" s="851"/>
      <c r="QQD48" s="851"/>
      <c r="QQE48" s="851"/>
      <c r="QQF48" s="851"/>
      <c r="QQG48" s="851"/>
      <c r="QQH48" s="851"/>
      <c r="QQI48" s="851"/>
      <c r="QQJ48" s="851"/>
      <c r="QQK48" s="851"/>
      <c r="QQL48" s="851"/>
      <c r="QQM48" s="851"/>
      <c r="QQN48" s="851"/>
      <c r="QQO48" s="851"/>
      <c r="QQP48" s="851"/>
      <c r="QQQ48" s="851"/>
      <c r="QQR48" s="851"/>
      <c r="QQS48" s="851"/>
      <c r="QQT48" s="851"/>
      <c r="QQU48" s="851"/>
      <c r="QQV48" s="851"/>
      <c r="QQW48" s="851"/>
      <c r="QQX48" s="851"/>
      <c r="QQY48" s="851"/>
      <c r="QQZ48" s="851"/>
      <c r="QRA48" s="851"/>
      <c r="QRB48" s="851"/>
      <c r="QRC48" s="851"/>
      <c r="QRD48" s="851"/>
      <c r="QRE48" s="851"/>
      <c r="QRF48" s="851"/>
      <c r="QRG48" s="851"/>
      <c r="QRH48" s="851"/>
      <c r="QRI48" s="851"/>
      <c r="QRJ48" s="851"/>
      <c r="QRK48" s="851"/>
      <c r="QRL48" s="851"/>
      <c r="QRM48" s="851"/>
      <c r="QRN48" s="851"/>
      <c r="QRO48" s="851"/>
      <c r="QRP48" s="851"/>
      <c r="QRQ48" s="851"/>
      <c r="QRR48" s="851"/>
      <c r="QRS48" s="851"/>
      <c r="QRT48" s="851"/>
      <c r="QRU48" s="851"/>
      <c r="QRV48" s="851"/>
      <c r="QRW48" s="851"/>
      <c r="QRX48" s="851"/>
      <c r="QRY48" s="851"/>
      <c r="QRZ48" s="851"/>
      <c r="QSA48" s="851"/>
      <c r="QSB48" s="851"/>
      <c r="QSC48" s="851"/>
      <c r="QSD48" s="851"/>
      <c r="QSE48" s="851"/>
      <c r="QSF48" s="851"/>
      <c r="QSG48" s="851"/>
      <c r="QSH48" s="851"/>
      <c r="QSI48" s="851"/>
      <c r="QSJ48" s="851"/>
      <c r="QSK48" s="851"/>
      <c r="QSL48" s="851"/>
      <c r="QSM48" s="851"/>
      <c r="QSN48" s="851"/>
      <c r="QSO48" s="851"/>
      <c r="QSP48" s="851"/>
      <c r="QSQ48" s="851"/>
      <c r="QSR48" s="851"/>
      <c r="QSS48" s="851"/>
      <c r="QST48" s="851"/>
      <c r="QSU48" s="851"/>
      <c r="QSV48" s="851"/>
      <c r="QSW48" s="851"/>
      <c r="QSX48" s="851"/>
      <c r="QSY48" s="851"/>
      <c r="QSZ48" s="851"/>
      <c r="QTA48" s="851"/>
      <c r="QTB48" s="851"/>
      <c r="QTC48" s="851"/>
      <c r="QTD48" s="851"/>
      <c r="QTE48" s="851"/>
      <c r="QTF48" s="851"/>
      <c r="QTG48" s="851"/>
      <c r="QTH48" s="851"/>
      <c r="QTI48" s="851"/>
      <c r="QTJ48" s="851"/>
      <c r="QTK48" s="851"/>
      <c r="QTL48" s="851"/>
      <c r="QTM48" s="851"/>
      <c r="QTN48" s="851"/>
      <c r="QTO48" s="851"/>
      <c r="QTP48" s="851"/>
      <c r="QTQ48" s="851"/>
      <c r="QTR48" s="851"/>
      <c r="QTS48" s="851"/>
      <c r="QTT48" s="851"/>
      <c r="QTU48" s="851"/>
      <c r="QTV48" s="851"/>
      <c r="QTW48" s="851"/>
      <c r="QTX48" s="851"/>
      <c r="QTY48" s="851"/>
      <c r="QTZ48" s="851"/>
      <c r="QUA48" s="851"/>
      <c r="QUB48" s="851"/>
      <c r="QUC48" s="851"/>
      <c r="QUD48" s="851"/>
      <c r="QUE48" s="851"/>
      <c r="QUF48" s="851"/>
      <c r="QUG48" s="851"/>
      <c r="QUH48" s="851"/>
      <c r="QUI48" s="851"/>
      <c r="QUJ48" s="851"/>
      <c r="QUK48" s="851"/>
      <c r="QUL48" s="851"/>
      <c r="QUM48" s="851"/>
      <c r="QUN48" s="851"/>
      <c r="QUO48" s="851"/>
      <c r="QUP48" s="851"/>
      <c r="QUQ48" s="851"/>
      <c r="QUR48" s="851"/>
      <c r="QUS48" s="851"/>
      <c r="QUT48" s="851"/>
      <c r="QUU48" s="851"/>
      <c r="QUV48" s="851"/>
      <c r="QUW48" s="851"/>
      <c r="QUX48" s="851"/>
      <c r="QUY48" s="851"/>
      <c r="QUZ48" s="851"/>
      <c r="QVA48" s="851"/>
      <c r="QVB48" s="851"/>
      <c r="QVC48" s="851"/>
      <c r="QVD48" s="851"/>
      <c r="QVE48" s="851"/>
      <c r="QVF48" s="851"/>
      <c r="QVG48" s="851"/>
      <c r="QVH48" s="851"/>
      <c r="QVI48" s="851"/>
      <c r="QVJ48" s="851"/>
      <c r="QVK48" s="851"/>
      <c r="QVL48" s="851"/>
      <c r="QVM48" s="851"/>
      <c r="QVN48" s="851"/>
      <c r="QVO48" s="851"/>
      <c r="QVP48" s="851"/>
      <c r="QVQ48" s="851"/>
      <c r="QVR48" s="851"/>
      <c r="QVS48" s="851"/>
      <c r="QVT48" s="851"/>
      <c r="QVU48" s="851"/>
      <c r="QVV48" s="851"/>
      <c r="QVW48" s="851"/>
      <c r="QVX48" s="851"/>
      <c r="QVY48" s="851"/>
      <c r="QVZ48" s="851"/>
      <c r="QWA48" s="851"/>
      <c r="QWB48" s="851"/>
      <c r="QWC48" s="851"/>
      <c r="QWD48" s="851"/>
      <c r="QWE48" s="851"/>
      <c r="QWF48" s="851"/>
      <c r="QWG48" s="851"/>
      <c r="QWH48" s="851"/>
      <c r="QWI48" s="851"/>
      <c r="QWJ48" s="851"/>
      <c r="QWK48" s="851"/>
      <c r="QWL48" s="851"/>
      <c r="QWM48" s="851"/>
      <c r="QWN48" s="851"/>
      <c r="QWO48" s="851"/>
      <c r="QWP48" s="851"/>
      <c r="QWQ48" s="851"/>
      <c r="QWR48" s="851"/>
      <c r="QWS48" s="851"/>
      <c r="QWT48" s="851"/>
      <c r="QWU48" s="851"/>
      <c r="QWV48" s="851"/>
      <c r="QWW48" s="851"/>
      <c r="QWX48" s="851"/>
      <c r="QWY48" s="851"/>
      <c r="QWZ48" s="851"/>
      <c r="QXA48" s="851"/>
      <c r="QXB48" s="851"/>
      <c r="QXC48" s="851"/>
      <c r="QXD48" s="851"/>
      <c r="QXE48" s="851"/>
      <c r="QXF48" s="851"/>
      <c r="QXG48" s="851"/>
      <c r="QXH48" s="851"/>
      <c r="QXI48" s="851"/>
      <c r="QXJ48" s="851"/>
      <c r="QXK48" s="851"/>
      <c r="QXL48" s="851"/>
      <c r="QXM48" s="851"/>
      <c r="QXN48" s="851"/>
      <c r="QXO48" s="851"/>
      <c r="QXP48" s="851"/>
      <c r="QXQ48" s="851"/>
      <c r="QXR48" s="851"/>
      <c r="QXS48" s="851"/>
      <c r="QXT48" s="851"/>
      <c r="QXU48" s="851"/>
      <c r="QXV48" s="851"/>
      <c r="QXW48" s="851"/>
      <c r="QXX48" s="851"/>
      <c r="QXY48" s="851"/>
      <c r="QXZ48" s="851"/>
      <c r="QYA48" s="851"/>
      <c r="QYB48" s="851"/>
      <c r="QYC48" s="851"/>
      <c r="QYD48" s="851"/>
      <c r="QYE48" s="851"/>
      <c r="QYF48" s="851"/>
      <c r="QYG48" s="851"/>
      <c r="QYH48" s="851"/>
      <c r="QYI48" s="851"/>
      <c r="QYJ48" s="851"/>
      <c r="QYK48" s="851"/>
      <c r="QYL48" s="851"/>
      <c r="QYM48" s="851"/>
      <c r="QYN48" s="851"/>
      <c r="QYO48" s="851"/>
      <c r="QYP48" s="851"/>
      <c r="QYQ48" s="851"/>
      <c r="QYR48" s="851"/>
      <c r="QYS48" s="851"/>
      <c r="QYT48" s="851"/>
      <c r="QYU48" s="851"/>
      <c r="QYV48" s="851"/>
      <c r="QYW48" s="851"/>
      <c r="QYX48" s="851"/>
      <c r="QYY48" s="851"/>
      <c r="QYZ48" s="851"/>
      <c r="QZA48" s="851"/>
      <c r="QZB48" s="851"/>
      <c r="QZC48" s="851"/>
      <c r="QZD48" s="851"/>
      <c r="QZE48" s="851"/>
      <c r="QZF48" s="851"/>
      <c r="QZG48" s="851"/>
      <c r="QZH48" s="851"/>
      <c r="QZI48" s="851"/>
      <c r="QZJ48" s="851"/>
      <c r="QZK48" s="851"/>
      <c r="QZL48" s="851"/>
      <c r="QZM48" s="851"/>
      <c r="QZN48" s="851"/>
      <c r="QZO48" s="851"/>
      <c r="QZP48" s="851"/>
      <c r="QZQ48" s="851"/>
      <c r="QZR48" s="851"/>
      <c r="QZS48" s="851"/>
      <c r="QZT48" s="851"/>
      <c r="QZU48" s="851"/>
      <c r="QZV48" s="851"/>
      <c r="QZW48" s="851"/>
      <c r="QZX48" s="851"/>
      <c r="QZY48" s="851"/>
      <c r="QZZ48" s="851"/>
      <c r="RAA48" s="851"/>
      <c r="RAB48" s="851"/>
      <c r="RAC48" s="851"/>
      <c r="RAD48" s="851"/>
      <c r="RAE48" s="851"/>
      <c r="RAF48" s="851"/>
      <c r="RAG48" s="851"/>
      <c r="RAH48" s="851"/>
      <c r="RAI48" s="851"/>
      <c r="RAJ48" s="851"/>
      <c r="RAK48" s="851"/>
      <c r="RAL48" s="851"/>
      <c r="RAM48" s="851"/>
      <c r="RAN48" s="851"/>
      <c r="RAO48" s="851"/>
      <c r="RAP48" s="851"/>
      <c r="RAQ48" s="851"/>
      <c r="RAR48" s="851"/>
      <c r="RAS48" s="851"/>
      <c r="RAT48" s="851"/>
      <c r="RAU48" s="851"/>
      <c r="RAV48" s="851"/>
      <c r="RAW48" s="851"/>
      <c r="RAX48" s="851"/>
      <c r="RAY48" s="851"/>
      <c r="RAZ48" s="851"/>
      <c r="RBA48" s="851"/>
      <c r="RBB48" s="851"/>
      <c r="RBC48" s="851"/>
      <c r="RBD48" s="851"/>
      <c r="RBE48" s="851"/>
      <c r="RBF48" s="851"/>
      <c r="RBG48" s="851"/>
      <c r="RBH48" s="851"/>
      <c r="RBI48" s="851"/>
      <c r="RBJ48" s="851"/>
      <c r="RBK48" s="851"/>
      <c r="RBL48" s="851"/>
      <c r="RBM48" s="851"/>
      <c r="RBN48" s="851"/>
      <c r="RBO48" s="851"/>
      <c r="RBP48" s="851"/>
      <c r="RBQ48" s="851"/>
      <c r="RBR48" s="851"/>
      <c r="RBS48" s="851"/>
      <c r="RBT48" s="851"/>
      <c r="RBU48" s="851"/>
      <c r="RBV48" s="851"/>
      <c r="RBW48" s="851"/>
      <c r="RBX48" s="851"/>
      <c r="RBY48" s="851"/>
      <c r="RBZ48" s="851"/>
      <c r="RCA48" s="851"/>
      <c r="RCB48" s="851"/>
      <c r="RCC48" s="851"/>
      <c r="RCD48" s="851"/>
      <c r="RCE48" s="851"/>
      <c r="RCF48" s="851"/>
      <c r="RCG48" s="851"/>
      <c r="RCH48" s="851"/>
      <c r="RCI48" s="851"/>
      <c r="RCJ48" s="851"/>
      <c r="RCK48" s="851"/>
      <c r="RCL48" s="851"/>
      <c r="RCM48" s="851"/>
      <c r="RCN48" s="851"/>
      <c r="RCO48" s="851"/>
      <c r="RCP48" s="851"/>
      <c r="RCQ48" s="851"/>
      <c r="RCR48" s="851"/>
      <c r="RCS48" s="851"/>
      <c r="RCT48" s="851"/>
      <c r="RCU48" s="851"/>
      <c r="RCV48" s="851"/>
      <c r="RCW48" s="851"/>
      <c r="RCX48" s="851"/>
      <c r="RCY48" s="851"/>
      <c r="RCZ48" s="851"/>
      <c r="RDA48" s="851"/>
      <c r="RDB48" s="851"/>
      <c r="RDC48" s="851"/>
      <c r="RDD48" s="851"/>
      <c r="RDE48" s="851"/>
      <c r="RDF48" s="851"/>
      <c r="RDG48" s="851"/>
      <c r="RDH48" s="851"/>
      <c r="RDI48" s="851"/>
      <c r="RDJ48" s="851"/>
      <c r="RDK48" s="851"/>
      <c r="RDL48" s="851"/>
      <c r="RDM48" s="851"/>
      <c r="RDN48" s="851"/>
      <c r="RDO48" s="851"/>
      <c r="RDP48" s="851"/>
      <c r="RDQ48" s="851"/>
      <c r="RDR48" s="851"/>
      <c r="RDS48" s="851"/>
      <c r="RDT48" s="851"/>
      <c r="RDU48" s="851"/>
      <c r="RDV48" s="851"/>
      <c r="RDW48" s="851"/>
      <c r="RDX48" s="851"/>
      <c r="RDY48" s="851"/>
      <c r="RDZ48" s="851"/>
      <c r="REA48" s="851"/>
      <c r="REB48" s="851"/>
      <c r="REC48" s="851"/>
      <c r="RED48" s="851"/>
      <c r="REE48" s="851"/>
      <c r="REF48" s="851"/>
      <c r="REG48" s="851"/>
      <c r="REH48" s="851"/>
      <c r="REI48" s="851"/>
      <c r="REJ48" s="851"/>
      <c r="REK48" s="851"/>
      <c r="REL48" s="851"/>
      <c r="REM48" s="851"/>
      <c r="REN48" s="851"/>
      <c r="REO48" s="851"/>
      <c r="REP48" s="851"/>
      <c r="REQ48" s="851"/>
      <c r="RER48" s="851"/>
      <c r="RES48" s="851"/>
      <c r="RET48" s="851"/>
      <c r="REU48" s="851"/>
      <c r="REV48" s="851"/>
      <c r="REW48" s="851"/>
      <c r="REX48" s="851"/>
      <c r="REY48" s="851"/>
      <c r="REZ48" s="851"/>
      <c r="RFA48" s="851"/>
      <c r="RFB48" s="851"/>
      <c r="RFC48" s="851"/>
      <c r="RFD48" s="851"/>
      <c r="RFE48" s="851"/>
      <c r="RFF48" s="851"/>
      <c r="RFG48" s="851"/>
      <c r="RFH48" s="851"/>
      <c r="RFI48" s="851"/>
      <c r="RFJ48" s="851"/>
      <c r="RFK48" s="851"/>
      <c r="RFL48" s="851"/>
      <c r="RFM48" s="851"/>
      <c r="RFN48" s="851"/>
      <c r="RFO48" s="851"/>
      <c r="RFP48" s="851"/>
      <c r="RFQ48" s="851"/>
      <c r="RFR48" s="851"/>
      <c r="RFS48" s="851"/>
      <c r="RFT48" s="851"/>
      <c r="RFU48" s="851"/>
      <c r="RFV48" s="851"/>
      <c r="RFW48" s="851"/>
      <c r="RFX48" s="851"/>
      <c r="RFY48" s="851"/>
      <c r="RFZ48" s="851"/>
      <c r="RGA48" s="851"/>
      <c r="RGB48" s="851"/>
      <c r="RGC48" s="851"/>
      <c r="RGD48" s="851"/>
      <c r="RGE48" s="851"/>
      <c r="RGF48" s="851"/>
      <c r="RGG48" s="851"/>
      <c r="RGH48" s="851"/>
      <c r="RGI48" s="851"/>
      <c r="RGJ48" s="851"/>
      <c r="RGK48" s="851"/>
      <c r="RGL48" s="851"/>
      <c r="RGM48" s="851"/>
      <c r="RGN48" s="851"/>
      <c r="RGO48" s="851"/>
      <c r="RGP48" s="851"/>
      <c r="RGQ48" s="851"/>
      <c r="RGR48" s="851"/>
      <c r="RGS48" s="851"/>
      <c r="RGT48" s="851"/>
      <c r="RGU48" s="851"/>
      <c r="RGV48" s="851"/>
      <c r="RGW48" s="851"/>
      <c r="RGX48" s="851"/>
      <c r="RGY48" s="851"/>
      <c r="RGZ48" s="851"/>
      <c r="RHA48" s="851"/>
      <c r="RHB48" s="851"/>
      <c r="RHC48" s="851"/>
      <c r="RHD48" s="851"/>
      <c r="RHE48" s="851"/>
      <c r="RHF48" s="851"/>
      <c r="RHG48" s="851"/>
      <c r="RHH48" s="851"/>
      <c r="RHI48" s="851"/>
      <c r="RHJ48" s="851"/>
      <c r="RHK48" s="851"/>
      <c r="RHL48" s="851"/>
      <c r="RHM48" s="851"/>
      <c r="RHN48" s="851"/>
      <c r="RHO48" s="851"/>
      <c r="RHP48" s="851"/>
      <c r="RHQ48" s="851"/>
      <c r="RHR48" s="851"/>
      <c r="RHS48" s="851"/>
      <c r="RHT48" s="851"/>
      <c r="RHU48" s="851"/>
      <c r="RHV48" s="851"/>
      <c r="RHW48" s="851"/>
      <c r="RHX48" s="851"/>
      <c r="RHY48" s="851"/>
      <c r="RHZ48" s="851"/>
      <c r="RIA48" s="851"/>
      <c r="RIB48" s="851"/>
      <c r="RIC48" s="851"/>
      <c r="RID48" s="851"/>
      <c r="RIE48" s="851"/>
      <c r="RIF48" s="851"/>
      <c r="RIG48" s="851"/>
      <c r="RIH48" s="851"/>
      <c r="RII48" s="851"/>
      <c r="RIJ48" s="851"/>
      <c r="RIK48" s="851"/>
      <c r="RIL48" s="851"/>
      <c r="RIM48" s="851"/>
      <c r="RIN48" s="851"/>
      <c r="RIO48" s="851"/>
      <c r="RIP48" s="851"/>
      <c r="RIQ48" s="851"/>
      <c r="RIR48" s="851"/>
      <c r="RIS48" s="851"/>
      <c r="RIT48" s="851"/>
      <c r="RIU48" s="851"/>
      <c r="RIV48" s="851"/>
      <c r="RIW48" s="851"/>
      <c r="RIX48" s="851"/>
      <c r="RIY48" s="851"/>
      <c r="RIZ48" s="851"/>
      <c r="RJA48" s="851"/>
      <c r="RJB48" s="851"/>
      <c r="RJC48" s="851"/>
      <c r="RJD48" s="851"/>
      <c r="RJE48" s="851"/>
      <c r="RJF48" s="851"/>
      <c r="RJG48" s="851"/>
      <c r="RJH48" s="851"/>
      <c r="RJI48" s="851"/>
      <c r="RJJ48" s="851"/>
      <c r="RJK48" s="851"/>
      <c r="RJL48" s="851"/>
      <c r="RJM48" s="851"/>
      <c r="RJN48" s="851"/>
      <c r="RJO48" s="851"/>
      <c r="RJP48" s="851"/>
      <c r="RJQ48" s="851"/>
      <c r="RJR48" s="851"/>
      <c r="RJS48" s="851"/>
      <c r="RJT48" s="851"/>
      <c r="RJU48" s="851"/>
      <c r="RJV48" s="851"/>
      <c r="RJW48" s="851"/>
      <c r="RJX48" s="851"/>
      <c r="RJY48" s="851"/>
      <c r="RJZ48" s="851"/>
      <c r="RKA48" s="851"/>
      <c r="RKB48" s="851"/>
      <c r="RKC48" s="851"/>
      <c r="RKD48" s="851"/>
      <c r="RKE48" s="851"/>
      <c r="RKF48" s="851"/>
      <c r="RKG48" s="851"/>
      <c r="RKH48" s="851"/>
      <c r="RKI48" s="851"/>
      <c r="RKJ48" s="851"/>
      <c r="RKK48" s="851"/>
      <c r="RKL48" s="851"/>
      <c r="RKM48" s="851"/>
      <c r="RKN48" s="851"/>
      <c r="RKO48" s="851"/>
      <c r="RKP48" s="851"/>
      <c r="RKQ48" s="851"/>
      <c r="RKR48" s="851"/>
      <c r="RKS48" s="851"/>
      <c r="RKT48" s="851"/>
      <c r="RKU48" s="851"/>
      <c r="RKV48" s="851"/>
      <c r="RKW48" s="851"/>
      <c r="RKX48" s="851"/>
      <c r="RKY48" s="851"/>
      <c r="RKZ48" s="851"/>
      <c r="RLA48" s="851"/>
      <c r="RLB48" s="851"/>
      <c r="RLC48" s="851"/>
      <c r="RLD48" s="851"/>
      <c r="RLE48" s="851"/>
      <c r="RLF48" s="851"/>
      <c r="RLG48" s="851"/>
      <c r="RLH48" s="851"/>
      <c r="RLI48" s="851"/>
      <c r="RLJ48" s="851"/>
      <c r="RLK48" s="851"/>
      <c r="RLL48" s="851"/>
      <c r="RLM48" s="851"/>
      <c r="RLN48" s="851"/>
      <c r="RLO48" s="851"/>
      <c r="RLP48" s="851"/>
      <c r="RLQ48" s="851"/>
      <c r="RLR48" s="851"/>
      <c r="RLS48" s="851"/>
      <c r="RLT48" s="851"/>
      <c r="RLU48" s="851"/>
      <c r="RLV48" s="851"/>
      <c r="RLW48" s="851"/>
      <c r="RLX48" s="851"/>
      <c r="RLY48" s="851"/>
      <c r="RLZ48" s="851"/>
      <c r="RMA48" s="851"/>
      <c r="RMB48" s="851"/>
      <c r="RMC48" s="851"/>
      <c r="RMD48" s="851"/>
      <c r="RME48" s="851"/>
      <c r="RMF48" s="851"/>
      <c r="RMG48" s="851"/>
      <c r="RMH48" s="851"/>
      <c r="RMI48" s="851"/>
      <c r="RMJ48" s="851"/>
      <c r="RMK48" s="851"/>
      <c r="RML48" s="851"/>
      <c r="RMM48" s="851"/>
      <c r="RMN48" s="851"/>
      <c r="RMO48" s="851"/>
      <c r="RMP48" s="851"/>
      <c r="RMQ48" s="851"/>
      <c r="RMR48" s="851"/>
      <c r="RMS48" s="851"/>
      <c r="RMT48" s="851"/>
      <c r="RMU48" s="851"/>
      <c r="RMV48" s="851"/>
      <c r="RMW48" s="851"/>
      <c r="RMX48" s="851"/>
      <c r="RMY48" s="851"/>
      <c r="RMZ48" s="851"/>
      <c r="RNA48" s="851"/>
      <c r="RNB48" s="851"/>
      <c r="RNC48" s="851"/>
      <c r="RND48" s="851"/>
      <c r="RNE48" s="851"/>
      <c r="RNF48" s="851"/>
      <c r="RNG48" s="851"/>
      <c r="RNH48" s="851"/>
      <c r="RNI48" s="851"/>
      <c r="RNJ48" s="851"/>
      <c r="RNK48" s="851"/>
      <c r="RNL48" s="851"/>
      <c r="RNM48" s="851"/>
      <c r="RNN48" s="851"/>
      <c r="RNO48" s="851"/>
      <c r="RNP48" s="851"/>
      <c r="RNQ48" s="851"/>
      <c r="RNR48" s="851"/>
      <c r="RNS48" s="851"/>
      <c r="RNT48" s="851"/>
      <c r="RNU48" s="851"/>
      <c r="RNV48" s="851"/>
      <c r="RNW48" s="851"/>
      <c r="RNX48" s="851"/>
      <c r="RNY48" s="851"/>
      <c r="RNZ48" s="851"/>
      <c r="ROA48" s="851"/>
      <c r="ROB48" s="851"/>
      <c r="ROC48" s="851"/>
      <c r="ROD48" s="851"/>
      <c r="ROE48" s="851"/>
      <c r="ROF48" s="851"/>
      <c r="ROG48" s="851"/>
      <c r="ROH48" s="851"/>
      <c r="ROI48" s="851"/>
      <c r="ROJ48" s="851"/>
      <c r="ROK48" s="851"/>
      <c r="ROL48" s="851"/>
      <c r="ROM48" s="851"/>
      <c r="RON48" s="851"/>
      <c r="ROO48" s="851"/>
      <c r="ROP48" s="851"/>
      <c r="ROQ48" s="851"/>
      <c r="ROR48" s="851"/>
      <c r="ROS48" s="851"/>
      <c r="ROT48" s="851"/>
      <c r="ROU48" s="851"/>
      <c r="ROV48" s="851"/>
      <c r="ROW48" s="851"/>
      <c r="ROX48" s="851"/>
      <c r="ROY48" s="851"/>
      <c r="ROZ48" s="851"/>
      <c r="RPA48" s="851"/>
      <c r="RPB48" s="851"/>
      <c r="RPC48" s="851"/>
      <c r="RPD48" s="851"/>
      <c r="RPE48" s="851"/>
      <c r="RPF48" s="851"/>
      <c r="RPG48" s="851"/>
      <c r="RPH48" s="851"/>
      <c r="RPI48" s="851"/>
      <c r="RPJ48" s="851"/>
      <c r="RPK48" s="851"/>
      <c r="RPL48" s="851"/>
      <c r="RPM48" s="851"/>
      <c r="RPN48" s="851"/>
      <c r="RPO48" s="851"/>
      <c r="RPP48" s="851"/>
      <c r="RPQ48" s="851"/>
      <c r="RPR48" s="851"/>
      <c r="RPS48" s="851"/>
      <c r="RPT48" s="851"/>
      <c r="RPU48" s="851"/>
      <c r="RPV48" s="851"/>
      <c r="RPW48" s="851"/>
      <c r="RPX48" s="851"/>
      <c r="RPY48" s="851"/>
      <c r="RPZ48" s="851"/>
      <c r="RQA48" s="851"/>
      <c r="RQB48" s="851"/>
      <c r="RQC48" s="851"/>
      <c r="RQD48" s="851"/>
      <c r="RQE48" s="851"/>
      <c r="RQF48" s="851"/>
      <c r="RQG48" s="851"/>
      <c r="RQH48" s="851"/>
      <c r="RQI48" s="851"/>
      <c r="RQJ48" s="851"/>
      <c r="RQK48" s="851"/>
      <c r="RQL48" s="851"/>
      <c r="RQM48" s="851"/>
      <c r="RQN48" s="851"/>
      <c r="RQO48" s="851"/>
      <c r="RQP48" s="851"/>
      <c r="RQQ48" s="851"/>
      <c r="RQR48" s="851"/>
      <c r="RQS48" s="851"/>
      <c r="RQT48" s="851"/>
      <c r="RQU48" s="851"/>
      <c r="RQV48" s="851"/>
      <c r="RQW48" s="851"/>
      <c r="RQX48" s="851"/>
      <c r="RQY48" s="851"/>
      <c r="RQZ48" s="851"/>
      <c r="RRA48" s="851"/>
      <c r="RRB48" s="851"/>
      <c r="RRC48" s="851"/>
      <c r="RRD48" s="851"/>
      <c r="RRE48" s="851"/>
      <c r="RRF48" s="851"/>
      <c r="RRG48" s="851"/>
      <c r="RRH48" s="851"/>
      <c r="RRI48" s="851"/>
      <c r="RRJ48" s="851"/>
      <c r="RRK48" s="851"/>
      <c r="RRL48" s="851"/>
      <c r="RRM48" s="851"/>
      <c r="RRN48" s="851"/>
      <c r="RRO48" s="851"/>
      <c r="RRP48" s="851"/>
      <c r="RRQ48" s="851"/>
      <c r="RRR48" s="851"/>
      <c r="RRS48" s="851"/>
      <c r="RRT48" s="851"/>
      <c r="RRU48" s="851"/>
      <c r="RRV48" s="851"/>
      <c r="RRW48" s="851"/>
      <c r="RRX48" s="851"/>
      <c r="RRY48" s="851"/>
      <c r="RRZ48" s="851"/>
      <c r="RSA48" s="851"/>
      <c r="RSB48" s="851"/>
      <c r="RSC48" s="851"/>
      <c r="RSD48" s="851"/>
      <c r="RSE48" s="851"/>
      <c r="RSF48" s="851"/>
      <c r="RSG48" s="851"/>
      <c r="RSH48" s="851"/>
      <c r="RSI48" s="851"/>
      <c r="RSJ48" s="851"/>
      <c r="RSK48" s="851"/>
      <c r="RSL48" s="851"/>
      <c r="RSM48" s="851"/>
      <c r="RSN48" s="851"/>
      <c r="RSO48" s="851"/>
      <c r="RSP48" s="851"/>
      <c r="RSQ48" s="851"/>
      <c r="RSR48" s="851"/>
      <c r="RSS48" s="851"/>
      <c r="RST48" s="851"/>
      <c r="RSU48" s="851"/>
      <c r="RSV48" s="851"/>
      <c r="RSW48" s="851"/>
      <c r="RSX48" s="851"/>
      <c r="RSY48" s="851"/>
      <c r="RSZ48" s="851"/>
      <c r="RTA48" s="851"/>
      <c r="RTB48" s="851"/>
      <c r="RTC48" s="851"/>
      <c r="RTD48" s="851"/>
      <c r="RTE48" s="851"/>
      <c r="RTF48" s="851"/>
      <c r="RTG48" s="851"/>
      <c r="RTH48" s="851"/>
      <c r="RTI48" s="851"/>
      <c r="RTJ48" s="851"/>
      <c r="RTK48" s="851"/>
      <c r="RTL48" s="851"/>
      <c r="RTM48" s="851"/>
      <c r="RTN48" s="851"/>
      <c r="RTO48" s="851"/>
      <c r="RTP48" s="851"/>
      <c r="RTQ48" s="851"/>
      <c r="RTR48" s="851"/>
      <c r="RTS48" s="851"/>
      <c r="RTT48" s="851"/>
      <c r="RTU48" s="851"/>
      <c r="RTV48" s="851"/>
      <c r="RTW48" s="851"/>
      <c r="RTX48" s="851"/>
      <c r="RTY48" s="851"/>
      <c r="RTZ48" s="851"/>
      <c r="RUA48" s="851"/>
      <c r="RUB48" s="851"/>
      <c r="RUC48" s="851"/>
      <c r="RUD48" s="851"/>
      <c r="RUE48" s="851"/>
      <c r="RUF48" s="851"/>
      <c r="RUG48" s="851"/>
      <c r="RUH48" s="851"/>
      <c r="RUI48" s="851"/>
      <c r="RUJ48" s="851"/>
      <c r="RUK48" s="851"/>
      <c r="RUL48" s="851"/>
      <c r="RUM48" s="851"/>
      <c r="RUN48" s="851"/>
      <c r="RUO48" s="851"/>
      <c r="RUP48" s="851"/>
      <c r="RUQ48" s="851"/>
      <c r="RUR48" s="851"/>
      <c r="RUS48" s="851"/>
      <c r="RUT48" s="851"/>
      <c r="RUU48" s="851"/>
      <c r="RUV48" s="851"/>
      <c r="RUW48" s="851"/>
      <c r="RUX48" s="851"/>
      <c r="RUY48" s="851"/>
      <c r="RUZ48" s="851"/>
      <c r="RVA48" s="851"/>
      <c r="RVB48" s="851"/>
      <c r="RVC48" s="851"/>
      <c r="RVD48" s="851"/>
      <c r="RVE48" s="851"/>
      <c r="RVF48" s="851"/>
      <c r="RVG48" s="851"/>
      <c r="RVH48" s="851"/>
      <c r="RVI48" s="851"/>
      <c r="RVJ48" s="851"/>
      <c r="RVK48" s="851"/>
      <c r="RVL48" s="851"/>
      <c r="RVM48" s="851"/>
      <c r="RVN48" s="851"/>
      <c r="RVO48" s="851"/>
      <c r="RVP48" s="851"/>
      <c r="RVQ48" s="851"/>
      <c r="RVR48" s="851"/>
      <c r="RVS48" s="851"/>
      <c r="RVT48" s="851"/>
      <c r="RVU48" s="851"/>
      <c r="RVV48" s="851"/>
      <c r="RVW48" s="851"/>
      <c r="RVX48" s="851"/>
      <c r="RVY48" s="851"/>
      <c r="RVZ48" s="851"/>
      <c r="RWA48" s="851"/>
      <c r="RWB48" s="851"/>
      <c r="RWC48" s="851"/>
      <c r="RWD48" s="851"/>
      <c r="RWE48" s="851"/>
      <c r="RWF48" s="851"/>
      <c r="RWG48" s="851"/>
      <c r="RWH48" s="851"/>
      <c r="RWI48" s="851"/>
      <c r="RWJ48" s="851"/>
      <c r="RWK48" s="851"/>
      <c r="RWL48" s="851"/>
      <c r="RWM48" s="851"/>
      <c r="RWN48" s="851"/>
      <c r="RWO48" s="851"/>
      <c r="RWP48" s="851"/>
      <c r="RWQ48" s="851"/>
      <c r="RWR48" s="851"/>
      <c r="RWS48" s="851"/>
      <c r="RWT48" s="851"/>
      <c r="RWU48" s="851"/>
      <c r="RWV48" s="851"/>
      <c r="RWW48" s="851"/>
      <c r="RWX48" s="851"/>
      <c r="RWY48" s="851"/>
      <c r="RWZ48" s="851"/>
      <c r="RXA48" s="851"/>
      <c r="RXB48" s="851"/>
      <c r="RXC48" s="851"/>
      <c r="RXD48" s="851"/>
      <c r="RXE48" s="851"/>
      <c r="RXF48" s="851"/>
      <c r="RXG48" s="851"/>
      <c r="RXH48" s="851"/>
      <c r="RXI48" s="851"/>
      <c r="RXJ48" s="851"/>
      <c r="RXK48" s="851"/>
      <c r="RXL48" s="851"/>
      <c r="RXM48" s="851"/>
      <c r="RXN48" s="851"/>
      <c r="RXO48" s="851"/>
      <c r="RXP48" s="851"/>
      <c r="RXQ48" s="851"/>
      <c r="RXR48" s="851"/>
      <c r="RXS48" s="851"/>
      <c r="RXT48" s="851"/>
      <c r="RXU48" s="851"/>
      <c r="RXV48" s="851"/>
      <c r="RXW48" s="851"/>
      <c r="RXX48" s="851"/>
      <c r="RXY48" s="851"/>
      <c r="RXZ48" s="851"/>
      <c r="RYA48" s="851"/>
      <c r="RYB48" s="851"/>
      <c r="RYC48" s="851"/>
      <c r="RYD48" s="851"/>
      <c r="RYE48" s="851"/>
      <c r="RYF48" s="851"/>
      <c r="RYG48" s="851"/>
      <c r="RYH48" s="851"/>
      <c r="RYI48" s="851"/>
      <c r="RYJ48" s="851"/>
      <c r="RYK48" s="851"/>
      <c r="RYL48" s="851"/>
      <c r="RYM48" s="851"/>
      <c r="RYN48" s="851"/>
      <c r="RYO48" s="851"/>
      <c r="RYP48" s="851"/>
      <c r="RYQ48" s="851"/>
      <c r="RYR48" s="851"/>
      <c r="RYS48" s="851"/>
      <c r="RYT48" s="851"/>
      <c r="RYU48" s="851"/>
      <c r="RYV48" s="851"/>
      <c r="RYW48" s="851"/>
      <c r="RYX48" s="851"/>
      <c r="RYY48" s="851"/>
      <c r="RYZ48" s="851"/>
      <c r="RZA48" s="851"/>
      <c r="RZB48" s="851"/>
      <c r="RZC48" s="851"/>
      <c r="RZD48" s="851"/>
      <c r="RZE48" s="851"/>
      <c r="RZF48" s="851"/>
      <c r="RZG48" s="851"/>
      <c r="RZH48" s="851"/>
      <c r="RZI48" s="851"/>
      <c r="RZJ48" s="851"/>
      <c r="RZK48" s="851"/>
      <c r="RZL48" s="851"/>
      <c r="RZM48" s="851"/>
      <c r="RZN48" s="851"/>
      <c r="RZO48" s="851"/>
      <c r="RZP48" s="851"/>
      <c r="RZQ48" s="851"/>
      <c r="RZR48" s="851"/>
      <c r="RZS48" s="851"/>
      <c r="RZT48" s="851"/>
      <c r="RZU48" s="851"/>
      <c r="RZV48" s="851"/>
      <c r="RZW48" s="851"/>
      <c r="RZX48" s="851"/>
      <c r="RZY48" s="851"/>
      <c r="RZZ48" s="851"/>
      <c r="SAA48" s="851"/>
      <c r="SAB48" s="851"/>
      <c r="SAC48" s="851"/>
      <c r="SAD48" s="851"/>
      <c r="SAE48" s="851"/>
      <c r="SAF48" s="851"/>
      <c r="SAG48" s="851"/>
      <c r="SAH48" s="851"/>
      <c r="SAI48" s="851"/>
      <c r="SAJ48" s="851"/>
      <c r="SAK48" s="851"/>
      <c r="SAL48" s="851"/>
      <c r="SAM48" s="851"/>
      <c r="SAN48" s="851"/>
      <c r="SAO48" s="851"/>
      <c r="SAP48" s="851"/>
      <c r="SAQ48" s="851"/>
      <c r="SAR48" s="851"/>
      <c r="SAS48" s="851"/>
      <c r="SAT48" s="851"/>
      <c r="SAU48" s="851"/>
      <c r="SAV48" s="851"/>
      <c r="SAW48" s="851"/>
      <c r="SAX48" s="851"/>
      <c r="SAY48" s="851"/>
      <c r="SAZ48" s="851"/>
      <c r="SBA48" s="851"/>
      <c r="SBB48" s="851"/>
      <c r="SBC48" s="851"/>
      <c r="SBD48" s="851"/>
      <c r="SBE48" s="851"/>
      <c r="SBF48" s="851"/>
      <c r="SBG48" s="851"/>
      <c r="SBH48" s="851"/>
      <c r="SBI48" s="851"/>
      <c r="SBJ48" s="851"/>
      <c r="SBK48" s="851"/>
      <c r="SBL48" s="851"/>
      <c r="SBM48" s="851"/>
      <c r="SBN48" s="851"/>
      <c r="SBO48" s="851"/>
      <c r="SBP48" s="851"/>
      <c r="SBQ48" s="851"/>
      <c r="SBR48" s="851"/>
      <c r="SBS48" s="851"/>
      <c r="SBT48" s="851"/>
      <c r="SBU48" s="851"/>
      <c r="SBV48" s="851"/>
      <c r="SBW48" s="851"/>
      <c r="SBX48" s="851"/>
      <c r="SBY48" s="851"/>
      <c r="SBZ48" s="851"/>
      <c r="SCA48" s="851"/>
      <c r="SCB48" s="851"/>
      <c r="SCC48" s="851"/>
      <c r="SCD48" s="851"/>
      <c r="SCE48" s="851"/>
      <c r="SCF48" s="851"/>
      <c r="SCG48" s="851"/>
      <c r="SCH48" s="851"/>
      <c r="SCI48" s="851"/>
      <c r="SCJ48" s="851"/>
      <c r="SCK48" s="851"/>
      <c r="SCL48" s="851"/>
      <c r="SCM48" s="851"/>
      <c r="SCN48" s="851"/>
      <c r="SCO48" s="851"/>
      <c r="SCP48" s="851"/>
      <c r="SCQ48" s="851"/>
      <c r="SCR48" s="851"/>
      <c r="SCS48" s="851"/>
      <c r="SCT48" s="851"/>
      <c r="SCU48" s="851"/>
      <c r="SCV48" s="851"/>
      <c r="SCW48" s="851"/>
      <c r="SCX48" s="851"/>
      <c r="SCY48" s="851"/>
      <c r="SCZ48" s="851"/>
      <c r="SDA48" s="851"/>
      <c r="SDB48" s="851"/>
      <c r="SDC48" s="851"/>
      <c r="SDD48" s="851"/>
      <c r="SDE48" s="851"/>
      <c r="SDF48" s="851"/>
      <c r="SDG48" s="851"/>
      <c r="SDH48" s="851"/>
      <c r="SDI48" s="851"/>
      <c r="SDJ48" s="851"/>
      <c r="SDK48" s="851"/>
      <c r="SDL48" s="851"/>
      <c r="SDM48" s="851"/>
      <c r="SDN48" s="851"/>
      <c r="SDO48" s="851"/>
      <c r="SDP48" s="851"/>
      <c r="SDQ48" s="851"/>
      <c r="SDR48" s="851"/>
      <c r="SDS48" s="851"/>
      <c r="SDT48" s="851"/>
      <c r="SDU48" s="851"/>
      <c r="SDV48" s="851"/>
      <c r="SDW48" s="851"/>
      <c r="SDX48" s="851"/>
      <c r="SDY48" s="851"/>
      <c r="SDZ48" s="851"/>
      <c r="SEA48" s="851"/>
      <c r="SEB48" s="851"/>
      <c r="SEC48" s="851"/>
      <c r="SED48" s="851"/>
      <c r="SEE48" s="851"/>
      <c r="SEF48" s="851"/>
      <c r="SEG48" s="851"/>
      <c r="SEH48" s="851"/>
      <c r="SEI48" s="851"/>
      <c r="SEJ48" s="851"/>
      <c r="SEK48" s="851"/>
      <c r="SEL48" s="851"/>
      <c r="SEM48" s="851"/>
      <c r="SEN48" s="851"/>
      <c r="SEO48" s="851"/>
      <c r="SEP48" s="851"/>
      <c r="SEQ48" s="851"/>
      <c r="SER48" s="851"/>
      <c r="SES48" s="851"/>
      <c r="SET48" s="851"/>
      <c r="SEU48" s="851"/>
      <c r="SEV48" s="851"/>
      <c r="SEW48" s="851"/>
      <c r="SEX48" s="851"/>
      <c r="SEY48" s="851"/>
      <c r="SEZ48" s="851"/>
      <c r="SFA48" s="851"/>
      <c r="SFB48" s="851"/>
      <c r="SFC48" s="851"/>
      <c r="SFD48" s="851"/>
      <c r="SFE48" s="851"/>
      <c r="SFF48" s="851"/>
      <c r="SFG48" s="851"/>
      <c r="SFH48" s="851"/>
      <c r="SFI48" s="851"/>
      <c r="SFJ48" s="851"/>
      <c r="SFK48" s="851"/>
      <c r="SFL48" s="851"/>
      <c r="SFM48" s="851"/>
      <c r="SFN48" s="851"/>
      <c r="SFO48" s="851"/>
      <c r="SFP48" s="851"/>
      <c r="SFQ48" s="851"/>
      <c r="SFR48" s="851"/>
      <c r="SFS48" s="851"/>
      <c r="SFT48" s="851"/>
      <c r="SFU48" s="851"/>
      <c r="SFV48" s="851"/>
      <c r="SFW48" s="851"/>
      <c r="SFX48" s="851"/>
      <c r="SFY48" s="851"/>
      <c r="SFZ48" s="851"/>
      <c r="SGA48" s="851"/>
      <c r="SGB48" s="851"/>
      <c r="SGC48" s="851"/>
      <c r="SGD48" s="851"/>
      <c r="SGE48" s="851"/>
      <c r="SGF48" s="851"/>
      <c r="SGG48" s="851"/>
      <c r="SGH48" s="851"/>
      <c r="SGI48" s="851"/>
      <c r="SGJ48" s="851"/>
      <c r="SGK48" s="851"/>
      <c r="SGL48" s="851"/>
      <c r="SGM48" s="851"/>
      <c r="SGN48" s="851"/>
      <c r="SGO48" s="851"/>
      <c r="SGP48" s="851"/>
      <c r="SGQ48" s="851"/>
      <c r="SGR48" s="851"/>
      <c r="SGS48" s="851"/>
      <c r="SGT48" s="851"/>
      <c r="SGU48" s="851"/>
      <c r="SGV48" s="851"/>
      <c r="SGW48" s="851"/>
      <c r="SGX48" s="851"/>
      <c r="SGY48" s="851"/>
      <c r="SGZ48" s="851"/>
      <c r="SHA48" s="851"/>
      <c r="SHB48" s="851"/>
      <c r="SHC48" s="851"/>
      <c r="SHD48" s="851"/>
      <c r="SHE48" s="851"/>
      <c r="SHF48" s="851"/>
      <c r="SHG48" s="851"/>
      <c r="SHH48" s="851"/>
      <c r="SHI48" s="851"/>
      <c r="SHJ48" s="851"/>
      <c r="SHK48" s="851"/>
      <c r="SHL48" s="851"/>
      <c r="SHM48" s="851"/>
      <c r="SHN48" s="851"/>
      <c r="SHO48" s="851"/>
      <c r="SHP48" s="851"/>
      <c r="SHQ48" s="851"/>
      <c r="SHR48" s="851"/>
      <c r="SHS48" s="851"/>
      <c r="SHT48" s="851"/>
      <c r="SHU48" s="851"/>
      <c r="SHV48" s="851"/>
      <c r="SHW48" s="851"/>
      <c r="SHX48" s="851"/>
      <c r="SHY48" s="851"/>
      <c r="SHZ48" s="851"/>
      <c r="SIA48" s="851"/>
      <c r="SIB48" s="851"/>
      <c r="SIC48" s="851"/>
      <c r="SID48" s="851"/>
      <c r="SIE48" s="851"/>
      <c r="SIF48" s="851"/>
      <c r="SIG48" s="851"/>
      <c r="SIH48" s="851"/>
      <c r="SII48" s="851"/>
      <c r="SIJ48" s="851"/>
      <c r="SIK48" s="851"/>
      <c r="SIL48" s="851"/>
      <c r="SIM48" s="851"/>
      <c r="SIN48" s="851"/>
      <c r="SIO48" s="851"/>
      <c r="SIP48" s="851"/>
      <c r="SIQ48" s="851"/>
      <c r="SIR48" s="851"/>
      <c r="SIS48" s="851"/>
      <c r="SIT48" s="851"/>
      <c r="SIU48" s="851"/>
      <c r="SIV48" s="851"/>
      <c r="SIW48" s="851"/>
      <c r="SIX48" s="851"/>
      <c r="SIY48" s="851"/>
      <c r="SIZ48" s="851"/>
      <c r="SJA48" s="851"/>
      <c r="SJB48" s="851"/>
      <c r="SJC48" s="851"/>
      <c r="SJD48" s="851"/>
      <c r="SJE48" s="851"/>
      <c r="SJF48" s="851"/>
      <c r="SJG48" s="851"/>
      <c r="SJH48" s="851"/>
      <c r="SJI48" s="851"/>
      <c r="SJJ48" s="851"/>
      <c r="SJK48" s="851"/>
      <c r="SJL48" s="851"/>
      <c r="SJM48" s="851"/>
      <c r="SJN48" s="851"/>
      <c r="SJO48" s="851"/>
      <c r="SJP48" s="851"/>
      <c r="SJQ48" s="851"/>
      <c r="SJR48" s="851"/>
      <c r="SJS48" s="851"/>
      <c r="SJT48" s="851"/>
      <c r="SJU48" s="851"/>
      <c r="SJV48" s="851"/>
      <c r="SJW48" s="851"/>
      <c r="SJX48" s="851"/>
      <c r="SJY48" s="851"/>
      <c r="SJZ48" s="851"/>
      <c r="SKA48" s="851"/>
      <c r="SKB48" s="851"/>
      <c r="SKC48" s="851"/>
      <c r="SKD48" s="851"/>
      <c r="SKE48" s="851"/>
      <c r="SKF48" s="851"/>
      <c r="SKG48" s="851"/>
      <c r="SKH48" s="851"/>
      <c r="SKI48" s="851"/>
      <c r="SKJ48" s="851"/>
      <c r="SKK48" s="851"/>
      <c r="SKL48" s="851"/>
      <c r="SKM48" s="851"/>
      <c r="SKN48" s="851"/>
      <c r="SKO48" s="851"/>
      <c r="SKP48" s="851"/>
      <c r="SKQ48" s="851"/>
      <c r="SKR48" s="851"/>
      <c r="SKS48" s="851"/>
      <c r="SKT48" s="851"/>
      <c r="SKU48" s="851"/>
      <c r="SKV48" s="851"/>
      <c r="SKW48" s="851"/>
      <c r="SKX48" s="851"/>
      <c r="SKY48" s="851"/>
      <c r="SKZ48" s="851"/>
      <c r="SLA48" s="851"/>
      <c r="SLB48" s="851"/>
      <c r="SLC48" s="851"/>
      <c r="SLD48" s="851"/>
      <c r="SLE48" s="851"/>
      <c r="SLF48" s="851"/>
      <c r="SLG48" s="851"/>
      <c r="SLH48" s="851"/>
      <c r="SLI48" s="851"/>
      <c r="SLJ48" s="851"/>
      <c r="SLK48" s="851"/>
      <c r="SLL48" s="851"/>
      <c r="SLM48" s="851"/>
      <c r="SLN48" s="851"/>
      <c r="SLO48" s="851"/>
      <c r="SLP48" s="851"/>
      <c r="SLQ48" s="851"/>
      <c r="SLR48" s="851"/>
      <c r="SLS48" s="851"/>
      <c r="SLT48" s="851"/>
      <c r="SLU48" s="851"/>
      <c r="SLV48" s="851"/>
      <c r="SLW48" s="851"/>
      <c r="SLX48" s="851"/>
      <c r="SLY48" s="851"/>
      <c r="SLZ48" s="851"/>
      <c r="SMA48" s="851"/>
      <c r="SMB48" s="851"/>
      <c r="SMC48" s="851"/>
      <c r="SMD48" s="851"/>
      <c r="SME48" s="851"/>
      <c r="SMF48" s="851"/>
      <c r="SMG48" s="851"/>
      <c r="SMH48" s="851"/>
      <c r="SMI48" s="851"/>
      <c r="SMJ48" s="851"/>
      <c r="SMK48" s="851"/>
      <c r="SML48" s="851"/>
      <c r="SMM48" s="851"/>
      <c r="SMN48" s="851"/>
      <c r="SMO48" s="851"/>
      <c r="SMP48" s="851"/>
      <c r="SMQ48" s="851"/>
      <c r="SMR48" s="851"/>
      <c r="SMS48" s="851"/>
      <c r="SMT48" s="851"/>
      <c r="SMU48" s="851"/>
      <c r="SMV48" s="851"/>
      <c r="SMW48" s="851"/>
      <c r="SMX48" s="851"/>
      <c r="SMY48" s="851"/>
      <c r="SMZ48" s="851"/>
      <c r="SNA48" s="851"/>
      <c r="SNB48" s="851"/>
      <c r="SNC48" s="851"/>
      <c r="SND48" s="851"/>
      <c r="SNE48" s="851"/>
      <c r="SNF48" s="851"/>
      <c r="SNG48" s="851"/>
      <c r="SNH48" s="851"/>
      <c r="SNI48" s="851"/>
      <c r="SNJ48" s="851"/>
      <c r="SNK48" s="851"/>
      <c r="SNL48" s="851"/>
      <c r="SNM48" s="851"/>
      <c r="SNN48" s="851"/>
      <c r="SNO48" s="851"/>
      <c r="SNP48" s="851"/>
      <c r="SNQ48" s="851"/>
      <c r="SNR48" s="851"/>
      <c r="SNS48" s="851"/>
      <c r="SNT48" s="851"/>
      <c r="SNU48" s="851"/>
      <c r="SNV48" s="851"/>
      <c r="SNW48" s="851"/>
      <c r="SNX48" s="851"/>
      <c r="SNY48" s="851"/>
      <c r="SNZ48" s="851"/>
      <c r="SOA48" s="851"/>
      <c r="SOB48" s="851"/>
      <c r="SOC48" s="851"/>
      <c r="SOD48" s="851"/>
      <c r="SOE48" s="851"/>
      <c r="SOF48" s="851"/>
      <c r="SOG48" s="851"/>
      <c r="SOH48" s="851"/>
      <c r="SOI48" s="851"/>
      <c r="SOJ48" s="851"/>
      <c r="SOK48" s="851"/>
      <c r="SOL48" s="851"/>
      <c r="SOM48" s="851"/>
      <c r="SON48" s="851"/>
      <c r="SOO48" s="851"/>
      <c r="SOP48" s="851"/>
      <c r="SOQ48" s="851"/>
      <c r="SOR48" s="851"/>
      <c r="SOS48" s="851"/>
      <c r="SOT48" s="851"/>
      <c r="SOU48" s="851"/>
      <c r="SOV48" s="851"/>
      <c r="SOW48" s="851"/>
      <c r="SOX48" s="851"/>
      <c r="SOY48" s="851"/>
      <c r="SOZ48" s="851"/>
      <c r="SPA48" s="851"/>
      <c r="SPB48" s="851"/>
      <c r="SPC48" s="851"/>
      <c r="SPD48" s="851"/>
      <c r="SPE48" s="851"/>
      <c r="SPF48" s="851"/>
      <c r="SPG48" s="851"/>
      <c r="SPH48" s="851"/>
      <c r="SPI48" s="851"/>
      <c r="SPJ48" s="851"/>
      <c r="SPK48" s="851"/>
      <c r="SPL48" s="851"/>
      <c r="SPM48" s="851"/>
      <c r="SPN48" s="851"/>
      <c r="SPO48" s="851"/>
      <c r="SPP48" s="851"/>
      <c r="SPQ48" s="851"/>
      <c r="SPR48" s="851"/>
      <c r="SPS48" s="851"/>
      <c r="SPT48" s="851"/>
      <c r="SPU48" s="851"/>
      <c r="SPV48" s="851"/>
      <c r="SPW48" s="851"/>
      <c r="SPX48" s="851"/>
      <c r="SPY48" s="851"/>
      <c r="SPZ48" s="851"/>
      <c r="SQA48" s="851"/>
      <c r="SQB48" s="851"/>
      <c r="SQC48" s="851"/>
      <c r="SQD48" s="851"/>
      <c r="SQE48" s="851"/>
      <c r="SQF48" s="851"/>
      <c r="SQG48" s="851"/>
      <c r="SQH48" s="851"/>
      <c r="SQI48" s="851"/>
      <c r="SQJ48" s="851"/>
      <c r="SQK48" s="851"/>
      <c r="SQL48" s="851"/>
      <c r="SQM48" s="851"/>
      <c r="SQN48" s="851"/>
      <c r="SQO48" s="851"/>
      <c r="SQP48" s="851"/>
      <c r="SQQ48" s="851"/>
      <c r="SQR48" s="851"/>
      <c r="SQS48" s="851"/>
      <c r="SQT48" s="851"/>
      <c r="SQU48" s="851"/>
      <c r="SQV48" s="851"/>
      <c r="SQW48" s="851"/>
      <c r="SQX48" s="851"/>
      <c r="SQY48" s="851"/>
      <c r="SQZ48" s="851"/>
      <c r="SRA48" s="851"/>
      <c r="SRB48" s="851"/>
      <c r="SRC48" s="851"/>
      <c r="SRD48" s="851"/>
      <c r="SRE48" s="851"/>
      <c r="SRF48" s="851"/>
      <c r="SRG48" s="851"/>
      <c r="SRH48" s="851"/>
      <c r="SRI48" s="851"/>
      <c r="SRJ48" s="851"/>
      <c r="SRK48" s="851"/>
      <c r="SRL48" s="851"/>
      <c r="SRM48" s="851"/>
      <c r="SRN48" s="851"/>
      <c r="SRO48" s="851"/>
      <c r="SRP48" s="851"/>
      <c r="SRQ48" s="851"/>
      <c r="SRR48" s="851"/>
      <c r="SRS48" s="851"/>
      <c r="SRT48" s="851"/>
      <c r="SRU48" s="851"/>
      <c r="SRV48" s="851"/>
      <c r="SRW48" s="851"/>
      <c r="SRX48" s="851"/>
      <c r="SRY48" s="851"/>
      <c r="SRZ48" s="851"/>
      <c r="SSA48" s="851"/>
      <c r="SSB48" s="851"/>
      <c r="SSC48" s="851"/>
      <c r="SSD48" s="851"/>
      <c r="SSE48" s="851"/>
      <c r="SSF48" s="851"/>
      <c r="SSG48" s="851"/>
      <c r="SSH48" s="851"/>
      <c r="SSI48" s="851"/>
      <c r="SSJ48" s="851"/>
      <c r="SSK48" s="851"/>
      <c r="SSL48" s="851"/>
      <c r="SSM48" s="851"/>
      <c r="SSN48" s="851"/>
      <c r="SSO48" s="851"/>
      <c r="SSP48" s="851"/>
      <c r="SSQ48" s="851"/>
      <c r="SSR48" s="851"/>
      <c r="SSS48" s="851"/>
      <c r="SST48" s="851"/>
      <c r="SSU48" s="851"/>
      <c r="SSV48" s="851"/>
      <c r="SSW48" s="851"/>
      <c r="SSX48" s="851"/>
      <c r="SSY48" s="851"/>
      <c r="SSZ48" s="851"/>
      <c r="STA48" s="851"/>
      <c r="STB48" s="851"/>
      <c r="STC48" s="851"/>
      <c r="STD48" s="851"/>
      <c r="STE48" s="851"/>
      <c r="STF48" s="851"/>
      <c r="STG48" s="851"/>
      <c r="STH48" s="851"/>
      <c r="STI48" s="851"/>
      <c r="STJ48" s="851"/>
      <c r="STK48" s="851"/>
      <c r="STL48" s="851"/>
      <c r="STM48" s="851"/>
      <c r="STN48" s="851"/>
      <c r="STO48" s="851"/>
      <c r="STP48" s="851"/>
      <c r="STQ48" s="851"/>
      <c r="STR48" s="851"/>
      <c r="STS48" s="851"/>
      <c r="STT48" s="851"/>
      <c r="STU48" s="851"/>
      <c r="STV48" s="851"/>
      <c r="STW48" s="851"/>
      <c r="STX48" s="851"/>
      <c r="STY48" s="851"/>
      <c r="STZ48" s="851"/>
      <c r="SUA48" s="851"/>
      <c r="SUB48" s="851"/>
      <c r="SUC48" s="851"/>
      <c r="SUD48" s="851"/>
      <c r="SUE48" s="851"/>
      <c r="SUF48" s="851"/>
      <c r="SUG48" s="851"/>
      <c r="SUH48" s="851"/>
      <c r="SUI48" s="851"/>
      <c r="SUJ48" s="851"/>
      <c r="SUK48" s="851"/>
      <c r="SUL48" s="851"/>
      <c r="SUM48" s="851"/>
      <c r="SUN48" s="851"/>
      <c r="SUO48" s="851"/>
      <c r="SUP48" s="851"/>
      <c r="SUQ48" s="851"/>
      <c r="SUR48" s="851"/>
      <c r="SUS48" s="851"/>
      <c r="SUT48" s="851"/>
      <c r="SUU48" s="851"/>
      <c r="SUV48" s="851"/>
      <c r="SUW48" s="851"/>
      <c r="SUX48" s="851"/>
      <c r="SUY48" s="851"/>
      <c r="SUZ48" s="851"/>
      <c r="SVA48" s="851"/>
      <c r="SVB48" s="851"/>
      <c r="SVC48" s="851"/>
      <c r="SVD48" s="851"/>
      <c r="SVE48" s="851"/>
      <c r="SVF48" s="851"/>
      <c r="SVG48" s="851"/>
      <c r="SVH48" s="851"/>
      <c r="SVI48" s="851"/>
      <c r="SVJ48" s="851"/>
      <c r="SVK48" s="851"/>
      <c r="SVL48" s="851"/>
      <c r="SVM48" s="851"/>
      <c r="SVN48" s="851"/>
      <c r="SVO48" s="851"/>
      <c r="SVP48" s="851"/>
      <c r="SVQ48" s="851"/>
      <c r="SVR48" s="851"/>
      <c r="SVS48" s="851"/>
      <c r="SVT48" s="851"/>
      <c r="SVU48" s="851"/>
      <c r="SVV48" s="851"/>
      <c r="SVW48" s="851"/>
      <c r="SVX48" s="851"/>
      <c r="SVY48" s="851"/>
      <c r="SVZ48" s="851"/>
      <c r="SWA48" s="851"/>
      <c r="SWB48" s="851"/>
      <c r="SWC48" s="851"/>
      <c r="SWD48" s="851"/>
      <c r="SWE48" s="851"/>
      <c r="SWF48" s="851"/>
      <c r="SWG48" s="851"/>
      <c r="SWH48" s="851"/>
      <c r="SWI48" s="851"/>
      <c r="SWJ48" s="851"/>
      <c r="SWK48" s="851"/>
      <c r="SWL48" s="851"/>
      <c r="SWM48" s="851"/>
      <c r="SWN48" s="851"/>
      <c r="SWO48" s="851"/>
      <c r="SWP48" s="851"/>
      <c r="SWQ48" s="851"/>
      <c r="SWR48" s="851"/>
      <c r="SWS48" s="851"/>
      <c r="SWT48" s="851"/>
      <c r="SWU48" s="851"/>
      <c r="SWV48" s="851"/>
      <c r="SWW48" s="851"/>
      <c r="SWX48" s="851"/>
      <c r="SWY48" s="851"/>
      <c r="SWZ48" s="851"/>
      <c r="SXA48" s="851"/>
      <c r="SXB48" s="851"/>
      <c r="SXC48" s="851"/>
      <c r="SXD48" s="851"/>
      <c r="SXE48" s="851"/>
      <c r="SXF48" s="851"/>
      <c r="SXG48" s="851"/>
      <c r="SXH48" s="851"/>
      <c r="SXI48" s="851"/>
      <c r="SXJ48" s="851"/>
      <c r="SXK48" s="851"/>
      <c r="SXL48" s="851"/>
      <c r="SXM48" s="851"/>
      <c r="SXN48" s="851"/>
      <c r="SXO48" s="851"/>
      <c r="SXP48" s="851"/>
      <c r="SXQ48" s="851"/>
      <c r="SXR48" s="851"/>
      <c r="SXS48" s="851"/>
      <c r="SXT48" s="851"/>
      <c r="SXU48" s="851"/>
      <c r="SXV48" s="851"/>
      <c r="SXW48" s="851"/>
      <c r="SXX48" s="851"/>
      <c r="SXY48" s="851"/>
      <c r="SXZ48" s="851"/>
      <c r="SYA48" s="851"/>
      <c r="SYB48" s="851"/>
      <c r="SYC48" s="851"/>
      <c r="SYD48" s="851"/>
      <c r="SYE48" s="851"/>
      <c r="SYF48" s="851"/>
      <c r="SYG48" s="851"/>
      <c r="SYH48" s="851"/>
      <c r="SYI48" s="851"/>
      <c r="SYJ48" s="851"/>
      <c r="SYK48" s="851"/>
      <c r="SYL48" s="851"/>
      <c r="SYM48" s="851"/>
      <c r="SYN48" s="851"/>
      <c r="SYO48" s="851"/>
      <c r="SYP48" s="851"/>
      <c r="SYQ48" s="851"/>
      <c r="SYR48" s="851"/>
      <c r="SYS48" s="851"/>
      <c r="SYT48" s="851"/>
      <c r="SYU48" s="851"/>
      <c r="SYV48" s="851"/>
      <c r="SYW48" s="851"/>
      <c r="SYX48" s="851"/>
      <c r="SYY48" s="851"/>
      <c r="SYZ48" s="851"/>
      <c r="SZA48" s="851"/>
      <c r="SZB48" s="851"/>
      <c r="SZC48" s="851"/>
      <c r="SZD48" s="851"/>
      <c r="SZE48" s="851"/>
      <c r="SZF48" s="851"/>
      <c r="SZG48" s="851"/>
      <c r="SZH48" s="851"/>
      <c r="SZI48" s="851"/>
      <c r="SZJ48" s="851"/>
      <c r="SZK48" s="851"/>
      <c r="SZL48" s="851"/>
      <c r="SZM48" s="851"/>
      <c r="SZN48" s="851"/>
      <c r="SZO48" s="851"/>
      <c r="SZP48" s="851"/>
      <c r="SZQ48" s="851"/>
      <c r="SZR48" s="851"/>
      <c r="SZS48" s="851"/>
      <c r="SZT48" s="851"/>
      <c r="SZU48" s="851"/>
      <c r="SZV48" s="851"/>
      <c r="SZW48" s="851"/>
      <c r="SZX48" s="851"/>
      <c r="SZY48" s="851"/>
      <c r="SZZ48" s="851"/>
      <c r="TAA48" s="851"/>
      <c r="TAB48" s="851"/>
      <c r="TAC48" s="851"/>
      <c r="TAD48" s="851"/>
      <c r="TAE48" s="851"/>
      <c r="TAF48" s="851"/>
      <c r="TAG48" s="851"/>
      <c r="TAH48" s="851"/>
      <c r="TAI48" s="851"/>
      <c r="TAJ48" s="851"/>
      <c r="TAK48" s="851"/>
      <c r="TAL48" s="851"/>
      <c r="TAM48" s="851"/>
      <c r="TAN48" s="851"/>
      <c r="TAO48" s="851"/>
      <c r="TAP48" s="851"/>
      <c r="TAQ48" s="851"/>
      <c r="TAR48" s="851"/>
      <c r="TAS48" s="851"/>
      <c r="TAT48" s="851"/>
      <c r="TAU48" s="851"/>
      <c r="TAV48" s="851"/>
      <c r="TAW48" s="851"/>
      <c r="TAX48" s="851"/>
      <c r="TAY48" s="851"/>
      <c r="TAZ48" s="851"/>
      <c r="TBA48" s="851"/>
      <c r="TBB48" s="851"/>
      <c r="TBC48" s="851"/>
      <c r="TBD48" s="851"/>
      <c r="TBE48" s="851"/>
      <c r="TBF48" s="851"/>
      <c r="TBG48" s="851"/>
      <c r="TBH48" s="851"/>
      <c r="TBI48" s="851"/>
      <c r="TBJ48" s="851"/>
      <c r="TBK48" s="851"/>
      <c r="TBL48" s="851"/>
      <c r="TBM48" s="851"/>
      <c r="TBN48" s="851"/>
      <c r="TBO48" s="851"/>
      <c r="TBP48" s="851"/>
      <c r="TBQ48" s="851"/>
      <c r="TBR48" s="851"/>
      <c r="TBS48" s="851"/>
      <c r="TBT48" s="851"/>
      <c r="TBU48" s="851"/>
      <c r="TBV48" s="851"/>
      <c r="TBW48" s="851"/>
      <c r="TBX48" s="851"/>
      <c r="TBY48" s="851"/>
      <c r="TBZ48" s="851"/>
      <c r="TCA48" s="851"/>
      <c r="TCB48" s="851"/>
      <c r="TCC48" s="851"/>
      <c r="TCD48" s="851"/>
      <c r="TCE48" s="851"/>
      <c r="TCF48" s="851"/>
      <c r="TCG48" s="851"/>
      <c r="TCH48" s="851"/>
      <c r="TCI48" s="851"/>
      <c r="TCJ48" s="851"/>
      <c r="TCK48" s="851"/>
      <c r="TCL48" s="851"/>
      <c r="TCM48" s="851"/>
      <c r="TCN48" s="851"/>
      <c r="TCO48" s="851"/>
      <c r="TCP48" s="851"/>
      <c r="TCQ48" s="851"/>
      <c r="TCR48" s="851"/>
      <c r="TCS48" s="851"/>
      <c r="TCT48" s="851"/>
      <c r="TCU48" s="851"/>
      <c r="TCV48" s="851"/>
      <c r="TCW48" s="851"/>
      <c r="TCX48" s="851"/>
      <c r="TCY48" s="851"/>
      <c r="TCZ48" s="851"/>
      <c r="TDA48" s="851"/>
      <c r="TDB48" s="851"/>
      <c r="TDC48" s="851"/>
      <c r="TDD48" s="851"/>
      <c r="TDE48" s="851"/>
      <c r="TDF48" s="851"/>
      <c r="TDG48" s="851"/>
      <c r="TDH48" s="851"/>
      <c r="TDI48" s="851"/>
      <c r="TDJ48" s="851"/>
      <c r="TDK48" s="851"/>
      <c r="TDL48" s="851"/>
      <c r="TDM48" s="851"/>
      <c r="TDN48" s="851"/>
      <c r="TDO48" s="851"/>
      <c r="TDP48" s="851"/>
      <c r="TDQ48" s="851"/>
      <c r="TDR48" s="851"/>
      <c r="TDS48" s="851"/>
      <c r="TDT48" s="851"/>
      <c r="TDU48" s="851"/>
      <c r="TDV48" s="851"/>
      <c r="TDW48" s="851"/>
      <c r="TDX48" s="851"/>
      <c r="TDY48" s="851"/>
      <c r="TDZ48" s="851"/>
      <c r="TEA48" s="851"/>
      <c r="TEB48" s="851"/>
      <c r="TEC48" s="851"/>
      <c r="TED48" s="851"/>
      <c r="TEE48" s="851"/>
      <c r="TEF48" s="851"/>
      <c r="TEG48" s="851"/>
      <c r="TEH48" s="851"/>
      <c r="TEI48" s="851"/>
      <c r="TEJ48" s="851"/>
      <c r="TEK48" s="851"/>
      <c r="TEL48" s="851"/>
      <c r="TEM48" s="851"/>
      <c r="TEN48" s="851"/>
      <c r="TEO48" s="851"/>
      <c r="TEP48" s="851"/>
      <c r="TEQ48" s="851"/>
      <c r="TER48" s="851"/>
      <c r="TES48" s="851"/>
      <c r="TET48" s="851"/>
      <c r="TEU48" s="851"/>
      <c r="TEV48" s="851"/>
      <c r="TEW48" s="851"/>
      <c r="TEX48" s="851"/>
      <c r="TEY48" s="851"/>
      <c r="TEZ48" s="851"/>
      <c r="TFA48" s="851"/>
      <c r="TFB48" s="851"/>
      <c r="TFC48" s="851"/>
      <c r="TFD48" s="851"/>
      <c r="TFE48" s="851"/>
      <c r="TFF48" s="851"/>
      <c r="TFG48" s="851"/>
      <c r="TFH48" s="851"/>
      <c r="TFI48" s="851"/>
      <c r="TFJ48" s="851"/>
      <c r="TFK48" s="851"/>
      <c r="TFL48" s="851"/>
      <c r="TFM48" s="851"/>
      <c r="TFN48" s="851"/>
      <c r="TFO48" s="851"/>
      <c r="TFP48" s="851"/>
      <c r="TFQ48" s="851"/>
      <c r="TFR48" s="851"/>
      <c r="TFS48" s="851"/>
      <c r="TFT48" s="851"/>
      <c r="TFU48" s="851"/>
      <c r="TFV48" s="851"/>
      <c r="TFW48" s="851"/>
      <c r="TFX48" s="851"/>
      <c r="TFY48" s="851"/>
      <c r="TFZ48" s="851"/>
      <c r="TGA48" s="851"/>
      <c r="TGB48" s="851"/>
      <c r="TGC48" s="851"/>
      <c r="TGD48" s="851"/>
      <c r="TGE48" s="851"/>
      <c r="TGF48" s="851"/>
      <c r="TGG48" s="851"/>
      <c r="TGH48" s="851"/>
      <c r="TGI48" s="851"/>
      <c r="TGJ48" s="851"/>
      <c r="TGK48" s="851"/>
      <c r="TGL48" s="851"/>
      <c r="TGM48" s="851"/>
      <c r="TGN48" s="851"/>
      <c r="TGO48" s="851"/>
      <c r="TGP48" s="851"/>
      <c r="TGQ48" s="851"/>
      <c r="TGR48" s="851"/>
      <c r="TGS48" s="851"/>
      <c r="TGT48" s="851"/>
      <c r="TGU48" s="851"/>
      <c r="TGV48" s="851"/>
      <c r="TGW48" s="851"/>
      <c r="TGX48" s="851"/>
      <c r="TGY48" s="851"/>
      <c r="TGZ48" s="851"/>
      <c r="THA48" s="851"/>
      <c r="THB48" s="851"/>
      <c r="THC48" s="851"/>
      <c r="THD48" s="851"/>
      <c r="THE48" s="851"/>
      <c r="THF48" s="851"/>
      <c r="THG48" s="851"/>
      <c r="THH48" s="851"/>
      <c r="THI48" s="851"/>
      <c r="THJ48" s="851"/>
      <c r="THK48" s="851"/>
      <c r="THL48" s="851"/>
      <c r="THM48" s="851"/>
      <c r="THN48" s="851"/>
      <c r="THO48" s="851"/>
      <c r="THP48" s="851"/>
      <c r="THQ48" s="851"/>
      <c r="THR48" s="851"/>
      <c r="THS48" s="851"/>
      <c r="THT48" s="851"/>
      <c r="THU48" s="851"/>
      <c r="THV48" s="851"/>
      <c r="THW48" s="851"/>
      <c r="THX48" s="851"/>
      <c r="THY48" s="851"/>
      <c r="THZ48" s="851"/>
      <c r="TIA48" s="851"/>
      <c r="TIB48" s="851"/>
      <c r="TIC48" s="851"/>
      <c r="TID48" s="851"/>
      <c r="TIE48" s="851"/>
      <c r="TIF48" s="851"/>
      <c r="TIG48" s="851"/>
      <c r="TIH48" s="851"/>
      <c r="TII48" s="851"/>
      <c r="TIJ48" s="851"/>
      <c r="TIK48" s="851"/>
      <c r="TIL48" s="851"/>
      <c r="TIM48" s="851"/>
      <c r="TIN48" s="851"/>
      <c r="TIO48" s="851"/>
      <c r="TIP48" s="851"/>
      <c r="TIQ48" s="851"/>
      <c r="TIR48" s="851"/>
      <c r="TIS48" s="851"/>
      <c r="TIT48" s="851"/>
      <c r="TIU48" s="851"/>
      <c r="TIV48" s="851"/>
      <c r="TIW48" s="851"/>
      <c r="TIX48" s="851"/>
      <c r="TIY48" s="851"/>
      <c r="TIZ48" s="851"/>
      <c r="TJA48" s="851"/>
      <c r="TJB48" s="851"/>
      <c r="TJC48" s="851"/>
      <c r="TJD48" s="851"/>
      <c r="TJE48" s="851"/>
      <c r="TJF48" s="851"/>
      <c r="TJG48" s="851"/>
      <c r="TJH48" s="851"/>
      <c r="TJI48" s="851"/>
      <c r="TJJ48" s="851"/>
      <c r="TJK48" s="851"/>
      <c r="TJL48" s="851"/>
      <c r="TJM48" s="851"/>
      <c r="TJN48" s="851"/>
      <c r="TJO48" s="851"/>
      <c r="TJP48" s="851"/>
      <c r="TJQ48" s="851"/>
      <c r="TJR48" s="851"/>
      <c r="TJS48" s="851"/>
      <c r="TJT48" s="851"/>
      <c r="TJU48" s="851"/>
      <c r="TJV48" s="851"/>
      <c r="TJW48" s="851"/>
      <c r="TJX48" s="851"/>
      <c r="TJY48" s="851"/>
      <c r="TJZ48" s="851"/>
      <c r="TKA48" s="851"/>
      <c r="TKB48" s="851"/>
      <c r="TKC48" s="851"/>
      <c r="TKD48" s="851"/>
      <c r="TKE48" s="851"/>
      <c r="TKF48" s="851"/>
      <c r="TKG48" s="851"/>
      <c r="TKH48" s="851"/>
      <c r="TKI48" s="851"/>
      <c r="TKJ48" s="851"/>
      <c r="TKK48" s="851"/>
      <c r="TKL48" s="851"/>
      <c r="TKM48" s="851"/>
      <c r="TKN48" s="851"/>
      <c r="TKO48" s="851"/>
      <c r="TKP48" s="851"/>
      <c r="TKQ48" s="851"/>
      <c r="TKR48" s="851"/>
      <c r="TKS48" s="851"/>
      <c r="TKT48" s="851"/>
      <c r="TKU48" s="851"/>
      <c r="TKV48" s="851"/>
      <c r="TKW48" s="851"/>
      <c r="TKX48" s="851"/>
      <c r="TKY48" s="851"/>
      <c r="TKZ48" s="851"/>
      <c r="TLA48" s="851"/>
      <c r="TLB48" s="851"/>
      <c r="TLC48" s="851"/>
      <c r="TLD48" s="851"/>
      <c r="TLE48" s="851"/>
      <c r="TLF48" s="851"/>
      <c r="TLG48" s="851"/>
      <c r="TLH48" s="851"/>
      <c r="TLI48" s="851"/>
      <c r="TLJ48" s="851"/>
      <c r="TLK48" s="851"/>
      <c r="TLL48" s="851"/>
      <c r="TLM48" s="851"/>
      <c r="TLN48" s="851"/>
      <c r="TLO48" s="851"/>
      <c r="TLP48" s="851"/>
      <c r="TLQ48" s="851"/>
      <c r="TLR48" s="851"/>
      <c r="TLS48" s="851"/>
      <c r="TLT48" s="851"/>
      <c r="TLU48" s="851"/>
      <c r="TLV48" s="851"/>
      <c r="TLW48" s="851"/>
      <c r="TLX48" s="851"/>
      <c r="TLY48" s="851"/>
      <c r="TLZ48" s="851"/>
      <c r="TMA48" s="851"/>
      <c r="TMB48" s="851"/>
      <c r="TMC48" s="851"/>
      <c r="TMD48" s="851"/>
      <c r="TME48" s="851"/>
      <c r="TMF48" s="851"/>
      <c r="TMG48" s="851"/>
      <c r="TMH48" s="851"/>
      <c r="TMI48" s="851"/>
      <c r="TMJ48" s="851"/>
      <c r="TMK48" s="851"/>
      <c r="TML48" s="851"/>
      <c r="TMM48" s="851"/>
      <c r="TMN48" s="851"/>
      <c r="TMO48" s="851"/>
      <c r="TMP48" s="851"/>
      <c r="TMQ48" s="851"/>
      <c r="TMR48" s="851"/>
      <c r="TMS48" s="851"/>
      <c r="TMT48" s="851"/>
      <c r="TMU48" s="851"/>
      <c r="TMV48" s="851"/>
      <c r="TMW48" s="851"/>
      <c r="TMX48" s="851"/>
      <c r="TMY48" s="851"/>
      <c r="TMZ48" s="851"/>
      <c r="TNA48" s="851"/>
      <c r="TNB48" s="851"/>
      <c r="TNC48" s="851"/>
      <c r="TND48" s="851"/>
      <c r="TNE48" s="851"/>
      <c r="TNF48" s="851"/>
      <c r="TNG48" s="851"/>
      <c r="TNH48" s="851"/>
      <c r="TNI48" s="851"/>
      <c r="TNJ48" s="851"/>
      <c r="TNK48" s="851"/>
      <c r="TNL48" s="851"/>
      <c r="TNM48" s="851"/>
      <c r="TNN48" s="851"/>
      <c r="TNO48" s="851"/>
      <c r="TNP48" s="851"/>
      <c r="TNQ48" s="851"/>
      <c r="TNR48" s="851"/>
      <c r="TNS48" s="851"/>
      <c r="TNT48" s="851"/>
      <c r="TNU48" s="851"/>
      <c r="TNV48" s="851"/>
      <c r="TNW48" s="851"/>
      <c r="TNX48" s="851"/>
      <c r="TNY48" s="851"/>
      <c r="TNZ48" s="851"/>
      <c r="TOA48" s="851"/>
      <c r="TOB48" s="851"/>
      <c r="TOC48" s="851"/>
      <c r="TOD48" s="851"/>
      <c r="TOE48" s="851"/>
      <c r="TOF48" s="851"/>
      <c r="TOG48" s="851"/>
      <c r="TOH48" s="851"/>
      <c r="TOI48" s="851"/>
      <c r="TOJ48" s="851"/>
      <c r="TOK48" s="851"/>
      <c r="TOL48" s="851"/>
      <c r="TOM48" s="851"/>
      <c r="TON48" s="851"/>
      <c r="TOO48" s="851"/>
      <c r="TOP48" s="851"/>
      <c r="TOQ48" s="851"/>
      <c r="TOR48" s="851"/>
      <c r="TOS48" s="851"/>
      <c r="TOT48" s="851"/>
      <c r="TOU48" s="851"/>
      <c r="TOV48" s="851"/>
      <c r="TOW48" s="851"/>
      <c r="TOX48" s="851"/>
      <c r="TOY48" s="851"/>
      <c r="TOZ48" s="851"/>
      <c r="TPA48" s="851"/>
      <c r="TPB48" s="851"/>
      <c r="TPC48" s="851"/>
      <c r="TPD48" s="851"/>
      <c r="TPE48" s="851"/>
      <c r="TPF48" s="851"/>
      <c r="TPG48" s="851"/>
      <c r="TPH48" s="851"/>
      <c r="TPI48" s="851"/>
      <c r="TPJ48" s="851"/>
      <c r="TPK48" s="851"/>
      <c r="TPL48" s="851"/>
      <c r="TPM48" s="851"/>
      <c r="TPN48" s="851"/>
      <c r="TPO48" s="851"/>
      <c r="TPP48" s="851"/>
      <c r="TPQ48" s="851"/>
      <c r="TPR48" s="851"/>
      <c r="TPS48" s="851"/>
      <c r="TPT48" s="851"/>
      <c r="TPU48" s="851"/>
      <c r="TPV48" s="851"/>
      <c r="TPW48" s="851"/>
      <c r="TPX48" s="851"/>
      <c r="TPY48" s="851"/>
      <c r="TPZ48" s="851"/>
      <c r="TQA48" s="851"/>
      <c r="TQB48" s="851"/>
      <c r="TQC48" s="851"/>
      <c r="TQD48" s="851"/>
      <c r="TQE48" s="851"/>
      <c r="TQF48" s="851"/>
      <c r="TQG48" s="851"/>
      <c r="TQH48" s="851"/>
      <c r="TQI48" s="851"/>
      <c r="TQJ48" s="851"/>
      <c r="TQK48" s="851"/>
      <c r="TQL48" s="851"/>
      <c r="TQM48" s="851"/>
      <c r="TQN48" s="851"/>
      <c r="TQO48" s="851"/>
      <c r="TQP48" s="851"/>
      <c r="TQQ48" s="851"/>
      <c r="TQR48" s="851"/>
      <c r="TQS48" s="851"/>
      <c r="TQT48" s="851"/>
      <c r="TQU48" s="851"/>
      <c r="TQV48" s="851"/>
      <c r="TQW48" s="851"/>
      <c r="TQX48" s="851"/>
      <c r="TQY48" s="851"/>
      <c r="TQZ48" s="851"/>
      <c r="TRA48" s="851"/>
      <c r="TRB48" s="851"/>
      <c r="TRC48" s="851"/>
      <c r="TRD48" s="851"/>
      <c r="TRE48" s="851"/>
      <c r="TRF48" s="851"/>
      <c r="TRG48" s="851"/>
      <c r="TRH48" s="851"/>
      <c r="TRI48" s="851"/>
      <c r="TRJ48" s="851"/>
      <c r="TRK48" s="851"/>
      <c r="TRL48" s="851"/>
      <c r="TRM48" s="851"/>
      <c r="TRN48" s="851"/>
      <c r="TRO48" s="851"/>
      <c r="TRP48" s="851"/>
      <c r="TRQ48" s="851"/>
      <c r="TRR48" s="851"/>
      <c r="TRS48" s="851"/>
      <c r="TRT48" s="851"/>
      <c r="TRU48" s="851"/>
      <c r="TRV48" s="851"/>
      <c r="TRW48" s="851"/>
      <c r="TRX48" s="851"/>
      <c r="TRY48" s="851"/>
      <c r="TRZ48" s="851"/>
      <c r="TSA48" s="851"/>
      <c r="TSB48" s="851"/>
      <c r="TSC48" s="851"/>
      <c r="TSD48" s="851"/>
      <c r="TSE48" s="851"/>
      <c r="TSF48" s="851"/>
      <c r="TSG48" s="851"/>
      <c r="TSH48" s="851"/>
      <c r="TSI48" s="851"/>
      <c r="TSJ48" s="851"/>
      <c r="TSK48" s="851"/>
      <c r="TSL48" s="851"/>
      <c r="TSM48" s="851"/>
      <c r="TSN48" s="851"/>
      <c r="TSO48" s="851"/>
      <c r="TSP48" s="851"/>
      <c r="TSQ48" s="851"/>
      <c r="TSR48" s="851"/>
      <c r="TSS48" s="851"/>
      <c r="TST48" s="851"/>
      <c r="TSU48" s="851"/>
      <c r="TSV48" s="851"/>
      <c r="TSW48" s="851"/>
      <c r="TSX48" s="851"/>
      <c r="TSY48" s="851"/>
      <c r="TSZ48" s="851"/>
      <c r="TTA48" s="851"/>
      <c r="TTB48" s="851"/>
      <c r="TTC48" s="851"/>
      <c r="TTD48" s="851"/>
      <c r="TTE48" s="851"/>
      <c r="TTF48" s="851"/>
      <c r="TTG48" s="851"/>
      <c r="TTH48" s="851"/>
      <c r="TTI48" s="851"/>
      <c r="TTJ48" s="851"/>
      <c r="TTK48" s="851"/>
      <c r="TTL48" s="851"/>
      <c r="TTM48" s="851"/>
      <c r="TTN48" s="851"/>
      <c r="TTO48" s="851"/>
      <c r="TTP48" s="851"/>
      <c r="TTQ48" s="851"/>
      <c r="TTR48" s="851"/>
      <c r="TTS48" s="851"/>
      <c r="TTT48" s="851"/>
      <c r="TTU48" s="851"/>
      <c r="TTV48" s="851"/>
      <c r="TTW48" s="851"/>
      <c r="TTX48" s="851"/>
      <c r="TTY48" s="851"/>
      <c r="TTZ48" s="851"/>
      <c r="TUA48" s="851"/>
      <c r="TUB48" s="851"/>
      <c r="TUC48" s="851"/>
      <c r="TUD48" s="851"/>
      <c r="TUE48" s="851"/>
      <c r="TUF48" s="851"/>
      <c r="TUG48" s="851"/>
      <c r="TUH48" s="851"/>
      <c r="TUI48" s="851"/>
      <c r="TUJ48" s="851"/>
      <c r="TUK48" s="851"/>
      <c r="TUL48" s="851"/>
      <c r="TUM48" s="851"/>
      <c r="TUN48" s="851"/>
      <c r="TUO48" s="851"/>
      <c r="TUP48" s="851"/>
      <c r="TUQ48" s="851"/>
      <c r="TUR48" s="851"/>
      <c r="TUS48" s="851"/>
      <c r="TUT48" s="851"/>
      <c r="TUU48" s="851"/>
      <c r="TUV48" s="851"/>
      <c r="TUW48" s="851"/>
      <c r="TUX48" s="851"/>
      <c r="TUY48" s="851"/>
      <c r="TUZ48" s="851"/>
      <c r="TVA48" s="851"/>
      <c r="TVB48" s="851"/>
      <c r="TVC48" s="851"/>
      <c r="TVD48" s="851"/>
      <c r="TVE48" s="851"/>
      <c r="TVF48" s="851"/>
      <c r="TVG48" s="851"/>
      <c r="TVH48" s="851"/>
      <c r="TVI48" s="851"/>
      <c r="TVJ48" s="851"/>
      <c r="TVK48" s="851"/>
      <c r="TVL48" s="851"/>
      <c r="TVM48" s="851"/>
      <c r="TVN48" s="851"/>
      <c r="TVO48" s="851"/>
      <c r="TVP48" s="851"/>
      <c r="TVQ48" s="851"/>
      <c r="TVR48" s="851"/>
      <c r="TVS48" s="851"/>
      <c r="TVT48" s="851"/>
      <c r="TVU48" s="851"/>
      <c r="TVV48" s="851"/>
      <c r="TVW48" s="851"/>
      <c r="TVX48" s="851"/>
      <c r="TVY48" s="851"/>
      <c r="TVZ48" s="851"/>
      <c r="TWA48" s="851"/>
      <c r="TWB48" s="851"/>
      <c r="TWC48" s="851"/>
      <c r="TWD48" s="851"/>
      <c r="TWE48" s="851"/>
      <c r="TWF48" s="851"/>
      <c r="TWG48" s="851"/>
      <c r="TWH48" s="851"/>
      <c r="TWI48" s="851"/>
      <c r="TWJ48" s="851"/>
      <c r="TWK48" s="851"/>
      <c r="TWL48" s="851"/>
      <c r="TWM48" s="851"/>
      <c r="TWN48" s="851"/>
      <c r="TWO48" s="851"/>
      <c r="TWP48" s="851"/>
      <c r="TWQ48" s="851"/>
      <c r="TWR48" s="851"/>
      <c r="TWS48" s="851"/>
      <c r="TWT48" s="851"/>
      <c r="TWU48" s="851"/>
      <c r="TWV48" s="851"/>
      <c r="TWW48" s="851"/>
      <c r="TWX48" s="851"/>
      <c r="TWY48" s="851"/>
      <c r="TWZ48" s="851"/>
      <c r="TXA48" s="851"/>
      <c r="TXB48" s="851"/>
      <c r="TXC48" s="851"/>
      <c r="TXD48" s="851"/>
      <c r="TXE48" s="851"/>
      <c r="TXF48" s="851"/>
      <c r="TXG48" s="851"/>
      <c r="TXH48" s="851"/>
      <c r="TXI48" s="851"/>
      <c r="TXJ48" s="851"/>
      <c r="TXK48" s="851"/>
      <c r="TXL48" s="851"/>
      <c r="TXM48" s="851"/>
      <c r="TXN48" s="851"/>
      <c r="TXO48" s="851"/>
      <c r="TXP48" s="851"/>
      <c r="TXQ48" s="851"/>
      <c r="TXR48" s="851"/>
      <c r="TXS48" s="851"/>
      <c r="TXT48" s="851"/>
      <c r="TXU48" s="851"/>
      <c r="TXV48" s="851"/>
      <c r="TXW48" s="851"/>
      <c r="TXX48" s="851"/>
      <c r="TXY48" s="851"/>
      <c r="TXZ48" s="851"/>
      <c r="TYA48" s="851"/>
      <c r="TYB48" s="851"/>
      <c r="TYC48" s="851"/>
      <c r="TYD48" s="851"/>
      <c r="TYE48" s="851"/>
      <c r="TYF48" s="851"/>
      <c r="TYG48" s="851"/>
      <c r="TYH48" s="851"/>
      <c r="TYI48" s="851"/>
      <c r="TYJ48" s="851"/>
      <c r="TYK48" s="851"/>
      <c r="TYL48" s="851"/>
      <c r="TYM48" s="851"/>
      <c r="TYN48" s="851"/>
      <c r="TYO48" s="851"/>
      <c r="TYP48" s="851"/>
      <c r="TYQ48" s="851"/>
      <c r="TYR48" s="851"/>
      <c r="TYS48" s="851"/>
      <c r="TYT48" s="851"/>
      <c r="TYU48" s="851"/>
      <c r="TYV48" s="851"/>
      <c r="TYW48" s="851"/>
      <c r="TYX48" s="851"/>
      <c r="TYY48" s="851"/>
      <c r="TYZ48" s="851"/>
      <c r="TZA48" s="851"/>
      <c r="TZB48" s="851"/>
      <c r="TZC48" s="851"/>
      <c r="TZD48" s="851"/>
      <c r="TZE48" s="851"/>
      <c r="TZF48" s="851"/>
      <c r="TZG48" s="851"/>
      <c r="TZH48" s="851"/>
      <c r="TZI48" s="851"/>
      <c r="TZJ48" s="851"/>
      <c r="TZK48" s="851"/>
      <c r="TZL48" s="851"/>
      <c r="TZM48" s="851"/>
      <c r="TZN48" s="851"/>
      <c r="TZO48" s="851"/>
      <c r="TZP48" s="851"/>
      <c r="TZQ48" s="851"/>
      <c r="TZR48" s="851"/>
      <c r="TZS48" s="851"/>
      <c r="TZT48" s="851"/>
      <c r="TZU48" s="851"/>
      <c r="TZV48" s="851"/>
      <c r="TZW48" s="851"/>
      <c r="TZX48" s="851"/>
      <c r="TZY48" s="851"/>
      <c r="TZZ48" s="851"/>
      <c r="UAA48" s="851"/>
      <c r="UAB48" s="851"/>
      <c r="UAC48" s="851"/>
      <c r="UAD48" s="851"/>
      <c r="UAE48" s="851"/>
      <c r="UAF48" s="851"/>
      <c r="UAG48" s="851"/>
      <c r="UAH48" s="851"/>
      <c r="UAI48" s="851"/>
      <c r="UAJ48" s="851"/>
      <c r="UAK48" s="851"/>
      <c r="UAL48" s="851"/>
      <c r="UAM48" s="851"/>
      <c r="UAN48" s="851"/>
      <c r="UAO48" s="851"/>
      <c r="UAP48" s="851"/>
      <c r="UAQ48" s="851"/>
      <c r="UAR48" s="851"/>
      <c r="UAS48" s="851"/>
      <c r="UAT48" s="851"/>
      <c r="UAU48" s="851"/>
      <c r="UAV48" s="851"/>
      <c r="UAW48" s="851"/>
      <c r="UAX48" s="851"/>
      <c r="UAY48" s="851"/>
      <c r="UAZ48" s="851"/>
      <c r="UBA48" s="851"/>
      <c r="UBB48" s="851"/>
      <c r="UBC48" s="851"/>
      <c r="UBD48" s="851"/>
      <c r="UBE48" s="851"/>
      <c r="UBF48" s="851"/>
      <c r="UBG48" s="851"/>
      <c r="UBH48" s="851"/>
      <c r="UBI48" s="851"/>
      <c r="UBJ48" s="851"/>
      <c r="UBK48" s="851"/>
      <c r="UBL48" s="851"/>
      <c r="UBM48" s="851"/>
      <c r="UBN48" s="851"/>
      <c r="UBO48" s="851"/>
      <c r="UBP48" s="851"/>
      <c r="UBQ48" s="851"/>
      <c r="UBR48" s="851"/>
      <c r="UBS48" s="851"/>
      <c r="UBT48" s="851"/>
      <c r="UBU48" s="851"/>
      <c r="UBV48" s="851"/>
      <c r="UBW48" s="851"/>
      <c r="UBX48" s="851"/>
      <c r="UBY48" s="851"/>
      <c r="UBZ48" s="851"/>
      <c r="UCA48" s="851"/>
      <c r="UCB48" s="851"/>
      <c r="UCC48" s="851"/>
      <c r="UCD48" s="851"/>
      <c r="UCE48" s="851"/>
      <c r="UCF48" s="851"/>
      <c r="UCG48" s="851"/>
      <c r="UCH48" s="851"/>
      <c r="UCI48" s="851"/>
      <c r="UCJ48" s="851"/>
      <c r="UCK48" s="851"/>
      <c r="UCL48" s="851"/>
      <c r="UCM48" s="851"/>
      <c r="UCN48" s="851"/>
      <c r="UCO48" s="851"/>
      <c r="UCP48" s="851"/>
      <c r="UCQ48" s="851"/>
      <c r="UCR48" s="851"/>
      <c r="UCS48" s="851"/>
      <c r="UCT48" s="851"/>
      <c r="UCU48" s="851"/>
      <c r="UCV48" s="851"/>
      <c r="UCW48" s="851"/>
      <c r="UCX48" s="851"/>
      <c r="UCY48" s="851"/>
      <c r="UCZ48" s="851"/>
      <c r="UDA48" s="851"/>
      <c r="UDB48" s="851"/>
      <c r="UDC48" s="851"/>
      <c r="UDD48" s="851"/>
      <c r="UDE48" s="851"/>
      <c r="UDF48" s="851"/>
      <c r="UDG48" s="851"/>
      <c r="UDH48" s="851"/>
      <c r="UDI48" s="851"/>
      <c r="UDJ48" s="851"/>
      <c r="UDK48" s="851"/>
      <c r="UDL48" s="851"/>
      <c r="UDM48" s="851"/>
      <c r="UDN48" s="851"/>
      <c r="UDO48" s="851"/>
      <c r="UDP48" s="851"/>
      <c r="UDQ48" s="851"/>
      <c r="UDR48" s="851"/>
      <c r="UDS48" s="851"/>
      <c r="UDT48" s="851"/>
      <c r="UDU48" s="851"/>
      <c r="UDV48" s="851"/>
      <c r="UDW48" s="851"/>
      <c r="UDX48" s="851"/>
      <c r="UDY48" s="851"/>
      <c r="UDZ48" s="851"/>
      <c r="UEA48" s="851"/>
      <c r="UEB48" s="851"/>
      <c r="UEC48" s="851"/>
      <c r="UED48" s="851"/>
      <c r="UEE48" s="851"/>
      <c r="UEF48" s="851"/>
      <c r="UEG48" s="851"/>
      <c r="UEH48" s="851"/>
      <c r="UEI48" s="851"/>
      <c r="UEJ48" s="851"/>
      <c r="UEK48" s="851"/>
      <c r="UEL48" s="851"/>
      <c r="UEM48" s="851"/>
      <c r="UEN48" s="851"/>
      <c r="UEO48" s="851"/>
      <c r="UEP48" s="851"/>
      <c r="UEQ48" s="851"/>
      <c r="UER48" s="851"/>
      <c r="UES48" s="851"/>
      <c r="UET48" s="851"/>
      <c r="UEU48" s="851"/>
      <c r="UEV48" s="851"/>
      <c r="UEW48" s="851"/>
      <c r="UEX48" s="851"/>
      <c r="UEY48" s="851"/>
      <c r="UEZ48" s="851"/>
      <c r="UFA48" s="851"/>
      <c r="UFB48" s="851"/>
      <c r="UFC48" s="851"/>
      <c r="UFD48" s="851"/>
      <c r="UFE48" s="851"/>
      <c r="UFF48" s="851"/>
      <c r="UFG48" s="851"/>
      <c r="UFH48" s="851"/>
      <c r="UFI48" s="851"/>
      <c r="UFJ48" s="851"/>
      <c r="UFK48" s="851"/>
      <c r="UFL48" s="851"/>
      <c r="UFM48" s="851"/>
      <c r="UFN48" s="851"/>
      <c r="UFO48" s="851"/>
      <c r="UFP48" s="851"/>
      <c r="UFQ48" s="851"/>
      <c r="UFR48" s="851"/>
      <c r="UFS48" s="851"/>
      <c r="UFT48" s="851"/>
      <c r="UFU48" s="851"/>
      <c r="UFV48" s="851"/>
      <c r="UFW48" s="851"/>
      <c r="UFX48" s="851"/>
      <c r="UFY48" s="851"/>
      <c r="UFZ48" s="851"/>
      <c r="UGA48" s="851"/>
      <c r="UGB48" s="851"/>
      <c r="UGC48" s="851"/>
      <c r="UGD48" s="851"/>
      <c r="UGE48" s="851"/>
      <c r="UGF48" s="851"/>
      <c r="UGG48" s="851"/>
      <c r="UGH48" s="851"/>
      <c r="UGI48" s="851"/>
      <c r="UGJ48" s="851"/>
      <c r="UGK48" s="851"/>
      <c r="UGL48" s="851"/>
      <c r="UGM48" s="851"/>
      <c r="UGN48" s="851"/>
      <c r="UGO48" s="851"/>
      <c r="UGP48" s="851"/>
      <c r="UGQ48" s="851"/>
      <c r="UGR48" s="851"/>
      <c r="UGS48" s="851"/>
      <c r="UGT48" s="851"/>
      <c r="UGU48" s="851"/>
      <c r="UGV48" s="851"/>
      <c r="UGW48" s="851"/>
      <c r="UGX48" s="851"/>
      <c r="UGY48" s="851"/>
      <c r="UGZ48" s="851"/>
      <c r="UHA48" s="851"/>
      <c r="UHB48" s="851"/>
      <c r="UHC48" s="851"/>
      <c r="UHD48" s="851"/>
      <c r="UHE48" s="851"/>
      <c r="UHF48" s="851"/>
      <c r="UHG48" s="851"/>
      <c r="UHH48" s="851"/>
      <c r="UHI48" s="851"/>
      <c r="UHJ48" s="851"/>
      <c r="UHK48" s="851"/>
      <c r="UHL48" s="851"/>
      <c r="UHM48" s="851"/>
      <c r="UHN48" s="851"/>
      <c r="UHO48" s="851"/>
      <c r="UHP48" s="851"/>
      <c r="UHQ48" s="851"/>
      <c r="UHR48" s="851"/>
      <c r="UHS48" s="851"/>
      <c r="UHT48" s="851"/>
      <c r="UHU48" s="851"/>
      <c r="UHV48" s="851"/>
      <c r="UHW48" s="851"/>
      <c r="UHX48" s="851"/>
      <c r="UHY48" s="851"/>
      <c r="UHZ48" s="851"/>
      <c r="UIA48" s="851"/>
      <c r="UIB48" s="851"/>
      <c r="UIC48" s="851"/>
      <c r="UID48" s="851"/>
      <c r="UIE48" s="851"/>
      <c r="UIF48" s="851"/>
      <c r="UIG48" s="851"/>
      <c r="UIH48" s="851"/>
      <c r="UII48" s="851"/>
      <c r="UIJ48" s="851"/>
      <c r="UIK48" s="851"/>
      <c r="UIL48" s="851"/>
      <c r="UIM48" s="851"/>
      <c r="UIN48" s="851"/>
      <c r="UIO48" s="851"/>
      <c r="UIP48" s="851"/>
      <c r="UIQ48" s="851"/>
      <c r="UIR48" s="851"/>
      <c r="UIS48" s="851"/>
      <c r="UIT48" s="851"/>
      <c r="UIU48" s="851"/>
      <c r="UIV48" s="851"/>
      <c r="UIW48" s="851"/>
      <c r="UIX48" s="851"/>
      <c r="UIY48" s="851"/>
      <c r="UIZ48" s="851"/>
      <c r="UJA48" s="851"/>
      <c r="UJB48" s="851"/>
      <c r="UJC48" s="851"/>
      <c r="UJD48" s="851"/>
      <c r="UJE48" s="851"/>
      <c r="UJF48" s="851"/>
      <c r="UJG48" s="851"/>
      <c r="UJH48" s="851"/>
      <c r="UJI48" s="851"/>
      <c r="UJJ48" s="851"/>
      <c r="UJK48" s="851"/>
      <c r="UJL48" s="851"/>
      <c r="UJM48" s="851"/>
      <c r="UJN48" s="851"/>
      <c r="UJO48" s="851"/>
      <c r="UJP48" s="851"/>
      <c r="UJQ48" s="851"/>
      <c r="UJR48" s="851"/>
      <c r="UJS48" s="851"/>
      <c r="UJT48" s="851"/>
      <c r="UJU48" s="851"/>
      <c r="UJV48" s="851"/>
      <c r="UJW48" s="851"/>
      <c r="UJX48" s="851"/>
      <c r="UJY48" s="851"/>
      <c r="UJZ48" s="851"/>
      <c r="UKA48" s="851"/>
      <c r="UKB48" s="851"/>
      <c r="UKC48" s="851"/>
      <c r="UKD48" s="851"/>
      <c r="UKE48" s="851"/>
      <c r="UKF48" s="851"/>
      <c r="UKG48" s="851"/>
      <c r="UKH48" s="851"/>
      <c r="UKI48" s="851"/>
      <c r="UKJ48" s="851"/>
      <c r="UKK48" s="851"/>
      <c r="UKL48" s="851"/>
      <c r="UKM48" s="851"/>
      <c r="UKN48" s="851"/>
      <c r="UKO48" s="851"/>
      <c r="UKP48" s="851"/>
      <c r="UKQ48" s="851"/>
      <c r="UKR48" s="851"/>
      <c r="UKS48" s="851"/>
      <c r="UKT48" s="851"/>
      <c r="UKU48" s="851"/>
      <c r="UKV48" s="851"/>
      <c r="UKW48" s="851"/>
      <c r="UKX48" s="851"/>
      <c r="UKY48" s="851"/>
      <c r="UKZ48" s="851"/>
      <c r="ULA48" s="851"/>
      <c r="ULB48" s="851"/>
      <c r="ULC48" s="851"/>
      <c r="ULD48" s="851"/>
      <c r="ULE48" s="851"/>
      <c r="ULF48" s="851"/>
      <c r="ULG48" s="851"/>
      <c r="ULH48" s="851"/>
      <c r="ULI48" s="851"/>
      <c r="ULJ48" s="851"/>
      <c r="ULK48" s="851"/>
      <c r="ULL48" s="851"/>
      <c r="ULM48" s="851"/>
      <c r="ULN48" s="851"/>
      <c r="ULO48" s="851"/>
      <c r="ULP48" s="851"/>
      <c r="ULQ48" s="851"/>
      <c r="ULR48" s="851"/>
      <c r="ULS48" s="851"/>
      <c r="ULT48" s="851"/>
      <c r="ULU48" s="851"/>
      <c r="ULV48" s="851"/>
      <c r="ULW48" s="851"/>
      <c r="ULX48" s="851"/>
      <c r="ULY48" s="851"/>
      <c r="ULZ48" s="851"/>
      <c r="UMA48" s="851"/>
      <c r="UMB48" s="851"/>
      <c r="UMC48" s="851"/>
      <c r="UMD48" s="851"/>
      <c r="UME48" s="851"/>
      <c r="UMF48" s="851"/>
      <c r="UMG48" s="851"/>
      <c r="UMH48" s="851"/>
      <c r="UMI48" s="851"/>
      <c r="UMJ48" s="851"/>
      <c r="UMK48" s="851"/>
      <c r="UML48" s="851"/>
      <c r="UMM48" s="851"/>
      <c r="UMN48" s="851"/>
      <c r="UMO48" s="851"/>
      <c r="UMP48" s="851"/>
      <c r="UMQ48" s="851"/>
      <c r="UMR48" s="851"/>
      <c r="UMS48" s="851"/>
      <c r="UMT48" s="851"/>
      <c r="UMU48" s="851"/>
      <c r="UMV48" s="851"/>
      <c r="UMW48" s="851"/>
      <c r="UMX48" s="851"/>
      <c r="UMY48" s="851"/>
      <c r="UMZ48" s="851"/>
      <c r="UNA48" s="851"/>
      <c r="UNB48" s="851"/>
      <c r="UNC48" s="851"/>
      <c r="UND48" s="851"/>
      <c r="UNE48" s="851"/>
      <c r="UNF48" s="851"/>
      <c r="UNG48" s="851"/>
      <c r="UNH48" s="851"/>
      <c r="UNI48" s="851"/>
      <c r="UNJ48" s="851"/>
      <c r="UNK48" s="851"/>
      <c r="UNL48" s="851"/>
      <c r="UNM48" s="851"/>
      <c r="UNN48" s="851"/>
      <c r="UNO48" s="851"/>
      <c r="UNP48" s="851"/>
      <c r="UNQ48" s="851"/>
      <c r="UNR48" s="851"/>
      <c r="UNS48" s="851"/>
      <c r="UNT48" s="851"/>
      <c r="UNU48" s="851"/>
      <c r="UNV48" s="851"/>
      <c r="UNW48" s="851"/>
      <c r="UNX48" s="851"/>
      <c r="UNY48" s="851"/>
      <c r="UNZ48" s="851"/>
      <c r="UOA48" s="851"/>
      <c r="UOB48" s="851"/>
      <c r="UOC48" s="851"/>
      <c r="UOD48" s="851"/>
      <c r="UOE48" s="851"/>
      <c r="UOF48" s="851"/>
      <c r="UOG48" s="851"/>
      <c r="UOH48" s="851"/>
      <c r="UOI48" s="851"/>
      <c r="UOJ48" s="851"/>
      <c r="UOK48" s="851"/>
      <c r="UOL48" s="851"/>
      <c r="UOM48" s="851"/>
      <c r="UON48" s="851"/>
      <c r="UOO48" s="851"/>
      <c r="UOP48" s="851"/>
      <c r="UOQ48" s="851"/>
      <c r="UOR48" s="851"/>
      <c r="UOS48" s="851"/>
      <c r="UOT48" s="851"/>
      <c r="UOU48" s="851"/>
      <c r="UOV48" s="851"/>
      <c r="UOW48" s="851"/>
      <c r="UOX48" s="851"/>
      <c r="UOY48" s="851"/>
      <c r="UOZ48" s="851"/>
      <c r="UPA48" s="851"/>
      <c r="UPB48" s="851"/>
      <c r="UPC48" s="851"/>
      <c r="UPD48" s="851"/>
      <c r="UPE48" s="851"/>
      <c r="UPF48" s="851"/>
      <c r="UPG48" s="851"/>
      <c r="UPH48" s="851"/>
      <c r="UPI48" s="851"/>
      <c r="UPJ48" s="851"/>
      <c r="UPK48" s="851"/>
      <c r="UPL48" s="851"/>
      <c r="UPM48" s="851"/>
      <c r="UPN48" s="851"/>
      <c r="UPO48" s="851"/>
      <c r="UPP48" s="851"/>
      <c r="UPQ48" s="851"/>
      <c r="UPR48" s="851"/>
      <c r="UPS48" s="851"/>
      <c r="UPT48" s="851"/>
      <c r="UPU48" s="851"/>
      <c r="UPV48" s="851"/>
      <c r="UPW48" s="851"/>
      <c r="UPX48" s="851"/>
      <c r="UPY48" s="851"/>
      <c r="UPZ48" s="851"/>
      <c r="UQA48" s="851"/>
      <c r="UQB48" s="851"/>
      <c r="UQC48" s="851"/>
      <c r="UQD48" s="851"/>
      <c r="UQE48" s="851"/>
      <c r="UQF48" s="851"/>
      <c r="UQG48" s="851"/>
      <c r="UQH48" s="851"/>
      <c r="UQI48" s="851"/>
      <c r="UQJ48" s="851"/>
      <c r="UQK48" s="851"/>
      <c r="UQL48" s="851"/>
      <c r="UQM48" s="851"/>
      <c r="UQN48" s="851"/>
      <c r="UQO48" s="851"/>
      <c r="UQP48" s="851"/>
      <c r="UQQ48" s="851"/>
      <c r="UQR48" s="851"/>
      <c r="UQS48" s="851"/>
      <c r="UQT48" s="851"/>
      <c r="UQU48" s="851"/>
      <c r="UQV48" s="851"/>
      <c r="UQW48" s="851"/>
      <c r="UQX48" s="851"/>
      <c r="UQY48" s="851"/>
      <c r="UQZ48" s="851"/>
      <c r="URA48" s="851"/>
      <c r="URB48" s="851"/>
      <c r="URC48" s="851"/>
      <c r="URD48" s="851"/>
      <c r="URE48" s="851"/>
      <c r="URF48" s="851"/>
      <c r="URG48" s="851"/>
      <c r="URH48" s="851"/>
      <c r="URI48" s="851"/>
      <c r="URJ48" s="851"/>
      <c r="URK48" s="851"/>
      <c r="URL48" s="851"/>
      <c r="URM48" s="851"/>
      <c r="URN48" s="851"/>
      <c r="URO48" s="851"/>
      <c r="URP48" s="851"/>
      <c r="URQ48" s="851"/>
      <c r="URR48" s="851"/>
      <c r="URS48" s="851"/>
      <c r="URT48" s="851"/>
      <c r="URU48" s="851"/>
      <c r="URV48" s="851"/>
      <c r="URW48" s="851"/>
      <c r="URX48" s="851"/>
      <c r="URY48" s="851"/>
      <c r="URZ48" s="851"/>
      <c r="USA48" s="851"/>
      <c r="USB48" s="851"/>
      <c r="USC48" s="851"/>
      <c r="USD48" s="851"/>
      <c r="USE48" s="851"/>
      <c r="USF48" s="851"/>
      <c r="USG48" s="851"/>
      <c r="USH48" s="851"/>
      <c r="USI48" s="851"/>
      <c r="USJ48" s="851"/>
      <c r="USK48" s="851"/>
      <c r="USL48" s="851"/>
      <c r="USM48" s="851"/>
      <c r="USN48" s="851"/>
      <c r="USO48" s="851"/>
      <c r="USP48" s="851"/>
      <c r="USQ48" s="851"/>
      <c r="USR48" s="851"/>
      <c r="USS48" s="851"/>
      <c r="UST48" s="851"/>
      <c r="USU48" s="851"/>
      <c r="USV48" s="851"/>
      <c r="USW48" s="851"/>
      <c r="USX48" s="851"/>
      <c r="USY48" s="851"/>
      <c r="USZ48" s="851"/>
      <c r="UTA48" s="851"/>
      <c r="UTB48" s="851"/>
      <c r="UTC48" s="851"/>
      <c r="UTD48" s="851"/>
      <c r="UTE48" s="851"/>
      <c r="UTF48" s="851"/>
      <c r="UTG48" s="851"/>
      <c r="UTH48" s="851"/>
      <c r="UTI48" s="851"/>
      <c r="UTJ48" s="851"/>
      <c r="UTK48" s="851"/>
      <c r="UTL48" s="851"/>
      <c r="UTM48" s="851"/>
      <c r="UTN48" s="851"/>
      <c r="UTO48" s="851"/>
      <c r="UTP48" s="851"/>
      <c r="UTQ48" s="851"/>
      <c r="UTR48" s="851"/>
      <c r="UTS48" s="851"/>
      <c r="UTT48" s="851"/>
      <c r="UTU48" s="851"/>
      <c r="UTV48" s="851"/>
      <c r="UTW48" s="851"/>
      <c r="UTX48" s="851"/>
      <c r="UTY48" s="851"/>
      <c r="UTZ48" s="851"/>
      <c r="UUA48" s="851"/>
      <c r="UUB48" s="851"/>
      <c r="UUC48" s="851"/>
      <c r="UUD48" s="851"/>
      <c r="UUE48" s="851"/>
      <c r="UUF48" s="851"/>
      <c r="UUG48" s="851"/>
      <c r="UUH48" s="851"/>
      <c r="UUI48" s="851"/>
      <c r="UUJ48" s="851"/>
      <c r="UUK48" s="851"/>
      <c r="UUL48" s="851"/>
      <c r="UUM48" s="851"/>
      <c r="UUN48" s="851"/>
      <c r="UUO48" s="851"/>
      <c r="UUP48" s="851"/>
      <c r="UUQ48" s="851"/>
      <c r="UUR48" s="851"/>
      <c r="UUS48" s="851"/>
      <c r="UUT48" s="851"/>
      <c r="UUU48" s="851"/>
      <c r="UUV48" s="851"/>
      <c r="UUW48" s="851"/>
      <c r="UUX48" s="851"/>
      <c r="UUY48" s="851"/>
      <c r="UUZ48" s="851"/>
      <c r="UVA48" s="851"/>
      <c r="UVB48" s="851"/>
      <c r="UVC48" s="851"/>
      <c r="UVD48" s="851"/>
      <c r="UVE48" s="851"/>
      <c r="UVF48" s="851"/>
      <c r="UVG48" s="851"/>
      <c r="UVH48" s="851"/>
      <c r="UVI48" s="851"/>
      <c r="UVJ48" s="851"/>
      <c r="UVK48" s="851"/>
      <c r="UVL48" s="851"/>
      <c r="UVM48" s="851"/>
      <c r="UVN48" s="851"/>
      <c r="UVO48" s="851"/>
      <c r="UVP48" s="851"/>
      <c r="UVQ48" s="851"/>
      <c r="UVR48" s="851"/>
      <c r="UVS48" s="851"/>
      <c r="UVT48" s="851"/>
      <c r="UVU48" s="851"/>
      <c r="UVV48" s="851"/>
      <c r="UVW48" s="851"/>
      <c r="UVX48" s="851"/>
      <c r="UVY48" s="851"/>
      <c r="UVZ48" s="851"/>
      <c r="UWA48" s="851"/>
      <c r="UWB48" s="851"/>
      <c r="UWC48" s="851"/>
      <c r="UWD48" s="851"/>
      <c r="UWE48" s="851"/>
      <c r="UWF48" s="851"/>
      <c r="UWG48" s="851"/>
      <c r="UWH48" s="851"/>
      <c r="UWI48" s="851"/>
      <c r="UWJ48" s="851"/>
      <c r="UWK48" s="851"/>
      <c r="UWL48" s="851"/>
      <c r="UWM48" s="851"/>
      <c r="UWN48" s="851"/>
      <c r="UWO48" s="851"/>
      <c r="UWP48" s="851"/>
      <c r="UWQ48" s="851"/>
      <c r="UWR48" s="851"/>
      <c r="UWS48" s="851"/>
      <c r="UWT48" s="851"/>
      <c r="UWU48" s="851"/>
      <c r="UWV48" s="851"/>
      <c r="UWW48" s="851"/>
      <c r="UWX48" s="851"/>
      <c r="UWY48" s="851"/>
      <c r="UWZ48" s="851"/>
      <c r="UXA48" s="851"/>
      <c r="UXB48" s="851"/>
      <c r="UXC48" s="851"/>
      <c r="UXD48" s="851"/>
      <c r="UXE48" s="851"/>
      <c r="UXF48" s="851"/>
      <c r="UXG48" s="851"/>
      <c r="UXH48" s="851"/>
      <c r="UXI48" s="851"/>
      <c r="UXJ48" s="851"/>
      <c r="UXK48" s="851"/>
      <c r="UXL48" s="851"/>
      <c r="UXM48" s="851"/>
      <c r="UXN48" s="851"/>
      <c r="UXO48" s="851"/>
      <c r="UXP48" s="851"/>
      <c r="UXQ48" s="851"/>
      <c r="UXR48" s="851"/>
      <c r="UXS48" s="851"/>
      <c r="UXT48" s="851"/>
      <c r="UXU48" s="851"/>
      <c r="UXV48" s="851"/>
      <c r="UXW48" s="851"/>
      <c r="UXX48" s="851"/>
      <c r="UXY48" s="851"/>
      <c r="UXZ48" s="851"/>
      <c r="UYA48" s="851"/>
      <c r="UYB48" s="851"/>
      <c r="UYC48" s="851"/>
      <c r="UYD48" s="851"/>
      <c r="UYE48" s="851"/>
      <c r="UYF48" s="851"/>
      <c r="UYG48" s="851"/>
      <c r="UYH48" s="851"/>
      <c r="UYI48" s="851"/>
      <c r="UYJ48" s="851"/>
      <c r="UYK48" s="851"/>
      <c r="UYL48" s="851"/>
      <c r="UYM48" s="851"/>
      <c r="UYN48" s="851"/>
      <c r="UYO48" s="851"/>
      <c r="UYP48" s="851"/>
      <c r="UYQ48" s="851"/>
      <c r="UYR48" s="851"/>
      <c r="UYS48" s="851"/>
      <c r="UYT48" s="851"/>
      <c r="UYU48" s="851"/>
      <c r="UYV48" s="851"/>
      <c r="UYW48" s="851"/>
      <c r="UYX48" s="851"/>
      <c r="UYY48" s="851"/>
      <c r="UYZ48" s="851"/>
      <c r="UZA48" s="851"/>
      <c r="UZB48" s="851"/>
      <c r="UZC48" s="851"/>
      <c r="UZD48" s="851"/>
      <c r="UZE48" s="851"/>
      <c r="UZF48" s="851"/>
      <c r="UZG48" s="851"/>
      <c r="UZH48" s="851"/>
      <c r="UZI48" s="851"/>
      <c r="UZJ48" s="851"/>
      <c r="UZK48" s="851"/>
      <c r="UZL48" s="851"/>
      <c r="UZM48" s="851"/>
      <c r="UZN48" s="851"/>
      <c r="UZO48" s="851"/>
      <c r="UZP48" s="851"/>
      <c r="UZQ48" s="851"/>
      <c r="UZR48" s="851"/>
      <c r="UZS48" s="851"/>
      <c r="UZT48" s="851"/>
      <c r="UZU48" s="851"/>
      <c r="UZV48" s="851"/>
      <c r="UZW48" s="851"/>
      <c r="UZX48" s="851"/>
      <c r="UZY48" s="851"/>
      <c r="UZZ48" s="851"/>
      <c r="VAA48" s="851"/>
      <c r="VAB48" s="851"/>
      <c r="VAC48" s="851"/>
      <c r="VAD48" s="851"/>
      <c r="VAE48" s="851"/>
      <c r="VAF48" s="851"/>
      <c r="VAG48" s="851"/>
      <c r="VAH48" s="851"/>
      <c r="VAI48" s="851"/>
      <c r="VAJ48" s="851"/>
      <c r="VAK48" s="851"/>
      <c r="VAL48" s="851"/>
      <c r="VAM48" s="851"/>
      <c r="VAN48" s="851"/>
      <c r="VAO48" s="851"/>
      <c r="VAP48" s="851"/>
      <c r="VAQ48" s="851"/>
      <c r="VAR48" s="851"/>
      <c r="VAS48" s="851"/>
      <c r="VAT48" s="851"/>
      <c r="VAU48" s="851"/>
      <c r="VAV48" s="851"/>
      <c r="VAW48" s="851"/>
      <c r="VAX48" s="851"/>
      <c r="VAY48" s="851"/>
      <c r="VAZ48" s="851"/>
      <c r="VBA48" s="851"/>
      <c r="VBB48" s="851"/>
      <c r="VBC48" s="851"/>
      <c r="VBD48" s="851"/>
      <c r="VBE48" s="851"/>
      <c r="VBF48" s="851"/>
      <c r="VBG48" s="851"/>
      <c r="VBH48" s="851"/>
      <c r="VBI48" s="851"/>
      <c r="VBJ48" s="851"/>
      <c r="VBK48" s="851"/>
      <c r="VBL48" s="851"/>
      <c r="VBM48" s="851"/>
      <c r="VBN48" s="851"/>
      <c r="VBO48" s="851"/>
      <c r="VBP48" s="851"/>
      <c r="VBQ48" s="851"/>
      <c r="VBR48" s="851"/>
      <c r="VBS48" s="851"/>
      <c r="VBT48" s="851"/>
      <c r="VBU48" s="851"/>
      <c r="VBV48" s="851"/>
      <c r="VBW48" s="851"/>
      <c r="VBX48" s="851"/>
      <c r="VBY48" s="851"/>
      <c r="VBZ48" s="851"/>
      <c r="VCA48" s="851"/>
      <c r="VCB48" s="851"/>
      <c r="VCC48" s="851"/>
      <c r="VCD48" s="851"/>
      <c r="VCE48" s="851"/>
      <c r="VCF48" s="851"/>
      <c r="VCG48" s="851"/>
      <c r="VCH48" s="851"/>
      <c r="VCI48" s="851"/>
      <c r="VCJ48" s="851"/>
      <c r="VCK48" s="851"/>
      <c r="VCL48" s="851"/>
      <c r="VCM48" s="851"/>
      <c r="VCN48" s="851"/>
      <c r="VCO48" s="851"/>
      <c r="VCP48" s="851"/>
      <c r="VCQ48" s="851"/>
      <c r="VCR48" s="851"/>
      <c r="VCS48" s="851"/>
      <c r="VCT48" s="851"/>
      <c r="VCU48" s="851"/>
      <c r="VCV48" s="851"/>
      <c r="VCW48" s="851"/>
      <c r="VCX48" s="851"/>
      <c r="VCY48" s="851"/>
      <c r="VCZ48" s="851"/>
      <c r="VDA48" s="851"/>
      <c r="VDB48" s="851"/>
      <c r="VDC48" s="851"/>
      <c r="VDD48" s="851"/>
      <c r="VDE48" s="851"/>
      <c r="VDF48" s="851"/>
      <c r="VDG48" s="851"/>
      <c r="VDH48" s="851"/>
      <c r="VDI48" s="851"/>
      <c r="VDJ48" s="851"/>
      <c r="VDK48" s="851"/>
      <c r="VDL48" s="851"/>
      <c r="VDM48" s="851"/>
      <c r="VDN48" s="851"/>
      <c r="VDO48" s="851"/>
      <c r="VDP48" s="851"/>
      <c r="VDQ48" s="851"/>
      <c r="VDR48" s="851"/>
      <c r="VDS48" s="851"/>
      <c r="VDT48" s="851"/>
      <c r="VDU48" s="851"/>
      <c r="VDV48" s="851"/>
      <c r="VDW48" s="851"/>
      <c r="VDX48" s="851"/>
      <c r="VDY48" s="851"/>
      <c r="VDZ48" s="851"/>
      <c r="VEA48" s="851"/>
      <c r="VEB48" s="851"/>
      <c r="VEC48" s="851"/>
      <c r="VED48" s="851"/>
      <c r="VEE48" s="851"/>
      <c r="VEF48" s="851"/>
      <c r="VEG48" s="851"/>
      <c r="VEH48" s="851"/>
      <c r="VEI48" s="851"/>
      <c r="VEJ48" s="851"/>
      <c r="VEK48" s="851"/>
      <c r="VEL48" s="851"/>
      <c r="VEM48" s="851"/>
      <c r="VEN48" s="851"/>
      <c r="VEO48" s="851"/>
      <c r="VEP48" s="851"/>
      <c r="VEQ48" s="851"/>
      <c r="VER48" s="851"/>
      <c r="VES48" s="851"/>
      <c r="VET48" s="851"/>
      <c r="VEU48" s="851"/>
      <c r="VEV48" s="851"/>
      <c r="VEW48" s="851"/>
      <c r="VEX48" s="851"/>
      <c r="VEY48" s="851"/>
      <c r="VEZ48" s="851"/>
      <c r="VFA48" s="851"/>
      <c r="VFB48" s="851"/>
      <c r="VFC48" s="851"/>
      <c r="VFD48" s="851"/>
      <c r="VFE48" s="851"/>
      <c r="VFF48" s="851"/>
      <c r="VFG48" s="851"/>
      <c r="VFH48" s="851"/>
      <c r="VFI48" s="851"/>
      <c r="VFJ48" s="851"/>
      <c r="VFK48" s="851"/>
      <c r="VFL48" s="851"/>
      <c r="VFM48" s="851"/>
      <c r="VFN48" s="851"/>
      <c r="VFO48" s="851"/>
      <c r="VFP48" s="851"/>
      <c r="VFQ48" s="851"/>
      <c r="VFR48" s="851"/>
      <c r="VFS48" s="851"/>
      <c r="VFT48" s="851"/>
      <c r="VFU48" s="851"/>
      <c r="VFV48" s="851"/>
      <c r="VFW48" s="851"/>
      <c r="VFX48" s="851"/>
      <c r="VFY48" s="851"/>
      <c r="VFZ48" s="851"/>
      <c r="VGA48" s="851"/>
      <c r="VGB48" s="851"/>
      <c r="VGC48" s="851"/>
      <c r="VGD48" s="851"/>
      <c r="VGE48" s="851"/>
      <c r="VGF48" s="851"/>
      <c r="VGG48" s="851"/>
      <c r="VGH48" s="851"/>
      <c r="VGI48" s="851"/>
      <c r="VGJ48" s="851"/>
      <c r="VGK48" s="851"/>
      <c r="VGL48" s="851"/>
      <c r="VGM48" s="851"/>
      <c r="VGN48" s="851"/>
      <c r="VGO48" s="851"/>
      <c r="VGP48" s="851"/>
      <c r="VGQ48" s="851"/>
      <c r="VGR48" s="851"/>
      <c r="VGS48" s="851"/>
      <c r="VGT48" s="851"/>
      <c r="VGU48" s="851"/>
      <c r="VGV48" s="851"/>
      <c r="VGW48" s="851"/>
      <c r="VGX48" s="851"/>
      <c r="VGY48" s="851"/>
      <c r="VGZ48" s="851"/>
      <c r="VHA48" s="851"/>
      <c r="VHB48" s="851"/>
      <c r="VHC48" s="851"/>
      <c r="VHD48" s="851"/>
      <c r="VHE48" s="851"/>
      <c r="VHF48" s="851"/>
      <c r="VHG48" s="851"/>
      <c r="VHH48" s="851"/>
      <c r="VHI48" s="851"/>
      <c r="VHJ48" s="851"/>
      <c r="VHK48" s="851"/>
      <c r="VHL48" s="851"/>
      <c r="VHM48" s="851"/>
      <c r="VHN48" s="851"/>
      <c r="VHO48" s="851"/>
      <c r="VHP48" s="851"/>
      <c r="VHQ48" s="851"/>
      <c r="VHR48" s="851"/>
      <c r="VHS48" s="851"/>
      <c r="VHT48" s="851"/>
      <c r="VHU48" s="851"/>
      <c r="VHV48" s="851"/>
      <c r="VHW48" s="851"/>
      <c r="VHX48" s="851"/>
      <c r="VHY48" s="851"/>
      <c r="VHZ48" s="851"/>
      <c r="VIA48" s="851"/>
      <c r="VIB48" s="851"/>
      <c r="VIC48" s="851"/>
      <c r="VID48" s="851"/>
      <c r="VIE48" s="851"/>
      <c r="VIF48" s="851"/>
      <c r="VIG48" s="851"/>
      <c r="VIH48" s="851"/>
      <c r="VII48" s="851"/>
      <c r="VIJ48" s="851"/>
      <c r="VIK48" s="851"/>
      <c r="VIL48" s="851"/>
      <c r="VIM48" s="851"/>
      <c r="VIN48" s="851"/>
      <c r="VIO48" s="851"/>
      <c r="VIP48" s="851"/>
      <c r="VIQ48" s="851"/>
      <c r="VIR48" s="851"/>
      <c r="VIS48" s="851"/>
      <c r="VIT48" s="851"/>
      <c r="VIU48" s="851"/>
      <c r="VIV48" s="851"/>
      <c r="VIW48" s="851"/>
      <c r="VIX48" s="851"/>
      <c r="VIY48" s="851"/>
      <c r="VIZ48" s="851"/>
      <c r="VJA48" s="851"/>
      <c r="VJB48" s="851"/>
      <c r="VJC48" s="851"/>
      <c r="VJD48" s="851"/>
      <c r="VJE48" s="851"/>
      <c r="VJF48" s="851"/>
      <c r="VJG48" s="851"/>
      <c r="VJH48" s="851"/>
      <c r="VJI48" s="851"/>
      <c r="VJJ48" s="851"/>
      <c r="VJK48" s="851"/>
      <c r="VJL48" s="851"/>
      <c r="VJM48" s="851"/>
      <c r="VJN48" s="851"/>
      <c r="VJO48" s="851"/>
      <c r="VJP48" s="851"/>
      <c r="VJQ48" s="851"/>
      <c r="VJR48" s="851"/>
      <c r="VJS48" s="851"/>
      <c r="VJT48" s="851"/>
      <c r="VJU48" s="851"/>
      <c r="VJV48" s="851"/>
      <c r="VJW48" s="851"/>
      <c r="VJX48" s="851"/>
      <c r="VJY48" s="851"/>
      <c r="VJZ48" s="851"/>
      <c r="VKA48" s="851"/>
      <c r="VKB48" s="851"/>
      <c r="VKC48" s="851"/>
      <c r="VKD48" s="851"/>
      <c r="VKE48" s="851"/>
      <c r="VKF48" s="851"/>
      <c r="VKG48" s="851"/>
      <c r="VKH48" s="851"/>
      <c r="VKI48" s="851"/>
      <c r="VKJ48" s="851"/>
      <c r="VKK48" s="851"/>
      <c r="VKL48" s="851"/>
      <c r="VKM48" s="851"/>
      <c r="VKN48" s="851"/>
      <c r="VKO48" s="851"/>
      <c r="VKP48" s="851"/>
      <c r="VKQ48" s="851"/>
      <c r="VKR48" s="851"/>
      <c r="VKS48" s="851"/>
      <c r="VKT48" s="851"/>
      <c r="VKU48" s="851"/>
      <c r="VKV48" s="851"/>
      <c r="VKW48" s="851"/>
      <c r="VKX48" s="851"/>
      <c r="VKY48" s="851"/>
      <c r="VKZ48" s="851"/>
      <c r="VLA48" s="851"/>
      <c r="VLB48" s="851"/>
      <c r="VLC48" s="851"/>
      <c r="VLD48" s="851"/>
      <c r="VLE48" s="851"/>
      <c r="VLF48" s="851"/>
      <c r="VLG48" s="851"/>
      <c r="VLH48" s="851"/>
      <c r="VLI48" s="851"/>
      <c r="VLJ48" s="851"/>
      <c r="VLK48" s="851"/>
      <c r="VLL48" s="851"/>
      <c r="VLM48" s="851"/>
      <c r="VLN48" s="851"/>
      <c r="VLO48" s="851"/>
      <c r="VLP48" s="851"/>
      <c r="VLQ48" s="851"/>
      <c r="VLR48" s="851"/>
      <c r="VLS48" s="851"/>
      <c r="VLT48" s="851"/>
      <c r="VLU48" s="851"/>
      <c r="VLV48" s="851"/>
      <c r="VLW48" s="851"/>
      <c r="VLX48" s="851"/>
      <c r="VLY48" s="851"/>
      <c r="VLZ48" s="851"/>
      <c r="VMA48" s="851"/>
      <c r="VMB48" s="851"/>
      <c r="VMC48" s="851"/>
      <c r="VMD48" s="851"/>
      <c r="VME48" s="851"/>
      <c r="VMF48" s="851"/>
      <c r="VMG48" s="851"/>
      <c r="VMH48" s="851"/>
      <c r="VMI48" s="851"/>
      <c r="VMJ48" s="851"/>
      <c r="VMK48" s="851"/>
      <c r="VML48" s="851"/>
      <c r="VMM48" s="851"/>
      <c r="VMN48" s="851"/>
      <c r="VMO48" s="851"/>
      <c r="VMP48" s="851"/>
      <c r="VMQ48" s="851"/>
      <c r="VMR48" s="851"/>
      <c r="VMS48" s="851"/>
      <c r="VMT48" s="851"/>
      <c r="VMU48" s="851"/>
      <c r="VMV48" s="851"/>
      <c r="VMW48" s="851"/>
      <c r="VMX48" s="851"/>
      <c r="VMY48" s="851"/>
      <c r="VMZ48" s="851"/>
      <c r="VNA48" s="851"/>
      <c r="VNB48" s="851"/>
      <c r="VNC48" s="851"/>
      <c r="VND48" s="851"/>
      <c r="VNE48" s="851"/>
      <c r="VNF48" s="851"/>
      <c r="VNG48" s="851"/>
      <c r="VNH48" s="851"/>
      <c r="VNI48" s="851"/>
      <c r="VNJ48" s="851"/>
      <c r="VNK48" s="851"/>
      <c r="VNL48" s="851"/>
      <c r="VNM48" s="851"/>
      <c r="VNN48" s="851"/>
      <c r="VNO48" s="851"/>
      <c r="VNP48" s="851"/>
      <c r="VNQ48" s="851"/>
      <c r="VNR48" s="851"/>
      <c r="VNS48" s="851"/>
      <c r="VNT48" s="851"/>
      <c r="VNU48" s="851"/>
      <c r="VNV48" s="851"/>
      <c r="VNW48" s="851"/>
      <c r="VNX48" s="851"/>
      <c r="VNY48" s="851"/>
      <c r="VNZ48" s="851"/>
      <c r="VOA48" s="851"/>
      <c r="VOB48" s="851"/>
      <c r="VOC48" s="851"/>
      <c r="VOD48" s="851"/>
      <c r="VOE48" s="851"/>
      <c r="VOF48" s="851"/>
      <c r="VOG48" s="851"/>
      <c r="VOH48" s="851"/>
      <c r="VOI48" s="851"/>
      <c r="VOJ48" s="851"/>
      <c r="VOK48" s="851"/>
      <c r="VOL48" s="851"/>
      <c r="VOM48" s="851"/>
      <c r="VON48" s="851"/>
      <c r="VOO48" s="851"/>
      <c r="VOP48" s="851"/>
      <c r="VOQ48" s="851"/>
      <c r="VOR48" s="851"/>
      <c r="VOS48" s="851"/>
      <c r="VOT48" s="851"/>
      <c r="VOU48" s="851"/>
      <c r="VOV48" s="851"/>
      <c r="VOW48" s="851"/>
      <c r="VOX48" s="851"/>
      <c r="VOY48" s="851"/>
      <c r="VOZ48" s="851"/>
      <c r="VPA48" s="851"/>
      <c r="VPB48" s="851"/>
      <c r="VPC48" s="851"/>
      <c r="VPD48" s="851"/>
      <c r="VPE48" s="851"/>
      <c r="VPF48" s="851"/>
      <c r="VPG48" s="851"/>
      <c r="VPH48" s="851"/>
      <c r="VPI48" s="851"/>
      <c r="VPJ48" s="851"/>
      <c r="VPK48" s="851"/>
      <c r="VPL48" s="851"/>
      <c r="VPM48" s="851"/>
      <c r="VPN48" s="851"/>
      <c r="VPO48" s="851"/>
      <c r="VPP48" s="851"/>
      <c r="VPQ48" s="851"/>
      <c r="VPR48" s="851"/>
      <c r="VPS48" s="851"/>
      <c r="VPT48" s="851"/>
      <c r="VPU48" s="851"/>
      <c r="VPV48" s="851"/>
      <c r="VPW48" s="851"/>
      <c r="VPX48" s="851"/>
      <c r="VPY48" s="851"/>
      <c r="VPZ48" s="851"/>
      <c r="VQA48" s="851"/>
      <c r="VQB48" s="851"/>
      <c r="VQC48" s="851"/>
      <c r="VQD48" s="851"/>
      <c r="VQE48" s="851"/>
      <c r="VQF48" s="851"/>
      <c r="VQG48" s="851"/>
      <c r="VQH48" s="851"/>
      <c r="VQI48" s="851"/>
      <c r="VQJ48" s="851"/>
      <c r="VQK48" s="851"/>
      <c r="VQL48" s="851"/>
      <c r="VQM48" s="851"/>
      <c r="VQN48" s="851"/>
      <c r="VQO48" s="851"/>
      <c r="VQP48" s="851"/>
      <c r="VQQ48" s="851"/>
      <c r="VQR48" s="851"/>
      <c r="VQS48" s="851"/>
      <c r="VQT48" s="851"/>
      <c r="VQU48" s="851"/>
      <c r="VQV48" s="851"/>
      <c r="VQW48" s="851"/>
      <c r="VQX48" s="851"/>
      <c r="VQY48" s="851"/>
      <c r="VQZ48" s="851"/>
      <c r="VRA48" s="851"/>
      <c r="VRB48" s="851"/>
      <c r="VRC48" s="851"/>
      <c r="VRD48" s="851"/>
      <c r="VRE48" s="851"/>
      <c r="VRF48" s="851"/>
      <c r="VRG48" s="851"/>
      <c r="VRH48" s="851"/>
      <c r="VRI48" s="851"/>
      <c r="VRJ48" s="851"/>
      <c r="VRK48" s="851"/>
      <c r="VRL48" s="851"/>
      <c r="VRM48" s="851"/>
      <c r="VRN48" s="851"/>
      <c r="VRO48" s="851"/>
      <c r="VRP48" s="851"/>
      <c r="VRQ48" s="851"/>
      <c r="VRR48" s="851"/>
      <c r="VRS48" s="851"/>
      <c r="VRT48" s="851"/>
      <c r="VRU48" s="851"/>
      <c r="VRV48" s="851"/>
      <c r="VRW48" s="851"/>
      <c r="VRX48" s="851"/>
      <c r="VRY48" s="851"/>
      <c r="VRZ48" s="851"/>
      <c r="VSA48" s="851"/>
      <c r="VSB48" s="851"/>
      <c r="VSC48" s="851"/>
      <c r="VSD48" s="851"/>
      <c r="VSE48" s="851"/>
      <c r="VSF48" s="851"/>
      <c r="VSG48" s="851"/>
      <c r="VSH48" s="851"/>
      <c r="VSI48" s="851"/>
      <c r="VSJ48" s="851"/>
      <c r="VSK48" s="851"/>
      <c r="VSL48" s="851"/>
      <c r="VSM48" s="851"/>
      <c r="VSN48" s="851"/>
      <c r="VSO48" s="851"/>
      <c r="VSP48" s="851"/>
      <c r="VSQ48" s="851"/>
      <c r="VSR48" s="851"/>
      <c r="VSS48" s="851"/>
      <c r="VST48" s="851"/>
      <c r="VSU48" s="851"/>
      <c r="VSV48" s="851"/>
      <c r="VSW48" s="851"/>
      <c r="VSX48" s="851"/>
      <c r="VSY48" s="851"/>
      <c r="VSZ48" s="851"/>
      <c r="VTA48" s="851"/>
      <c r="VTB48" s="851"/>
      <c r="VTC48" s="851"/>
      <c r="VTD48" s="851"/>
      <c r="VTE48" s="851"/>
      <c r="VTF48" s="851"/>
      <c r="VTG48" s="851"/>
      <c r="VTH48" s="851"/>
      <c r="VTI48" s="851"/>
      <c r="VTJ48" s="851"/>
      <c r="VTK48" s="851"/>
      <c r="VTL48" s="851"/>
      <c r="VTM48" s="851"/>
      <c r="VTN48" s="851"/>
      <c r="VTO48" s="851"/>
      <c r="VTP48" s="851"/>
      <c r="VTQ48" s="851"/>
      <c r="VTR48" s="851"/>
      <c r="VTS48" s="851"/>
      <c r="VTT48" s="851"/>
      <c r="VTU48" s="851"/>
      <c r="VTV48" s="851"/>
      <c r="VTW48" s="851"/>
      <c r="VTX48" s="851"/>
      <c r="VTY48" s="851"/>
      <c r="VTZ48" s="851"/>
      <c r="VUA48" s="851"/>
      <c r="VUB48" s="851"/>
      <c r="VUC48" s="851"/>
      <c r="VUD48" s="851"/>
      <c r="VUE48" s="851"/>
      <c r="VUF48" s="851"/>
      <c r="VUG48" s="851"/>
      <c r="VUH48" s="851"/>
      <c r="VUI48" s="851"/>
      <c r="VUJ48" s="851"/>
      <c r="VUK48" s="851"/>
      <c r="VUL48" s="851"/>
      <c r="VUM48" s="851"/>
      <c r="VUN48" s="851"/>
      <c r="VUO48" s="851"/>
      <c r="VUP48" s="851"/>
      <c r="VUQ48" s="851"/>
      <c r="VUR48" s="851"/>
      <c r="VUS48" s="851"/>
      <c r="VUT48" s="851"/>
      <c r="VUU48" s="851"/>
      <c r="VUV48" s="851"/>
      <c r="VUW48" s="851"/>
      <c r="VUX48" s="851"/>
      <c r="VUY48" s="851"/>
      <c r="VUZ48" s="851"/>
      <c r="VVA48" s="851"/>
      <c r="VVB48" s="851"/>
      <c r="VVC48" s="851"/>
      <c r="VVD48" s="851"/>
      <c r="VVE48" s="851"/>
      <c r="VVF48" s="851"/>
      <c r="VVG48" s="851"/>
      <c r="VVH48" s="851"/>
      <c r="VVI48" s="851"/>
      <c r="VVJ48" s="851"/>
      <c r="VVK48" s="851"/>
      <c r="VVL48" s="851"/>
      <c r="VVM48" s="851"/>
      <c r="VVN48" s="851"/>
      <c r="VVO48" s="851"/>
      <c r="VVP48" s="851"/>
      <c r="VVQ48" s="851"/>
      <c r="VVR48" s="851"/>
      <c r="VVS48" s="851"/>
      <c r="VVT48" s="851"/>
      <c r="VVU48" s="851"/>
      <c r="VVV48" s="851"/>
      <c r="VVW48" s="851"/>
      <c r="VVX48" s="851"/>
      <c r="VVY48" s="851"/>
      <c r="VVZ48" s="851"/>
      <c r="VWA48" s="851"/>
      <c r="VWB48" s="851"/>
      <c r="VWC48" s="851"/>
      <c r="VWD48" s="851"/>
      <c r="VWE48" s="851"/>
      <c r="VWF48" s="851"/>
      <c r="VWG48" s="851"/>
      <c r="VWH48" s="851"/>
      <c r="VWI48" s="851"/>
      <c r="VWJ48" s="851"/>
      <c r="VWK48" s="851"/>
      <c r="VWL48" s="851"/>
      <c r="VWM48" s="851"/>
      <c r="VWN48" s="851"/>
      <c r="VWO48" s="851"/>
      <c r="VWP48" s="851"/>
      <c r="VWQ48" s="851"/>
      <c r="VWR48" s="851"/>
      <c r="VWS48" s="851"/>
      <c r="VWT48" s="851"/>
      <c r="VWU48" s="851"/>
      <c r="VWV48" s="851"/>
      <c r="VWW48" s="851"/>
      <c r="VWX48" s="851"/>
      <c r="VWY48" s="851"/>
      <c r="VWZ48" s="851"/>
      <c r="VXA48" s="851"/>
      <c r="VXB48" s="851"/>
      <c r="VXC48" s="851"/>
      <c r="VXD48" s="851"/>
      <c r="VXE48" s="851"/>
      <c r="VXF48" s="851"/>
      <c r="VXG48" s="851"/>
      <c r="VXH48" s="851"/>
      <c r="VXI48" s="851"/>
      <c r="VXJ48" s="851"/>
      <c r="VXK48" s="851"/>
      <c r="VXL48" s="851"/>
      <c r="VXM48" s="851"/>
      <c r="VXN48" s="851"/>
      <c r="VXO48" s="851"/>
      <c r="VXP48" s="851"/>
      <c r="VXQ48" s="851"/>
      <c r="VXR48" s="851"/>
      <c r="VXS48" s="851"/>
      <c r="VXT48" s="851"/>
      <c r="VXU48" s="851"/>
      <c r="VXV48" s="851"/>
      <c r="VXW48" s="851"/>
      <c r="VXX48" s="851"/>
      <c r="VXY48" s="851"/>
      <c r="VXZ48" s="851"/>
      <c r="VYA48" s="851"/>
      <c r="VYB48" s="851"/>
      <c r="VYC48" s="851"/>
      <c r="VYD48" s="851"/>
      <c r="VYE48" s="851"/>
      <c r="VYF48" s="851"/>
      <c r="VYG48" s="851"/>
      <c r="VYH48" s="851"/>
      <c r="VYI48" s="851"/>
      <c r="VYJ48" s="851"/>
      <c r="VYK48" s="851"/>
      <c r="VYL48" s="851"/>
      <c r="VYM48" s="851"/>
      <c r="VYN48" s="851"/>
      <c r="VYO48" s="851"/>
      <c r="VYP48" s="851"/>
      <c r="VYQ48" s="851"/>
      <c r="VYR48" s="851"/>
      <c r="VYS48" s="851"/>
      <c r="VYT48" s="851"/>
      <c r="VYU48" s="851"/>
      <c r="VYV48" s="851"/>
      <c r="VYW48" s="851"/>
      <c r="VYX48" s="851"/>
      <c r="VYY48" s="851"/>
      <c r="VYZ48" s="851"/>
      <c r="VZA48" s="851"/>
      <c r="VZB48" s="851"/>
      <c r="VZC48" s="851"/>
      <c r="VZD48" s="851"/>
      <c r="VZE48" s="851"/>
      <c r="VZF48" s="851"/>
      <c r="VZG48" s="851"/>
      <c r="VZH48" s="851"/>
      <c r="VZI48" s="851"/>
      <c r="VZJ48" s="851"/>
      <c r="VZK48" s="851"/>
      <c r="VZL48" s="851"/>
      <c r="VZM48" s="851"/>
      <c r="VZN48" s="851"/>
      <c r="VZO48" s="851"/>
      <c r="VZP48" s="851"/>
      <c r="VZQ48" s="851"/>
      <c r="VZR48" s="851"/>
      <c r="VZS48" s="851"/>
      <c r="VZT48" s="851"/>
      <c r="VZU48" s="851"/>
      <c r="VZV48" s="851"/>
      <c r="VZW48" s="851"/>
      <c r="VZX48" s="851"/>
      <c r="VZY48" s="851"/>
      <c r="VZZ48" s="851"/>
      <c r="WAA48" s="851"/>
      <c r="WAB48" s="851"/>
      <c r="WAC48" s="851"/>
      <c r="WAD48" s="851"/>
      <c r="WAE48" s="851"/>
      <c r="WAF48" s="851"/>
      <c r="WAG48" s="851"/>
      <c r="WAH48" s="851"/>
      <c r="WAI48" s="851"/>
      <c r="WAJ48" s="851"/>
      <c r="WAK48" s="851"/>
      <c r="WAL48" s="851"/>
      <c r="WAM48" s="851"/>
      <c r="WAN48" s="851"/>
      <c r="WAO48" s="851"/>
      <c r="WAP48" s="851"/>
      <c r="WAQ48" s="851"/>
      <c r="WAR48" s="851"/>
      <c r="WAS48" s="851"/>
      <c r="WAT48" s="851"/>
      <c r="WAU48" s="851"/>
      <c r="WAV48" s="851"/>
      <c r="WAW48" s="851"/>
      <c r="WAX48" s="851"/>
      <c r="WAY48" s="851"/>
      <c r="WAZ48" s="851"/>
      <c r="WBA48" s="851"/>
      <c r="WBB48" s="851"/>
      <c r="WBC48" s="851"/>
      <c r="WBD48" s="851"/>
      <c r="WBE48" s="851"/>
      <c r="WBF48" s="851"/>
      <c r="WBG48" s="851"/>
      <c r="WBH48" s="851"/>
      <c r="WBI48" s="851"/>
      <c r="WBJ48" s="851"/>
      <c r="WBK48" s="851"/>
      <c r="WBL48" s="851"/>
      <c r="WBM48" s="851"/>
      <c r="WBN48" s="851"/>
      <c r="WBO48" s="851"/>
      <c r="WBP48" s="851"/>
      <c r="WBQ48" s="851"/>
      <c r="WBR48" s="851"/>
      <c r="WBS48" s="851"/>
      <c r="WBT48" s="851"/>
      <c r="WBU48" s="851"/>
      <c r="WBV48" s="851"/>
      <c r="WBW48" s="851"/>
      <c r="WBX48" s="851"/>
      <c r="WBY48" s="851"/>
      <c r="WBZ48" s="851"/>
      <c r="WCA48" s="851"/>
      <c r="WCB48" s="851"/>
      <c r="WCC48" s="851"/>
      <c r="WCD48" s="851"/>
      <c r="WCE48" s="851"/>
      <c r="WCF48" s="851"/>
      <c r="WCG48" s="851"/>
      <c r="WCH48" s="851"/>
      <c r="WCI48" s="851"/>
      <c r="WCJ48" s="851"/>
      <c r="WCK48" s="851"/>
      <c r="WCL48" s="851"/>
      <c r="WCM48" s="851"/>
      <c r="WCN48" s="851"/>
      <c r="WCO48" s="851"/>
      <c r="WCP48" s="851"/>
      <c r="WCQ48" s="851"/>
      <c r="WCR48" s="851"/>
      <c r="WCS48" s="851"/>
      <c r="WCT48" s="851"/>
      <c r="WCU48" s="851"/>
      <c r="WCV48" s="851"/>
      <c r="WCW48" s="851"/>
      <c r="WCX48" s="851"/>
      <c r="WCY48" s="851"/>
      <c r="WCZ48" s="851"/>
      <c r="WDA48" s="851"/>
      <c r="WDB48" s="851"/>
      <c r="WDC48" s="851"/>
      <c r="WDD48" s="851"/>
      <c r="WDE48" s="851"/>
      <c r="WDF48" s="851"/>
      <c r="WDG48" s="851"/>
      <c r="WDH48" s="851"/>
      <c r="WDI48" s="851"/>
      <c r="WDJ48" s="851"/>
      <c r="WDK48" s="851"/>
      <c r="WDL48" s="851"/>
      <c r="WDM48" s="851"/>
      <c r="WDN48" s="851"/>
      <c r="WDO48" s="851"/>
      <c r="WDP48" s="851"/>
      <c r="WDQ48" s="851"/>
      <c r="WDR48" s="851"/>
      <c r="WDS48" s="851"/>
      <c r="WDT48" s="851"/>
      <c r="WDU48" s="851"/>
      <c r="WDV48" s="851"/>
      <c r="WDW48" s="851"/>
      <c r="WDX48" s="851"/>
      <c r="WDY48" s="851"/>
      <c r="WDZ48" s="851"/>
      <c r="WEA48" s="851"/>
      <c r="WEB48" s="851"/>
      <c r="WEC48" s="851"/>
      <c r="WED48" s="851"/>
      <c r="WEE48" s="851"/>
      <c r="WEF48" s="851"/>
      <c r="WEG48" s="851"/>
      <c r="WEH48" s="851"/>
      <c r="WEI48" s="851"/>
      <c r="WEJ48" s="851"/>
      <c r="WEK48" s="851"/>
      <c r="WEL48" s="851"/>
      <c r="WEM48" s="851"/>
      <c r="WEN48" s="851"/>
      <c r="WEO48" s="851"/>
      <c r="WEP48" s="851"/>
      <c r="WEQ48" s="851"/>
      <c r="WER48" s="851"/>
      <c r="WES48" s="851"/>
      <c r="WET48" s="851"/>
      <c r="WEU48" s="851"/>
      <c r="WEV48" s="851"/>
      <c r="WEW48" s="851"/>
      <c r="WEX48" s="851"/>
      <c r="WEY48" s="851"/>
      <c r="WEZ48" s="851"/>
      <c r="WFA48" s="851"/>
      <c r="WFB48" s="851"/>
      <c r="WFC48" s="851"/>
      <c r="WFD48" s="851"/>
      <c r="WFE48" s="851"/>
      <c r="WFF48" s="851"/>
      <c r="WFG48" s="851"/>
      <c r="WFH48" s="851"/>
      <c r="WFI48" s="851"/>
      <c r="WFJ48" s="851"/>
      <c r="WFK48" s="851"/>
      <c r="WFL48" s="851"/>
      <c r="WFM48" s="851"/>
      <c r="WFN48" s="851"/>
      <c r="WFO48" s="851"/>
      <c r="WFP48" s="851"/>
      <c r="WFQ48" s="851"/>
      <c r="WFR48" s="851"/>
      <c r="WFS48" s="851"/>
      <c r="WFT48" s="851"/>
      <c r="WFU48" s="851"/>
      <c r="WFV48" s="851"/>
      <c r="WFW48" s="851"/>
      <c r="WFX48" s="851"/>
      <c r="WFY48" s="851"/>
      <c r="WFZ48" s="851"/>
      <c r="WGA48" s="851"/>
      <c r="WGB48" s="851"/>
      <c r="WGC48" s="851"/>
      <c r="WGD48" s="851"/>
      <c r="WGE48" s="851"/>
      <c r="WGF48" s="851"/>
      <c r="WGG48" s="851"/>
      <c r="WGH48" s="851"/>
      <c r="WGI48" s="851"/>
      <c r="WGJ48" s="851"/>
      <c r="WGK48" s="851"/>
      <c r="WGL48" s="851"/>
      <c r="WGM48" s="851"/>
      <c r="WGN48" s="851"/>
      <c r="WGO48" s="851"/>
      <c r="WGP48" s="851"/>
      <c r="WGQ48" s="851"/>
      <c r="WGR48" s="851"/>
      <c r="WGS48" s="851"/>
      <c r="WGT48" s="851"/>
      <c r="WGU48" s="851"/>
      <c r="WGV48" s="851"/>
      <c r="WGW48" s="851"/>
      <c r="WGX48" s="851"/>
      <c r="WGY48" s="851"/>
      <c r="WGZ48" s="851"/>
      <c r="WHA48" s="851"/>
      <c r="WHB48" s="851"/>
      <c r="WHC48" s="851"/>
      <c r="WHD48" s="851"/>
      <c r="WHE48" s="851"/>
      <c r="WHF48" s="851"/>
      <c r="WHG48" s="851"/>
      <c r="WHH48" s="851"/>
      <c r="WHI48" s="851"/>
      <c r="WHJ48" s="851"/>
      <c r="WHK48" s="851"/>
      <c r="WHL48" s="851"/>
      <c r="WHM48" s="851"/>
      <c r="WHN48" s="851"/>
      <c r="WHO48" s="851"/>
      <c r="WHP48" s="851"/>
      <c r="WHQ48" s="851"/>
      <c r="WHR48" s="851"/>
      <c r="WHS48" s="851"/>
      <c r="WHT48" s="851"/>
      <c r="WHU48" s="851"/>
      <c r="WHV48" s="851"/>
      <c r="WHW48" s="851"/>
      <c r="WHX48" s="851"/>
      <c r="WHY48" s="851"/>
      <c r="WHZ48" s="851"/>
      <c r="WIA48" s="851"/>
      <c r="WIB48" s="851"/>
      <c r="WIC48" s="851"/>
      <c r="WID48" s="851"/>
      <c r="WIE48" s="851"/>
      <c r="WIF48" s="851"/>
      <c r="WIG48" s="851"/>
      <c r="WIH48" s="851"/>
      <c r="WII48" s="851"/>
      <c r="WIJ48" s="851"/>
      <c r="WIK48" s="851"/>
      <c r="WIL48" s="851"/>
      <c r="WIM48" s="851"/>
      <c r="WIN48" s="851"/>
      <c r="WIO48" s="851"/>
      <c r="WIP48" s="851"/>
      <c r="WIQ48" s="851"/>
      <c r="WIR48" s="851"/>
      <c r="WIS48" s="851"/>
      <c r="WIT48" s="851"/>
      <c r="WIU48" s="851"/>
      <c r="WIV48" s="851"/>
      <c r="WIW48" s="851"/>
      <c r="WIX48" s="851"/>
      <c r="WIY48" s="851"/>
      <c r="WIZ48" s="851"/>
      <c r="WJA48" s="851"/>
      <c r="WJB48" s="851"/>
      <c r="WJC48" s="851"/>
      <c r="WJD48" s="851"/>
      <c r="WJE48" s="851"/>
      <c r="WJF48" s="851"/>
      <c r="WJG48" s="851"/>
      <c r="WJH48" s="851"/>
      <c r="WJI48" s="851"/>
      <c r="WJJ48" s="851"/>
      <c r="WJK48" s="851"/>
      <c r="WJL48" s="851"/>
      <c r="WJM48" s="851"/>
      <c r="WJN48" s="851"/>
      <c r="WJO48" s="851"/>
      <c r="WJP48" s="851"/>
      <c r="WJQ48" s="851"/>
      <c r="WJR48" s="851"/>
      <c r="WJS48" s="851"/>
      <c r="WJT48" s="851"/>
      <c r="WJU48" s="851"/>
      <c r="WJV48" s="851"/>
      <c r="WJW48" s="851"/>
      <c r="WJX48" s="851"/>
      <c r="WJY48" s="851"/>
      <c r="WJZ48" s="851"/>
      <c r="WKA48" s="851"/>
      <c r="WKB48" s="851"/>
      <c r="WKC48" s="851"/>
      <c r="WKD48" s="851"/>
      <c r="WKE48" s="851"/>
      <c r="WKF48" s="851"/>
      <c r="WKG48" s="851"/>
      <c r="WKH48" s="851"/>
      <c r="WKI48" s="851"/>
      <c r="WKJ48" s="851"/>
      <c r="WKK48" s="851"/>
      <c r="WKL48" s="851"/>
      <c r="WKM48" s="851"/>
      <c r="WKN48" s="851"/>
      <c r="WKO48" s="851"/>
      <c r="WKP48" s="851"/>
      <c r="WKQ48" s="851"/>
      <c r="WKR48" s="851"/>
      <c r="WKS48" s="851"/>
      <c r="WKT48" s="851"/>
      <c r="WKU48" s="851"/>
      <c r="WKV48" s="851"/>
      <c r="WKW48" s="851"/>
      <c r="WKX48" s="851"/>
      <c r="WKY48" s="851"/>
      <c r="WKZ48" s="851"/>
      <c r="WLA48" s="851"/>
      <c r="WLB48" s="851"/>
      <c r="WLC48" s="851"/>
      <c r="WLD48" s="851"/>
      <c r="WLE48" s="851"/>
      <c r="WLF48" s="851"/>
      <c r="WLG48" s="851"/>
      <c r="WLH48" s="851"/>
      <c r="WLI48" s="851"/>
      <c r="WLJ48" s="851"/>
      <c r="WLK48" s="851"/>
      <c r="WLL48" s="851"/>
      <c r="WLM48" s="851"/>
      <c r="WLN48" s="851"/>
      <c r="WLO48" s="851"/>
      <c r="WLP48" s="851"/>
      <c r="WLQ48" s="851"/>
      <c r="WLR48" s="851"/>
      <c r="WLS48" s="851"/>
      <c r="WLT48" s="851"/>
      <c r="WLU48" s="851"/>
      <c r="WLV48" s="851"/>
      <c r="WLW48" s="851"/>
      <c r="WLX48" s="851"/>
      <c r="WLY48" s="851"/>
      <c r="WLZ48" s="851"/>
      <c r="WMA48" s="851"/>
      <c r="WMB48" s="851"/>
      <c r="WMC48" s="851"/>
      <c r="WMD48" s="851"/>
      <c r="WME48" s="851"/>
      <c r="WMF48" s="851"/>
      <c r="WMG48" s="851"/>
      <c r="WMH48" s="851"/>
      <c r="WMI48" s="851"/>
      <c r="WMJ48" s="851"/>
      <c r="WMK48" s="851"/>
      <c r="WML48" s="851"/>
      <c r="WMM48" s="851"/>
      <c r="WMN48" s="851"/>
      <c r="WMO48" s="851"/>
      <c r="WMP48" s="851"/>
      <c r="WMQ48" s="851"/>
      <c r="WMR48" s="851"/>
      <c r="WMS48" s="851"/>
      <c r="WMT48" s="851"/>
      <c r="WMU48" s="851"/>
      <c r="WMV48" s="851"/>
      <c r="WMW48" s="851"/>
      <c r="WMX48" s="851"/>
      <c r="WMY48" s="851"/>
      <c r="WMZ48" s="851"/>
      <c r="WNA48" s="851"/>
      <c r="WNB48" s="851"/>
      <c r="WNC48" s="851"/>
      <c r="WND48" s="851"/>
      <c r="WNE48" s="851"/>
      <c r="WNF48" s="851"/>
      <c r="WNG48" s="851"/>
      <c r="WNH48" s="851"/>
      <c r="WNI48" s="851"/>
      <c r="WNJ48" s="851"/>
      <c r="WNK48" s="851"/>
      <c r="WNL48" s="851"/>
      <c r="WNM48" s="851"/>
      <c r="WNN48" s="851"/>
      <c r="WNO48" s="851"/>
      <c r="WNP48" s="851"/>
      <c r="WNQ48" s="851"/>
      <c r="WNR48" s="851"/>
      <c r="WNS48" s="851"/>
      <c r="WNT48" s="851"/>
      <c r="WNU48" s="851"/>
      <c r="WNV48" s="851"/>
      <c r="WNW48" s="851"/>
      <c r="WNX48" s="851"/>
      <c r="WNY48" s="851"/>
      <c r="WNZ48" s="851"/>
      <c r="WOA48" s="851"/>
      <c r="WOB48" s="851"/>
      <c r="WOC48" s="851"/>
      <c r="WOD48" s="851"/>
      <c r="WOE48" s="851"/>
      <c r="WOF48" s="851"/>
      <c r="WOG48" s="851"/>
      <c r="WOH48" s="851"/>
      <c r="WOI48" s="851"/>
      <c r="WOJ48" s="851"/>
      <c r="WOK48" s="851"/>
      <c r="WOL48" s="851"/>
      <c r="WOM48" s="851"/>
      <c r="WON48" s="851"/>
      <c r="WOO48" s="851"/>
      <c r="WOP48" s="851"/>
      <c r="WOQ48" s="851"/>
      <c r="WOR48" s="851"/>
      <c r="WOS48" s="851"/>
      <c r="WOT48" s="851"/>
      <c r="WOU48" s="851"/>
      <c r="WOV48" s="851"/>
      <c r="WOW48" s="851"/>
      <c r="WOX48" s="851"/>
      <c r="WOY48" s="851"/>
      <c r="WOZ48" s="851"/>
      <c r="WPA48" s="851"/>
      <c r="WPB48" s="851"/>
      <c r="WPC48" s="851"/>
      <c r="WPD48" s="851"/>
      <c r="WPE48" s="851"/>
      <c r="WPF48" s="851"/>
      <c r="WPG48" s="851"/>
      <c r="WPH48" s="851"/>
      <c r="WPI48" s="851"/>
      <c r="WPJ48" s="851"/>
      <c r="WPK48" s="851"/>
      <c r="WPL48" s="851"/>
      <c r="WPM48" s="851"/>
      <c r="WPN48" s="851"/>
      <c r="WPO48" s="851"/>
      <c r="WPP48" s="851"/>
      <c r="WPQ48" s="851"/>
      <c r="WPR48" s="851"/>
      <c r="WPS48" s="851"/>
      <c r="WPT48" s="851"/>
      <c r="WPU48" s="851"/>
      <c r="WPV48" s="851"/>
      <c r="WPW48" s="851"/>
      <c r="WPX48" s="851"/>
      <c r="WPY48" s="851"/>
      <c r="WPZ48" s="851"/>
      <c r="WQA48" s="851"/>
      <c r="WQB48" s="851"/>
      <c r="WQC48" s="851"/>
      <c r="WQD48" s="851"/>
      <c r="WQE48" s="851"/>
      <c r="WQF48" s="851"/>
      <c r="WQG48" s="851"/>
      <c r="WQH48" s="851"/>
      <c r="WQI48" s="851"/>
      <c r="WQJ48" s="851"/>
      <c r="WQK48" s="851"/>
      <c r="WQL48" s="851"/>
      <c r="WQM48" s="851"/>
      <c r="WQN48" s="851"/>
      <c r="WQO48" s="851"/>
      <c r="WQP48" s="851"/>
      <c r="WQQ48" s="851"/>
      <c r="WQR48" s="851"/>
      <c r="WQS48" s="851"/>
      <c r="WQT48" s="851"/>
      <c r="WQU48" s="851"/>
      <c r="WQV48" s="851"/>
      <c r="WQW48" s="851"/>
      <c r="WQX48" s="851"/>
      <c r="WQY48" s="851"/>
      <c r="WQZ48" s="851"/>
      <c r="WRA48" s="851"/>
      <c r="WRB48" s="851"/>
      <c r="WRC48" s="851"/>
      <c r="WRD48" s="851"/>
      <c r="WRE48" s="851"/>
      <c r="WRF48" s="851"/>
      <c r="WRG48" s="851"/>
      <c r="WRH48" s="851"/>
      <c r="WRI48" s="851"/>
      <c r="WRJ48" s="851"/>
      <c r="WRK48" s="851"/>
      <c r="WRL48" s="851"/>
      <c r="WRM48" s="851"/>
      <c r="WRN48" s="851"/>
      <c r="WRO48" s="851"/>
      <c r="WRP48" s="851"/>
      <c r="WRQ48" s="851"/>
      <c r="WRR48" s="851"/>
      <c r="WRS48" s="851"/>
      <c r="WRT48" s="851"/>
      <c r="WRU48" s="851"/>
      <c r="WRV48" s="851"/>
      <c r="WRW48" s="851"/>
      <c r="WRX48" s="851"/>
      <c r="WRY48" s="851"/>
      <c r="WRZ48" s="851"/>
      <c r="WSA48" s="851"/>
      <c r="WSB48" s="851"/>
      <c r="WSC48" s="851"/>
      <c r="WSD48" s="851"/>
      <c r="WSE48" s="851"/>
      <c r="WSF48" s="851"/>
      <c r="WSG48" s="851"/>
      <c r="WSH48" s="851"/>
      <c r="WSI48" s="851"/>
      <c r="WSJ48" s="851"/>
      <c r="WSK48" s="851"/>
      <c r="WSL48" s="851"/>
      <c r="WSM48" s="851"/>
      <c r="WSN48" s="851"/>
      <c r="WSO48" s="851"/>
      <c r="WSP48" s="851"/>
      <c r="WSQ48" s="851"/>
      <c r="WSR48" s="851"/>
      <c r="WSS48" s="851"/>
      <c r="WST48" s="851"/>
      <c r="WSU48" s="851"/>
      <c r="WSV48" s="851"/>
      <c r="WSW48" s="851"/>
      <c r="WSX48" s="851"/>
      <c r="WSY48" s="851"/>
      <c r="WSZ48" s="851"/>
      <c r="WTA48" s="851"/>
      <c r="WTB48" s="851"/>
      <c r="WTC48" s="851"/>
      <c r="WTD48" s="851"/>
      <c r="WTE48" s="851"/>
      <c r="WTF48" s="851"/>
      <c r="WTG48" s="851"/>
      <c r="WTH48" s="851"/>
      <c r="WTI48" s="851"/>
      <c r="WTJ48" s="851"/>
      <c r="WTK48" s="851"/>
      <c r="WTL48" s="851"/>
      <c r="WTM48" s="851"/>
      <c r="WTN48" s="851"/>
      <c r="WTO48" s="851"/>
      <c r="WTP48" s="851"/>
      <c r="WTQ48" s="851"/>
      <c r="WTR48" s="851"/>
      <c r="WTS48" s="851"/>
      <c r="WTT48" s="851"/>
      <c r="WTU48" s="851"/>
      <c r="WTV48" s="851"/>
      <c r="WTW48" s="851"/>
      <c r="WTX48" s="851"/>
      <c r="WTY48" s="851"/>
      <c r="WTZ48" s="851"/>
      <c r="WUA48" s="851"/>
      <c r="WUB48" s="851"/>
      <c r="WUC48" s="851"/>
      <c r="WUD48" s="851"/>
      <c r="WUE48" s="851"/>
      <c r="WUF48" s="851"/>
      <c r="WUG48" s="851"/>
      <c r="WUH48" s="851"/>
      <c r="WUI48" s="851"/>
      <c r="WUJ48" s="851"/>
      <c r="WUK48" s="851"/>
      <c r="WUL48" s="851"/>
      <c r="WUM48" s="851"/>
      <c r="WUN48" s="851"/>
      <c r="WUO48" s="851"/>
      <c r="WUP48" s="851"/>
      <c r="WUQ48" s="851"/>
      <c r="WUR48" s="851"/>
      <c r="WUS48" s="851"/>
      <c r="WUT48" s="851"/>
      <c r="WUU48" s="851"/>
      <c r="WUV48" s="851"/>
      <c r="WUW48" s="851"/>
      <c r="WUX48" s="851"/>
      <c r="WUY48" s="851"/>
      <c r="WUZ48" s="851"/>
      <c r="WVA48" s="851"/>
      <c r="WVB48" s="851"/>
      <c r="WVC48" s="851"/>
      <c r="WVD48" s="851"/>
      <c r="WVE48" s="851"/>
      <c r="WVF48" s="851"/>
      <c r="WVG48" s="851"/>
      <c r="WVH48" s="851"/>
      <c r="WVI48" s="851"/>
      <c r="WVJ48" s="851"/>
      <c r="WVK48" s="851"/>
      <c r="WVL48" s="851"/>
      <c r="WVM48" s="851"/>
      <c r="WVN48" s="851"/>
      <c r="WVO48" s="851"/>
      <c r="WVP48" s="851"/>
      <c r="WVQ48" s="851"/>
      <c r="WVR48" s="851"/>
      <c r="WVS48" s="851"/>
      <c r="WVT48" s="851"/>
      <c r="WVU48" s="851"/>
      <c r="WVV48" s="851"/>
      <c r="WVW48" s="851"/>
      <c r="WVX48" s="851"/>
      <c r="WVY48" s="851"/>
      <c r="WVZ48" s="851"/>
      <c r="WWA48" s="851"/>
      <c r="WWB48" s="851"/>
      <c r="WWC48" s="851"/>
      <c r="WWD48" s="851"/>
      <c r="WWE48" s="851"/>
      <c r="WWF48" s="851"/>
      <c r="WWG48" s="851"/>
      <c r="WWH48" s="851"/>
      <c r="WWI48" s="851"/>
      <c r="WWJ48" s="851"/>
      <c r="WWK48" s="851"/>
      <c r="WWL48" s="851"/>
      <c r="WWM48" s="851"/>
      <c r="WWN48" s="851"/>
      <c r="WWO48" s="851"/>
      <c r="WWP48" s="851"/>
      <c r="WWQ48" s="851"/>
      <c r="WWR48" s="851"/>
      <c r="WWS48" s="851"/>
      <c r="WWT48" s="851"/>
      <c r="WWU48" s="851"/>
      <c r="WWV48" s="851"/>
      <c r="WWW48" s="851"/>
      <c r="WWX48" s="851"/>
      <c r="WWY48" s="851"/>
      <c r="WWZ48" s="851"/>
      <c r="WXA48" s="851"/>
      <c r="WXB48" s="851"/>
      <c r="WXC48" s="851"/>
      <c r="WXD48" s="851"/>
      <c r="WXE48" s="851"/>
      <c r="WXF48" s="851"/>
      <c r="WXG48" s="851"/>
      <c r="WXH48" s="851"/>
      <c r="WXI48" s="851"/>
      <c r="WXJ48" s="851"/>
      <c r="WXK48" s="851"/>
      <c r="WXL48" s="851"/>
      <c r="WXM48" s="851"/>
      <c r="WXN48" s="851"/>
      <c r="WXO48" s="851"/>
      <c r="WXP48" s="851"/>
      <c r="WXQ48" s="851"/>
      <c r="WXR48" s="851"/>
      <c r="WXS48" s="851"/>
      <c r="WXT48" s="851"/>
      <c r="WXU48" s="851"/>
      <c r="WXV48" s="851"/>
      <c r="WXW48" s="851"/>
      <c r="WXX48" s="851"/>
      <c r="WXY48" s="851"/>
      <c r="WXZ48" s="851"/>
      <c r="WYA48" s="851"/>
      <c r="WYB48" s="851"/>
      <c r="WYC48" s="851"/>
      <c r="WYD48" s="851"/>
      <c r="WYE48" s="851"/>
      <c r="WYF48" s="851"/>
      <c r="WYG48" s="851"/>
      <c r="WYH48" s="851"/>
      <c r="WYI48" s="851"/>
      <c r="WYJ48" s="851"/>
      <c r="WYK48" s="851"/>
      <c r="WYL48" s="851"/>
      <c r="WYM48" s="851"/>
      <c r="WYN48" s="851"/>
      <c r="WYO48" s="851"/>
      <c r="WYP48" s="851"/>
      <c r="WYQ48" s="851"/>
      <c r="WYR48" s="851"/>
      <c r="WYS48" s="851"/>
      <c r="WYT48" s="851"/>
      <c r="WYU48" s="851"/>
      <c r="WYV48" s="851"/>
      <c r="WYW48" s="851"/>
      <c r="WYX48" s="851"/>
      <c r="WYY48" s="851"/>
      <c r="WYZ48" s="851"/>
      <c r="WZA48" s="851"/>
      <c r="WZB48" s="851"/>
      <c r="WZC48" s="851"/>
      <c r="WZD48" s="851"/>
      <c r="WZE48" s="851"/>
      <c r="WZF48" s="851"/>
      <c r="WZG48" s="851"/>
      <c r="WZH48" s="851"/>
      <c r="WZI48" s="851"/>
      <c r="WZJ48" s="851"/>
      <c r="WZK48" s="851"/>
      <c r="WZL48" s="851"/>
      <c r="WZM48" s="851"/>
      <c r="WZN48" s="851"/>
      <c r="WZO48" s="851"/>
      <c r="WZP48" s="851"/>
      <c r="WZQ48" s="851"/>
      <c r="WZR48" s="851"/>
      <c r="WZS48" s="851"/>
      <c r="WZT48" s="851"/>
      <c r="WZU48" s="851"/>
      <c r="WZV48" s="851"/>
      <c r="WZW48" s="851"/>
      <c r="WZX48" s="851"/>
      <c r="WZY48" s="851"/>
      <c r="WZZ48" s="851"/>
      <c r="XAA48" s="851"/>
      <c r="XAB48" s="851"/>
      <c r="XAC48" s="851"/>
      <c r="XAD48" s="851"/>
      <c r="XAE48" s="851"/>
      <c r="XAF48" s="851"/>
      <c r="XAG48" s="851"/>
      <c r="XAH48" s="851"/>
      <c r="XAI48" s="851"/>
      <c r="XAJ48" s="851"/>
      <c r="XAK48" s="851"/>
      <c r="XAL48" s="851"/>
      <c r="XAM48" s="851"/>
      <c r="XAN48" s="851"/>
      <c r="XAO48" s="851"/>
      <c r="XAP48" s="851"/>
      <c r="XAQ48" s="851"/>
      <c r="XAR48" s="851"/>
      <c r="XAS48" s="851"/>
      <c r="XAT48" s="851"/>
      <c r="XAU48" s="851"/>
      <c r="XAV48" s="851"/>
      <c r="XAW48" s="851"/>
      <c r="XAX48" s="851"/>
      <c r="XAY48" s="851"/>
      <c r="XAZ48" s="851"/>
      <c r="XBA48" s="851"/>
      <c r="XBB48" s="851"/>
      <c r="XBC48" s="851"/>
      <c r="XBD48" s="851"/>
      <c r="XBE48" s="851"/>
      <c r="XBF48" s="851"/>
      <c r="XBG48" s="851"/>
      <c r="XBH48" s="851"/>
      <c r="XBI48" s="851"/>
      <c r="XBJ48" s="851"/>
      <c r="XBK48" s="851"/>
      <c r="XBL48" s="851"/>
      <c r="XBM48" s="851"/>
      <c r="XBN48" s="851"/>
      <c r="XBO48" s="851"/>
      <c r="XBP48" s="851"/>
      <c r="XBQ48" s="851"/>
      <c r="XBR48" s="851"/>
      <c r="XBS48" s="851"/>
      <c r="XBT48" s="851"/>
      <c r="XBU48" s="851"/>
      <c r="XBV48" s="851"/>
      <c r="XBW48" s="851"/>
      <c r="XBX48" s="851"/>
      <c r="XBY48" s="851"/>
      <c r="XBZ48" s="851"/>
      <c r="XCA48" s="851"/>
      <c r="XCB48" s="851"/>
      <c r="XCC48" s="851"/>
      <c r="XCD48" s="851"/>
      <c r="XCE48" s="851"/>
      <c r="XCF48" s="851"/>
      <c r="XCG48" s="851"/>
      <c r="XCH48" s="851"/>
      <c r="XCI48" s="851"/>
      <c r="XCJ48" s="851"/>
      <c r="XCK48" s="851"/>
      <c r="XCL48" s="851"/>
      <c r="XCM48" s="851"/>
      <c r="XCN48" s="851"/>
      <c r="XCO48" s="851"/>
      <c r="XCP48" s="851"/>
      <c r="XCQ48" s="851"/>
      <c r="XCR48" s="851"/>
      <c r="XCS48" s="851"/>
      <c r="XCT48" s="851"/>
      <c r="XCU48" s="851"/>
      <c r="XCV48" s="851"/>
      <c r="XCW48" s="851"/>
      <c r="XCX48" s="851"/>
      <c r="XCY48" s="851"/>
      <c r="XCZ48" s="851"/>
      <c r="XDA48" s="851"/>
      <c r="XDB48" s="851"/>
      <c r="XDC48" s="851"/>
      <c r="XDD48" s="851"/>
      <c r="XDE48" s="851"/>
      <c r="XDF48" s="851"/>
      <c r="XDG48" s="851"/>
      <c r="XDH48" s="851"/>
      <c r="XDI48" s="851"/>
      <c r="XDJ48" s="851"/>
      <c r="XDK48" s="851"/>
      <c r="XDL48" s="851"/>
      <c r="XDM48" s="851"/>
      <c r="XDN48" s="851"/>
      <c r="XDO48" s="851"/>
      <c r="XDP48" s="851"/>
      <c r="XDQ48" s="851"/>
      <c r="XDR48" s="851"/>
      <c r="XDS48" s="851"/>
      <c r="XDT48" s="851"/>
      <c r="XDU48" s="851"/>
      <c r="XDV48" s="851"/>
      <c r="XDW48" s="851"/>
      <c r="XDX48" s="851"/>
      <c r="XDY48" s="851"/>
      <c r="XDZ48" s="851"/>
      <c r="XEA48" s="851"/>
      <c r="XEB48" s="851"/>
      <c r="XEC48" s="851"/>
      <c r="XED48" s="851"/>
      <c r="XEE48" s="851"/>
      <c r="XEF48" s="851"/>
      <c r="XEG48" s="851"/>
      <c r="XEH48" s="851"/>
      <c r="XEI48" s="851"/>
      <c r="XEJ48" s="851"/>
      <c r="XEK48" s="851"/>
      <c r="XEL48" s="851"/>
      <c r="XEM48" s="851"/>
      <c r="XEN48" s="851"/>
      <c r="XEO48" s="851"/>
      <c r="XEP48" s="851"/>
      <c r="XEQ48" s="851"/>
      <c r="XER48" s="851"/>
      <c r="XES48" s="851"/>
      <c r="XET48" s="851"/>
      <c r="XEU48" s="851"/>
      <c r="XEV48" s="851"/>
      <c r="XEW48" s="851"/>
      <c r="XEX48" s="851"/>
      <c r="XEY48" s="851"/>
      <c r="XEZ48" s="851"/>
      <c r="XFA48" s="851"/>
      <c r="XFB48" s="851"/>
      <c r="XFC48" s="851"/>
      <c r="XFD48" s="851"/>
    </row>
    <row r="49" s="4" customFormat="1" customHeight="1" spans="1:16384">
      <c r="A49" s="789" t="str">
        <f t="shared" si="30"/>
        <v>西U2</v>
      </c>
      <c r="B49" s="790">
        <f t="shared" si="6"/>
        <v>271.8991</v>
      </c>
      <c r="C49" s="790">
        <f t="shared" si="7"/>
        <v>291.8991</v>
      </c>
      <c r="D49" s="791">
        <f t="shared" si="8"/>
        <v>20</v>
      </c>
      <c r="E49" s="792">
        <f t="shared" si="9"/>
        <v>3.348</v>
      </c>
      <c r="F49" s="792">
        <f t="shared" si="10"/>
        <v>3.348</v>
      </c>
      <c r="G49" s="792">
        <f t="shared" si="11"/>
        <v>-3.3461</v>
      </c>
      <c r="H49" s="792">
        <f t="shared" si="12"/>
        <v>-3.90902</v>
      </c>
      <c r="I49" s="792">
        <f t="shared" si="13"/>
        <v>6.6941</v>
      </c>
      <c r="J49" s="792">
        <f t="shared" si="14"/>
        <v>7.25702</v>
      </c>
      <c r="K49" s="813">
        <f t="shared" si="15"/>
        <v>0.8</v>
      </c>
      <c r="L49" s="813">
        <f>LOOKUP(MAX(J49,I49),{0,3,4,5,6.5,7.5,9,10},{0.3,0.4,0.5,0.6,0.7,0.8,0.9})</f>
        <v>0.7</v>
      </c>
      <c r="M49" s="813">
        <f t="shared" si="16"/>
        <v>23.65</v>
      </c>
      <c r="N49" s="813">
        <f t="shared" si="17"/>
        <v>23.65</v>
      </c>
      <c r="O49" s="814">
        <f t="shared" si="18"/>
        <v>2.99321</v>
      </c>
      <c r="P49" s="815">
        <f t="shared" si="19"/>
        <v>3.15198</v>
      </c>
      <c r="Q49" s="815">
        <f t="shared" si="20"/>
        <v>1.75</v>
      </c>
      <c r="R49" s="791">
        <f t="shared" si="21"/>
        <v>1.75</v>
      </c>
      <c r="S49" s="838">
        <f t="shared" si="22"/>
        <v>1</v>
      </c>
      <c r="T49" s="839">
        <f t="shared" si="23"/>
        <v>2.21576</v>
      </c>
      <c r="U49" s="840">
        <f t="shared" si="24"/>
        <v>1.49034</v>
      </c>
      <c r="V49" s="840">
        <f t="shared" si="25"/>
        <v>0.45</v>
      </c>
      <c r="W49" s="839">
        <f t="shared" si="26"/>
        <v>0.45</v>
      </c>
      <c r="X49" s="841">
        <f t="shared" si="27"/>
        <v>0</v>
      </c>
      <c r="Y49" s="828">
        <f t="shared" si="28"/>
        <v>5.37704125</v>
      </c>
      <c r="Z49" s="828">
        <f t="shared" si="29"/>
        <v>0</v>
      </c>
      <c r="AA49" s="851"/>
      <c r="AB49" s="852"/>
      <c r="AC49" s="852"/>
      <c r="AD49" s="851"/>
      <c r="AE49" s="851"/>
      <c r="AF49" s="851"/>
      <c r="AG49" s="851"/>
      <c r="AH49" s="851"/>
      <c r="AI49" s="851"/>
      <c r="AJ49" s="851"/>
      <c r="AK49" s="851"/>
      <c r="AL49" s="851"/>
      <c r="AM49" s="851"/>
      <c r="AN49" s="851"/>
      <c r="AO49" s="851"/>
      <c r="AP49" s="851"/>
      <c r="AQ49" s="851"/>
      <c r="AR49" s="851"/>
      <c r="AS49" s="851"/>
      <c r="AT49" s="851"/>
      <c r="AU49" s="851"/>
      <c r="AV49" s="851"/>
      <c r="AW49" s="851"/>
      <c r="AX49" s="851"/>
      <c r="AY49" s="851"/>
      <c r="AZ49" s="851"/>
      <c r="BA49" s="851"/>
      <c r="BB49" s="851"/>
      <c r="BC49" s="851"/>
      <c r="BD49" s="851"/>
      <c r="BE49" s="851"/>
      <c r="BF49" s="851"/>
      <c r="BG49" s="851"/>
      <c r="BH49" s="851"/>
      <c r="BI49" s="851"/>
      <c r="BJ49" s="851"/>
      <c r="BK49" s="851"/>
      <c r="BL49" s="851"/>
      <c r="BM49" s="851"/>
      <c r="BN49" s="851"/>
      <c r="BO49" s="851"/>
      <c r="BP49" s="851"/>
      <c r="BQ49" s="851"/>
      <c r="BR49" s="851"/>
      <c r="BS49" s="851"/>
      <c r="BT49" s="851"/>
      <c r="BU49" s="851"/>
      <c r="BV49" s="851"/>
      <c r="BW49" s="851"/>
      <c r="BX49" s="851"/>
      <c r="BY49" s="851"/>
      <c r="BZ49" s="851"/>
      <c r="CA49" s="851"/>
      <c r="CB49" s="851"/>
      <c r="CC49" s="851"/>
      <c r="CD49" s="851"/>
      <c r="CE49" s="851"/>
      <c r="CF49" s="851"/>
      <c r="CG49" s="851"/>
      <c r="CH49" s="851"/>
      <c r="CI49" s="851"/>
      <c r="CJ49" s="851"/>
      <c r="CK49" s="851"/>
      <c r="CL49" s="851"/>
      <c r="CM49" s="851"/>
      <c r="CN49" s="851"/>
      <c r="CO49" s="851"/>
      <c r="CP49" s="851"/>
      <c r="CQ49" s="851"/>
      <c r="CR49" s="851"/>
      <c r="CS49" s="851"/>
      <c r="CT49" s="851"/>
      <c r="CU49" s="851"/>
      <c r="CV49" s="851"/>
      <c r="CW49" s="851"/>
      <c r="CX49" s="851"/>
      <c r="CY49" s="851"/>
      <c r="CZ49" s="851"/>
      <c r="DA49" s="851"/>
      <c r="DB49" s="851"/>
      <c r="DC49" s="851"/>
      <c r="DD49" s="851"/>
      <c r="DE49" s="851"/>
      <c r="DF49" s="851"/>
      <c r="DG49" s="851"/>
      <c r="DH49" s="851"/>
      <c r="DI49" s="851"/>
      <c r="DJ49" s="851"/>
      <c r="DK49" s="851"/>
      <c r="DL49" s="851"/>
      <c r="DM49" s="851"/>
      <c r="DN49" s="851"/>
      <c r="DO49" s="851"/>
      <c r="DP49" s="851"/>
      <c r="DQ49" s="851"/>
      <c r="DR49" s="851"/>
      <c r="DS49" s="851"/>
      <c r="DT49" s="851"/>
      <c r="DU49" s="851"/>
      <c r="DV49" s="851"/>
      <c r="DW49" s="851"/>
      <c r="DX49" s="851"/>
      <c r="DY49" s="851"/>
      <c r="DZ49" s="851"/>
      <c r="EA49" s="851"/>
      <c r="EB49" s="851"/>
      <c r="EC49" s="851"/>
      <c r="ED49" s="851"/>
      <c r="EE49" s="851"/>
      <c r="EF49" s="851"/>
      <c r="EG49" s="851"/>
      <c r="EH49" s="851"/>
      <c r="EI49" s="851"/>
      <c r="EJ49" s="851"/>
      <c r="EK49" s="851"/>
      <c r="EL49" s="851"/>
      <c r="EM49" s="851"/>
      <c r="EN49" s="851"/>
      <c r="EO49" s="851"/>
      <c r="EP49" s="851"/>
      <c r="EQ49" s="851"/>
      <c r="ER49" s="851"/>
      <c r="ES49" s="851"/>
      <c r="ET49" s="851"/>
      <c r="EU49" s="851"/>
      <c r="EV49" s="851"/>
      <c r="EW49" s="851"/>
      <c r="EX49" s="851"/>
      <c r="EY49" s="851"/>
      <c r="EZ49" s="851"/>
      <c r="FA49" s="851"/>
      <c r="FB49" s="851"/>
      <c r="FC49" s="851"/>
      <c r="FD49" s="851"/>
      <c r="FE49" s="851"/>
      <c r="FF49" s="851"/>
      <c r="FG49" s="851"/>
      <c r="FH49" s="851"/>
      <c r="FI49" s="851"/>
      <c r="FJ49" s="851"/>
      <c r="FK49" s="851"/>
      <c r="FL49" s="851"/>
      <c r="FM49" s="851"/>
      <c r="FN49" s="851"/>
      <c r="FO49" s="851"/>
      <c r="FP49" s="851"/>
      <c r="FQ49" s="851"/>
      <c r="FR49" s="851"/>
      <c r="FS49" s="851"/>
      <c r="FT49" s="851"/>
      <c r="FU49" s="851"/>
      <c r="FV49" s="851"/>
      <c r="FW49" s="851"/>
      <c r="FX49" s="851"/>
      <c r="FY49" s="851"/>
      <c r="FZ49" s="851"/>
      <c r="GA49" s="851"/>
      <c r="GB49" s="851"/>
      <c r="GC49" s="851"/>
      <c r="GD49" s="851"/>
      <c r="GE49" s="851"/>
      <c r="GF49" s="851"/>
      <c r="GG49" s="851"/>
      <c r="GH49" s="851"/>
      <c r="GI49" s="851"/>
      <c r="GJ49" s="851"/>
      <c r="GK49" s="851"/>
      <c r="GL49" s="851"/>
      <c r="GM49" s="851"/>
      <c r="GN49" s="851"/>
      <c r="GO49" s="851"/>
      <c r="GP49" s="851"/>
      <c r="GQ49" s="851"/>
      <c r="GR49" s="851"/>
      <c r="GS49" s="851"/>
      <c r="GT49" s="851"/>
      <c r="GU49" s="851"/>
      <c r="GV49" s="851"/>
      <c r="GW49" s="851"/>
      <c r="GX49" s="851"/>
      <c r="GY49" s="851"/>
      <c r="GZ49" s="851"/>
      <c r="HA49" s="851"/>
      <c r="HB49" s="851"/>
      <c r="HC49" s="851"/>
      <c r="HD49" s="851"/>
      <c r="HE49" s="851"/>
      <c r="HF49" s="851"/>
      <c r="HG49" s="851"/>
      <c r="HH49" s="851"/>
      <c r="HI49" s="851"/>
      <c r="HJ49" s="851"/>
      <c r="HK49" s="851"/>
      <c r="HL49" s="851"/>
      <c r="HM49" s="851"/>
      <c r="HN49" s="851"/>
      <c r="HO49" s="851"/>
      <c r="HP49" s="851"/>
      <c r="HQ49" s="851"/>
      <c r="HR49" s="851"/>
      <c r="HS49" s="851"/>
      <c r="HT49" s="851"/>
      <c r="HU49" s="851"/>
      <c r="HV49" s="851"/>
      <c r="HW49" s="851"/>
      <c r="HX49" s="851"/>
      <c r="HY49" s="851"/>
      <c r="HZ49" s="851"/>
      <c r="IA49" s="851"/>
      <c r="IB49" s="851"/>
      <c r="IC49" s="851"/>
      <c r="ID49" s="851"/>
      <c r="IE49" s="851"/>
      <c r="IF49" s="851"/>
      <c r="IG49" s="851"/>
      <c r="IH49" s="851"/>
      <c r="II49" s="851"/>
      <c r="IJ49" s="851"/>
      <c r="IK49" s="851"/>
      <c r="IL49" s="851"/>
      <c r="IM49" s="851"/>
      <c r="IN49" s="851"/>
      <c r="IO49" s="851"/>
      <c r="IP49" s="851"/>
      <c r="IQ49" s="851"/>
      <c r="IR49" s="851"/>
      <c r="IS49" s="851"/>
      <c r="IT49" s="851"/>
      <c r="IU49" s="851"/>
      <c r="IV49" s="851"/>
      <c r="IW49" s="851"/>
      <c r="IX49" s="851"/>
      <c r="IY49" s="851"/>
      <c r="IZ49" s="851"/>
      <c r="JA49" s="851"/>
      <c r="JB49" s="851"/>
      <c r="JC49" s="851"/>
      <c r="JD49" s="851"/>
      <c r="JE49" s="851"/>
      <c r="JF49" s="851"/>
      <c r="JG49" s="851"/>
      <c r="JH49" s="851"/>
      <c r="JI49" s="851"/>
      <c r="JJ49" s="851"/>
      <c r="JK49" s="851"/>
      <c r="JL49" s="851"/>
      <c r="JM49" s="851"/>
      <c r="JN49" s="851"/>
      <c r="JO49" s="851"/>
      <c r="JP49" s="851"/>
      <c r="JQ49" s="851"/>
      <c r="JR49" s="851"/>
      <c r="JS49" s="851"/>
      <c r="JT49" s="851"/>
      <c r="JU49" s="851"/>
      <c r="JV49" s="851"/>
      <c r="JW49" s="851"/>
      <c r="JX49" s="851"/>
      <c r="JY49" s="851"/>
      <c r="JZ49" s="851"/>
      <c r="KA49" s="851"/>
      <c r="KB49" s="851"/>
      <c r="KC49" s="851"/>
      <c r="KD49" s="851"/>
      <c r="KE49" s="851"/>
      <c r="KF49" s="851"/>
      <c r="KG49" s="851"/>
      <c r="KH49" s="851"/>
      <c r="KI49" s="851"/>
      <c r="KJ49" s="851"/>
      <c r="KK49" s="851"/>
      <c r="KL49" s="851"/>
      <c r="KM49" s="851"/>
      <c r="KN49" s="851"/>
      <c r="KO49" s="851"/>
      <c r="KP49" s="851"/>
      <c r="KQ49" s="851"/>
      <c r="KR49" s="851"/>
      <c r="KS49" s="851"/>
      <c r="KT49" s="851"/>
      <c r="KU49" s="851"/>
      <c r="KV49" s="851"/>
      <c r="KW49" s="851"/>
      <c r="KX49" s="851"/>
      <c r="KY49" s="851"/>
      <c r="KZ49" s="851"/>
      <c r="LA49" s="851"/>
      <c r="LB49" s="851"/>
      <c r="LC49" s="851"/>
      <c r="LD49" s="851"/>
      <c r="LE49" s="851"/>
      <c r="LF49" s="851"/>
      <c r="LG49" s="851"/>
      <c r="LH49" s="851"/>
      <c r="LI49" s="851"/>
      <c r="LJ49" s="851"/>
      <c r="LK49" s="851"/>
      <c r="LL49" s="851"/>
      <c r="LM49" s="851"/>
      <c r="LN49" s="851"/>
      <c r="LO49" s="851"/>
      <c r="LP49" s="851"/>
      <c r="LQ49" s="851"/>
      <c r="LR49" s="851"/>
      <c r="LS49" s="851"/>
      <c r="LT49" s="851"/>
      <c r="LU49" s="851"/>
      <c r="LV49" s="851"/>
      <c r="LW49" s="851"/>
      <c r="LX49" s="851"/>
      <c r="LY49" s="851"/>
      <c r="LZ49" s="851"/>
      <c r="MA49" s="851"/>
      <c r="MB49" s="851"/>
      <c r="MC49" s="851"/>
      <c r="MD49" s="851"/>
      <c r="ME49" s="851"/>
      <c r="MF49" s="851"/>
      <c r="MG49" s="851"/>
      <c r="MH49" s="851"/>
      <c r="MI49" s="851"/>
      <c r="MJ49" s="851"/>
      <c r="MK49" s="851"/>
      <c r="ML49" s="851"/>
      <c r="MM49" s="851"/>
      <c r="MN49" s="851"/>
      <c r="MO49" s="851"/>
      <c r="MP49" s="851"/>
      <c r="MQ49" s="851"/>
      <c r="MR49" s="851"/>
      <c r="MS49" s="851"/>
      <c r="MT49" s="851"/>
      <c r="MU49" s="851"/>
      <c r="MV49" s="851"/>
      <c r="MW49" s="851"/>
      <c r="MX49" s="851"/>
      <c r="MY49" s="851"/>
      <c r="MZ49" s="851"/>
      <c r="NA49" s="851"/>
      <c r="NB49" s="851"/>
      <c r="NC49" s="851"/>
      <c r="ND49" s="851"/>
      <c r="NE49" s="851"/>
      <c r="NF49" s="851"/>
      <c r="NG49" s="851"/>
      <c r="NH49" s="851"/>
      <c r="NI49" s="851"/>
      <c r="NJ49" s="851"/>
      <c r="NK49" s="851"/>
      <c r="NL49" s="851"/>
      <c r="NM49" s="851"/>
      <c r="NN49" s="851"/>
      <c r="NO49" s="851"/>
      <c r="NP49" s="851"/>
      <c r="NQ49" s="851"/>
      <c r="NR49" s="851"/>
      <c r="NS49" s="851"/>
      <c r="NT49" s="851"/>
      <c r="NU49" s="851"/>
      <c r="NV49" s="851"/>
      <c r="NW49" s="851"/>
      <c r="NX49" s="851"/>
      <c r="NY49" s="851"/>
      <c r="NZ49" s="851"/>
      <c r="OA49" s="851"/>
      <c r="OB49" s="851"/>
      <c r="OC49" s="851"/>
      <c r="OD49" s="851"/>
      <c r="OE49" s="851"/>
      <c r="OF49" s="851"/>
      <c r="OG49" s="851"/>
      <c r="OH49" s="851"/>
      <c r="OI49" s="851"/>
      <c r="OJ49" s="851"/>
      <c r="OK49" s="851"/>
      <c r="OL49" s="851"/>
      <c r="OM49" s="851"/>
      <c r="ON49" s="851"/>
      <c r="OO49" s="851"/>
      <c r="OP49" s="851"/>
      <c r="OQ49" s="851"/>
      <c r="OR49" s="851"/>
      <c r="OS49" s="851"/>
      <c r="OT49" s="851"/>
      <c r="OU49" s="851"/>
      <c r="OV49" s="851"/>
      <c r="OW49" s="851"/>
      <c r="OX49" s="851"/>
      <c r="OY49" s="851"/>
      <c r="OZ49" s="851"/>
      <c r="PA49" s="851"/>
      <c r="PB49" s="851"/>
      <c r="PC49" s="851"/>
      <c r="PD49" s="851"/>
      <c r="PE49" s="851"/>
      <c r="PF49" s="851"/>
      <c r="PG49" s="851"/>
      <c r="PH49" s="851"/>
      <c r="PI49" s="851"/>
      <c r="PJ49" s="851"/>
      <c r="PK49" s="851"/>
      <c r="PL49" s="851"/>
      <c r="PM49" s="851"/>
      <c r="PN49" s="851"/>
      <c r="PO49" s="851"/>
      <c r="PP49" s="851"/>
      <c r="PQ49" s="851"/>
      <c r="PR49" s="851"/>
      <c r="PS49" s="851"/>
      <c r="PT49" s="851"/>
      <c r="PU49" s="851"/>
      <c r="PV49" s="851"/>
      <c r="PW49" s="851"/>
      <c r="PX49" s="851"/>
      <c r="PY49" s="851"/>
      <c r="PZ49" s="851"/>
      <c r="QA49" s="851"/>
      <c r="QB49" s="851"/>
      <c r="QC49" s="851"/>
      <c r="QD49" s="851"/>
      <c r="QE49" s="851"/>
      <c r="QF49" s="851"/>
      <c r="QG49" s="851"/>
      <c r="QH49" s="851"/>
      <c r="QI49" s="851"/>
      <c r="QJ49" s="851"/>
      <c r="QK49" s="851"/>
      <c r="QL49" s="851"/>
      <c r="QM49" s="851"/>
      <c r="QN49" s="851"/>
      <c r="QO49" s="851"/>
      <c r="QP49" s="851"/>
      <c r="QQ49" s="851"/>
      <c r="QR49" s="851"/>
      <c r="QS49" s="851"/>
      <c r="QT49" s="851"/>
      <c r="QU49" s="851"/>
      <c r="QV49" s="851"/>
      <c r="QW49" s="851"/>
      <c r="QX49" s="851"/>
      <c r="QY49" s="851"/>
      <c r="QZ49" s="851"/>
      <c r="RA49" s="851"/>
      <c r="RB49" s="851"/>
      <c r="RC49" s="851"/>
      <c r="RD49" s="851"/>
      <c r="RE49" s="851"/>
      <c r="RF49" s="851"/>
      <c r="RG49" s="851"/>
      <c r="RH49" s="851"/>
      <c r="RI49" s="851"/>
      <c r="RJ49" s="851"/>
      <c r="RK49" s="851"/>
      <c r="RL49" s="851"/>
      <c r="RM49" s="851"/>
      <c r="RN49" s="851"/>
      <c r="RO49" s="851"/>
      <c r="RP49" s="851"/>
      <c r="RQ49" s="851"/>
      <c r="RR49" s="851"/>
      <c r="RS49" s="851"/>
      <c r="RT49" s="851"/>
      <c r="RU49" s="851"/>
      <c r="RV49" s="851"/>
      <c r="RW49" s="851"/>
      <c r="RX49" s="851"/>
      <c r="RY49" s="851"/>
      <c r="RZ49" s="851"/>
      <c r="SA49" s="851"/>
      <c r="SB49" s="851"/>
      <c r="SC49" s="851"/>
      <c r="SD49" s="851"/>
      <c r="SE49" s="851"/>
      <c r="SF49" s="851"/>
      <c r="SG49" s="851"/>
      <c r="SH49" s="851"/>
      <c r="SI49" s="851"/>
      <c r="SJ49" s="851"/>
      <c r="SK49" s="851"/>
      <c r="SL49" s="851"/>
      <c r="SM49" s="851"/>
      <c r="SN49" s="851"/>
      <c r="SO49" s="851"/>
      <c r="SP49" s="851"/>
      <c r="SQ49" s="851"/>
      <c r="SR49" s="851"/>
      <c r="SS49" s="851"/>
      <c r="ST49" s="851"/>
      <c r="SU49" s="851"/>
      <c r="SV49" s="851"/>
      <c r="SW49" s="851"/>
      <c r="SX49" s="851"/>
      <c r="SY49" s="851"/>
      <c r="SZ49" s="851"/>
      <c r="TA49" s="851"/>
      <c r="TB49" s="851"/>
      <c r="TC49" s="851"/>
      <c r="TD49" s="851"/>
      <c r="TE49" s="851"/>
      <c r="TF49" s="851"/>
      <c r="TG49" s="851"/>
      <c r="TH49" s="851"/>
      <c r="TI49" s="851"/>
      <c r="TJ49" s="851"/>
      <c r="TK49" s="851"/>
      <c r="TL49" s="851"/>
      <c r="TM49" s="851"/>
      <c r="TN49" s="851"/>
      <c r="TO49" s="851"/>
      <c r="TP49" s="851"/>
      <c r="TQ49" s="851"/>
      <c r="TR49" s="851"/>
      <c r="TS49" s="851"/>
      <c r="TT49" s="851"/>
      <c r="TU49" s="851"/>
      <c r="TV49" s="851"/>
      <c r="TW49" s="851"/>
      <c r="TX49" s="851"/>
      <c r="TY49" s="851"/>
      <c r="TZ49" s="851"/>
      <c r="UA49" s="851"/>
      <c r="UB49" s="851"/>
      <c r="UC49" s="851"/>
      <c r="UD49" s="851"/>
      <c r="UE49" s="851"/>
      <c r="UF49" s="851"/>
      <c r="UG49" s="851"/>
      <c r="UH49" s="851"/>
      <c r="UI49" s="851"/>
      <c r="UJ49" s="851"/>
      <c r="UK49" s="851"/>
      <c r="UL49" s="851"/>
      <c r="UM49" s="851"/>
      <c r="UN49" s="851"/>
      <c r="UO49" s="851"/>
      <c r="UP49" s="851"/>
      <c r="UQ49" s="851"/>
      <c r="UR49" s="851"/>
      <c r="US49" s="851"/>
      <c r="UT49" s="851"/>
      <c r="UU49" s="851"/>
      <c r="UV49" s="851"/>
      <c r="UW49" s="851"/>
      <c r="UX49" s="851"/>
      <c r="UY49" s="851"/>
      <c r="UZ49" s="851"/>
      <c r="VA49" s="851"/>
      <c r="VB49" s="851"/>
      <c r="VC49" s="851"/>
      <c r="VD49" s="851"/>
      <c r="VE49" s="851"/>
      <c r="VF49" s="851"/>
      <c r="VG49" s="851"/>
      <c r="VH49" s="851"/>
      <c r="VI49" s="851"/>
      <c r="VJ49" s="851"/>
      <c r="VK49" s="851"/>
      <c r="VL49" s="851"/>
      <c r="VM49" s="851"/>
      <c r="VN49" s="851"/>
      <c r="VO49" s="851"/>
      <c r="VP49" s="851"/>
      <c r="VQ49" s="851"/>
      <c r="VR49" s="851"/>
      <c r="VS49" s="851"/>
      <c r="VT49" s="851"/>
      <c r="VU49" s="851"/>
      <c r="VV49" s="851"/>
      <c r="VW49" s="851"/>
      <c r="VX49" s="851"/>
      <c r="VY49" s="851"/>
      <c r="VZ49" s="851"/>
      <c r="WA49" s="851"/>
      <c r="WB49" s="851"/>
      <c r="WC49" s="851"/>
      <c r="WD49" s="851"/>
      <c r="WE49" s="851"/>
      <c r="WF49" s="851"/>
      <c r="WG49" s="851"/>
      <c r="WH49" s="851"/>
      <c r="WI49" s="851"/>
      <c r="WJ49" s="851"/>
      <c r="WK49" s="851"/>
      <c r="WL49" s="851"/>
      <c r="WM49" s="851"/>
      <c r="WN49" s="851"/>
      <c r="WO49" s="851"/>
      <c r="WP49" s="851"/>
      <c r="WQ49" s="851"/>
      <c r="WR49" s="851"/>
      <c r="WS49" s="851"/>
      <c r="WT49" s="851"/>
      <c r="WU49" s="851"/>
      <c r="WV49" s="851"/>
      <c r="WW49" s="851"/>
      <c r="WX49" s="851"/>
      <c r="WY49" s="851"/>
      <c r="WZ49" s="851"/>
      <c r="XA49" s="851"/>
      <c r="XB49" s="851"/>
      <c r="XC49" s="851"/>
      <c r="XD49" s="851"/>
      <c r="XE49" s="851"/>
      <c r="XF49" s="851"/>
      <c r="XG49" s="851"/>
      <c r="XH49" s="851"/>
      <c r="XI49" s="851"/>
      <c r="XJ49" s="851"/>
      <c r="XK49" s="851"/>
      <c r="XL49" s="851"/>
      <c r="XM49" s="851"/>
      <c r="XN49" s="851"/>
      <c r="XO49" s="851"/>
      <c r="XP49" s="851"/>
      <c r="XQ49" s="851"/>
      <c r="XR49" s="851"/>
      <c r="XS49" s="851"/>
      <c r="XT49" s="851"/>
      <c r="XU49" s="851"/>
      <c r="XV49" s="851"/>
      <c r="XW49" s="851"/>
      <c r="XX49" s="851"/>
      <c r="XY49" s="851"/>
      <c r="XZ49" s="851"/>
      <c r="YA49" s="851"/>
      <c r="YB49" s="851"/>
      <c r="YC49" s="851"/>
      <c r="YD49" s="851"/>
      <c r="YE49" s="851"/>
      <c r="YF49" s="851"/>
      <c r="YG49" s="851"/>
      <c r="YH49" s="851"/>
      <c r="YI49" s="851"/>
      <c r="YJ49" s="851"/>
      <c r="YK49" s="851"/>
      <c r="YL49" s="851"/>
      <c r="YM49" s="851"/>
      <c r="YN49" s="851"/>
      <c r="YO49" s="851"/>
      <c r="YP49" s="851"/>
      <c r="YQ49" s="851"/>
      <c r="YR49" s="851"/>
      <c r="YS49" s="851"/>
      <c r="YT49" s="851"/>
      <c r="YU49" s="851"/>
      <c r="YV49" s="851"/>
      <c r="YW49" s="851"/>
      <c r="YX49" s="851"/>
      <c r="YY49" s="851"/>
      <c r="YZ49" s="851"/>
      <c r="ZA49" s="851"/>
      <c r="ZB49" s="851"/>
      <c r="ZC49" s="851"/>
      <c r="ZD49" s="851"/>
      <c r="ZE49" s="851"/>
      <c r="ZF49" s="851"/>
      <c r="ZG49" s="851"/>
      <c r="ZH49" s="851"/>
      <c r="ZI49" s="851"/>
      <c r="ZJ49" s="851"/>
      <c r="ZK49" s="851"/>
      <c r="ZL49" s="851"/>
      <c r="ZM49" s="851"/>
      <c r="ZN49" s="851"/>
      <c r="ZO49" s="851"/>
      <c r="ZP49" s="851"/>
      <c r="ZQ49" s="851"/>
      <c r="ZR49" s="851"/>
      <c r="ZS49" s="851"/>
      <c r="ZT49" s="851"/>
      <c r="ZU49" s="851"/>
      <c r="ZV49" s="851"/>
      <c r="ZW49" s="851"/>
      <c r="ZX49" s="851"/>
      <c r="ZY49" s="851"/>
      <c r="ZZ49" s="851"/>
      <c r="AAA49" s="851"/>
      <c r="AAB49" s="851"/>
      <c r="AAC49" s="851"/>
      <c r="AAD49" s="851"/>
      <c r="AAE49" s="851"/>
      <c r="AAF49" s="851"/>
      <c r="AAG49" s="851"/>
      <c r="AAH49" s="851"/>
      <c r="AAI49" s="851"/>
      <c r="AAJ49" s="851"/>
      <c r="AAK49" s="851"/>
      <c r="AAL49" s="851"/>
      <c r="AAM49" s="851"/>
      <c r="AAN49" s="851"/>
      <c r="AAO49" s="851"/>
      <c r="AAP49" s="851"/>
      <c r="AAQ49" s="851"/>
      <c r="AAR49" s="851"/>
      <c r="AAS49" s="851"/>
      <c r="AAT49" s="851"/>
      <c r="AAU49" s="851"/>
      <c r="AAV49" s="851"/>
      <c r="AAW49" s="851"/>
      <c r="AAX49" s="851"/>
      <c r="AAY49" s="851"/>
      <c r="AAZ49" s="851"/>
      <c r="ABA49" s="851"/>
      <c r="ABB49" s="851"/>
      <c r="ABC49" s="851"/>
      <c r="ABD49" s="851"/>
      <c r="ABE49" s="851"/>
      <c r="ABF49" s="851"/>
      <c r="ABG49" s="851"/>
      <c r="ABH49" s="851"/>
      <c r="ABI49" s="851"/>
      <c r="ABJ49" s="851"/>
      <c r="ABK49" s="851"/>
      <c r="ABL49" s="851"/>
      <c r="ABM49" s="851"/>
      <c r="ABN49" s="851"/>
      <c r="ABO49" s="851"/>
      <c r="ABP49" s="851"/>
      <c r="ABQ49" s="851"/>
      <c r="ABR49" s="851"/>
      <c r="ABS49" s="851"/>
      <c r="ABT49" s="851"/>
      <c r="ABU49" s="851"/>
      <c r="ABV49" s="851"/>
      <c r="ABW49" s="851"/>
      <c r="ABX49" s="851"/>
      <c r="ABY49" s="851"/>
      <c r="ABZ49" s="851"/>
      <c r="ACA49" s="851"/>
      <c r="ACB49" s="851"/>
      <c r="ACC49" s="851"/>
      <c r="ACD49" s="851"/>
      <c r="ACE49" s="851"/>
      <c r="ACF49" s="851"/>
      <c r="ACG49" s="851"/>
      <c r="ACH49" s="851"/>
      <c r="ACI49" s="851"/>
      <c r="ACJ49" s="851"/>
      <c r="ACK49" s="851"/>
      <c r="ACL49" s="851"/>
      <c r="ACM49" s="851"/>
      <c r="ACN49" s="851"/>
      <c r="ACO49" s="851"/>
      <c r="ACP49" s="851"/>
      <c r="ACQ49" s="851"/>
      <c r="ACR49" s="851"/>
      <c r="ACS49" s="851"/>
      <c r="ACT49" s="851"/>
      <c r="ACU49" s="851"/>
      <c r="ACV49" s="851"/>
      <c r="ACW49" s="851"/>
      <c r="ACX49" s="851"/>
      <c r="ACY49" s="851"/>
      <c r="ACZ49" s="851"/>
      <c r="ADA49" s="851"/>
      <c r="ADB49" s="851"/>
      <c r="ADC49" s="851"/>
      <c r="ADD49" s="851"/>
      <c r="ADE49" s="851"/>
      <c r="ADF49" s="851"/>
      <c r="ADG49" s="851"/>
      <c r="ADH49" s="851"/>
      <c r="ADI49" s="851"/>
      <c r="ADJ49" s="851"/>
      <c r="ADK49" s="851"/>
      <c r="ADL49" s="851"/>
      <c r="ADM49" s="851"/>
      <c r="ADN49" s="851"/>
      <c r="ADO49" s="851"/>
      <c r="ADP49" s="851"/>
      <c r="ADQ49" s="851"/>
      <c r="ADR49" s="851"/>
      <c r="ADS49" s="851"/>
      <c r="ADT49" s="851"/>
      <c r="ADU49" s="851"/>
      <c r="ADV49" s="851"/>
      <c r="ADW49" s="851"/>
      <c r="ADX49" s="851"/>
      <c r="ADY49" s="851"/>
      <c r="ADZ49" s="851"/>
      <c r="AEA49" s="851"/>
      <c r="AEB49" s="851"/>
      <c r="AEC49" s="851"/>
      <c r="AED49" s="851"/>
      <c r="AEE49" s="851"/>
      <c r="AEF49" s="851"/>
      <c r="AEG49" s="851"/>
      <c r="AEH49" s="851"/>
      <c r="AEI49" s="851"/>
      <c r="AEJ49" s="851"/>
      <c r="AEK49" s="851"/>
      <c r="AEL49" s="851"/>
      <c r="AEM49" s="851"/>
      <c r="AEN49" s="851"/>
      <c r="AEO49" s="851"/>
      <c r="AEP49" s="851"/>
      <c r="AEQ49" s="851"/>
      <c r="AER49" s="851"/>
      <c r="AES49" s="851"/>
      <c r="AET49" s="851"/>
      <c r="AEU49" s="851"/>
      <c r="AEV49" s="851"/>
      <c r="AEW49" s="851"/>
      <c r="AEX49" s="851"/>
      <c r="AEY49" s="851"/>
      <c r="AEZ49" s="851"/>
      <c r="AFA49" s="851"/>
      <c r="AFB49" s="851"/>
      <c r="AFC49" s="851"/>
      <c r="AFD49" s="851"/>
      <c r="AFE49" s="851"/>
      <c r="AFF49" s="851"/>
      <c r="AFG49" s="851"/>
      <c r="AFH49" s="851"/>
      <c r="AFI49" s="851"/>
      <c r="AFJ49" s="851"/>
      <c r="AFK49" s="851"/>
      <c r="AFL49" s="851"/>
      <c r="AFM49" s="851"/>
      <c r="AFN49" s="851"/>
      <c r="AFO49" s="851"/>
      <c r="AFP49" s="851"/>
      <c r="AFQ49" s="851"/>
      <c r="AFR49" s="851"/>
      <c r="AFS49" s="851"/>
      <c r="AFT49" s="851"/>
      <c r="AFU49" s="851"/>
      <c r="AFV49" s="851"/>
      <c r="AFW49" s="851"/>
      <c r="AFX49" s="851"/>
      <c r="AFY49" s="851"/>
      <c r="AFZ49" s="851"/>
      <c r="AGA49" s="851"/>
      <c r="AGB49" s="851"/>
      <c r="AGC49" s="851"/>
      <c r="AGD49" s="851"/>
      <c r="AGE49" s="851"/>
      <c r="AGF49" s="851"/>
      <c r="AGG49" s="851"/>
      <c r="AGH49" s="851"/>
      <c r="AGI49" s="851"/>
      <c r="AGJ49" s="851"/>
      <c r="AGK49" s="851"/>
      <c r="AGL49" s="851"/>
      <c r="AGM49" s="851"/>
      <c r="AGN49" s="851"/>
      <c r="AGO49" s="851"/>
      <c r="AGP49" s="851"/>
      <c r="AGQ49" s="851"/>
      <c r="AGR49" s="851"/>
      <c r="AGS49" s="851"/>
      <c r="AGT49" s="851"/>
      <c r="AGU49" s="851"/>
      <c r="AGV49" s="851"/>
      <c r="AGW49" s="851"/>
      <c r="AGX49" s="851"/>
      <c r="AGY49" s="851"/>
      <c r="AGZ49" s="851"/>
      <c r="AHA49" s="851"/>
      <c r="AHB49" s="851"/>
      <c r="AHC49" s="851"/>
      <c r="AHD49" s="851"/>
      <c r="AHE49" s="851"/>
      <c r="AHF49" s="851"/>
      <c r="AHG49" s="851"/>
      <c r="AHH49" s="851"/>
      <c r="AHI49" s="851"/>
      <c r="AHJ49" s="851"/>
      <c r="AHK49" s="851"/>
      <c r="AHL49" s="851"/>
      <c r="AHM49" s="851"/>
      <c r="AHN49" s="851"/>
      <c r="AHO49" s="851"/>
      <c r="AHP49" s="851"/>
      <c r="AHQ49" s="851"/>
      <c r="AHR49" s="851"/>
      <c r="AHS49" s="851"/>
      <c r="AHT49" s="851"/>
      <c r="AHU49" s="851"/>
      <c r="AHV49" s="851"/>
      <c r="AHW49" s="851"/>
      <c r="AHX49" s="851"/>
      <c r="AHY49" s="851"/>
      <c r="AHZ49" s="851"/>
      <c r="AIA49" s="851"/>
      <c r="AIB49" s="851"/>
      <c r="AIC49" s="851"/>
      <c r="AID49" s="851"/>
      <c r="AIE49" s="851"/>
      <c r="AIF49" s="851"/>
      <c r="AIG49" s="851"/>
      <c r="AIH49" s="851"/>
      <c r="AII49" s="851"/>
      <c r="AIJ49" s="851"/>
      <c r="AIK49" s="851"/>
      <c r="AIL49" s="851"/>
      <c r="AIM49" s="851"/>
      <c r="AIN49" s="851"/>
      <c r="AIO49" s="851"/>
      <c r="AIP49" s="851"/>
      <c r="AIQ49" s="851"/>
      <c r="AIR49" s="851"/>
      <c r="AIS49" s="851"/>
      <c r="AIT49" s="851"/>
      <c r="AIU49" s="851"/>
      <c r="AIV49" s="851"/>
      <c r="AIW49" s="851"/>
      <c r="AIX49" s="851"/>
      <c r="AIY49" s="851"/>
      <c r="AIZ49" s="851"/>
      <c r="AJA49" s="851"/>
      <c r="AJB49" s="851"/>
      <c r="AJC49" s="851"/>
      <c r="AJD49" s="851"/>
      <c r="AJE49" s="851"/>
      <c r="AJF49" s="851"/>
      <c r="AJG49" s="851"/>
      <c r="AJH49" s="851"/>
      <c r="AJI49" s="851"/>
      <c r="AJJ49" s="851"/>
      <c r="AJK49" s="851"/>
      <c r="AJL49" s="851"/>
      <c r="AJM49" s="851"/>
      <c r="AJN49" s="851"/>
      <c r="AJO49" s="851"/>
      <c r="AJP49" s="851"/>
      <c r="AJQ49" s="851"/>
      <c r="AJR49" s="851"/>
      <c r="AJS49" s="851"/>
      <c r="AJT49" s="851"/>
      <c r="AJU49" s="851"/>
      <c r="AJV49" s="851"/>
      <c r="AJW49" s="851"/>
      <c r="AJX49" s="851"/>
      <c r="AJY49" s="851"/>
      <c r="AJZ49" s="851"/>
      <c r="AKA49" s="851"/>
      <c r="AKB49" s="851"/>
      <c r="AKC49" s="851"/>
      <c r="AKD49" s="851"/>
      <c r="AKE49" s="851"/>
      <c r="AKF49" s="851"/>
      <c r="AKG49" s="851"/>
      <c r="AKH49" s="851"/>
      <c r="AKI49" s="851"/>
      <c r="AKJ49" s="851"/>
      <c r="AKK49" s="851"/>
      <c r="AKL49" s="851"/>
      <c r="AKM49" s="851"/>
      <c r="AKN49" s="851"/>
      <c r="AKO49" s="851"/>
      <c r="AKP49" s="851"/>
      <c r="AKQ49" s="851"/>
      <c r="AKR49" s="851"/>
      <c r="AKS49" s="851"/>
      <c r="AKT49" s="851"/>
      <c r="AKU49" s="851"/>
      <c r="AKV49" s="851"/>
      <c r="AKW49" s="851"/>
      <c r="AKX49" s="851"/>
      <c r="AKY49" s="851"/>
      <c r="AKZ49" s="851"/>
      <c r="ALA49" s="851"/>
      <c r="ALB49" s="851"/>
      <c r="ALC49" s="851"/>
      <c r="ALD49" s="851"/>
      <c r="ALE49" s="851"/>
      <c r="ALF49" s="851"/>
      <c r="ALG49" s="851"/>
      <c r="ALH49" s="851"/>
      <c r="ALI49" s="851"/>
      <c r="ALJ49" s="851"/>
      <c r="ALK49" s="851"/>
      <c r="ALL49" s="851"/>
      <c r="ALM49" s="851"/>
      <c r="ALN49" s="851"/>
      <c r="ALO49" s="851"/>
      <c r="ALP49" s="851"/>
      <c r="ALQ49" s="851"/>
      <c r="ALR49" s="851"/>
      <c r="ALS49" s="851"/>
      <c r="ALT49" s="851"/>
      <c r="ALU49" s="851"/>
      <c r="ALV49" s="851"/>
      <c r="ALW49" s="851"/>
      <c r="ALX49" s="851"/>
      <c r="ALY49" s="851"/>
      <c r="ALZ49" s="851"/>
      <c r="AMA49" s="851"/>
      <c r="AMB49" s="851"/>
      <c r="AMC49" s="851"/>
      <c r="AMD49" s="851"/>
      <c r="AME49" s="851"/>
      <c r="AMF49" s="851"/>
      <c r="AMG49" s="851"/>
      <c r="AMH49" s="851"/>
      <c r="AMI49" s="851"/>
      <c r="AMJ49" s="851"/>
      <c r="AMK49" s="851"/>
      <c r="AML49" s="851"/>
      <c r="AMM49" s="851"/>
      <c r="AMN49" s="851"/>
      <c r="AMO49" s="851"/>
      <c r="AMP49" s="851"/>
      <c r="AMQ49" s="851"/>
      <c r="AMR49" s="851"/>
      <c r="AMS49" s="851"/>
      <c r="AMT49" s="851"/>
      <c r="AMU49" s="851"/>
      <c r="AMV49" s="851"/>
      <c r="AMW49" s="851"/>
      <c r="AMX49" s="851"/>
      <c r="AMY49" s="851"/>
      <c r="AMZ49" s="851"/>
      <c r="ANA49" s="851"/>
      <c r="ANB49" s="851"/>
      <c r="ANC49" s="851"/>
      <c r="AND49" s="851"/>
      <c r="ANE49" s="851"/>
      <c r="ANF49" s="851"/>
      <c r="ANG49" s="851"/>
      <c r="ANH49" s="851"/>
      <c r="ANI49" s="851"/>
      <c r="ANJ49" s="851"/>
      <c r="ANK49" s="851"/>
      <c r="ANL49" s="851"/>
      <c r="ANM49" s="851"/>
      <c r="ANN49" s="851"/>
      <c r="ANO49" s="851"/>
      <c r="ANP49" s="851"/>
      <c r="ANQ49" s="851"/>
      <c r="ANR49" s="851"/>
      <c r="ANS49" s="851"/>
      <c r="ANT49" s="851"/>
      <c r="ANU49" s="851"/>
      <c r="ANV49" s="851"/>
      <c r="ANW49" s="851"/>
      <c r="ANX49" s="851"/>
      <c r="ANY49" s="851"/>
      <c r="ANZ49" s="851"/>
      <c r="AOA49" s="851"/>
      <c r="AOB49" s="851"/>
      <c r="AOC49" s="851"/>
      <c r="AOD49" s="851"/>
      <c r="AOE49" s="851"/>
      <c r="AOF49" s="851"/>
      <c r="AOG49" s="851"/>
      <c r="AOH49" s="851"/>
      <c r="AOI49" s="851"/>
      <c r="AOJ49" s="851"/>
      <c r="AOK49" s="851"/>
      <c r="AOL49" s="851"/>
      <c r="AOM49" s="851"/>
      <c r="AON49" s="851"/>
      <c r="AOO49" s="851"/>
      <c r="AOP49" s="851"/>
      <c r="AOQ49" s="851"/>
      <c r="AOR49" s="851"/>
      <c r="AOS49" s="851"/>
      <c r="AOT49" s="851"/>
      <c r="AOU49" s="851"/>
      <c r="AOV49" s="851"/>
      <c r="AOW49" s="851"/>
      <c r="AOX49" s="851"/>
      <c r="AOY49" s="851"/>
      <c r="AOZ49" s="851"/>
      <c r="APA49" s="851"/>
      <c r="APB49" s="851"/>
      <c r="APC49" s="851"/>
      <c r="APD49" s="851"/>
      <c r="APE49" s="851"/>
      <c r="APF49" s="851"/>
      <c r="APG49" s="851"/>
      <c r="APH49" s="851"/>
      <c r="API49" s="851"/>
      <c r="APJ49" s="851"/>
      <c r="APK49" s="851"/>
      <c r="APL49" s="851"/>
      <c r="APM49" s="851"/>
      <c r="APN49" s="851"/>
      <c r="APO49" s="851"/>
      <c r="APP49" s="851"/>
      <c r="APQ49" s="851"/>
      <c r="APR49" s="851"/>
      <c r="APS49" s="851"/>
      <c r="APT49" s="851"/>
      <c r="APU49" s="851"/>
      <c r="APV49" s="851"/>
      <c r="APW49" s="851"/>
      <c r="APX49" s="851"/>
      <c r="APY49" s="851"/>
      <c r="APZ49" s="851"/>
      <c r="AQA49" s="851"/>
      <c r="AQB49" s="851"/>
      <c r="AQC49" s="851"/>
      <c r="AQD49" s="851"/>
      <c r="AQE49" s="851"/>
      <c r="AQF49" s="851"/>
      <c r="AQG49" s="851"/>
      <c r="AQH49" s="851"/>
      <c r="AQI49" s="851"/>
      <c r="AQJ49" s="851"/>
      <c r="AQK49" s="851"/>
      <c r="AQL49" s="851"/>
      <c r="AQM49" s="851"/>
      <c r="AQN49" s="851"/>
      <c r="AQO49" s="851"/>
      <c r="AQP49" s="851"/>
      <c r="AQQ49" s="851"/>
      <c r="AQR49" s="851"/>
      <c r="AQS49" s="851"/>
      <c r="AQT49" s="851"/>
      <c r="AQU49" s="851"/>
      <c r="AQV49" s="851"/>
      <c r="AQW49" s="851"/>
      <c r="AQX49" s="851"/>
      <c r="AQY49" s="851"/>
      <c r="AQZ49" s="851"/>
      <c r="ARA49" s="851"/>
      <c r="ARB49" s="851"/>
      <c r="ARC49" s="851"/>
      <c r="ARD49" s="851"/>
      <c r="ARE49" s="851"/>
      <c r="ARF49" s="851"/>
      <c r="ARG49" s="851"/>
      <c r="ARH49" s="851"/>
      <c r="ARI49" s="851"/>
      <c r="ARJ49" s="851"/>
      <c r="ARK49" s="851"/>
      <c r="ARL49" s="851"/>
      <c r="ARM49" s="851"/>
      <c r="ARN49" s="851"/>
      <c r="ARO49" s="851"/>
      <c r="ARP49" s="851"/>
      <c r="ARQ49" s="851"/>
      <c r="ARR49" s="851"/>
      <c r="ARS49" s="851"/>
      <c r="ART49" s="851"/>
      <c r="ARU49" s="851"/>
      <c r="ARV49" s="851"/>
      <c r="ARW49" s="851"/>
      <c r="ARX49" s="851"/>
      <c r="ARY49" s="851"/>
      <c r="ARZ49" s="851"/>
      <c r="ASA49" s="851"/>
      <c r="ASB49" s="851"/>
      <c r="ASC49" s="851"/>
      <c r="ASD49" s="851"/>
      <c r="ASE49" s="851"/>
      <c r="ASF49" s="851"/>
      <c r="ASG49" s="851"/>
      <c r="ASH49" s="851"/>
      <c r="ASI49" s="851"/>
      <c r="ASJ49" s="851"/>
      <c r="ASK49" s="851"/>
      <c r="ASL49" s="851"/>
      <c r="ASM49" s="851"/>
      <c r="ASN49" s="851"/>
      <c r="ASO49" s="851"/>
      <c r="ASP49" s="851"/>
      <c r="ASQ49" s="851"/>
      <c r="ASR49" s="851"/>
      <c r="ASS49" s="851"/>
      <c r="AST49" s="851"/>
      <c r="ASU49" s="851"/>
      <c r="ASV49" s="851"/>
      <c r="ASW49" s="851"/>
      <c r="ASX49" s="851"/>
      <c r="ASY49" s="851"/>
      <c r="ASZ49" s="851"/>
      <c r="ATA49" s="851"/>
      <c r="ATB49" s="851"/>
      <c r="ATC49" s="851"/>
      <c r="ATD49" s="851"/>
      <c r="ATE49" s="851"/>
      <c r="ATF49" s="851"/>
      <c r="ATG49" s="851"/>
      <c r="ATH49" s="851"/>
      <c r="ATI49" s="851"/>
      <c r="ATJ49" s="851"/>
      <c r="ATK49" s="851"/>
      <c r="ATL49" s="851"/>
      <c r="ATM49" s="851"/>
      <c r="ATN49" s="851"/>
      <c r="ATO49" s="851"/>
      <c r="ATP49" s="851"/>
      <c r="ATQ49" s="851"/>
      <c r="ATR49" s="851"/>
      <c r="ATS49" s="851"/>
      <c r="ATT49" s="851"/>
      <c r="ATU49" s="851"/>
      <c r="ATV49" s="851"/>
      <c r="ATW49" s="851"/>
      <c r="ATX49" s="851"/>
      <c r="ATY49" s="851"/>
      <c r="ATZ49" s="851"/>
      <c r="AUA49" s="851"/>
      <c r="AUB49" s="851"/>
      <c r="AUC49" s="851"/>
      <c r="AUD49" s="851"/>
      <c r="AUE49" s="851"/>
      <c r="AUF49" s="851"/>
      <c r="AUG49" s="851"/>
      <c r="AUH49" s="851"/>
      <c r="AUI49" s="851"/>
      <c r="AUJ49" s="851"/>
      <c r="AUK49" s="851"/>
      <c r="AUL49" s="851"/>
      <c r="AUM49" s="851"/>
      <c r="AUN49" s="851"/>
      <c r="AUO49" s="851"/>
      <c r="AUP49" s="851"/>
      <c r="AUQ49" s="851"/>
      <c r="AUR49" s="851"/>
      <c r="AUS49" s="851"/>
      <c r="AUT49" s="851"/>
      <c r="AUU49" s="851"/>
      <c r="AUV49" s="851"/>
      <c r="AUW49" s="851"/>
      <c r="AUX49" s="851"/>
      <c r="AUY49" s="851"/>
      <c r="AUZ49" s="851"/>
      <c r="AVA49" s="851"/>
      <c r="AVB49" s="851"/>
      <c r="AVC49" s="851"/>
      <c r="AVD49" s="851"/>
      <c r="AVE49" s="851"/>
      <c r="AVF49" s="851"/>
      <c r="AVG49" s="851"/>
      <c r="AVH49" s="851"/>
      <c r="AVI49" s="851"/>
      <c r="AVJ49" s="851"/>
      <c r="AVK49" s="851"/>
      <c r="AVL49" s="851"/>
      <c r="AVM49" s="851"/>
      <c r="AVN49" s="851"/>
      <c r="AVO49" s="851"/>
      <c r="AVP49" s="851"/>
      <c r="AVQ49" s="851"/>
      <c r="AVR49" s="851"/>
      <c r="AVS49" s="851"/>
      <c r="AVT49" s="851"/>
      <c r="AVU49" s="851"/>
      <c r="AVV49" s="851"/>
      <c r="AVW49" s="851"/>
      <c r="AVX49" s="851"/>
      <c r="AVY49" s="851"/>
      <c r="AVZ49" s="851"/>
      <c r="AWA49" s="851"/>
      <c r="AWB49" s="851"/>
      <c r="AWC49" s="851"/>
      <c r="AWD49" s="851"/>
      <c r="AWE49" s="851"/>
      <c r="AWF49" s="851"/>
      <c r="AWG49" s="851"/>
      <c r="AWH49" s="851"/>
      <c r="AWI49" s="851"/>
      <c r="AWJ49" s="851"/>
      <c r="AWK49" s="851"/>
      <c r="AWL49" s="851"/>
      <c r="AWM49" s="851"/>
      <c r="AWN49" s="851"/>
      <c r="AWO49" s="851"/>
      <c r="AWP49" s="851"/>
      <c r="AWQ49" s="851"/>
      <c r="AWR49" s="851"/>
      <c r="AWS49" s="851"/>
      <c r="AWT49" s="851"/>
      <c r="AWU49" s="851"/>
      <c r="AWV49" s="851"/>
      <c r="AWW49" s="851"/>
      <c r="AWX49" s="851"/>
      <c r="AWY49" s="851"/>
      <c r="AWZ49" s="851"/>
      <c r="AXA49" s="851"/>
      <c r="AXB49" s="851"/>
      <c r="AXC49" s="851"/>
      <c r="AXD49" s="851"/>
      <c r="AXE49" s="851"/>
      <c r="AXF49" s="851"/>
      <c r="AXG49" s="851"/>
      <c r="AXH49" s="851"/>
      <c r="AXI49" s="851"/>
      <c r="AXJ49" s="851"/>
      <c r="AXK49" s="851"/>
      <c r="AXL49" s="851"/>
      <c r="AXM49" s="851"/>
      <c r="AXN49" s="851"/>
      <c r="AXO49" s="851"/>
      <c r="AXP49" s="851"/>
      <c r="AXQ49" s="851"/>
      <c r="AXR49" s="851"/>
      <c r="AXS49" s="851"/>
      <c r="AXT49" s="851"/>
      <c r="AXU49" s="851"/>
      <c r="AXV49" s="851"/>
      <c r="AXW49" s="851"/>
      <c r="AXX49" s="851"/>
      <c r="AXY49" s="851"/>
      <c r="AXZ49" s="851"/>
      <c r="AYA49" s="851"/>
      <c r="AYB49" s="851"/>
      <c r="AYC49" s="851"/>
      <c r="AYD49" s="851"/>
      <c r="AYE49" s="851"/>
      <c r="AYF49" s="851"/>
      <c r="AYG49" s="851"/>
      <c r="AYH49" s="851"/>
      <c r="AYI49" s="851"/>
      <c r="AYJ49" s="851"/>
      <c r="AYK49" s="851"/>
      <c r="AYL49" s="851"/>
      <c r="AYM49" s="851"/>
      <c r="AYN49" s="851"/>
      <c r="AYO49" s="851"/>
      <c r="AYP49" s="851"/>
      <c r="AYQ49" s="851"/>
      <c r="AYR49" s="851"/>
      <c r="AYS49" s="851"/>
      <c r="AYT49" s="851"/>
      <c r="AYU49" s="851"/>
      <c r="AYV49" s="851"/>
      <c r="AYW49" s="851"/>
      <c r="AYX49" s="851"/>
      <c r="AYY49" s="851"/>
      <c r="AYZ49" s="851"/>
      <c r="AZA49" s="851"/>
      <c r="AZB49" s="851"/>
      <c r="AZC49" s="851"/>
      <c r="AZD49" s="851"/>
      <c r="AZE49" s="851"/>
      <c r="AZF49" s="851"/>
      <c r="AZG49" s="851"/>
      <c r="AZH49" s="851"/>
      <c r="AZI49" s="851"/>
      <c r="AZJ49" s="851"/>
      <c r="AZK49" s="851"/>
      <c r="AZL49" s="851"/>
      <c r="AZM49" s="851"/>
      <c r="AZN49" s="851"/>
      <c r="AZO49" s="851"/>
      <c r="AZP49" s="851"/>
      <c r="AZQ49" s="851"/>
      <c r="AZR49" s="851"/>
      <c r="AZS49" s="851"/>
      <c r="AZT49" s="851"/>
      <c r="AZU49" s="851"/>
      <c r="AZV49" s="851"/>
      <c r="AZW49" s="851"/>
      <c r="AZX49" s="851"/>
      <c r="AZY49" s="851"/>
      <c r="AZZ49" s="851"/>
      <c r="BAA49" s="851"/>
      <c r="BAB49" s="851"/>
      <c r="BAC49" s="851"/>
      <c r="BAD49" s="851"/>
      <c r="BAE49" s="851"/>
      <c r="BAF49" s="851"/>
      <c r="BAG49" s="851"/>
      <c r="BAH49" s="851"/>
      <c r="BAI49" s="851"/>
      <c r="BAJ49" s="851"/>
      <c r="BAK49" s="851"/>
      <c r="BAL49" s="851"/>
      <c r="BAM49" s="851"/>
      <c r="BAN49" s="851"/>
      <c r="BAO49" s="851"/>
      <c r="BAP49" s="851"/>
      <c r="BAQ49" s="851"/>
      <c r="BAR49" s="851"/>
      <c r="BAS49" s="851"/>
      <c r="BAT49" s="851"/>
      <c r="BAU49" s="851"/>
      <c r="BAV49" s="851"/>
      <c r="BAW49" s="851"/>
      <c r="BAX49" s="851"/>
      <c r="BAY49" s="851"/>
      <c r="BAZ49" s="851"/>
      <c r="BBA49" s="851"/>
      <c r="BBB49" s="851"/>
      <c r="BBC49" s="851"/>
      <c r="BBD49" s="851"/>
      <c r="BBE49" s="851"/>
      <c r="BBF49" s="851"/>
      <c r="BBG49" s="851"/>
      <c r="BBH49" s="851"/>
      <c r="BBI49" s="851"/>
      <c r="BBJ49" s="851"/>
      <c r="BBK49" s="851"/>
      <c r="BBL49" s="851"/>
      <c r="BBM49" s="851"/>
      <c r="BBN49" s="851"/>
      <c r="BBO49" s="851"/>
      <c r="BBP49" s="851"/>
      <c r="BBQ49" s="851"/>
      <c r="BBR49" s="851"/>
      <c r="BBS49" s="851"/>
      <c r="BBT49" s="851"/>
      <c r="BBU49" s="851"/>
      <c r="BBV49" s="851"/>
      <c r="BBW49" s="851"/>
      <c r="BBX49" s="851"/>
      <c r="BBY49" s="851"/>
      <c r="BBZ49" s="851"/>
      <c r="BCA49" s="851"/>
      <c r="BCB49" s="851"/>
      <c r="BCC49" s="851"/>
      <c r="BCD49" s="851"/>
      <c r="BCE49" s="851"/>
      <c r="BCF49" s="851"/>
      <c r="BCG49" s="851"/>
      <c r="BCH49" s="851"/>
      <c r="BCI49" s="851"/>
      <c r="BCJ49" s="851"/>
      <c r="BCK49" s="851"/>
      <c r="BCL49" s="851"/>
      <c r="BCM49" s="851"/>
      <c r="BCN49" s="851"/>
      <c r="BCO49" s="851"/>
      <c r="BCP49" s="851"/>
      <c r="BCQ49" s="851"/>
      <c r="BCR49" s="851"/>
      <c r="BCS49" s="851"/>
      <c r="BCT49" s="851"/>
      <c r="BCU49" s="851"/>
      <c r="BCV49" s="851"/>
      <c r="BCW49" s="851"/>
      <c r="BCX49" s="851"/>
      <c r="BCY49" s="851"/>
      <c r="BCZ49" s="851"/>
      <c r="BDA49" s="851"/>
      <c r="BDB49" s="851"/>
      <c r="BDC49" s="851"/>
      <c r="BDD49" s="851"/>
      <c r="BDE49" s="851"/>
      <c r="BDF49" s="851"/>
      <c r="BDG49" s="851"/>
      <c r="BDH49" s="851"/>
      <c r="BDI49" s="851"/>
      <c r="BDJ49" s="851"/>
      <c r="BDK49" s="851"/>
      <c r="BDL49" s="851"/>
      <c r="BDM49" s="851"/>
      <c r="BDN49" s="851"/>
      <c r="BDO49" s="851"/>
      <c r="BDP49" s="851"/>
      <c r="BDQ49" s="851"/>
      <c r="BDR49" s="851"/>
      <c r="BDS49" s="851"/>
      <c r="BDT49" s="851"/>
      <c r="BDU49" s="851"/>
      <c r="BDV49" s="851"/>
      <c r="BDW49" s="851"/>
      <c r="BDX49" s="851"/>
      <c r="BDY49" s="851"/>
      <c r="BDZ49" s="851"/>
      <c r="BEA49" s="851"/>
      <c r="BEB49" s="851"/>
      <c r="BEC49" s="851"/>
      <c r="BED49" s="851"/>
      <c r="BEE49" s="851"/>
      <c r="BEF49" s="851"/>
      <c r="BEG49" s="851"/>
      <c r="BEH49" s="851"/>
      <c r="BEI49" s="851"/>
      <c r="BEJ49" s="851"/>
      <c r="BEK49" s="851"/>
      <c r="BEL49" s="851"/>
      <c r="BEM49" s="851"/>
      <c r="BEN49" s="851"/>
      <c r="BEO49" s="851"/>
      <c r="BEP49" s="851"/>
      <c r="BEQ49" s="851"/>
      <c r="BER49" s="851"/>
      <c r="BES49" s="851"/>
      <c r="BET49" s="851"/>
      <c r="BEU49" s="851"/>
      <c r="BEV49" s="851"/>
      <c r="BEW49" s="851"/>
      <c r="BEX49" s="851"/>
      <c r="BEY49" s="851"/>
      <c r="BEZ49" s="851"/>
      <c r="BFA49" s="851"/>
      <c r="BFB49" s="851"/>
      <c r="BFC49" s="851"/>
      <c r="BFD49" s="851"/>
      <c r="BFE49" s="851"/>
      <c r="BFF49" s="851"/>
      <c r="BFG49" s="851"/>
      <c r="BFH49" s="851"/>
      <c r="BFI49" s="851"/>
      <c r="BFJ49" s="851"/>
      <c r="BFK49" s="851"/>
      <c r="BFL49" s="851"/>
      <c r="BFM49" s="851"/>
      <c r="BFN49" s="851"/>
      <c r="BFO49" s="851"/>
      <c r="BFP49" s="851"/>
      <c r="BFQ49" s="851"/>
      <c r="BFR49" s="851"/>
      <c r="BFS49" s="851"/>
      <c r="BFT49" s="851"/>
      <c r="BFU49" s="851"/>
      <c r="BFV49" s="851"/>
      <c r="BFW49" s="851"/>
      <c r="BFX49" s="851"/>
      <c r="BFY49" s="851"/>
      <c r="BFZ49" s="851"/>
      <c r="BGA49" s="851"/>
      <c r="BGB49" s="851"/>
      <c r="BGC49" s="851"/>
      <c r="BGD49" s="851"/>
      <c r="BGE49" s="851"/>
      <c r="BGF49" s="851"/>
      <c r="BGG49" s="851"/>
      <c r="BGH49" s="851"/>
      <c r="BGI49" s="851"/>
      <c r="BGJ49" s="851"/>
      <c r="BGK49" s="851"/>
      <c r="BGL49" s="851"/>
      <c r="BGM49" s="851"/>
      <c r="BGN49" s="851"/>
      <c r="BGO49" s="851"/>
      <c r="BGP49" s="851"/>
      <c r="BGQ49" s="851"/>
      <c r="BGR49" s="851"/>
      <c r="BGS49" s="851"/>
      <c r="BGT49" s="851"/>
      <c r="BGU49" s="851"/>
      <c r="BGV49" s="851"/>
      <c r="BGW49" s="851"/>
      <c r="BGX49" s="851"/>
      <c r="BGY49" s="851"/>
      <c r="BGZ49" s="851"/>
      <c r="BHA49" s="851"/>
      <c r="BHB49" s="851"/>
      <c r="BHC49" s="851"/>
      <c r="BHD49" s="851"/>
      <c r="BHE49" s="851"/>
      <c r="BHF49" s="851"/>
      <c r="BHG49" s="851"/>
      <c r="BHH49" s="851"/>
      <c r="BHI49" s="851"/>
      <c r="BHJ49" s="851"/>
      <c r="BHK49" s="851"/>
      <c r="BHL49" s="851"/>
      <c r="BHM49" s="851"/>
      <c r="BHN49" s="851"/>
      <c r="BHO49" s="851"/>
      <c r="BHP49" s="851"/>
      <c r="BHQ49" s="851"/>
      <c r="BHR49" s="851"/>
      <c r="BHS49" s="851"/>
      <c r="BHT49" s="851"/>
      <c r="BHU49" s="851"/>
      <c r="BHV49" s="851"/>
      <c r="BHW49" s="851"/>
      <c r="BHX49" s="851"/>
      <c r="BHY49" s="851"/>
      <c r="BHZ49" s="851"/>
      <c r="BIA49" s="851"/>
      <c r="BIB49" s="851"/>
      <c r="BIC49" s="851"/>
      <c r="BID49" s="851"/>
      <c r="BIE49" s="851"/>
      <c r="BIF49" s="851"/>
      <c r="BIG49" s="851"/>
      <c r="BIH49" s="851"/>
      <c r="BII49" s="851"/>
      <c r="BIJ49" s="851"/>
      <c r="BIK49" s="851"/>
      <c r="BIL49" s="851"/>
      <c r="BIM49" s="851"/>
      <c r="BIN49" s="851"/>
      <c r="BIO49" s="851"/>
      <c r="BIP49" s="851"/>
      <c r="BIQ49" s="851"/>
      <c r="BIR49" s="851"/>
      <c r="BIS49" s="851"/>
      <c r="BIT49" s="851"/>
      <c r="BIU49" s="851"/>
      <c r="BIV49" s="851"/>
      <c r="BIW49" s="851"/>
      <c r="BIX49" s="851"/>
      <c r="BIY49" s="851"/>
      <c r="BIZ49" s="851"/>
      <c r="BJA49" s="851"/>
      <c r="BJB49" s="851"/>
      <c r="BJC49" s="851"/>
      <c r="BJD49" s="851"/>
      <c r="BJE49" s="851"/>
      <c r="BJF49" s="851"/>
      <c r="BJG49" s="851"/>
      <c r="BJH49" s="851"/>
      <c r="BJI49" s="851"/>
      <c r="BJJ49" s="851"/>
      <c r="BJK49" s="851"/>
      <c r="BJL49" s="851"/>
      <c r="BJM49" s="851"/>
      <c r="BJN49" s="851"/>
      <c r="BJO49" s="851"/>
      <c r="BJP49" s="851"/>
      <c r="BJQ49" s="851"/>
      <c r="BJR49" s="851"/>
      <c r="BJS49" s="851"/>
      <c r="BJT49" s="851"/>
      <c r="BJU49" s="851"/>
      <c r="BJV49" s="851"/>
      <c r="BJW49" s="851"/>
      <c r="BJX49" s="851"/>
      <c r="BJY49" s="851"/>
      <c r="BJZ49" s="851"/>
      <c r="BKA49" s="851"/>
      <c r="BKB49" s="851"/>
      <c r="BKC49" s="851"/>
      <c r="BKD49" s="851"/>
      <c r="BKE49" s="851"/>
      <c r="BKF49" s="851"/>
      <c r="BKG49" s="851"/>
      <c r="BKH49" s="851"/>
      <c r="BKI49" s="851"/>
      <c r="BKJ49" s="851"/>
      <c r="BKK49" s="851"/>
      <c r="BKL49" s="851"/>
      <c r="BKM49" s="851"/>
      <c r="BKN49" s="851"/>
      <c r="BKO49" s="851"/>
      <c r="BKP49" s="851"/>
      <c r="BKQ49" s="851"/>
      <c r="BKR49" s="851"/>
      <c r="BKS49" s="851"/>
      <c r="BKT49" s="851"/>
      <c r="BKU49" s="851"/>
      <c r="BKV49" s="851"/>
      <c r="BKW49" s="851"/>
      <c r="BKX49" s="851"/>
      <c r="BKY49" s="851"/>
      <c r="BKZ49" s="851"/>
      <c r="BLA49" s="851"/>
      <c r="BLB49" s="851"/>
      <c r="BLC49" s="851"/>
      <c r="BLD49" s="851"/>
      <c r="BLE49" s="851"/>
      <c r="BLF49" s="851"/>
      <c r="BLG49" s="851"/>
      <c r="BLH49" s="851"/>
      <c r="BLI49" s="851"/>
      <c r="BLJ49" s="851"/>
      <c r="BLK49" s="851"/>
      <c r="BLL49" s="851"/>
      <c r="BLM49" s="851"/>
      <c r="BLN49" s="851"/>
      <c r="BLO49" s="851"/>
      <c r="BLP49" s="851"/>
      <c r="BLQ49" s="851"/>
      <c r="BLR49" s="851"/>
      <c r="BLS49" s="851"/>
      <c r="BLT49" s="851"/>
      <c r="BLU49" s="851"/>
      <c r="BLV49" s="851"/>
      <c r="BLW49" s="851"/>
      <c r="BLX49" s="851"/>
      <c r="BLY49" s="851"/>
      <c r="BLZ49" s="851"/>
      <c r="BMA49" s="851"/>
      <c r="BMB49" s="851"/>
      <c r="BMC49" s="851"/>
      <c r="BMD49" s="851"/>
      <c r="BME49" s="851"/>
      <c r="BMF49" s="851"/>
      <c r="BMG49" s="851"/>
      <c r="BMH49" s="851"/>
      <c r="BMI49" s="851"/>
      <c r="BMJ49" s="851"/>
      <c r="BMK49" s="851"/>
      <c r="BML49" s="851"/>
      <c r="BMM49" s="851"/>
      <c r="BMN49" s="851"/>
      <c r="BMO49" s="851"/>
      <c r="BMP49" s="851"/>
      <c r="BMQ49" s="851"/>
      <c r="BMR49" s="851"/>
      <c r="BMS49" s="851"/>
      <c r="BMT49" s="851"/>
      <c r="BMU49" s="851"/>
      <c r="BMV49" s="851"/>
      <c r="BMW49" s="851"/>
      <c r="BMX49" s="851"/>
      <c r="BMY49" s="851"/>
      <c r="BMZ49" s="851"/>
      <c r="BNA49" s="851"/>
      <c r="BNB49" s="851"/>
      <c r="BNC49" s="851"/>
      <c r="BND49" s="851"/>
      <c r="BNE49" s="851"/>
      <c r="BNF49" s="851"/>
      <c r="BNG49" s="851"/>
      <c r="BNH49" s="851"/>
      <c r="BNI49" s="851"/>
      <c r="BNJ49" s="851"/>
      <c r="BNK49" s="851"/>
      <c r="BNL49" s="851"/>
      <c r="BNM49" s="851"/>
      <c r="BNN49" s="851"/>
      <c r="BNO49" s="851"/>
      <c r="BNP49" s="851"/>
      <c r="BNQ49" s="851"/>
      <c r="BNR49" s="851"/>
      <c r="BNS49" s="851"/>
      <c r="BNT49" s="851"/>
      <c r="BNU49" s="851"/>
      <c r="BNV49" s="851"/>
      <c r="BNW49" s="851"/>
      <c r="BNX49" s="851"/>
      <c r="BNY49" s="851"/>
      <c r="BNZ49" s="851"/>
      <c r="BOA49" s="851"/>
      <c r="BOB49" s="851"/>
      <c r="BOC49" s="851"/>
      <c r="BOD49" s="851"/>
      <c r="BOE49" s="851"/>
      <c r="BOF49" s="851"/>
      <c r="BOG49" s="851"/>
      <c r="BOH49" s="851"/>
      <c r="BOI49" s="851"/>
      <c r="BOJ49" s="851"/>
      <c r="BOK49" s="851"/>
      <c r="BOL49" s="851"/>
      <c r="BOM49" s="851"/>
      <c r="BON49" s="851"/>
      <c r="BOO49" s="851"/>
      <c r="BOP49" s="851"/>
      <c r="BOQ49" s="851"/>
      <c r="BOR49" s="851"/>
      <c r="BOS49" s="851"/>
      <c r="BOT49" s="851"/>
      <c r="BOU49" s="851"/>
      <c r="BOV49" s="851"/>
      <c r="BOW49" s="851"/>
      <c r="BOX49" s="851"/>
      <c r="BOY49" s="851"/>
      <c r="BOZ49" s="851"/>
      <c r="BPA49" s="851"/>
      <c r="BPB49" s="851"/>
      <c r="BPC49" s="851"/>
      <c r="BPD49" s="851"/>
      <c r="BPE49" s="851"/>
      <c r="BPF49" s="851"/>
      <c r="BPG49" s="851"/>
      <c r="BPH49" s="851"/>
      <c r="BPI49" s="851"/>
      <c r="BPJ49" s="851"/>
      <c r="BPK49" s="851"/>
      <c r="BPL49" s="851"/>
      <c r="BPM49" s="851"/>
      <c r="BPN49" s="851"/>
      <c r="BPO49" s="851"/>
      <c r="BPP49" s="851"/>
      <c r="BPQ49" s="851"/>
      <c r="BPR49" s="851"/>
      <c r="BPS49" s="851"/>
      <c r="BPT49" s="851"/>
      <c r="BPU49" s="851"/>
      <c r="BPV49" s="851"/>
      <c r="BPW49" s="851"/>
      <c r="BPX49" s="851"/>
      <c r="BPY49" s="851"/>
      <c r="BPZ49" s="851"/>
      <c r="BQA49" s="851"/>
      <c r="BQB49" s="851"/>
      <c r="BQC49" s="851"/>
      <c r="BQD49" s="851"/>
      <c r="BQE49" s="851"/>
      <c r="BQF49" s="851"/>
      <c r="BQG49" s="851"/>
      <c r="BQH49" s="851"/>
      <c r="BQI49" s="851"/>
      <c r="BQJ49" s="851"/>
      <c r="BQK49" s="851"/>
      <c r="BQL49" s="851"/>
      <c r="BQM49" s="851"/>
      <c r="BQN49" s="851"/>
      <c r="BQO49" s="851"/>
      <c r="BQP49" s="851"/>
      <c r="BQQ49" s="851"/>
      <c r="BQR49" s="851"/>
      <c r="BQS49" s="851"/>
      <c r="BQT49" s="851"/>
      <c r="BQU49" s="851"/>
      <c r="BQV49" s="851"/>
      <c r="BQW49" s="851"/>
      <c r="BQX49" s="851"/>
      <c r="BQY49" s="851"/>
      <c r="BQZ49" s="851"/>
      <c r="BRA49" s="851"/>
      <c r="BRB49" s="851"/>
      <c r="BRC49" s="851"/>
      <c r="BRD49" s="851"/>
      <c r="BRE49" s="851"/>
      <c r="BRF49" s="851"/>
      <c r="BRG49" s="851"/>
      <c r="BRH49" s="851"/>
      <c r="BRI49" s="851"/>
      <c r="BRJ49" s="851"/>
      <c r="BRK49" s="851"/>
      <c r="BRL49" s="851"/>
      <c r="BRM49" s="851"/>
      <c r="BRN49" s="851"/>
      <c r="BRO49" s="851"/>
      <c r="BRP49" s="851"/>
      <c r="BRQ49" s="851"/>
      <c r="BRR49" s="851"/>
      <c r="BRS49" s="851"/>
      <c r="BRT49" s="851"/>
      <c r="BRU49" s="851"/>
      <c r="BRV49" s="851"/>
      <c r="BRW49" s="851"/>
      <c r="BRX49" s="851"/>
      <c r="BRY49" s="851"/>
      <c r="BRZ49" s="851"/>
      <c r="BSA49" s="851"/>
      <c r="BSB49" s="851"/>
      <c r="BSC49" s="851"/>
      <c r="BSD49" s="851"/>
      <c r="BSE49" s="851"/>
      <c r="BSF49" s="851"/>
      <c r="BSG49" s="851"/>
      <c r="BSH49" s="851"/>
      <c r="BSI49" s="851"/>
      <c r="BSJ49" s="851"/>
      <c r="BSK49" s="851"/>
      <c r="BSL49" s="851"/>
      <c r="BSM49" s="851"/>
      <c r="BSN49" s="851"/>
      <c r="BSO49" s="851"/>
      <c r="BSP49" s="851"/>
      <c r="BSQ49" s="851"/>
      <c r="BSR49" s="851"/>
      <c r="BSS49" s="851"/>
      <c r="BST49" s="851"/>
      <c r="BSU49" s="851"/>
      <c r="BSV49" s="851"/>
      <c r="BSW49" s="851"/>
      <c r="BSX49" s="851"/>
      <c r="BSY49" s="851"/>
      <c r="BSZ49" s="851"/>
      <c r="BTA49" s="851"/>
      <c r="BTB49" s="851"/>
      <c r="BTC49" s="851"/>
      <c r="BTD49" s="851"/>
      <c r="BTE49" s="851"/>
      <c r="BTF49" s="851"/>
      <c r="BTG49" s="851"/>
      <c r="BTH49" s="851"/>
      <c r="BTI49" s="851"/>
      <c r="BTJ49" s="851"/>
      <c r="BTK49" s="851"/>
      <c r="BTL49" s="851"/>
      <c r="BTM49" s="851"/>
      <c r="BTN49" s="851"/>
      <c r="BTO49" s="851"/>
      <c r="BTP49" s="851"/>
      <c r="BTQ49" s="851"/>
      <c r="BTR49" s="851"/>
      <c r="BTS49" s="851"/>
      <c r="BTT49" s="851"/>
      <c r="BTU49" s="851"/>
      <c r="BTV49" s="851"/>
      <c r="BTW49" s="851"/>
      <c r="BTX49" s="851"/>
      <c r="BTY49" s="851"/>
      <c r="BTZ49" s="851"/>
      <c r="BUA49" s="851"/>
      <c r="BUB49" s="851"/>
      <c r="BUC49" s="851"/>
      <c r="BUD49" s="851"/>
      <c r="BUE49" s="851"/>
      <c r="BUF49" s="851"/>
      <c r="BUG49" s="851"/>
      <c r="BUH49" s="851"/>
      <c r="BUI49" s="851"/>
      <c r="BUJ49" s="851"/>
      <c r="BUK49" s="851"/>
      <c r="BUL49" s="851"/>
      <c r="BUM49" s="851"/>
      <c r="BUN49" s="851"/>
      <c r="BUO49" s="851"/>
      <c r="BUP49" s="851"/>
      <c r="BUQ49" s="851"/>
      <c r="BUR49" s="851"/>
      <c r="BUS49" s="851"/>
      <c r="BUT49" s="851"/>
      <c r="BUU49" s="851"/>
      <c r="BUV49" s="851"/>
      <c r="BUW49" s="851"/>
      <c r="BUX49" s="851"/>
      <c r="BUY49" s="851"/>
      <c r="BUZ49" s="851"/>
      <c r="BVA49" s="851"/>
      <c r="BVB49" s="851"/>
      <c r="BVC49" s="851"/>
      <c r="BVD49" s="851"/>
      <c r="BVE49" s="851"/>
      <c r="BVF49" s="851"/>
      <c r="BVG49" s="851"/>
      <c r="BVH49" s="851"/>
      <c r="BVI49" s="851"/>
      <c r="BVJ49" s="851"/>
      <c r="BVK49" s="851"/>
      <c r="BVL49" s="851"/>
      <c r="BVM49" s="851"/>
      <c r="BVN49" s="851"/>
      <c r="BVO49" s="851"/>
      <c r="BVP49" s="851"/>
      <c r="BVQ49" s="851"/>
      <c r="BVR49" s="851"/>
      <c r="BVS49" s="851"/>
      <c r="BVT49" s="851"/>
      <c r="BVU49" s="851"/>
      <c r="BVV49" s="851"/>
      <c r="BVW49" s="851"/>
      <c r="BVX49" s="851"/>
      <c r="BVY49" s="851"/>
      <c r="BVZ49" s="851"/>
      <c r="BWA49" s="851"/>
      <c r="BWB49" s="851"/>
      <c r="BWC49" s="851"/>
      <c r="BWD49" s="851"/>
      <c r="BWE49" s="851"/>
      <c r="BWF49" s="851"/>
      <c r="BWG49" s="851"/>
      <c r="BWH49" s="851"/>
      <c r="BWI49" s="851"/>
      <c r="BWJ49" s="851"/>
      <c r="BWK49" s="851"/>
      <c r="BWL49" s="851"/>
      <c r="BWM49" s="851"/>
      <c r="BWN49" s="851"/>
      <c r="BWO49" s="851"/>
      <c r="BWP49" s="851"/>
      <c r="BWQ49" s="851"/>
      <c r="BWR49" s="851"/>
      <c r="BWS49" s="851"/>
      <c r="BWT49" s="851"/>
      <c r="BWU49" s="851"/>
      <c r="BWV49" s="851"/>
      <c r="BWW49" s="851"/>
      <c r="BWX49" s="851"/>
      <c r="BWY49" s="851"/>
      <c r="BWZ49" s="851"/>
      <c r="BXA49" s="851"/>
      <c r="BXB49" s="851"/>
      <c r="BXC49" s="851"/>
      <c r="BXD49" s="851"/>
      <c r="BXE49" s="851"/>
      <c r="BXF49" s="851"/>
      <c r="BXG49" s="851"/>
      <c r="BXH49" s="851"/>
      <c r="BXI49" s="851"/>
      <c r="BXJ49" s="851"/>
      <c r="BXK49" s="851"/>
      <c r="BXL49" s="851"/>
      <c r="BXM49" s="851"/>
      <c r="BXN49" s="851"/>
      <c r="BXO49" s="851"/>
      <c r="BXP49" s="851"/>
      <c r="BXQ49" s="851"/>
      <c r="BXR49" s="851"/>
      <c r="BXS49" s="851"/>
      <c r="BXT49" s="851"/>
      <c r="BXU49" s="851"/>
      <c r="BXV49" s="851"/>
      <c r="BXW49" s="851"/>
      <c r="BXX49" s="851"/>
      <c r="BXY49" s="851"/>
      <c r="BXZ49" s="851"/>
      <c r="BYA49" s="851"/>
      <c r="BYB49" s="851"/>
      <c r="BYC49" s="851"/>
      <c r="BYD49" s="851"/>
      <c r="BYE49" s="851"/>
      <c r="BYF49" s="851"/>
      <c r="BYG49" s="851"/>
      <c r="BYH49" s="851"/>
      <c r="BYI49" s="851"/>
      <c r="BYJ49" s="851"/>
      <c r="BYK49" s="851"/>
      <c r="BYL49" s="851"/>
      <c r="BYM49" s="851"/>
      <c r="BYN49" s="851"/>
      <c r="BYO49" s="851"/>
      <c r="BYP49" s="851"/>
      <c r="BYQ49" s="851"/>
      <c r="BYR49" s="851"/>
      <c r="BYS49" s="851"/>
      <c r="BYT49" s="851"/>
      <c r="BYU49" s="851"/>
      <c r="BYV49" s="851"/>
      <c r="BYW49" s="851"/>
      <c r="BYX49" s="851"/>
      <c r="BYY49" s="851"/>
      <c r="BYZ49" s="851"/>
      <c r="BZA49" s="851"/>
      <c r="BZB49" s="851"/>
      <c r="BZC49" s="851"/>
      <c r="BZD49" s="851"/>
      <c r="BZE49" s="851"/>
      <c r="BZF49" s="851"/>
      <c r="BZG49" s="851"/>
      <c r="BZH49" s="851"/>
      <c r="BZI49" s="851"/>
      <c r="BZJ49" s="851"/>
      <c r="BZK49" s="851"/>
      <c r="BZL49" s="851"/>
      <c r="BZM49" s="851"/>
      <c r="BZN49" s="851"/>
      <c r="BZO49" s="851"/>
      <c r="BZP49" s="851"/>
      <c r="BZQ49" s="851"/>
      <c r="BZR49" s="851"/>
      <c r="BZS49" s="851"/>
      <c r="BZT49" s="851"/>
      <c r="BZU49" s="851"/>
      <c r="BZV49" s="851"/>
      <c r="BZW49" s="851"/>
      <c r="BZX49" s="851"/>
      <c r="BZY49" s="851"/>
      <c r="BZZ49" s="851"/>
      <c r="CAA49" s="851"/>
      <c r="CAB49" s="851"/>
      <c r="CAC49" s="851"/>
      <c r="CAD49" s="851"/>
      <c r="CAE49" s="851"/>
      <c r="CAF49" s="851"/>
      <c r="CAG49" s="851"/>
      <c r="CAH49" s="851"/>
      <c r="CAI49" s="851"/>
      <c r="CAJ49" s="851"/>
      <c r="CAK49" s="851"/>
      <c r="CAL49" s="851"/>
      <c r="CAM49" s="851"/>
      <c r="CAN49" s="851"/>
      <c r="CAO49" s="851"/>
      <c r="CAP49" s="851"/>
      <c r="CAQ49" s="851"/>
      <c r="CAR49" s="851"/>
      <c r="CAS49" s="851"/>
      <c r="CAT49" s="851"/>
      <c r="CAU49" s="851"/>
      <c r="CAV49" s="851"/>
      <c r="CAW49" s="851"/>
      <c r="CAX49" s="851"/>
      <c r="CAY49" s="851"/>
      <c r="CAZ49" s="851"/>
      <c r="CBA49" s="851"/>
      <c r="CBB49" s="851"/>
      <c r="CBC49" s="851"/>
      <c r="CBD49" s="851"/>
      <c r="CBE49" s="851"/>
      <c r="CBF49" s="851"/>
      <c r="CBG49" s="851"/>
      <c r="CBH49" s="851"/>
      <c r="CBI49" s="851"/>
      <c r="CBJ49" s="851"/>
      <c r="CBK49" s="851"/>
      <c r="CBL49" s="851"/>
      <c r="CBM49" s="851"/>
      <c r="CBN49" s="851"/>
      <c r="CBO49" s="851"/>
      <c r="CBP49" s="851"/>
      <c r="CBQ49" s="851"/>
      <c r="CBR49" s="851"/>
      <c r="CBS49" s="851"/>
      <c r="CBT49" s="851"/>
      <c r="CBU49" s="851"/>
      <c r="CBV49" s="851"/>
      <c r="CBW49" s="851"/>
      <c r="CBX49" s="851"/>
      <c r="CBY49" s="851"/>
      <c r="CBZ49" s="851"/>
      <c r="CCA49" s="851"/>
      <c r="CCB49" s="851"/>
      <c r="CCC49" s="851"/>
      <c r="CCD49" s="851"/>
      <c r="CCE49" s="851"/>
      <c r="CCF49" s="851"/>
      <c r="CCG49" s="851"/>
      <c r="CCH49" s="851"/>
      <c r="CCI49" s="851"/>
      <c r="CCJ49" s="851"/>
      <c r="CCK49" s="851"/>
      <c r="CCL49" s="851"/>
      <c r="CCM49" s="851"/>
      <c r="CCN49" s="851"/>
      <c r="CCO49" s="851"/>
      <c r="CCP49" s="851"/>
      <c r="CCQ49" s="851"/>
      <c r="CCR49" s="851"/>
      <c r="CCS49" s="851"/>
      <c r="CCT49" s="851"/>
      <c r="CCU49" s="851"/>
      <c r="CCV49" s="851"/>
      <c r="CCW49" s="851"/>
      <c r="CCX49" s="851"/>
      <c r="CCY49" s="851"/>
      <c r="CCZ49" s="851"/>
      <c r="CDA49" s="851"/>
      <c r="CDB49" s="851"/>
      <c r="CDC49" s="851"/>
      <c r="CDD49" s="851"/>
      <c r="CDE49" s="851"/>
      <c r="CDF49" s="851"/>
      <c r="CDG49" s="851"/>
      <c r="CDH49" s="851"/>
      <c r="CDI49" s="851"/>
      <c r="CDJ49" s="851"/>
      <c r="CDK49" s="851"/>
      <c r="CDL49" s="851"/>
      <c r="CDM49" s="851"/>
      <c r="CDN49" s="851"/>
      <c r="CDO49" s="851"/>
      <c r="CDP49" s="851"/>
      <c r="CDQ49" s="851"/>
      <c r="CDR49" s="851"/>
      <c r="CDS49" s="851"/>
      <c r="CDT49" s="851"/>
      <c r="CDU49" s="851"/>
      <c r="CDV49" s="851"/>
      <c r="CDW49" s="851"/>
      <c r="CDX49" s="851"/>
      <c r="CDY49" s="851"/>
      <c r="CDZ49" s="851"/>
      <c r="CEA49" s="851"/>
      <c r="CEB49" s="851"/>
      <c r="CEC49" s="851"/>
      <c r="CED49" s="851"/>
      <c r="CEE49" s="851"/>
      <c r="CEF49" s="851"/>
      <c r="CEG49" s="851"/>
      <c r="CEH49" s="851"/>
      <c r="CEI49" s="851"/>
      <c r="CEJ49" s="851"/>
      <c r="CEK49" s="851"/>
      <c r="CEL49" s="851"/>
      <c r="CEM49" s="851"/>
      <c r="CEN49" s="851"/>
      <c r="CEO49" s="851"/>
      <c r="CEP49" s="851"/>
      <c r="CEQ49" s="851"/>
      <c r="CER49" s="851"/>
      <c r="CES49" s="851"/>
      <c r="CET49" s="851"/>
      <c r="CEU49" s="851"/>
      <c r="CEV49" s="851"/>
      <c r="CEW49" s="851"/>
      <c r="CEX49" s="851"/>
      <c r="CEY49" s="851"/>
      <c r="CEZ49" s="851"/>
      <c r="CFA49" s="851"/>
      <c r="CFB49" s="851"/>
      <c r="CFC49" s="851"/>
      <c r="CFD49" s="851"/>
      <c r="CFE49" s="851"/>
      <c r="CFF49" s="851"/>
      <c r="CFG49" s="851"/>
      <c r="CFH49" s="851"/>
      <c r="CFI49" s="851"/>
      <c r="CFJ49" s="851"/>
      <c r="CFK49" s="851"/>
      <c r="CFL49" s="851"/>
      <c r="CFM49" s="851"/>
      <c r="CFN49" s="851"/>
      <c r="CFO49" s="851"/>
      <c r="CFP49" s="851"/>
      <c r="CFQ49" s="851"/>
      <c r="CFR49" s="851"/>
      <c r="CFS49" s="851"/>
      <c r="CFT49" s="851"/>
      <c r="CFU49" s="851"/>
      <c r="CFV49" s="851"/>
      <c r="CFW49" s="851"/>
      <c r="CFX49" s="851"/>
      <c r="CFY49" s="851"/>
      <c r="CFZ49" s="851"/>
      <c r="CGA49" s="851"/>
      <c r="CGB49" s="851"/>
      <c r="CGC49" s="851"/>
      <c r="CGD49" s="851"/>
      <c r="CGE49" s="851"/>
      <c r="CGF49" s="851"/>
      <c r="CGG49" s="851"/>
      <c r="CGH49" s="851"/>
      <c r="CGI49" s="851"/>
      <c r="CGJ49" s="851"/>
      <c r="CGK49" s="851"/>
      <c r="CGL49" s="851"/>
      <c r="CGM49" s="851"/>
      <c r="CGN49" s="851"/>
      <c r="CGO49" s="851"/>
      <c r="CGP49" s="851"/>
      <c r="CGQ49" s="851"/>
      <c r="CGR49" s="851"/>
      <c r="CGS49" s="851"/>
      <c r="CGT49" s="851"/>
      <c r="CGU49" s="851"/>
      <c r="CGV49" s="851"/>
      <c r="CGW49" s="851"/>
      <c r="CGX49" s="851"/>
      <c r="CGY49" s="851"/>
      <c r="CGZ49" s="851"/>
      <c r="CHA49" s="851"/>
      <c r="CHB49" s="851"/>
      <c r="CHC49" s="851"/>
      <c r="CHD49" s="851"/>
      <c r="CHE49" s="851"/>
      <c r="CHF49" s="851"/>
      <c r="CHG49" s="851"/>
      <c r="CHH49" s="851"/>
      <c r="CHI49" s="851"/>
      <c r="CHJ49" s="851"/>
      <c r="CHK49" s="851"/>
      <c r="CHL49" s="851"/>
      <c r="CHM49" s="851"/>
      <c r="CHN49" s="851"/>
      <c r="CHO49" s="851"/>
      <c r="CHP49" s="851"/>
      <c r="CHQ49" s="851"/>
      <c r="CHR49" s="851"/>
      <c r="CHS49" s="851"/>
      <c r="CHT49" s="851"/>
      <c r="CHU49" s="851"/>
      <c r="CHV49" s="851"/>
      <c r="CHW49" s="851"/>
      <c r="CHX49" s="851"/>
      <c r="CHY49" s="851"/>
      <c r="CHZ49" s="851"/>
      <c r="CIA49" s="851"/>
      <c r="CIB49" s="851"/>
      <c r="CIC49" s="851"/>
      <c r="CID49" s="851"/>
      <c r="CIE49" s="851"/>
      <c r="CIF49" s="851"/>
      <c r="CIG49" s="851"/>
      <c r="CIH49" s="851"/>
      <c r="CII49" s="851"/>
      <c r="CIJ49" s="851"/>
      <c r="CIK49" s="851"/>
      <c r="CIL49" s="851"/>
      <c r="CIM49" s="851"/>
      <c r="CIN49" s="851"/>
      <c r="CIO49" s="851"/>
      <c r="CIP49" s="851"/>
      <c r="CIQ49" s="851"/>
      <c r="CIR49" s="851"/>
      <c r="CIS49" s="851"/>
      <c r="CIT49" s="851"/>
      <c r="CIU49" s="851"/>
      <c r="CIV49" s="851"/>
      <c r="CIW49" s="851"/>
      <c r="CIX49" s="851"/>
      <c r="CIY49" s="851"/>
      <c r="CIZ49" s="851"/>
      <c r="CJA49" s="851"/>
      <c r="CJB49" s="851"/>
      <c r="CJC49" s="851"/>
      <c r="CJD49" s="851"/>
      <c r="CJE49" s="851"/>
      <c r="CJF49" s="851"/>
      <c r="CJG49" s="851"/>
      <c r="CJH49" s="851"/>
      <c r="CJI49" s="851"/>
      <c r="CJJ49" s="851"/>
      <c r="CJK49" s="851"/>
      <c r="CJL49" s="851"/>
      <c r="CJM49" s="851"/>
      <c r="CJN49" s="851"/>
      <c r="CJO49" s="851"/>
      <c r="CJP49" s="851"/>
      <c r="CJQ49" s="851"/>
      <c r="CJR49" s="851"/>
      <c r="CJS49" s="851"/>
      <c r="CJT49" s="851"/>
      <c r="CJU49" s="851"/>
      <c r="CJV49" s="851"/>
      <c r="CJW49" s="851"/>
      <c r="CJX49" s="851"/>
      <c r="CJY49" s="851"/>
      <c r="CJZ49" s="851"/>
      <c r="CKA49" s="851"/>
      <c r="CKB49" s="851"/>
      <c r="CKC49" s="851"/>
      <c r="CKD49" s="851"/>
      <c r="CKE49" s="851"/>
      <c r="CKF49" s="851"/>
      <c r="CKG49" s="851"/>
      <c r="CKH49" s="851"/>
      <c r="CKI49" s="851"/>
      <c r="CKJ49" s="851"/>
      <c r="CKK49" s="851"/>
      <c r="CKL49" s="851"/>
      <c r="CKM49" s="851"/>
      <c r="CKN49" s="851"/>
      <c r="CKO49" s="851"/>
      <c r="CKP49" s="851"/>
      <c r="CKQ49" s="851"/>
      <c r="CKR49" s="851"/>
      <c r="CKS49" s="851"/>
      <c r="CKT49" s="851"/>
      <c r="CKU49" s="851"/>
      <c r="CKV49" s="851"/>
      <c r="CKW49" s="851"/>
      <c r="CKX49" s="851"/>
      <c r="CKY49" s="851"/>
      <c r="CKZ49" s="851"/>
      <c r="CLA49" s="851"/>
      <c r="CLB49" s="851"/>
      <c r="CLC49" s="851"/>
      <c r="CLD49" s="851"/>
      <c r="CLE49" s="851"/>
      <c r="CLF49" s="851"/>
      <c r="CLG49" s="851"/>
      <c r="CLH49" s="851"/>
      <c r="CLI49" s="851"/>
      <c r="CLJ49" s="851"/>
      <c r="CLK49" s="851"/>
      <c r="CLL49" s="851"/>
      <c r="CLM49" s="851"/>
      <c r="CLN49" s="851"/>
      <c r="CLO49" s="851"/>
      <c r="CLP49" s="851"/>
      <c r="CLQ49" s="851"/>
      <c r="CLR49" s="851"/>
      <c r="CLS49" s="851"/>
      <c r="CLT49" s="851"/>
      <c r="CLU49" s="851"/>
      <c r="CLV49" s="851"/>
      <c r="CLW49" s="851"/>
      <c r="CLX49" s="851"/>
      <c r="CLY49" s="851"/>
      <c r="CLZ49" s="851"/>
      <c r="CMA49" s="851"/>
      <c r="CMB49" s="851"/>
      <c r="CMC49" s="851"/>
      <c r="CMD49" s="851"/>
      <c r="CME49" s="851"/>
      <c r="CMF49" s="851"/>
      <c r="CMG49" s="851"/>
      <c r="CMH49" s="851"/>
      <c r="CMI49" s="851"/>
      <c r="CMJ49" s="851"/>
      <c r="CMK49" s="851"/>
      <c r="CML49" s="851"/>
      <c r="CMM49" s="851"/>
      <c r="CMN49" s="851"/>
      <c r="CMO49" s="851"/>
      <c r="CMP49" s="851"/>
      <c r="CMQ49" s="851"/>
      <c r="CMR49" s="851"/>
      <c r="CMS49" s="851"/>
      <c r="CMT49" s="851"/>
      <c r="CMU49" s="851"/>
      <c r="CMV49" s="851"/>
      <c r="CMW49" s="851"/>
      <c r="CMX49" s="851"/>
      <c r="CMY49" s="851"/>
      <c r="CMZ49" s="851"/>
      <c r="CNA49" s="851"/>
      <c r="CNB49" s="851"/>
      <c r="CNC49" s="851"/>
      <c r="CND49" s="851"/>
      <c r="CNE49" s="851"/>
      <c r="CNF49" s="851"/>
      <c r="CNG49" s="851"/>
      <c r="CNH49" s="851"/>
      <c r="CNI49" s="851"/>
      <c r="CNJ49" s="851"/>
      <c r="CNK49" s="851"/>
      <c r="CNL49" s="851"/>
      <c r="CNM49" s="851"/>
      <c r="CNN49" s="851"/>
      <c r="CNO49" s="851"/>
      <c r="CNP49" s="851"/>
      <c r="CNQ49" s="851"/>
      <c r="CNR49" s="851"/>
      <c r="CNS49" s="851"/>
      <c r="CNT49" s="851"/>
      <c r="CNU49" s="851"/>
      <c r="CNV49" s="851"/>
      <c r="CNW49" s="851"/>
      <c r="CNX49" s="851"/>
      <c r="CNY49" s="851"/>
      <c r="CNZ49" s="851"/>
      <c r="COA49" s="851"/>
      <c r="COB49" s="851"/>
      <c r="COC49" s="851"/>
      <c r="COD49" s="851"/>
      <c r="COE49" s="851"/>
      <c r="COF49" s="851"/>
      <c r="COG49" s="851"/>
      <c r="COH49" s="851"/>
      <c r="COI49" s="851"/>
      <c r="COJ49" s="851"/>
      <c r="COK49" s="851"/>
      <c r="COL49" s="851"/>
      <c r="COM49" s="851"/>
      <c r="CON49" s="851"/>
      <c r="COO49" s="851"/>
      <c r="COP49" s="851"/>
      <c r="COQ49" s="851"/>
      <c r="COR49" s="851"/>
      <c r="COS49" s="851"/>
      <c r="COT49" s="851"/>
      <c r="COU49" s="851"/>
      <c r="COV49" s="851"/>
      <c r="COW49" s="851"/>
      <c r="COX49" s="851"/>
      <c r="COY49" s="851"/>
      <c r="COZ49" s="851"/>
      <c r="CPA49" s="851"/>
      <c r="CPB49" s="851"/>
      <c r="CPC49" s="851"/>
      <c r="CPD49" s="851"/>
      <c r="CPE49" s="851"/>
      <c r="CPF49" s="851"/>
      <c r="CPG49" s="851"/>
      <c r="CPH49" s="851"/>
      <c r="CPI49" s="851"/>
      <c r="CPJ49" s="851"/>
      <c r="CPK49" s="851"/>
      <c r="CPL49" s="851"/>
      <c r="CPM49" s="851"/>
      <c r="CPN49" s="851"/>
      <c r="CPO49" s="851"/>
      <c r="CPP49" s="851"/>
      <c r="CPQ49" s="851"/>
      <c r="CPR49" s="851"/>
      <c r="CPS49" s="851"/>
      <c r="CPT49" s="851"/>
      <c r="CPU49" s="851"/>
      <c r="CPV49" s="851"/>
      <c r="CPW49" s="851"/>
      <c r="CPX49" s="851"/>
      <c r="CPY49" s="851"/>
      <c r="CPZ49" s="851"/>
      <c r="CQA49" s="851"/>
      <c r="CQB49" s="851"/>
      <c r="CQC49" s="851"/>
      <c r="CQD49" s="851"/>
      <c r="CQE49" s="851"/>
      <c r="CQF49" s="851"/>
      <c r="CQG49" s="851"/>
      <c r="CQH49" s="851"/>
      <c r="CQI49" s="851"/>
      <c r="CQJ49" s="851"/>
      <c r="CQK49" s="851"/>
      <c r="CQL49" s="851"/>
      <c r="CQM49" s="851"/>
      <c r="CQN49" s="851"/>
      <c r="CQO49" s="851"/>
      <c r="CQP49" s="851"/>
      <c r="CQQ49" s="851"/>
      <c r="CQR49" s="851"/>
      <c r="CQS49" s="851"/>
      <c r="CQT49" s="851"/>
      <c r="CQU49" s="851"/>
      <c r="CQV49" s="851"/>
      <c r="CQW49" s="851"/>
      <c r="CQX49" s="851"/>
      <c r="CQY49" s="851"/>
      <c r="CQZ49" s="851"/>
      <c r="CRA49" s="851"/>
      <c r="CRB49" s="851"/>
      <c r="CRC49" s="851"/>
      <c r="CRD49" s="851"/>
      <c r="CRE49" s="851"/>
      <c r="CRF49" s="851"/>
      <c r="CRG49" s="851"/>
      <c r="CRH49" s="851"/>
      <c r="CRI49" s="851"/>
      <c r="CRJ49" s="851"/>
      <c r="CRK49" s="851"/>
      <c r="CRL49" s="851"/>
      <c r="CRM49" s="851"/>
      <c r="CRN49" s="851"/>
      <c r="CRO49" s="851"/>
      <c r="CRP49" s="851"/>
      <c r="CRQ49" s="851"/>
      <c r="CRR49" s="851"/>
      <c r="CRS49" s="851"/>
      <c r="CRT49" s="851"/>
      <c r="CRU49" s="851"/>
      <c r="CRV49" s="851"/>
      <c r="CRW49" s="851"/>
      <c r="CRX49" s="851"/>
      <c r="CRY49" s="851"/>
      <c r="CRZ49" s="851"/>
      <c r="CSA49" s="851"/>
      <c r="CSB49" s="851"/>
      <c r="CSC49" s="851"/>
      <c r="CSD49" s="851"/>
      <c r="CSE49" s="851"/>
      <c r="CSF49" s="851"/>
      <c r="CSG49" s="851"/>
      <c r="CSH49" s="851"/>
      <c r="CSI49" s="851"/>
      <c r="CSJ49" s="851"/>
      <c r="CSK49" s="851"/>
      <c r="CSL49" s="851"/>
      <c r="CSM49" s="851"/>
      <c r="CSN49" s="851"/>
      <c r="CSO49" s="851"/>
      <c r="CSP49" s="851"/>
      <c r="CSQ49" s="851"/>
      <c r="CSR49" s="851"/>
      <c r="CSS49" s="851"/>
      <c r="CST49" s="851"/>
      <c r="CSU49" s="851"/>
      <c r="CSV49" s="851"/>
      <c r="CSW49" s="851"/>
      <c r="CSX49" s="851"/>
      <c r="CSY49" s="851"/>
      <c r="CSZ49" s="851"/>
      <c r="CTA49" s="851"/>
      <c r="CTB49" s="851"/>
      <c r="CTC49" s="851"/>
      <c r="CTD49" s="851"/>
      <c r="CTE49" s="851"/>
      <c r="CTF49" s="851"/>
      <c r="CTG49" s="851"/>
      <c r="CTH49" s="851"/>
      <c r="CTI49" s="851"/>
      <c r="CTJ49" s="851"/>
      <c r="CTK49" s="851"/>
      <c r="CTL49" s="851"/>
      <c r="CTM49" s="851"/>
      <c r="CTN49" s="851"/>
      <c r="CTO49" s="851"/>
      <c r="CTP49" s="851"/>
      <c r="CTQ49" s="851"/>
      <c r="CTR49" s="851"/>
      <c r="CTS49" s="851"/>
      <c r="CTT49" s="851"/>
      <c r="CTU49" s="851"/>
      <c r="CTV49" s="851"/>
      <c r="CTW49" s="851"/>
      <c r="CTX49" s="851"/>
      <c r="CTY49" s="851"/>
      <c r="CTZ49" s="851"/>
      <c r="CUA49" s="851"/>
      <c r="CUB49" s="851"/>
      <c r="CUC49" s="851"/>
      <c r="CUD49" s="851"/>
      <c r="CUE49" s="851"/>
      <c r="CUF49" s="851"/>
      <c r="CUG49" s="851"/>
      <c r="CUH49" s="851"/>
      <c r="CUI49" s="851"/>
      <c r="CUJ49" s="851"/>
      <c r="CUK49" s="851"/>
      <c r="CUL49" s="851"/>
      <c r="CUM49" s="851"/>
      <c r="CUN49" s="851"/>
      <c r="CUO49" s="851"/>
      <c r="CUP49" s="851"/>
      <c r="CUQ49" s="851"/>
      <c r="CUR49" s="851"/>
      <c r="CUS49" s="851"/>
      <c r="CUT49" s="851"/>
      <c r="CUU49" s="851"/>
      <c r="CUV49" s="851"/>
      <c r="CUW49" s="851"/>
      <c r="CUX49" s="851"/>
      <c r="CUY49" s="851"/>
      <c r="CUZ49" s="851"/>
      <c r="CVA49" s="851"/>
      <c r="CVB49" s="851"/>
      <c r="CVC49" s="851"/>
      <c r="CVD49" s="851"/>
      <c r="CVE49" s="851"/>
      <c r="CVF49" s="851"/>
      <c r="CVG49" s="851"/>
      <c r="CVH49" s="851"/>
      <c r="CVI49" s="851"/>
      <c r="CVJ49" s="851"/>
      <c r="CVK49" s="851"/>
      <c r="CVL49" s="851"/>
      <c r="CVM49" s="851"/>
      <c r="CVN49" s="851"/>
      <c r="CVO49" s="851"/>
      <c r="CVP49" s="851"/>
      <c r="CVQ49" s="851"/>
      <c r="CVR49" s="851"/>
      <c r="CVS49" s="851"/>
      <c r="CVT49" s="851"/>
      <c r="CVU49" s="851"/>
      <c r="CVV49" s="851"/>
      <c r="CVW49" s="851"/>
      <c r="CVX49" s="851"/>
      <c r="CVY49" s="851"/>
      <c r="CVZ49" s="851"/>
      <c r="CWA49" s="851"/>
      <c r="CWB49" s="851"/>
      <c r="CWC49" s="851"/>
      <c r="CWD49" s="851"/>
      <c r="CWE49" s="851"/>
      <c r="CWF49" s="851"/>
      <c r="CWG49" s="851"/>
      <c r="CWH49" s="851"/>
      <c r="CWI49" s="851"/>
      <c r="CWJ49" s="851"/>
      <c r="CWK49" s="851"/>
      <c r="CWL49" s="851"/>
      <c r="CWM49" s="851"/>
      <c r="CWN49" s="851"/>
      <c r="CWO49" s="851"/>
      <c r="CWP49" s="851"/>
      <c r="CWQ49" s="851"/>
      <c r="CWR49" s="851"/>
      <c r="CWS49" s="851"/>
      <c r="CWT49" s="851"/>
      <c r="CWU49" s="851"/>
      <c r="CWV49" s="851"/>
      <c r="CWW49" s="851"/>
      <c r="CWX49" s="851"/>
      <c r="CWY49" s="851"/>
      <c r="CWZ49" s="851"/>
      <c r="CXA49" s="851"/>
      <c r="CXB49" s="851"/>
      <c r="CXC49" s="851"/>
      <c r="CXD49" s="851"/>
      <c r="CXE49" s="851"/>
      <c r="CXF49" s="851"/>
      <c r="CXG49" s="851"/>
      <c r="CXH49" s="851"/>
      <c r="CXI49" s="851"/>
      <c r="CXJ49" s="851"/>
      <c r="CXK49" s="851"/>
      <c r="CXL49" s="851"/>
      <c r="CXM49" s="851"/>
      <c r="CXN49" s="851"/>
      <c r="CXO49" s="851"/>
      <c r="CXP49" s="851"/>
      <c r="CXQ49" s="851"/>
      <c r="CXR49" s="851"/>
      <c r="CXS49" s="851"/>
      <c r="CXT49" s="851"/>
      <c r="CXU49" s="851"/>
      <c r="CXV49" s="851"/>
      <c r="CXW49" s="851"/>
      <c r="CXX49" s="851"/>
      <c r="CXY49" s="851"/>
      <c r="CXZ49" s="851"/>
      <c r="CYA49" s="851"/>
      <c r="CYB49" s="851"/>
      <c r="CYC49" s="851"/>
      <c r="CYD49" s="851"/>
      <c r="CYE49" s="851"/>
      <c r="CYF49" s="851"/>
      <c r="CYG49" s="851"/>
      <c r="CYH49" s="851"/>
      <c r="CYI49" s="851"/>
      <c r="CYJ49" s="851"/>
      <c r="CYK49" s="851"/>
      <c r="CYL49" s="851"/>
      <c r="CYM49" s="851"/>
      <c r="CYN49" s="851"/>
      <c r="CYO49" s="851"/>
      <c r="CYP49" s="851"/>
      <c r="CYQ49" s="851"/>
      <c r="CYR49" s="851"/>
      <c r="CYS49" s="851"/>
      <c r="CYT49" s="851"/>
      <c r="CYU49" s="851"/>
      <c r="CYV49" s="851"/>
      <c r="CYW49" s="851"/>
      <c r="CYX49" s="851"/>
      <c r="CYY49" s="851"/>
      <c r="CYZ49" s="851"/>
      <c r="CZA49" s="851"/>
      <c r="CZB49" s="851"/>
      <c r="CZC49" s="851"/>
      <c r="CZD49" s="851"/>
      <c r="CZE49" s="851"/>
      <c r="CZF49" s="851"/>
      <c r="CZG49" s="851"/>
      <c r="CZH49" s="851"/>
      <c r="CZI49" s="851"/>
      <c r="CZJ49" s="851"/>
      <c r="CZK49" s="851"/>
      <c r="CZL49" s="851"/>
      <c r="CZM49" s="851"/>
      <c r="CZN49" s="851"/>
      <c r="CZO49" s="851"/>
      <c r="CZP49" s="851"/>
      <c r="CZQ49" s="851"/>
      <c r="CZR49" s="851"/>
      <c r="CZS49" s="851"/>
      <c r="CZT49" s="851"/>
      <c r="CZU49" s="851"/>
      <c r="CZV49" s="851"/>
      <c r="CZW49" s="851"/>
      <c r="CZX49" s="851"/>
      <c r="CZY49" s="851"/>
      <c r="CZZ49" s="851"/>
      <c r="DAA49" s="851"/>
      <c r="DAB49" s="851"/>
      <c r="DAC49" s="851"/>
      <c r="DAD49" s="851"/>
      <c r="DAE49" s="851"/>
      <c r="DAF49" s="851"/>
      <c r="DAG49" s="851"/>
      <c r="DAH49" s="851"/>
      <c r="DAI49" s="851"/>
      <c r="DAJ49" s="851"/>
      <c r="DAK49" s="851"/>
      <c r="DAL49" s="851"/>
      <c r="DAM49" s="851"/>
      <c r="DAN49" s="851"/>
      <c r="DAO49" s="851"/>
      <c r="DAP49" s="851"/>
      <c r="DAQ49" s="851"/>
      <c r="DAR49" s="851"/>
      <c r="DAS49" s="851"/>
      <c r="DAT49" s="851"/>
      <c r="DAU49" s="851"/>
      <c r="DAV49" s="851"/>
      <c r="DAW49" s="851"/>
      <c r="DAX49" s="851"/>
      <c r="DAY49" s="851"/>
      <c r="DAZ49" s="851"/>
      <c r="DBA49" s="851"/>
      <c r="DBB49" s="851"/>
      <c r="DBC49" s="851"/>
      <c r="DBD49" s="851"/>
      <c r="DBE49" s="851"/>
      <c r="DBF49" s="851"/>
      <c r="DBG49" s="851"/>
      <c r="DBH49" s="851"/>
      <c r="DBI49" s="851"/>
      <c r="DBJ49" s="851"/>
      <c r="DBK49" s="851"/>
      <c r="DBL49" s="851"/>
      <c r="DBM49" s="851"/>
      <c r="DBN49" s="851"/>
      <c r="DBO49" s="851"/>
      <c r="DBP49" s="851"/>
      <c r="DBQ49" s="851"/>
      <c r="DBR49" s="851"/>
      <c r="DBS49" s="851"/>
      <c r="DBT49" s="851"/>
      <c r="DBU49" s="851"/>
      <c r="DBV49" s="851"/>
      <c r="DBW49" s="851"/>
      <c r="DBX49" s="851"/>
      <c r="DBY49" s="851"/>
      <c r="DBZ49" s="851"/>
      <c r="DCA49" s="851"/>
      <c r="DCB49" s="851"/>
      <c r="DCC49" s="851"/>
      <c r="DCD49" s="851"/>
      <c r="DCE49" s="851"/>
      <c r="DCF49" s="851"/>
      <c r="DCG49" s="851"/>
      <c r="DCH49" s="851"/>
      <c r="DCI49" s="851"/>
      <c r="DCJ49" s="851"/>
      <c r="DCK49" s="851"/>
      <c r="DCL49" s="851"/>
      <c r="DCM49" s="851"/>
      <c r="DCN49" s="851"/>
      <c r="DCO49" s="851"/>
      <c r="DCP49" s="851"/>
      <c r="DCQ49" s="851"/>
      <c r="DCR49" s="851"/>
      <c r="DCS49" s="851"/>
      <c r="DCT49" s="851"/>
      <c r="DCU49" s="851"/>
      <c r="DCV49" s="851"/>
      <c r="DCW49" s="851"/>
      <c r="DCX49" s="851"/>
      <c r="DCY49" s="851"/>
      <c r="DCZ49" s="851"/>
      <c r="DDA49" s="851"/>
      <c r="DDB49" s="851"/>
      <c r="DDC49" s="851"/>
      <c r="DDD49" s="851"/>
      <c r="DDE49" s="851"/>
      <c r="DDF49" s="851"/>
      <c r="DDG49" s="851"/>
      <c r="DDH49" s="851"/>
      <c r="DDI49" s="851"/>
      <c r="DDJ49" s="851"/>
      <c r="DDK49" s="851"/>
      <c r="DDL49" s="851"/>
      <c r="DDM49" s="851"/>
      <c r="DDN49" s="851"/>
      <c r="DDO49" s="851"/>
      <c r="DDP49" s="851"/>
      <c r="DDQ49" s="851"/>
      <c r="DDR49" s="851"/>
      <c r="DDS49" s="851"/>
      <c r="DDT49" s="851"/>
      <c r="DDU49" s="851"/>
      <c r="DDV49" s="851"/>
      <c r="DDW49" s="851"/>
      <c r="DDX49" s="851"/>
      <c r="DDY49" s="851"/>
      <c r="DDZ49" s="851"/>
      <c r="DEA49" s="851"/>
      <c r="DEB49" s="851"/>
      <c r="DEC49" s="851"/>
      <c r="DED49" s="851"/>
      <c r="DEE49" s="851"/>
      <c r="DEF49" s="851"/>
      <c r="DEG49" s="851"/>
      <c r="DEH49" s="851"/>
      <c r="DEI49" s="851"/>
      <c r="DEJ49" s="851"/>
      <c r="DEK49" s="851"/>
      <c r="DEL49" s="851"/>
      <c r="DEM49" s="851"/>
      <c r="DEN49" s="851"/>
      <c r="DEO49" s="851"/>
      <c r="DEP49" s="851"/>
      <c r="DEQ49" s="851"/>
      <c r="DER49" s="851"/>
      <c r="DES49" s="851"/>
      <c r="DET49" s="851"/>
      <c r="DEU49" s="851"/>
      <c r="DEV49" s="851"/>
      <c r="DEW49" s="851"/>
      <c r="DEX49" s="851"/>
      <c r="DEY49" s="851"/>
      <c r="DEZ49" s="851"/>
      <c r="DFA49" s="851"/>
      <c r="DFB49" s="851"/>
      <c r="DFC49" s="851"/>
      <c r="DFD49" s="851"/>
      <c r="DFE49" s="851"/>
      <c r="DFF49" s="851"/>
      <c r="DFG49" s="851"/>
      <c r="DFH49" s="851"/>
      <c r="DFI49" s="851"/>
      <c r="DFJ49" s="851"/>
      <c r="DFK49" s="851"/>
      <c r="DFL49" s="851"/>
      <c r="DFM49" s="851"/>
      <c r="DFN49" s="851"/>
      <c r="DFO49" s="851"/>
      <c r="DFP49" s="851"/>
      <c r="DFQ49" s="851"/>
      <c r="DFR49" s="851"/>
      <c r="DFS49" s="851"/>
      <c r="DFT49" s="851"/>
      <c r="DFU49" s="851"/>
      <c r="DFV49" s="851"/>
      <c r="DFW49" s="851"/>
      <c r="DFX49" s="851"/>
      <c r="DFY49" s="851"/>
      <c r="DFZ49" s="851"/>
      <c r="DGA49" s="851"/>
      <c r="DGB49" s="851"/>
      <c r="DGC49" s="851"/>
      <c r="DGD49" s="851"/>
      <c r="DGE49" s="851"/>
      <c r="DGF49" s="851"/>
      <c r="DGG49" s="851"/>
      <c r="DGH49" s="851"/>
      <c r="DGI49" s="851"/>
      <c r="DGJ49" s="851"/>
      <c r="DGK49" s="851"/>
      <c r="DGL49" s="851"/>
      <c r="DGM49" s="851"/>
      <c r="DGN49" s="851"/>
      <c r="DGO49" s="851"/>
      <c r="DGP49" s="851"/>
      <c r="DGQ49" s="851"/>
      <c r="DGR49" s="851"/>
      <c r="DGS49" s="851"/>
      <c r="DGT49" s="851"/>
      <c r="DGU49" s="851"/>
      <c r="DGV49" s="851"/>
      <c r="DGW49" s="851"/>
      <c r="DGX49" s="851"/>
      <c r="DGY49" s="851"/>
      <c r="DGZ49" s="851"/>
      <c r="DHA49" s="851"/>
      <c r="DHB49" s="851"/>
      <c r="DHC49" s="851"/>
      <c r="DHD49" s="851"/>
      <c r="DHE49" s="851"/>
      <c r="DHF49" s="851"/>
      <c r="DHG49" s="851"/>
      <c r="DHH49" s="851"/>
      <c r="DHI49" s="851"/>
      <c r="DHJ49" s="851"/>
      <c r="DHK49" s="851"/>
      <c r="DHL49" s="851"/>
      <c r="DHM49" s="851"/>
      <c r="DHN49" s="851"/>
      <c r="DHO49" s="851"/>
      <c r="DHP49" s="851"/>
      <c r="DHQ49" s="851"/>
      <c r="DHR49" s="851"/>
      <c r="DHS49" s="851"/>
      <c r="DHT49" s="851"/>
      <c r="DHU49" s="851"/>
      <c r="DHV49" s="851"/>
      <c r="DHW49" s="851"/>
      <c r="DHX49" s="851"/>
      <c r="DHY49" s="851"/>
      <c r="DHZ49" s="851"/>
      <c r="DIA49" s="851"/>
      <c r="DIB49" s="851"/>
      <c r="DIC49" s="851"/>
      <c r="DID49" s="851"/>
      <c r="DIE49" s="851"/>
      <c r="DIF49" s="851"/>
      <c r="DIG49" s="851"/>
      <c r="DIH49" s="851"/>
      <c r="DII49" s="851"/>
      <c r="DIJ49" s="851"/>
      <c r="DIK49" s="851"/>
      <c r="DIL49" s="851"/>
      <c r="DIM49" s="851"/>
      <c r="DIN49" s="851"/>
      <c r="DIO49" s="851"/>
      <c r="DIP49" s="851"/>
      <c r="DIQ49" s="851"/>
      <c r="DIR49" s="851"/>
      <c r="DIS49" s="851"/>
      <c r="DIT49" s="851"/>
      <c r="DIU49" s="851"/>
      <c r="DIV49" s="851"/>
      <c r="DIW49" s="851"/>
      <c r="DIX49" s="851"/>
      <c r="DIY49" s="851"/>
      <c r="DIZ49" s="851"/>
      <c r="DJA49" s="851"/>
      <c r="DJB49" s="851"/>
      <c r="DJC49" s="851"/>
      <c r="DJD49" s="851"/>
      <c r="DJE49" s="851"/>
      <c r="DJF49" s="851"/>
      <c r="DJG49" s="851"/>
      <c r="DJH49" s="851"/>
      <c r="DJI49" s="851"/>
      <c r="DJJ49" s="851"/>
      <c r="DJK49" s="851"/>
      <c r="DJL49" s="851"/>
      <c r="DJM49" s="851"/>
      <c r="DJN49" s="851"/>
      <c r="DJO49" s="851"/>
      <c r="DJP49" s="851"/>
      <c r="DJQ49" s="851"/>
      <c r="DJR49" s="851"/>
      <c r="DJS49" s="851"/>
      <c r="DJT49" s="851"/>
      <c r="DJU49" s="851"/>
      <c r="DJV49" s="851"/>
      <c r="DJW49" s="851"/>
      <c r="DJX49" s="851"/>
      <c r="DJY49" s="851"/>
      <c r="DJZ49" s="851"/>
      <c r="DKA49" s="851"/>
      <c r="DKB49" s="851"/>
      <c r="DKC49" s="851"/>
      <c r="DKD49" s="851"/>
      <c r="DKE49" s="851"/>
      <c r="DKF49" s="851"/>
      <c r="DKG49" s="851"/>
      <c r="DKH49" s="851"/>
      <c r="DKI49" s="851"/>
      <c r="DKJ49" s="851"/>
      <c r="DKK49" s="851"/>
      <c r="DKL49" s="851"/>
      <c r="DKM49" s="851"/>
      <c r="DKN49" s="851"/>
      <c r="DKO49" s="851"/>
      <c r="DKP49" s="851"/>
      <c r="DKQ49" s="851"/>
      <c r="DKR49" s="851"/>
      <c r="DKS49" s="851"/>
      <c r="DKT49" s="851"/>
      <c r="DKU49" s="851"/>
      <c r="DKV49" s="851"/>
      <c r="DKW49" s="851"/>
      <c r="DKX49" s="851"/>
      <c r="DKY49" s="851"/>
      <c r="DKZ49" s="851"/>
      <c r="DLA49" s="851"/>
      <c r="DLB49" s="851"/>
      <c r="DLC49" s="851"/>
      <c r="DLD49" s="851"/>
      <c r="DLE49" s="851"/>
      <c r="DLF49" s="851"/>
      <c r="DLG49" s="851"/>
      <c r="DLH49" s="851"/>
      <c r="DLI49" s="851"/>
      <c r="DLJ49" s="851"/>
      <c r="DLK49" s="851"/>
      <c r="DLL49" s="851"/>
      <c r="DLM49" s="851"/>
      <c r="DLN49" s="851"/>
      <c r="DLO49" s="851"/>
      <c r="DLP49" s="851"/>
      <c r="DLQ49" s="851"/>
      <c r="DLR49" s="851"/>
      <c r="DLS49" s="851"/>
      <c r="DLT49" s="851"/>
      <c r="DLU49" s="851"/>
      <c r="DLV49" s="851"/>
      <c r="DLW49" s="851"/>
      <c r="DLX49" s="851"/>
      <c r="DLY49" s="851"/>
      <c r="DLZ49" s="851"/>
      <c r="DMA49" s="851"/>
      <c r="DMB49" s="851"/>
      <c r="DMC49" s="851"/>
      <c r="DMD49" s="851"/>
      <c r="DME49" s="851"/>
      <c r="DMF49" s="851"/>
      <c r="DMG49" s="851"/>
      <c r="DMH49" s="851"/>
      <c r="DMI49" s="851"/>
      <c r="DMJ49" s="851"/>
      <c r="DMK49" s="851"/>
      <c r="DML49" s="851"/>
      <c r="DMM49" s="851"/>
      <c r="DMN49" s="851"/>
      <c r="DMO49" s="851"/>
      <c r="DMP49" s="851"/>
      <c r="DMQ49" s="851"/>
      <c r="DMR49" s="851"/>
      <c r="DMS49" s="851"/>
      <c r="DMT49" s="851"/>
      <c r="DMU49" s="851"/>
      <c r="DMV49" s="851"/>
      <c r="DMW49" s="851"/>
      <c r="DMX49" s="851"/>
      <c r="DMY49" s="851"/>
      <c r="DMZ49" s="851"/>
      <c r="DNA49" s="851"/>
      <c r="DNB49" s="851"/>
      <c r="DNC49" s="851"/>
      <c r="DND49" s="851"/>
      <c r="DNE49" s="851"/>
      <c r="DNF49" s="851"/>
      <c r="DNG49" s="851"/>
      <c r="DNH49" s="851"/>
      <c r="DNI49" s="851"/>
      <c r="DNJ49" s="851"/>
      <c r="DNK49" s="851"/>
      <c r="DNL49" s="851"/>
      <c r="DNM49" s="851"/>
      <c r="DNN49" s="851"/>
      <c r="DNO49" s="851"/>
      <c r="DNP49" s="851"/>
      <c r="DNQ49" s="851"/>
      <c r="DNR49" s="851"/>
      <c r="DNS49" s="851"/>
      <c r="DNT49" s="851"/>
      <c r="DNU49" s="851"/>
      <c r="DNV49" s="851"/>
      <c r="DNW49" s="851"/>
      <c r="DNX49" s="851"/>
      <c r="DNY49" s="851"/>
      <c r="DNZ49" s="851"/>
      <c r="DOA49" s="851"/>
      <c r="DOB49" s="851"/>
      <c r="DOC49" s="851"/>
      <c r="DOD49" s="851"/>
      <c r="DOE49" s="851"/>
      <c r="DOF49" s="851"/>
      <c r="DOG49" s="851"/>
      <c r="DOH49" s="851"/>
      <c r="DOI49" s="851"/>
      <c r="DOJ49" s="851"/>
      <c r="DOK49" s="851"/>
      <c r="DOL49" s="851"/>
      <c r="DOM49" s="851"/>
      <c r="DON49" s="851"/>
      <c r="DOO49" s="851"/>
      <c r="DOP49" s="851"/>
      <c r="DOQ49" s="851"/>
      <c r="DOR49" s="851"/>
      <c r="DOS49" s="851"/>
      <c r="DOT49" s="851"/>
      <c r="DOU49" s="851"/>
      <c r="DOV49" s="851"/>
      <c r="DOW49" s="851"/>
      <c r="DOX49" s="851"/>
      <c r="DOY49" s="851"/>
      <c r="DOZ49" s="851"/>
      <c r="DPA49" s="851"/>
      <c r="DPB49" s="851"/>
      <c r="DPC49" s="851"/>
      <c r="DPD49" s="851"/>
      <c r="DPE49" s="851"/>
      <c r="DPF49" s="851"/>
      <c r="DPG49" s="851"/>
      <c r="DPH49" s="851"/>
      <c r="DPI49" s="851"/>
      <c r="DPJ49" s="851"/>
      <c r="DPK49" s="851"/>
      <c r="DPL49" s="851"/>
      <c r="DPM49" s="851"/>
      <c r="DPN49" s="851"/>
      <c r="DPO49" s="851"/>
      <c r="DPP49" s="851"/>
      <c r="DPQ49" s="851"/>
      <c r="DPR49" s="851"/>
      <c r="DPS49" s="851"/>
      <c r="DPT49" s="851"/>
      <c r="DPU49" s="851"/>
      <c r="DPV49" s="851"/>
      <c r="DPW49" s="851"/>
      <c r="DPX49" s="851"/>
      <c r="DPY49" s="851"/>
      <c r="DPZ49" s="851"/>
      <c r="DQA49" s="851"/>
      <c r="DQB49" s="851"/>
      <c r="DQC49" s="851"/>
      <c r="DQD49" s="851"/>
      <c r="DQE49" s="851"/>
      <c r="DQF49" s="851"/>
      <c r="DQG49" s="851"/>
      <c r="DQH49" s="851"/>
      <c r="DQI49" s="851"/>
      <c r="DQJ49" s="851"/>
      <c r="DQK49" s="851"/>
      <c r="DQL49" s="851"/>
      <c r="DQM49" s="851"/>
      <c r="DQN49" s="851"/>
      <c r="DQO49" s="851"/>
      <c r="DQP49" s="851"/>
      <c r="DQQ49" s="851"/>
      <c r="DQR49" s="851"/>
      <c r="DQS49" s="851"/>
      <c r="DQT49" s="851"/>
      <c r="DQU49" s="851"/>
      <c r="DQV49" s="851"/>
      <c r="DQW49" s="851"/>
      <c r="DQX49" s="851"/>
      <c r="DQY49" s="851"/>
      <c r="DQZ49" s="851"/>
      <c r="DRA49" s="851"/>
      <c r="DRB49" s="851"/>
      <c r="DRC49" s="851"/>
      <c r="DRD49" s="851"/>
      <c r="DRE49" s="851"/>
      <c r="DRF49" s="851"/>
      <c r="DRG49" s="851"/>
      <c r="DRH49" s="851"/>
      <c r="DRI49" s="851"/>
      <c r="DRJ49" s="851"/>
      <c r="DRK49" s="851"/>
      <c r="DRL49" s="851"/>
      <c r="DRM49" s="851"/>
      <c r="DRN49" s="851"/>
      <c r="DRO49" s="851"/>
      <c r="DRP49" s="851"/>
      <c r="DRQ49" s="851"/>
      <c r="DRR49" s="851"/>
      <c r="DRS49" s="851"/>
      <c r="DRT49" s="851"/>
      <c r="DRU49" s="851"/>
      <c r="DRV49" s="851"/>
      <c r="DRW49" s="851"/>
      <c r="DRX49" s="851"/>
      <c r="DRY49" s="851"/>
      <c r="DRZ49" s="851"/>
      <c r="DSA49" s="851"/>
      <c r="DSB49" s="851"/>
      <c r="DSC49" s="851"/>
      <c r="DSD49" s="851"/>
      <c r="DSE49" s="851"/>
      <c r="DSF49" s="851"/>
      <c r="DSG49" s="851"/>
      <c r="DSH49" s="851"/>
      <c r="DSI49" s="851"/>
      <c r="DSJ49" s="851"/>
      <c r="DSK49" s="851"/>
      <c r="DSL49" s="851"/>
      <c r="DSM49" s="851"/>
      <c r="DSN49" s="851"/>
      <c r="DSO49" s="851"/>
      <c r="DSP49" s="851"/>
      <c r="DSQ49" s="851"/>
      <c r="DSR49" s="851"/>
      <c r="DSS49" s="851"/>
      <c r="DST49" s="851"/>
      <c r="DSU49" s="851"/>
      <c r="DSV49" s="851"/>
      <c r="DSW49" s="851"/>
      <c r="DSX49" s="851"/>
      <c r="DSY49" s="851"/>
      <c r="DSZ49" s="851"/>
      <c r="DTA49" s="851"/>
      <c r="DTB49" s="851"/>
      <c r="DTC49" s="851"/>
      <c r="DTD49" s="851"/>
      <c r="DTE49" s="851"/>
      <c r="DTF49" s="851"/>
      <c r="DTG49" s="851"/>
      <c r="DTH49" s="851"/>
      <c r="DTI49" s="851"/>
      <c r="DTJ49" s="851"/>
      <c r="DTK49" s="851"/>
      <c r="DTL49" s="851"/>
      <c r="DTM49" s="851"/>
      <c r="DTN49" s="851"/>
      <c r="DTO49" s="851"/>
      <c r="DTP49" s="851"/>
      <c r="DTQ49" s="851"/>
      <c r="DTR49" s="851"/>
      <c r="DTS49" s="851"/>
      <c r="DTT49" s="851"/>
      <c r="DTU49" s="851"/>
      <c r="DTV49" s="851"/>
      <c r="DTW49" s="851"/>
      <c r="DTX49" s="851"/>
      <c r="DTY49" s="851"/>
      <c r="DTZ49" s="851"/>
      <c r="DUA49" s="851"/>
      <c r="DUB49" s="851"/>
      <c r="DUC49" s="851"/>
      <c r="DUD49" s="851"/>
      <c r="DUE49" s="851"/>
      <c r="DUF49" s="851"/>
      <c r="DUG49" s="851"/>
      <c r="DUH49" s="851"/>
      <c r="DUI49" s="851"/>
      <c r="DUJ49" s="851"/>
      <c r="DUK49" s="851"/>
      <c r="DUL49" s="851"/>
      <c r="DUM49" s="851"/>
      <c r="DUN49" s="851"/>
      <c r="DUO49" s="851"/>
      <c r="DUP49" s="851"/>
      <c r="DUQ49" s="851"/>
      <c r="DUR49" s="851"/>
      <c r="DUS49" s="851"/>
      <c r="DUT49" s="851"/>
      <c r="DUU49" s="851"/>
      <c r="DUV49" s="851"/>
      <c r="DUW49" s="851"/>
      <c r="DUX49" s="851"/>
      <c r="DUY49" s="851"/>
      <c r="DUZ49" s="851"/>
      <c r="DVA49" s="851"/>
      <c r="DVB49" s="851"/>
      <c r="DVC49" s="851"/>
      <c r="DVD49" s="851"/>
      <c r="DVE49" s="851"/>
      <c r="DVF49" s="851"/>
      <c r="DVG49" s="851"/>
      <c r="DVH49" s="851"/>
      <c r="DVI49" s="851"/>
      <c r="DVJ49" s="851"/>
      <c r="DVK49" s="851"/>
      <c r="DVL49" s="851"/>
      <c r="DVM49" s="851"/>
      <c r="DVN49" s="851"/>
      <c r="DVO49" s="851"/>
      <c r="DVP49" s="851"/>
      <c r="DVQ49" s="851"/>
      <c r="DVR49" s="851"/>
      <c r="DVS49" s="851"/>
      <c r="DVT49" s="851"/>
      <c r="DVU49" s="851"/>
      <c r="DVV49" s="851"/>
      <c r="DVW49" s="851"/>
      <c r="DVX49" s="851"/>
      <c r="DVY49" s="851"/>
      <c r="DVZ49" s="851"/>
      <c r="DWA49" s="851"/>
      <c r="DWB49" s="851"/>
      <c r="DWC49" s="851"/>
      <c r="DWD49" s="851"/>
      <c r="DWE49" s="851"/>
      <c r="DWF49" s="851"/>
      <c r="DWG49" s="851"/>
      <c r="DWH49" s="851"/>
      <c r="DWI49" s="851"/>
      <c r="DWJ49" s="851"/>
      <c r="DWK49" s="851"/>
      <c r="DWL49" s="851"/>
      <c r="DWM49" s="851"/>
      <c r="DWN49" s="851"/>
      <c r="DWO49" s="851"/>
      <c r="DWP49" s="851"/>
      <c r="DWQ49" s="851"/>
      <c r="DWR49" s="851"/>
      <c r="DWS49" s="851"/>
      <c r="DWT49" s="851"/>
      <c r="DWU49" s="851"/>
      <c r="DWV49" s="851"/>
      <c r="DWW49" s="851"/>
      <c r="DWX49" s="851"/>
      <c r="DWY49" s="851"/>
      <c r="DWZ49" s="851"/>
      <c r="DXA49" s="851"/>
      <c r="DXB49" s="851"/>
      <c r="DXC49" s="851"/>
      <c r="DXD49" s="851"/>
      <c r="DXE49" s="851"/>
      <c r="DXF49" s="851"/>
      <c r="DXG49" s="851"/>
      <c r="DXH49" s="851"/>
      <c r="DXI49" s="851"/>
      <c r="DXJ49" s="851"/>
      <c r="DXK49" s="851"/>
      <c r="DXL49" s="851"/>
      <c r="DXM49" s="851"/>
      <c r="DXN49" s="851"/>
      <c r="DXO49" s="851"/>
      <c r="DXP49" s="851"/>
      <c r="DXQ49" s="851"/>
      <c r="DXR49" s="851"/>
      <c r="DXS49" s="851"/>
      <c r="DXT49" s="851"/>
      <c r="DXU49" s="851"/>
      <c r="DXV49" s="851"/>
      <c r="DXW49" s="851"/>
      <c r="DXX49" s="851"/>
      <c r="DXY49" s="851"/>
      <c r="DXZ49" s="851"/>
      <c r="DYA49" s="851"/>
      <c r="DYB49" s="851"/>
      <c r="DYC49" s="851"/>
      <c r="DYD49" s="851"/>
      <c r="DYE49" s="851"/>
      <c r="DYF49" s="851"/>
      <c r="DYG49" s="851"/>
      <c r="DYH49" s="851"/>
      <c r="DYI49" s="851"/>
      <c r="DYJ49" s="851"/>
      <c r="DYK49" s="851"/>
      <c r="DYL49" s="851"/>
      <c r="DYM49" s="851"/>
      <c r="DYN49" s="851"/>
      <c r="DYO49" s="851"/>
      <c r="DYP49" s="851"/>
      <c r="DYQ49" s="851"/>
      <c r="DYR49" s="851"/>
      <c r="DYS49" s="851"/>
      <c r="DYT49" s="851"/>
      <c r="DYU49" s="851"/>
      <c r="DYV49" s="851"/>
      <c r="DYW49" s="851"/>
      <c r="DYX49" s="851"/>
      <c r="DYY49" s="851"/>
      <c r="DYZ49" s="851"/>
      <c r="DZA49" s="851"/>
      <c r="DZB49" s="851"/>
      <c r="DZC49" s="851"/>
      <c r="DZD49" s="851"/>
      <c r="DZE49" s="851"/>
      <c r="DZF49" s="851"/>
      <c r="DZG49" s="851"/>
      <c r="DZH49" s="851"/>
      <c r="DZI49" s="851"/>
      <c r="DZJ49" s="851"/>
      <c r="DZK49" s="851"/>
      <c r="DZL49" s="851"/>
      <c r="DZM49" s="851"/>
      <c r="DZN49" s="851"/>
      <c r="DZO49" s="851"/>
      <c r="DZP49" s="851"/>
      <c r="DZQ49" s="851"/>
      <c r="DZR49" s="851"/>
      <c r="DZS49" s="851"/>
      <c r="DZT49" s="851"/>
      <c r="DZU49" s="851"/>
      <c r="DZV49" s="851"/>
      <c r="DZW49" s="851"/>
      <c r="DZX49" s="851"/>
      <c r="DZY49" s="851"/>
      <c r="DZZ49" s="851"/>
      <c r="EAA49" s="851"/>
      <c r="EAB49" s="851"/>
      <c r="EAC49" s="851"/>
      <c r="EAD49" s="851"/>
      <c r="EAE49" s="851"/>
      <c r="EAF49" s="851"/>
      <c r="EAG49" s="851"/>
      <c r="EAH49" s="851"/>
      <c r="EAI49" s="851"/>
      <c r="EAJ49" s="851"/>
      <c r="EAK49" s="851"/>
      <c r="EAL49" s="851"/>
      <c r="EAM49" s="851"/>
      <c r="EAN49" s="851"/>
      <c r="EAO49" s="851"/>
      <c r="EAP49" s="851"/>
      <c r="EAQ49" s="851"/>
      <c r="EAR49" s="851"/>
      <c r="EAS49" s="851"/>
      <c r="EAT49" s="851"/>
      <c r="EAU49" s="851"/>
      <c r="EAV49" s="851"/>
      <c r="EAW49" s="851"/>
      <c r="EAX49" s="851"/>
      <c r="EAY49" s="851"/>
      <c r="EAZ49" s="851"/>
      <c r="EBA49" s="851"/>
      <c r="EBB49" s="851"/>
      <c r="EBC49" s="851"/>
      <c r="EBD49" s="851"/>
      <c r="EBE49" s="851"/>
      <c r="EBF49" s="851"/>
      <c r="EBG49" s="851"/>
      <c r="EBH49" s="851"/>
      <c r="EBI49" s="851"/>
      <c r="EBJ49" s="851"/>
      <c r="EBK49" s="851"/>
      <c r="EBL49" s="851"/>
      <c r="EBM49" s="851"/>
      <c r="EBN49" s="851"/>
      <c r="EBO49" s="851"/>
      <c r="EBP49" s="851"/>
      <c r="EBQ49" s="851"/>
      <c r="EBR49" s="851"/>
      <c r="EBS49" s="851"/>
      <c r="EBT49" s="851"/>
      <c r="EBU49" s="851"/>
      <c r="EBV49" s="851"/>
      <c r="EBW49" s="851"/>
      <c r="EBX49" s="851"/>
      <c r="EBY49" s="851"/>
      <c r="EBZ49" s="851"/>
      <c r="ECA49" s="851"/>
      <c r="ECB49" s="851"/>
      <c r="ECC49" s="851"/>
      <c r="ECD49" s="851"/>
      <c r="ECE49" s="851"/>
      <c r="ECF49" s="851"/>
      <c r="ECG49" s="851"/>
      <c r="ECH49" s="851"/>
      <c r="ECI49" s="851"/>
      <c r="ECJ49" s="851"/>
      <c r="ECK49" s="851"/>
      <c r="ECL49" s="851"/>
      <c r="ECM49" s="851"/>
      <c r="ECN49" s="851"/>
      <c r="ECO49" s="851"/>
      <c r="ECP49" s="851"/>
      <c r="ECQ49" s="851"/>
      <c r="ECR49" s="851"/>
      <c r="ECS49" s="851"/>
      <c r="ECT49" s="851"/>
      <c r="ECU49" s="851"/>
      <c r="ECV49" s="851"/>
      <c r="ECW49" s="851"/>
      <c r="ECX49" s="851"/>
      <c r="ECY49" s="851"/>
      <c r="ECZ49" s="851"/>
      <c r="EDA49" s="851"/>
      <c r="EDB49" s="851"/>
      <c r="EDC49" s="851"/>
      <c r="EDD49" s="851"/>
      <c r="EDE49" s="851"/>
      <c r="EDF49" s="851"/>
      <c r="EDG49" s="851"/>
      <c r="EDH49" s="851"/>
      <c r="EDI49" s="851"/>
      <c r="EDJ49" s="851"/>
      <c r="EDK49" s="851"/>
      <c r="EDL49" s="851"/>
      <c r="EDM49" s="851"/>
      <c r="EDN49" s="851"/>
      <c r="EDO49" s="851"/>
      <c r="EDP49" s="851"/>
      <c r="EDQ49" s="851"/>
      <c r="EDR49" s="851"/>
      <c r="EDS49" s="851"/>
      <c r="EDT49" s="851"/>
      <c r="EDU49" s="851"/>
      <c r="EDV49" s="851"/>
      <c r="EDW49" s="851"/>
      <c r="EDX49" s="851"/>
      <c r="EDY49" s="851"/>
      <c r="EDZ49" s="851"/>
      <c r="EEA49" s="851"/>
      <c r="EEB49" s="851"/>
      <c r="EEC49" s="851"/>
      <c r="EED49" s="851"/>
      <c r="EEE49" s="851"/>
      <c r="EEF49" s="851"/>
      <c r="EEG49" s="851"/>
      <c r="EEH49" s="851"/>
      <c r="EEI49" s="851"/>
      <c r="EEJ49" s="851"/>
      <c r="EEK49" s="851"/>
      <c r="EEL49" s="851"/>
      <c r="EEM49" s="851"/>
      <c r="EEN49" s="851"/>
      <c r="EEO49" s="851"/>
      <c r="EEP49" s="851"/>
      <c r="EEQ49" s="851"/>
      <c r="EER49" s="851"/>
      <c r="EES49" s="851"/>
      <c r="EET49" s="851"/>
      <c r="EEU49" s="851"/>
      <c r="EEV49" s="851"/>
      <c r="EEW49" s="851"/>
      <c r="EEX49" s="851"/>
      <c r="EEY49" s="851"/>
      <c r="EEZ49" s="851"/>
      <c r="EFA49" s="851"/>
      <c r="EFB49" s="851"/>
      <c r="EFC49" s="851"/>
      <c r="EFD49" s="851"/>
      <c r="EFE49" s="851"/>
      <c r="EFF49" s="851"/>
      <c r="EFG49" s="851"/>
      <c r="EFH49" s="851"/>
      <c r="EFI49" s="851"/>
      <c r="EFJ49" s="851"/>
      <c r="EFK49" s="851"/>
      <c r="EFL49" s="851"/>
      <c r="EFM49" s="851"/>
      <c r="EFN49" s="851"/>
      <c r="EFO49" s="851"/>
      <c r="EFP49" s="851"/>
      <c r="EFQ49" s="851"/>
      <c r="EFR49" s="851"/>
      <c r="EFS49" s="851"/>
      <c r="EFT49" s="851"/>
      <c r="EFU49" s="851"/>
      <c r="EFV49" s="851"/>
      <c r="EFW49" s="851"/>
      <c r="EFX49" s="851"/>
      <c r="EFY49" s="851"/>
      <c r="EFZ49" s="851"/>
      <c r="EGA49" s="851"/>
      <c r="EGB49" s="851"/>
      <c r="EGC49" s="851"/>
      <c r="EGD49" s="851"/>
      <c r="EGE49" s="851"/>
      <c r="EGF49" s="851"/>
      <c r="EGG49" s="851"/>
      <c r="EGH49" s="851"/>
      <c r="EGI49" s="851"/>
      <c r="EGJ49" s="851"/>
      <c r="EGK49" s="851"/>
      <c r="EGL49" s="851"/>
      <c r="EGM49" s="851"/>
      <c r="EGN49" s="851"/>
      <c r="EGO49" s="851"/>
      <c r="EGP49" s="851"/>
      <c r="EGQ49" s="851"/>
      <c r="EGR49" s="851"/>
      <c r="EGS49" s="851"/>
      <c r="EGT49" s="851"/>
      <c r="EGU49" s="851"/>
      <c r="EGV49" s="851"/>
      <c r="EGW49" s="851"/>
      <c r="EGX49" s="851"/>
      <c r="EGY49" s="851"/>
      <c r="EGZ49" s="851"/>
      <c r="EHA49" s="851"/>
      <c r="EHB49" s="851"/>
      <c r="EHC49" s="851"/>
      <c r="EHD49" s="851"/>
      <c r="EHE49" s="851"/>
      <c r="EHF49" s="851"/>
      <c r="EHG49" s="851"/>
      <c r="EHH49" s="851"/>
      <c r="EHI49" s="851"/>
      <c r="EHJ49" s="851"/>
      <c r="EHK49" s="851"/>
      <c r="EHL49" s="851"/>
      <c r="EHM49" s="851"/>
      <c r="EHN49" s="851"/>
      <c r="EHO49" s="851"/>
      <c r="EHP49" s="851"/>
      <c r="EHQ49" s="851"/>
      <c r="EHR49" s="851"/>
      <c r="EHS49" s="851"/>
      <c r="EHT49" s="851"/>
      <c r="EHU49" s="851"/>
      <c r="EHV49" s="851"/>
      <c r="EHW49" s="851"/>
      <c r="EHX49" s="851"/>
      <c r="EHY49" s="851"/>
      <c r="EHZ49" s="851"/>
      <c r="EIA49" s="851"/>
      <c r="EIB49" s="851"/>
      <c r="EIC49" s="851"/>
      <c r="EID49" s="851"/>
      <c r="EIE49" s="851"/>
      <c r="EIF49" s="851"/>
      <c r="EIG49" s="851"/>
      <c r="EIH49" s="851"/>
      <c r="EII49" s="851"/>
      <c r="EIJ49" s="851"/>
      <c r="EIK49" s="851"/>
      <c r="EIL49" s="851"/>
      <c r="EIM49" s="851"/>
      <c r="EIN49" s="851"/>
      <c r="EIO49" s="851"/>
      <c r="EIP49" s="851"/>
      <c r="EIQ49" s="851"/>
      <c r="EIR49" s="851"/>
      <c r="EIS49" s="851"/>
      <c r="EIT49" s="851"/>
      <c r="EIU49" s="851"/>
      <c r="EIV49" s="851"/>
      <c r="EIW49" s="851"/>
      <c r="EIX49" s="851"/>
      <c r="EIY49" s="851"/>
      <c r="EIZ49" s="851"/>
      <c r="EJA49" s="851"/>
      <c r="EJB49" s="851"/>
      <c r="EJC49" s="851"/>
      <c r="EJD49" s="851"/>
      <c r="EJE49" s="851"/>
      <c r="EJF49" s="851"/>
      <c r="EJG49" s="851"/>
      <c r="EJH49" s="851"/>
      <c r="EJI49" s="851"/>
      <c r="EJJ49" s="851"/>
      <c r="EJK49" s="851"/>
      <c r="EJL49" s="851"/>
      <c r="EJM49" s="851"/>
      <c r="EJN49" s="851"/>
      <c r="EJO49" s="851"/>
      <c r="EJP49" s="851"/>
      <c r="EJQ49" s="851"/>
      <c r="EJR49" s="851"/>
      <c r="EJS49" s="851"/>
      <c r="EJT49" s="851"/>
      <c r="EJU49" s="851"/>
      <c r="EJV49" s="851"/>
      <c r="EJW49" s="851"/>
      <c r="EJX49" s="851"/>
      <c r="EJY49" s="851"/>
      <c r="EJZ49" s="851"/>
      <c r="EKA49" s="851"/>
      <c r="EKB49" s="851"/>
      <c r="EKC49" s="851"/>
      <c r="EKD49" s="851"/>
      <c r="EKE49" s="851"/>
      <c r="EKF49" s="851"/>
      <c r="EKG49" s="851"/>
      <c r="EKH49" s="851"/>
      <c r="EKI49" s="851"/>
      <c r="EKJ49" s="851"/>
      <c r="EKK49" s="851"/>
      <c r="EKL49" s="851"/>
      <c r="EKM49" s="851"/>
      <c r="EKN49" s="851"/>
      <c r="EKO49" s="851"/>
      <c r="EKP49" s="851"/>
      <c r="EKQ49" s="851"/>
      <c r="EKR49" s="851"/>
      <c r="EKS49" s="851"/>
      <c r="EKT49" s="851"/>
      <c r="EKU49" s="851"/>
      <c r="EKV49" s="851"/>
      <c r="EKW49" s="851"/>
      <c r="EKX49" s="851"/>
      <c r="EKY49" s="851"/>
      <c r="EKZ49" s="851"/>
      <c r="ELA49" s="851"/>
      <c r="ELB49" s="851"/>
      <c r="ELC49" s="851"/>
      <c r="ELD49" s="851"/>
      <c r="ELE49" s="851"/>
      <c r="ELF49" s="851"/>
      <c r="ELG49" s="851"/>
      <c r="ELH49" s="851"/>
      <c r="ELI49" s="851"/>
      <c r="ELJ49" s="851"/>
      <c r="ELK49" s="851"/>
      <c r="ELL49" s="851"/>
      <c r="ELM49" s="851"/>
      <c r="ELN49" s="851"/>
      <c r="ELO49" s="851"/>
      <c r="ELP49" s="851"/>
      <c r="ELQ49" s="851"/>
      <c r="ELR49" s="851"/>
      <c r="ELS49" s="851"/>
      <c r="ELT49" s="851"/>
      <c r="ELU49" s="851"/>
      <c r="ELV49" s="851"/>
      <c r="ELW49" s="851"/>
      <c r="ELX49" s="851"/>
      <c r="ELY49" s="851"/>
      <c r="ELZ49" s="851"/>
      <c r="EMA49" s="851"/>
      <c r="EMB49" s="851"/>
      <c r="EMC49" s="851"/>
      <c r="EMD49" s="851"/>
      <c r="EME49" s="851"/>
      <c r="EMF49" s="851"/>
      <c r="EMG49" s="851"/>
      <c r="EMH49" s="851"/>
      <c r="EMI49" s="851"/>
      <c r="EMJ49" s="851"/>
      <c r="EMK49" s="851"/>
      <c r="EML49" s="851"/>
      <c r="EMM49" s="851"/>
      <c r="EMN49" s="851"/>
      <c r="EMO49" s="851"/>
      <c r="EMP49" s="851"/>
      <c r="EMQ49" s="851"/>
      <c r="EMR49" s="851"/>
      <c r="EMS49" s="851"/>
      <c r="EMT49" s="851"/>
      <c r="EMU49" s="851"/>
      <c r="EMV49" s="851"/>
      <c r="EMW49" s="851"/>
      <c r="EMX49" s="851"/>
      <c r="EMY49" s="851"/>
      <c r="EMZ49" s="851"/>
      <c r="ENA49" s="851"/>
      <c r="ENB49" s="851"/>
      <c r="ENC49" s="851"/>
      <c r="END49" s="851"/>
      <c r="ENE49" s="851"/>
      <c r="ENF49" s="851"/>
      <c r="ENG49" s="851"/>
      <c r="ENH49" s="851"/>
      <c r="ENI49" s="851"/>
      <c r="ENJ49" s="851"/>
      <c r="ENK49" s="851"/>
      <c r="ENL49" s="851"/>
      <c r="ENM49" s="851"/>
      <c r="ENN49" s="851"/>
      <c r="ENO49" s="851"/>
      <c r="ENP49" s="851"/>
      <c r="ENQ49" s="851"/>
      <c r="ENR49" s="851"/>
      <c r="ENS49" s="851"/>
      <c r="ENT49" s="851"/>
      <c r="ENU49" s="851"/>
      <c r="ENV49" s="851"/>
      <c r="ENW49" s="851"/>
      <c r="ENX49" s="851"/>
      <c r="ENY49" s="851"/>
      <c r="ENZ49" s="851"/>
      <c r="EOA49" s="851"/>
      <c r="EOB49" s="851"/>
      <c r="EOC49" s="851"/>
      <c r="EOD49" s="851"/>
      <c r="EOE49" s="851"/>
      <c r="EOF49" s="851"/>
      <c r="EOG49" s="851"/>
      <c r="EOH49" s="851"/>
      <c r="EOI49" s="851"/>
      <c r="EOJ49" s="851"/>
      <c r="EOK49" s="851"/>
      <c r="EOL49" s="851"/>
      <c r="EOM49" s="851"/>
      <c r="EON49" s="851"/>
      <c r="EOO49" s="851"/>
      <c r="EOP49" s="851"/>
      <c r="EOQ49" s="851"/>
      <c r="EOR49" s="851"/>
      <c r="EOS49" s="851"/>
      <c r="EOT49" s="851"/>
      <c r="EOU49" s="851"/>
      <c r="EOV49" s="851"/>
      <c r="EOW49" s="851"/>
      <c r="EOX49" s="851"/>
      <c r="EOY49" s="851"/>
      <c r="EOZ49" s="851"/>
      <c r="EPA49" s="851"/>
      <c r="EPB49" s="851"/>
      <c r="EPC49" s="851"/>
      <c r="EPD49" s="851"/>
      <c r="EPE49" s="851"/>
      <c r="EPF49" s="851"/>
      <c r="EPG49" s="851"/>
      <c r="EPH49" s="851"/>
      <c r="EPI49" s="851"/>
      <c r="EPJ49" s="851"/>
      <c r="EPK49" s="851"/>
      <c r="EPL49" s="851"/>
      <c r="EPM49" s="851"/>
      <c r="EPN49" s="851"/>
      <c r="EPO49" s="851"/>
      <c r="EPP49" s="851"/>
      <c r="EPQ49" s="851"/>
      <c r="EPR49" s="851"/>
      <c r="EPS49" s="851"/>
      <c r="EPT49" s="851"/>
      <c r="EPU49" s="851"/>
      <c r="EPV49" s="851"/>
      <c r="EPW49" s="851"/>
      <c r="EPX49" s="851"/>
      <c r="EPY49" s="851"/>
      <c r="EPZ49" s="851"/>
      <c r="EQA49" s="851"/>
      <c r="EQB49" s="851"/>
      <c r="EQC49" s="851"/>
      <c r="EQD49" s="851"/>
      <c r="EQE49" s="851"/>
      <c r="EQF49" s="851"/>
      <c r="EQG49" s="851"/>
      <c r="EQH49" s="851"/>
      <c r="EQI49" s="851"/>
      <c r="EQJ49" s="851"/>
      <c r="EQK49" s="851"/>
      <c r="EQL49" s="851"/>
      <c r="EQM49" s="851"/>
      <c r="EQN49" s="851"/>
      <c r="EQO49" s="851"/>
      <c r="EQP49" s="851"/>
      <c r="EQQ49" s="851"/>
      <c r="EQR49" s="851"/>
      <c r="EQS49" s="851"/>
      <c r="EQT49" s="851"/>
      <c r="EQU49" s="851"/>
      <c r="EQV49" s="851"/>
      <c r="EQW49" s="851"/>
      <c r="EQX49" s="851"/>
      <c r="EQY49" s="851"/>
      <c r="EQZ49" s="851"/>
      <c r="ERA49" s="851"/>
      <c r="ERB49" s="851"/>
      <c r="ERC49" s="851"/>
      <c r="ERD49" s="851"/>
      <c r="ERE49" s="851"/>
      <c r="ERF49" s="851"/>
      <c r="ERG49" s="851"/>
      <c r="ERH49" s="851"/>
      <c r="ERI49" s="851"/>
      <c r="ERJ49" s="851"/>
      <c r="ERK49" s="851"/>
      <c r="ERL49" s="851"/>
      <c r="ERM49" s="851"/>
      <c r="ERN49" s="851"/>
      <c r="ERO49" s="851"/>
      <c r="ERP49" s="851"/>
      <c r="ERQ49" s="851"/>
      <c r="ERR49" s="851"/>
      <c r="ERS49" s="851"/>
      <c r="ERT49" s="851"/>
      <c r="ERU49" s="851"/>
      <c r="ERV49" s="851"/>
      <c r="ERW49" s="851"/>
      <c r="ERX49" s="851"/>
      <c r="ERY49" s="851"/>
      <c r="ERZ49" s="851"/>
      <c r="ESA49" s="851"/>
      <c r="ESB49" s="851"/>
      <c r="ESC49" s="851"/>
      <c r="ESD49" s="851"/>
      <c r="ESE49" s="851"/>
      <c r="ESF49" s="851"/>
      <c r="ESG49" s="851"/>
      <c r="ESH49" s="851"/>
      <c r="ESI49" s="851"/>
      <c r="ESJ49" s="851"/>
      <c r="ESK49" s="851"/>
      <c r="ESL49" s="851"/>
      <c r="ESM49" s="851"/>
      <c r="ESN49" s="851"/>
      <c r="ESO49" s="851"/>
      <c r="ESP49" s="851"/>
      <c r="ESQ49" s="851"/>
      <c r="ESR49" s="851"/>
      <c r="ESS49" s="851"/>
      <c r="EST49" s="851"/>
      <c r="ESU49" s="851"/>
      <c r="ESV49" s="851"/>
      <c r="ESW49" s="851"/>
      <c r="ESX49" s="851"/>
      <c r="ESY49" s="851"/>
      <c r="ESZ49" s="851"/>
      <c r="ETA49" s="851"/>
      <c r="ETB49" s="851"/>
      <c r="ETC49" s="851"/>
      <c r="ETD49" s="851"/>
      <c r="ETE49" s="851"/>
      <c r="ETF49" s="851"/>
      <c r="ETG49" s="851"/>
      <c r="ETH49" s="851"/>
      <c r="ETI49" s="851"/>
      <c r="ETJ49" s="851"/>
      <c r="ETK49" s="851"/>
      <c r="ETL49" s="851"/>
      <c r="ETM49" s="851"/>
      <c r="ETN49" s="851"/>
      <c r="ETO49" s="851"/>
      <c r="ETP49" s="851"/>
      <c r="ETQ49" s="851"/>
      <c r="ETR49" s="851"/>
      <c r="ETS49" s="851"/>
      <c r="ETT49" s="851"/>
      <c r="ETU49" s="851"/>
      <c r="ETV49" s="851"/>
      <c r="ETW49" s="851"/>
      <c r="ETX49" s="851"/>
      <c r="ETY49" s="851"/>
      <c r="ETZ49" s="851"/>
      <c r="EUA49" s="851"/>
      <c r="EUB49" s="851"/>
      <c r="EUC49" s="851"/>
      <c r="EUD49" s="851"/>
      <c r="EUE49" s="851"/>
      <c r="EUF49" s="851"/>
      <c r="EUG49" s="851"/>
      <c r="EUH49" s="851"/>
      <c r="EUI49" s="851"/>
      <c r="EUJ49" s="851"/>
      <c r="EUK49" s="851"/>
      <c r="EUL49" s="851"/>
      <c r="EUM49" s="851"/>
      <c r="EUN49" s="851"/>
      <c r="EUO49" s="851"/>
      <c r="EUP49" s="851"/>
      <c r="EUQ49" s="851"/>
      <c r="EUR49" s="851"/>
      <c r="EUS49" s="851"/>
      <c r="EUT49" s="851"/>
      <c r="EUU49" s="851"/>
      <c r="EUV49" s="851"/>
      <c r="EUW49" s="851"/>
      <c r="EUX49" s="851"/>
      <c r="EUY49" s="851"/>
      <c r="EUZ49" s="851"/>
      <c r="EVA49" s="851"/>
      <c r="EVB49" s="851"/>
      <c r="EVC49" s="851"/>
      <c r="EVD49" s="851"/>
      <c r="EVE49" s="851"/>
      <c r="EVF49" s="851"/>
      <c r="EVG49" s="851"/>
      <c r="EVH49" s="851"/>
      <c r="EVI49" s="851"/>
      <c r="EVJ49" s="851"/>
      <c r="EVK49" s="851"/>
      <c r="EVL49" s="851"/>
      <c r="EVM49" s="851"/>
      <c r="EVN49" s="851"/>
      <c r="EVO49" s="851"/>
      <c r="EVP49" s="851"/>
      <c r="EVQ49" s="851"/>
      <c r="EVR49" s="851"/>
      <c r="EVS49" s="851"/>
      <c r="EVT49" s="851"/>
      <c r="EVU49" s="851"/>
      <c r="EVV49" s="851"/>
      <c r="EVW49" s="851"/>
      <c r="EVX49" s="851"/>
      <c r="EVY49" s="851"/>
      <c r="EVZ49" s="851"/>
      <c r="EWA49" s="851"/>
      <c r="EWB49" s="851"/>
      <c r="EWC49" s="851"/>
      <c r="EWD49" s="851"/>
      <c r="EWE49" s="851"/>
      <c r="EWF49" s="851"/>
      <c r="EWG49" s="851"/>
      <c r="EWH49" s="851"/>
      <c r="EWI49" s="851"/>
      <c r="EWJ49" s="851"/>
      <c r="EWK49" s="851"/>
      <c r="EWL49" s="851"/>
      <c r="EWM49" s="851"/>
      <c r="EWN49" s="851"/>
      <c r="EWO49" s="851"/>
      <c r="EWP49" s="851"/>
      <c r="EWQ49" s="851"/>
      <c r="EWR49" s="851"/>
      <c r="EWS49" s="851"/>
      <c r="EWT49" s="851"/>
      <c r="EWU49" s="851"/>
      <c r="EWV49" s="851"/>
      <c r="EWW49" s="851"/>
      <c r="EWX49" s="851"/>
      <c r="EWY49" s="851"/>
      <c r="EWZ49" s="851"/>
      <c r="EXA49" s="851"/>
      <c r="EXB49" s="851"/>
      <c r="EXC49" s="851"/>
      <c r="EXD49" s="851"/>
      <c r="EXE49" s="851"/>
      <c r="EXF49" s="851"/>
      <c r="EXG49" s="851"/>
      <c r="EXH49" s="851"/>
      <c r="EXI49" s="851"/>
      <c r="EXJ49" s="851"/>
      <c r="EXK49" s="851"/>
      <c r="EXL49" s="851"/>
      <c r="EXM49" s="851"/>
      <c r="EXN49" s="851"/>
      <c r="EXO49" s="851"/>
      <c r="EXP49" s="851"/>
      <c r="EXQ49" s="851"/>
      <c r="EXR49" s="851"/>
      <c r="EXS49" s="851"/>
      <c r="EXT49" s="851"/>
      <c r="EXU49" s="851"/>
      <c r="EXV49" s="851"/>
      <c r="EXW49" s="851"/>
      <c r="EXX49" s="851"/>
      <c r="EXY49" s="851"/>
      <c r="EXZ49" s="851"/>
      <c r="EYA49" s="851"/>
      <c r="EYB49" s="851"/>
      <c r="EYC49" s="851"/>
      <c r="EYD49" s="851"/>
      <c r="EYE49" s="851"/>
      <c r="EYF49" s="851"/>
      <c r="EYG49" s="851"/>
      <c r="EYH49" s="851"/>
      <c r="EYI49" s="851"/>
      <c r="EYJ49" s="851"/>
      <c r="EYK49" s="851"/>
      <c r="EYL49" s="851"/>
      <c r="EYM49" s="851"/>
      <c r="EYN49" s="851"/>
      <c r="EYO49" s="851"/>
      <c r="EYP49" s="851"/>
      <c r="EYQ49" s="851"/>
      <c r="EYR49" s="851"/>
      <c r="EYS49" s="851"/>
      <c r="EYT49" s="851"/>
      <c r="EYU49" s="851"/>
      <c r="EYV49" s="851"/>
      <c r="EYW49" s="851"/>
      <c r="EYX49" s="851"/>
      <c r="EYY49" s="851"/>
      <c r="EYZ49" s="851"/>
      <c r="EZA49" s="851"/>
      <c r="EZB49" s="851"/>
      <c r="EZC49" s="851"/>
      <c r="EZD49" s="851"/>
      <c r="EZE49" s="851"/>
      <c r="EZF49" s="851"/>
      <c r="EZG49" s="851"/>
      <c r="EZH49" s="851"/>
      <c r="EZI49" s="851"/>
      <c r="EZJ49" s="851"/>
      <c r="EZK49" s="851"/>
      <c r="EZL49" s="851"/>
      <c r="EZM49" s="851"/>
      <c r="EZN49" s="851"/>
      <c r="EZO49" s="851"/>
      <c r="EZP49" s="851"/>
      <c r="EZQ49" s="851"/>
      <c r="EZR49" s="851"/>
      <c r="EZS49" s="851"/>
      <c r="EZT49" s="851"/>
      <c r="EZU49" s="851"/>
      <c r="EZV49" s="851"/>
      <c r="EZW49" s="851"/>
      <c r="EZX49" s="851"/>
      <c r="EZY49" s="851"/>
      <c r="EZZ49" s="851"/>
      <c r="FAA49" s="851"/>
      <c r="FAB49" s="851"/>
      <c r="FAC49" s="851"/>
      <c r="FAD49" s="851"/>
      <c r="FAE49" s="851"/>
      <c r="FAF49" s="851"/>
      <c r="FAG49" s="851"/>
      <c r="FAH49" s="851"/>
      <c r="FAI49" s="851"/>
      <c r="FAJ49" s="851"/>
      <c r="FAK49" s="851"/>
      <c r="FAL49" s="851"/>
      <c r="FAM49" s="851"/>
      <c r="FAN49" s="851"/>
      <c r="FAO49" s="851"/>
      <c r="FAP49" s="851"/>
      <c r="FAQ49" s="851"/>
      <c r="FAR49" s="851"/>
      <c r="FAS49" s="851"/>
      <c r="FAT49" s="851"/>
      <c r="FAU49" s="851"/>
      <c r="FAV49" s="851"/>
      <c r="FAW49" s="851"/>
      <c r="FAX49" s="851"/>
      <c r="FAY49" s="851"/>
      <c r="FAZ49" s="851"/>
      <c r="FBA49" s="851"/>
      <c r="FBB49" s="851"/>
      <c r="FBC49" s="851"/>
      <c r="FBD49" s="851"/>
      <c r="FBE49" s="851"/>
      <c r="FBF49" s="851"/>
      <c r="FBG49" s="851"/>
      <c r="FBH49" s="851"/>
      <c r="FBI49" s="851"/>
      <c r="FBJ49" s="851"/>
      <c r="FBK49" s="851"/>
      <c r="FBL49" s="851"/>
      <c r="FBM49" s="851"/>
      <c r="FBN49" s="851"/>
      <c r="FBO49" s="851"/>
      <c r="FBP49" s="851"/>
      <c r="FBQ49" s="851"/>
      <c r="FBR49" s="851"/>
      <c r="FBS49" s="851"/>
      <c r="FBT49" s="851"/>
      <c r="FBU49" s="851"/>
      <c r="FBV49" s="851"/>
      <c r="FBW49" s="851"/>
      <c r="FBX49" s="851"/>
      <c r="FBY49" s="851"/>
      <c r="FBZ49" s="851"/>
      <c r="FCA49" s="851"/>
      <c r="FCB49" s="851"/>
      <c r="FCC49" s="851"/>
      <c r="FCD49" s="851"/>
      <c r="FCE49" s="851"/>
      <c r="FCF49" s="851"/>
      <c r="FCG49" s="851"/>
      <c r="FCH49" s="851"/>
      <c r="FCI49" s="851"/>
      <c r="FCJ49" s="851"/>
      <c r="FCK49" s="851"/>
      <c r="FCL49" s="851"/>
      <c r="FCM49" s="851"/>
      <c r="FCN49" s="851"/>
      <c r="FCO49" s="851"/>
      <c r="FCP49" s="851"/>
      <c r="FCQ49" s="851"/>
      <c r="FCR49" s="851"/>
      <c r="FCS49" s="851"/>
      <c r="FCT49" s="851"/>
      <c r="FCU49" s="851"/>
      <c r="FCV49" s="851"/>
      <c r="FCW49" s="851"/>
      <c r="FCX49" s="851"/>
      <c r="FCY49" s="851"/>
      <c r="FCZ49" s="851"/>
      <c r="FDA49" s="851"/>
      <c r="FDB49" s="851"/>
      <c r="FDC49" s="851"/>
      <c r="FDD49" s="851"/>
      <c r="FDE49" s="851"/>
      <c r="FDF49" s="851"/>
      <c r="FDG49" s="851"/>
      <c r="FDH49" s="851"/>
      <c r="FDI49" s="851"/>
      <c r="FDJ49" s="851"/>
      <c r="FDK49" s="851"/>
      <c r="FDL49" s="851"/>
      <c r="FDM49" s="851"/>
      <c r="FDN49" s="851"/>
      <c r="FDO49" s="851"/>
      <c r="FDP49" s="851"/>
      <c r="FDQ49" s="851"/>
      <c r="FDR49" s="851"/>
      <c r="FDS49" s="851"/>
      <c r="FDT49" s="851"/>
      <c r="FDU49" s="851"/>
      <c r="FDV49" s="851"/>
      <c r="FDW49" s="851"/>
      <c r="FDX49" s="851"/>
      <c r="FDY49" s="851"/>
      <c r="FDZ49" s="851"/>
      <c r="FEA49" s="851"/>
      <c r="FEB49" s="851"/>
      <c r="FEC49" s="851"/>
      <c r="FED49" s="851"/>
      <c r="FEE49" s="851"/>
      <c r="FEF49" s="851"/>
      <c r="FEG49" s="851"/>
      <c r="FEH49" s="851"/>
      <c r="FEI49" s="851"/>
      <c r="FEJ49" s="851"/>
      <c r="FEK49" s="851"/>
      <c r="FEL49" s="851"/>
      <c r="FEM49" s="851"/>
      <c r="FEN49" s="851"/>
      <c r="FEO49" s="851"/>
      <c r="FEP49" s="851"/>
      <c r="FEQ49" s="851"/>
      <c r="FER49" s="851"/>
      <c r="FES49" s="851"/>
      <c r="FET49" s="851"/>
      <c r="FEU49" s="851"/>
      <c r="FEV49" s="851"/>
      <c r="FEW49" s="851"/>
      <c r="FEX49" s="851"/>
      <c r="FEY49" s="851"/>
      <c r="FEZ49" s="851"/>
      <c r="FFA49" s="851"/>
      <c r="FFB49" s="851"/>
      <c r="FFC49" s="851"/>
      <c r="FFD49" s="851"/>
      <c r="FFE49" s="851"/>
      <c r="FFF49" s="851"/>
      <c r="FFG49" s="851"/>
      <c r="FFH49" s="851"/>
      <c r="FFI49" s="851"/>
      <c r="FFJ49" s="851"/>
      <c r="FFK49" s="851"/>
      <c r="FFL49" s="851"/>
      <c r="FFM49" s="851"/>
      <c r="FFN49" s="851"/>
      <c r="FFO49" s="851"/>
      <c r="FFP49" s="851"/>
      <c r="FFQ49" s="851"/>
      <c r="FFR49" s="851"/>
      <c r="FFS49" s="851"/>
      <c r="FFT49" s="851"/>
      <c r="FFU49" s="851"/>
      <c r="FFV49" s="851"/>
      <c r="FFW49" s="851"/>
      <c r="FFX49" s="851"/>
      <c r="FFY49" s="851"/>
      <c r="FFZ49" s="851"/>
      <c r="FGA49" s="851"/>
      <c r="FGB49" s="851"/>
      <c r="FGC49" s="851"/>
      <c r="FGD49" s="851"/>
      <c r="FGE49" s="851"/>
      <c r="FGF49" s="851"/>
      <c r="FGG49" s="851"/>
      <c r="FGH49" s="851"/>
      <c r="FGI49" s="851"/>
      <c r="FGJ49" s="851"/>
      <c r="FGK49" s="851"/>
      <c r="FGL49" s="851"/>
      <c r="FGM49" s="851"/>
      <c r="FGN49" s="851"/>
      <c r="FGO49" s="851"/>
      <c r="FGP49" s="851"/>
      <c r="FGQ49" s="851"/>
      <c r="FGR49" s="851"/>
      <c r="FGS49" s="851"/>
      <c r="FGT49" s="851"/>
      <c r="FGU49" s="851"/>
      <c r="FGV49" s="851"/>
      <c r="FGW49" s="851"/>
      <c r="FGX49" s="851"/>
      <c r="FGY49" s="851"/>
      <c r="FGZ49" s="851"/>
      <c r="FHA49" s="851"/>
      <c r="FHB49" s="851"/>
      <c r="FHC49" s="851"/>
      <c r="FHD49" s="851"/>
      <c r="FHE49" s="851"/>
      <c r="FHF49" s="851"/>
      <c r="FHG49" s="851"/>
      <c r="FHH49" s="851"/>
      <c r="FHI49" s="851"/>
      <c r="FHJ49" s="851"/>
      <c r="FHK49" s="851"/>
      <c r="FHL49" s="851"/>
      <c r="FHM49" s="851"/>
      <c r="FHN49" s="851"/>
      <c r="FHO49" s="851"/>
      <c r="FHP49" s="851"/>
      <c r="FHQ49" s="851"/>
      <c r="FHR49" s="851"/>
      <c r="FHS49" s="851"/>
      <c r="FHT49" s="851"/>
      <c r="FHU49" s="851"/>
      <c r="FHV49" s="851"/>
      <c r="FHW49" s="851"/>
      <c r="FHX49" s="851"/>
      <c r="FHY49" s="851"/>
      <c r="FHZ49" s="851"/>
      <c r="FIA49" s="851"/>
      <c r="FIB49" s="851"/>
      <c r="FIC49" s="851"/>
      <c r="FID49" s="851"/>
      <c r="FIE49" s="851"/>
      <c r="FIF49" s="851"/>
      <c r="FIG49" s="851"/>
      <c r="FIH49" s="851"/>
      <c r="FII49" s="851"/>
      <c r="FIJ49" s="851"/>
      <c r="FIK49" s="851"/>
      <c r="FIL49" s="851"/>
      <c r="FIM49" s="851"/>
      <c r="FIN49" s="851"/>
      <c r="FIO49" s="851"/>
      <c r="FIP49" s="851"/>
      <c r="FIQ49" s="851"/>
      <c r="FIR49" s="851"/>
      <c r="FIS49" s="851"/>
      <c r="FIT49" s="851"/>
      <c r="FIU49" s="851"/>
      <c r="FIV49" s="851"/>
      <c r="FIW49" s="851"/>
      <c r="FIX49" s="851"/>
      <c r="FIY49" s="851"/>
      <c r="FIZ49" s="851"/>
      <c r="FJA49" s="851"/>
      <c r="FJB49" s="851"/>
      <c r="FJC49" s="851"/>
      <c r="FJD49" s="851"/>
      <c r="FJE49" s="851"/>
      <c r="FJF49" s="851"/>
      <c r="FJG49" s="851"/>
      <c r="FJH49" s="851"/>
      <c r="FJI49" s="851"/>
      <c r="FJJ49" s="851"/>
      <c r="FJK49" s="851"/>
      <c r="FJL49" s="851"/>
      <c r="FJM49" s="851"/>
      <c r="FJN49" s="851"/>
      <c r="FJO49" s="851"/>
      <c r="FJP49" s="851"/>
      <c r="FJQ49" s="851"/>
      <c r="FJR49" s="851"/>
      <c r="FJS49" s="851"/>
      <c r="FJT49" s="851"/>
      <c r="FJU49" s="851"/>
      <c r="FJV49" s="851"/>
      <c r="FJW49" s="851"/>
      <c r="FJX49" s="851"/>
      <c r="FJY49" s="851"/>
      <c r="FJZ49" s="851"/>
      <c r="FKA49" s="851"/>
      <c r="FKB49" s="851"/>
      <c r="FKC49" s="851"/>
      <c r="FKD49" s="851"/>
      <c r="FKE49" s="851"/>
      <c r="FKF49" s="851"/>
      <c r="FKG49" s="851"/>
      <c r="FKH49" s="851"/>
      <c r="FKI49" s="851"/>
      <c r="FKJ49" s="851"/>
      <c r="FKK49" s="851"/>
      <c r="FKL49" s="851"/>
      <c r="FKM49" s="851"/>
      <c r="FKN49" s="851"/>
      <c r="FKO49" s="851"/>
      <c r="FKP49" s="851"/>
      <c r="FKQ49" s="851"/>
      <c r="FKR49" s="851"/>
      <c r="FKS49" s="851"/>
      <c r="FKT49" s="851"/>
      <c r="FKU49" s="851"/>
      <c r="FKV49" s="851"/>
      <c r="FKW49" s="851"/>
      <c r="FKX49" s="851"/>
      <c r="FKY49" s="851"/>
      <c r="FKZ49" s="851"/>
      <c r="FLA49" s="851"/>
      <c r="FLB49" s="851"/>
      <c r="FLC49" s="851"/>
      <c r="FLD49" s="851"/>
      <c r="FLE49" s="851"/>
      <c r="FLF49" s="851"/>
      <c r="FLG49" s="851"/>
      <c r="FLH49" s="851"/>
      <c r="FLI49" s="851"/>
      <c r="FLJ49" s="851"/>
      <c r="FLK49" s="851"/>
      <c r="FLL49" s="851"/>
      <c r="FLM49" s="851"/>
      <c r="FLN49" s="851"/>
      <c r="FLO49" s="851"/>
      <c r="FLP49" s="851"/>
      <c r="FLQ49" s="851"/>
      <c r="FLR49" s="851"/>
      <c r="FLS49" s="851"/>
      <c r="FLT49" s="851"/>
      <c r="FLU49" s="851"/>
      <c r="FLV49" s="851"/>
      <c r="FLW49" s="851"/>
      <c r="FLX49" s="851"/>
      <c r="FLY49" s="851"/>
      <c r="FLZ49" s="851"/>
      <c r="FMA49" s="851"/>
      <c r="FMB49" s="851"/>
      <c r="FMC49" s="851"/>
      <c r="FMD49" s="851"/>
      <c r="FME49" s="851"/>
      <c r="FMF49" s="851"/>
      <c r="FMG49" s="851"/>
      <c r="FMH49" s="851"/>
      <c r="FMI49" s="851"/>
      <c r="FMJ49" s="851"/>
      <c r="FMK49" s="851"/>
      <c r="FML49" s="851"/>
      <c r="FMM49" s="851"/>
      <c r="FMN49" s="851"/>
      <c r="FMO49" s="851"/>
      <c r="FMP49" s="851"/>
      <c r="FMQ49" s="851"/>
      <c r="FMR49" s="851"/>
      <c r="FMS49" s="851"/>
      <c r="FMT49" s="851"/>
      <c r="FMU49" s="851"/>
      <c r="FMV49" s="851"/>
      <c r="FMW49" s="851"/>
      <c r="FMX49" s="851"/>
      <c r="FMY49" s="851"/>
      <c r="FMZ49" s="851"/>
      <c r="FNA49" s="851"/>
      <c r="FNB49" s="851"/>
      <c r="FNC49" s="851"/>
      <c r="FND49" s="851"/>
      <c r="FNE49" s="851"/>
      <c r="FNF49" s="851"/>
      <c r="FNG49" s="851"/>
      <c r="FNH49" s="851"/>
      <c r="FNI49" s="851"/>
      <c r="FNJ49" s="851"/>
      <c r="FNK49" s="851"/>
      <c r="FNL49" s="851"/>
      <c r="FNM49" s="851"/>
      <c r="FNN49" s="851"/>
      <c r="FNO49" s="851"/>
      <c r="FNP49" s="851"/>
      <c r="FNQ49" s="851"/>
      <c r="FNR49" s="851"/>
      <c r="FNS49" s="851"/>
      <c r="FNT49" s="851"/>
      <c r="FNU49" s="851"/>
      <c r="FNV49" s="851"/>
      <c r="FNW49" s="851"/>
      <c r="FNX49" s="851"/>
      <c r="FNY49" s="851"/>
      <c r="FNZ49" s="851"/>
      <c r="FOA49" s="851"/>
      <c r="FOB49" s="851"/>
      <c r="FOC49" s="851"/>
      <c r="FOD49" s="851"/>
      <c r="FOE49" s="851"/>
      <c r="FOF49" s="851"/>
      <c r="FOG49" s="851"/>
      <c r="FOH49" s="851"/>
      <c r="FOI49" s="851"/>
      <c r="FOJ49" s="851"/>
      <c r="FOK49" s="851"/>
      <c r="FOL49" s="851"/>
      <c r="FOM49" s="851"/>
      <c r="FON49" s="851"/>
      <c r="FOO49" s="851"/>
      <c r="FOP49" s="851"/>
      <c r="FOQ49" s="851"/>
      <c r="FOR49" s="851"/>
      <c r="FOS49" s="851"/>
      <c r="FOT49" s="851"/>
      <c r="FOU49" s="851"/>
      <c r="FOV49" s="851"/>
      <c r="FOW49" s="851"/>
      <c r="FOX49" s="851"/>
      <c r="FOY49" s="851"/>
      <c r="FOZ49" s="851"/>
      <c r="FPA49" s="851"/>
      <c r="FPB49" s="851"/>
      <c r="FPC49" s="851"/>
      <c r="FPD49" s="851"/>
      <c r="FPE49" s="851"/>
      <c r="FPF49" s="851"/>
      <c r="FPG49" s="851"/>
      <c r="FPH49" s="851"/>
      <c r="FPI49" s="851"/>
      <c r="FPJ49" s="851"/>
      <c r="FPK49" s="851"/>
      <c r="FPL49" s="851"/>
      <c r="FPM49" s="851"/>
      <c r="FPN49" s="851"/>
      <c r="FPO49" s="851"/>
      <c r="FPP49" s="851"/>
      <c r="FPQ49" s="851"/>
      <c r="FPR49" s="851"/>
      <c r="FPS49" s="851"/>
      <c r="FPT49" s="851"/>
      <c r="FPU49" s="851"/>
      <c r="FPV49" s="851"/>
      <c r="FPW49" s="851"/>
      <c r="FPX49" s="851"/>
      <c r="FPY49" s="851"/>
      <c r="FPZ49" s="851"/>
      <c r="FQA49" s="851"/>
      <c r="FQB49" s="851"/>
      <c r="FQC49" s="851"/>
      <c r="FQD49" s="851"/>
      <c r="FQE49" s="851"/>
      <c r="FQF49" s="851"/>
      <c r="FQG49" s="851"/>
      <c r="FQH49" s="851"/>
      <c r="FQI49" s="851"/>
      <c r="FQJ49" s="851"/>
      <c r="FQK49" s="851"/>
      <c r="FQL49" s="851"/>
      <c r="FQM49" s="851"/>
      <c r="FQN49" s="851"/>
      <c r="FQO49" s="851"/>
      <c r="FQP49" s="851"/>
      <c r="FQQ49" s="851"/>
      <c r="FQR49" s="851"/>
      <c r="FQS49" s="851"/>
      <c r="FQT49" s="851"/>
      <c r="FQU49" s="851"/>
      <c r="FQV49" s="851"/>
      <c r="FQW49" s="851"/>
      <c r="FQX49" s="851"/>
      <c r="FQY49" s="851"/>
      <c r="FQZ49" s="851"/>
      <c r="FRA49" s="851"/>
      <c r="FRB49" s="851"/>
      <c r="FRC49" s="851"/>
      <c r="FRD49" s="851"/>
      <c r="FRE49" s="851"/>
      <c r="FRF49" s="851"/>
      <c r="FRG49" s="851"/>
      <c r="FRH49" s="851"/>
      <c r="FRI49" s="851"/>
      <c r="FRJ49" s="851"/>
      <c r="FRK49" s="851"/>
      <c r="FRL49" s="851"/>
      <c r="FRM49" s="851"/>
      <c r="FRN49" s="851"/>
      <c r="FRO49" s="851"/>
      <c r="FRP49" s="851"/>
      <c r="FRQ49" s="851"/>
      <c r="FRR49" s="851"/>
      <c r="FRS49" s="851"/>
      <c r="FRT49" s="851"/>
      <c r="FRU49" s="851"/>
      <c r="FRV49" s="851"/>
      <c r="FRW49" s="851"/>
      <c r="FRX49" s="851"/>
      <c r="FRY49" s="851"/>
      <c r="FRZ49" s="851"/>
      <c r="FSA49" s="851"/>
      <c r="FSB49" s="851"/>
      <c r="FSC49" s="851"/>
      <c r="FSD49" s="851"/>
      <c r="FSE49" s="851"/>
      <c r="FSF49" s="851"/>
      <c r="FSG49" s="851"/>
      <c r="FSH49" s="851"/>
      <c r="FSI49" s="851"/>
      <c r="FSJ49" s="851"/>
      <c r="FSK49" s="851"/>
      <c r="FSL49" s="851"/>
      <c r="FSM49" s="851"/>
      <c r="FSN49" s="851"/>
      <c r="FSO49" s="851"/>
      <c r="FSP49" s="851"/>
      <c r="FSQ49" s="851"/>
      <c r="FSR49" s="851"/>
      <c r="FSS49" s="851"/>
      <c r="FST49" s="851"/>
      <c r="FSU49" s="851"/>
      <c r="FSV49" s="851"/>
      <c r="FSW49" s="851"/>
      <c r="FSX49" s="851"/>
      <c r="FSY49" s="851"/>
      <c r="FSZ49" s="851"/>
      <c r="FTA49" s="851"/>
      <c r="FTB49" s="851"/>
      <c r="FTC49" s="851"/>
      <c r="FTD49" s="851"/>
      <c r="FTE49" s="851"/>
      <c r="FTF49" s="851"/>
      <c r="FTG49" s="851"/>
      <c r="FTH49" s="851"/>
      <c r="FTI49" s="851"/>
      <c r="FTJ49" s="851"/>
      <c r="FTK49" s="851"/>
      <c r="FTL49" s="851"/>
      <c r="FTM49" s="851"/>
      <c r="FTN49" s="851"/>
      <c r="FTO49" s="851"/>
      <c r="FTP49" s="851"/>
      <c r="FTQ49" s="851"/>
      <c r="FTR49" s="851"/>
      <c r="FTS49" s="851"/>
      <c r="FTT49" s="851"/>
      <c r="FTU49" s="851"/>
      <c r="FTV49" s="851"/>
      <c r="FTW49" s="851"/>
      <c r="FTX49" s="851"/>
      <c r="FTY49" s="851"/>
      <c r="FTZ49" s="851"/>
      <c r="FUA49" s="851"/>
      <c r="FUB49" s="851"/>
      <c r="FUC49" s="851"/>
      <c r="FUD49" s="851"/>
      <c r="FUE49" s="851"/>
      <c r="FUF49" s="851"/>
      <c r="FUG49" s="851"/>
      <c r="FUH49" s="851"/>
      <c r="FUI49" s="851"/>
      <c r="FUJ49" s="851"/>
      <c r="FUK49" s="851"/>
      <c r="FUL49" s="851"/>
      <c r="FUM49" s="851"/>
      <c r="FUN49" s="851"/>
      <c r="FUO49" s="851"/>
      <c r="FUP49" s="851"/>
      <c r="FUQ49" s="851"/>
      <c r="FUR49" s="851"/>
      <c r="FUS49" s="851"/>
      <c r="FUT49" s="851"/>
      <c r="FUU49" s="851"/>
      <c r="FUV49" s="851"/>
      <c r="FUW49" s="851"/>
      <c r="FUX49" s="851"/>
      <c r="FUY49" s="851"/>
      <c r="FUZ49" s="851"/>
      <c r="FVA49" s="851"/>
      <c r="FVB49" s="851"/>
      <c r="FVC49" s="851"/>
      <c r="FVD49" s="851"/>
      <c r="FVE49" s="851"/>
      <c r="FVF49" s="851"/>
      <c r="FVG49" s="851"/>
      <c r="FVH49" s="851"/>
      <c r="FVI49" s="851"/>
      <c r="FVJ49" s="851"/>
      <c r="FVK49" s="851"/>
      <c r="FVL49" s="851"/>
      <c r="FVM49" s="851"/>
      <c r="FVN49" s="851"/>
      <c r="FVO49" s="851"/>
      <c r="FVP49" s="851"/>
      <c r="FVQ49" s="851"/>
      <c r="FVR49" s="851"/>
      <c r="FVS49" s="851"/>
      <c r="FVT49" s="851"/>
      <c r="FVU49" s="851"/>
      <c r="FVV49" s="851"/>
      <c r="FVW49" s="851"/>
      <c r="FVX49" s="851"/>
      <c r="FVY49" s="851"/>
      <c r="FVZ49" s="851"/>
      <c r="FWA49" s="851"/>
      <c r="FWB49" s="851"/>
      <c r="FWC49" s="851"/>
      <c r="FWD49" s="851"/>
      <c r="FWE49" s="851"/>
      <c r="FWF49" s="851"/>
      <c r="FWG49" s="851"/>
      <c r="FWH49" s="851"/>
      <c r="FWI49" s="851"/>
      <c r="FWJ49" s="851"/>
      <c r="FWK49" s="851"/>
      <c r="FWL49" s="851"/>
      <c r="FWM49" s="851"/>
      <c r="FWN49" s="851"/>
      <c r="FWO49" s="851"/>
      <c r="FWP49" s="851"/>
      <c r="FWQ49" s="851"/>
      <c r="FWR49" s="851"/>
      <c r="FWS49" s="851"/>
      <c r="FWT49" s="851"/>
      <c r="FWU49" s="851"/>
      <c r="FWV49" s="851"/>
      <c r="FWW49" s="851"/>
      <c r="FWX49" s="851"/>
      <c r="FWY49" s="851"/>
      <c r="FWZ49" s="851"/>
      <c r="FXA49" s="851"/>
      <c r="FXB49" s="851"/>
      <c r="FXC49" s="851"/>
      <c r="FXD49" s="851"/>
      <c r="FXE49" s="851"/>
      <c r="FXF49" s="851"/>
      <c r="FXG49" s="851"/>
      <c r="FXH49" s="851"/>
      <c r="FXI49" s="851"/>
      <c r="FXJ49" s="851"/>
      <c r="FXK49" s="851"/>
      <c r="FXL49" s="851"/>
      <c r="FXM49" s="851"/>
      <c r="FXN49" s="851"/>
      <c r="FXO49" s="851"/>
      <c r="FXP49" s="851"/>
      <c r="FXQ49" s="851"/>
      <c r="FXR49" s="851"/>
      <c r="FXS49" s="851"/>
      <c r="FXT49" s="851"/>
      <c r="FXU49" s="851"/>
      <c r="FXV49" s="851"/>
      <c r="FXW49" s="851"/>
      <c r="FXX49" s="851"/>
      <c r="FXY49" s="851"/>
      <c r="FXZ49" s="851"/>
      <c r="FYA49" s="851"/>
      <c r="FYB49" s="851"/>
      <c r="FYC49" s="851"/>
      <c r="FYD49" s="851"/>
      <c r="FYE49" s="851"/>
      <c r="FYF49" s="851"/>
      <c r="FYG49" s="851"/>
      <c r="FYH49" s="851"/>
      <c r="FYI49" s="851"/>
      <c r="FYJ49" s="851"/>
      <c r="FYK49" s="851"/>
      <c r="FYL49" s="851"/>
      <c r="FYM49" s="851"/>
      <c r="FYN49" s="851"/>
      <c r="FYO49" s="851"/>
      <c r="FYP49" s="851"/>
      <c r="FYQ49" s="851"/>
      <c r="FYR49" s="851"/>
      <c r="FYS49" s="851"/>
      <c r="FYT49" s="851"/>
      <c r="FYU49" s="851"/>
      <c r="FYV49" s="851"/>
      <c r="FYW49" s="851"/>
      <c r="FYX49" s="851"/>
      <c r="FYY49" s="851"/>
      <c r="FYZ49" s="851"/>
      <c r="FZA49" s="851"/>
      <c r="FZB49" s="851"/>
      <c r="FZC49" s="851"/>
      <c r="FZD49" s="851"/>
      <c r="FZE49" s="851"/>
      <c r="FZF49" s="851"/>
      <c r="FZG49" s="851"/>
      <c r="FZH49" s="851"/>
      <c r="FZI49" s="851"/>
      <c r="FZJ49" s="851"/>
      <c r="FZK49" s="851"/>
      <c r="FZL49" s="851"/>
      <c r="FZM49" s="851"/>
      <c r="FZN49" s="851"/>
      <c r="FZO49" s="851"/>
      <c r="FZP49" s="851"/>
      <c r="FZQ49" s="851"/>
      <c r="FZR49" s="851"/>
      <c r="FZS49" s="851"/>
      <c r="FZT49" s="851"/>
      <c r="FZU49" s="851"/>
      <c r="FZV49" s="851"/>
      <c r="FZW49" s="851"/>
      <c r="FZX49" s="851"/>
      <c r="FZY49" s="851"/>
      <c r="FZZ49" s="851"/>
      <c r="GAA49" s="851"/>
      <c r="GAB49" s="851"/>
      <c r="GAC49" s="851"/>
      <c r="GAD49" s="851"/>
      <c r="GAE49" s="851"/>
      <c r="GAF49" s="851"/>
      <c r="GAG49" s="851"/>
      <c r="GAH49" s="851"/>
      <c r="GAI49" s="851"/>
      <c r="GAJ49" s="851"/>
      <c r="GAK49" s="851"/>
      <c r="GAL49" s="851"/>
      <c r="GAM49" s="851"/>
      <c r="GAN49" s="851"/>
      <c r="GAO49" s="851"/>
      <c r="GAP49" s="851"/>
      <c r="GAQ49" s="851"/>
      <c r="GAR49" s="851"/>
      <c r="GAS49" s="851"/>
      <c r="GAT49" s="851"/>
      <c r="GAU49" s="851"/>
      <c r="GAV49" s="851"/>
      <c r="GAW49" s="851"/>
      <c r="GAX49" s="851"/>
      <c r="GAY49" s="851"/>
      <c r="GAZ49" s="851"/>
      <c r="GBA49" s="851"/>
      <c r="GBB49" s="851"/>
      <c r="GBC49" s="851"/>
      <c r="GBD49" s="851"/>
      <c r="GBE49" s="851"/>
      <c r="GBF49" s="851"/>
      <c r="GBG49" s="851"/>
      <c r="GBH49" s="851"/>
      <c r="GBI49" s="851"/>
      <c r="GBJ49" s="851"/>
      <c r="GBK49" s="851"/>
      <c r="GBL49" s="851"/>
      <c r="GBM49" s="851"/>
      <c r="GBN49" s="851"/>
      <c r="GBO49" s="851"/>
      <c r="GBP49" s="851"/>
      <c r="GBQ49" s="851"/>
      <c r="GBR49" s="851"/>
      <c r="GBS49" s="851"/>
      <c r="GBT49" s="851"/>
      <c r="GBU49" s="851"/>
      <c r="GBV49" s="851"/>
      <c r="GBW49" s="851"/>
      <c r="GBX49" s="851"/>
      <c r="GBY49" s="851"/>
      <c r="GBZ49" s="851"/>
      <c r="GCA49" s="851"/>
      <c r="GCB49" s="851"/>
      <c r="GCC49" s="851"/>
      <c r="GCD49" s="851"/>
      <c r="GCE49" s="851"/>
      <c r="GCF49" s="851"/>
      <c r="GCG49" s="851"/>
      <c r="GCH49" s="851"/>
      <c r="GCI49" s="851"/>
      <c r="GCJ49" s="851"/>
      <c r="GCK49" s="851"/>
      <c r="GCL49" s="851"/>
      <c r="GCM49" s="851"/>
      <c r="GCN49" s="851"/>
      <c r="GCO49" s="851"/>
      <c r="GCP49" s="851"/>
      <c r="GCQ49" s="851"/>
      <c r="GCR49" s="851"/>
      <c r="GCS49" s="851"/>
      <c r="GCT49" s="851"/>
      <c r="GCU49" s="851"/>
      <c r="GCV49" s="851"/>
      <c r="GCW49" s="851"/>
      <c r="GCX49" s="851"/>
      <c r="GCY49" s="851"/>
      <c r="GCZ49" s="851"/>
      <c r="GDA49" s="851"/>
      <c r="GDB49" s="851"/>
      <c r="GDC49" s="851"/>
      <c r="GDD49" s="851"/>
      <c r="GDE49" s="851"/>
      <c r="GDF49" s="851"/>
      <c r="GDG49" s="851"/>
      <c r="GDH49" s="851"/>
      <c r="GDI49" s="851"/>
      <c r="GDJ49" s="851"/>
      <c r="GDK49" s="851"/>
      <c r="GDL49" s="851"/>
      <c r="GDM49" s="851"/>
      <c r="GDN49" s="851"/>
      <c r="GDO49" s="851"/>
      <c r="GDP49" s="851"/>
      <c r="GDQ49" s="851"/>
      <c r="GDR49" s="851"/>
      <c r="GDS49" s="851"/>
      <c r="GDT49" s="851"/>
      <c r="GDU49" s="851"/>
      <c r="GDV49" s="851"/>
      <c r="GDW49" s="851"/>
      <c r="GDX49" s="851"/>
      <c r="GDY49" s="851"/>
      <c r="GDZ49" s="851"/>
      <c r="GEA49" s="851"/>
      <c r="GEB49" s="851"/>
      <c r="GEC49" s="851"/>
      <c r="GED49" s="851"/>
      <c r="GEE49" s="851"/>
      <c r="GEF49" s="851"/>
      <c r="GEG49" s="851"/>
      <c r="GEH49" s="851"/>
      <c r="GEI49" s="851"/>
      <c r="GEJ49" s="851"/>
      <c r="GEK49" s="851"/>
      <c r="GEL49" s="851"/>
      <c r="GEM49" s="851"/>
      <c r="GEN49" s="851"/>
      <c r="GEO49" s="851"/>
      <c r="GEP49" s="851"/>
      <c r="GEQ49" s="851"/>
      <c r="GER49" s="851"/>
      <c r="GES49" s="851"/>
      <c r="GET49" s="851"/>
      <c r="GEU49" s="851"/>
      <c r="GEV49" s="851"/>
      <c r="GEW49" s="851"/>
      <c r="GEX49" s="851"/>
      <c r="GEY49" s="851"/>
      <c r="GEZ49" s="851"/>
      <c r="GFA49" s="851"/>
      <c r="GFB49" s="851"/>
      <c r="GFC49" s="851"/>
      <c r="GFD49" s="851"/>
      <c r="GFE49" s="851"/>
      <c r="GFF49" s="851"/>
      <c r="GFG49" s="851"/>
      <c r="GFH49" s="851"/>
      <c r="GFI49" s="851"/>
      <c r="GFJ49" s="851"/>
      <c r="GFK49" s="851"/>
      <c r="GFL49" s="851"/>
      <c r="GFM49" s="851"/>
      <c r="GFN49" s="851"/>
      <c r="GFO49" s="851"/>
      <c r="GFP49" s="851"/>
      <c r="GFQ49" s="851"/>
      <c r="GFR49" s="851"/>
      <c r="GFS49" s="851"/>
      <c r="GFT49" s="851"/>
      <c r="GFU49" s="851"/>
      <c r="GFV49" s="851"/>
      <c r="GFW49" s="851"/>
      <c r="GFX49" s="851"/>
      <c r="GFY49" s="851"/>
      <c r="GFZ49" s="851"/>
      <c r="GGA49" s="851"/>
      <c r="GGB49" s="851"/>
      <c r="GGC49" s="851"/>
      <c r="GGD49" s="851"/>
      <c r="GGE49" s="851"/>
      <c r="GGF49" s="851"/>
      <c r="GGG49" s="851"/>
      <c r="GGH49" s="851"/>
      <c r="GGI49" s="851"/>
      <c r="GGJ49" s="851"/>
      <c r="GGK49" s="851"/>
      <c r="GGL49" s="851"/>
      <c r="GGM49" s="851"/>
      <c r="GGN49" s="851"/>
      <c r="GGO49" s="851"/>
      <c r="GGP49" s="851"/>
      <c r="GGQ49" s="851"/>
      <c r="GGR49" s="851"/>
      <c r="GGS49" s="851"/>
      <c r="GGT49" s="851"/>
      <c r="GGU49" s="851"/>
      <c r="GGV49" s="851"/>
      <c r="GGW49" s="851"/>
      <c r="GGX49" s="851"/>
      <c r="GGY49" s="851"/>
      <c r="GGZ49" s="851"/>
      <c r="GHA49" s="851"/>
      <c r="GHB49" s="851"/>
      <c r="GHC49" s="851"/>
      <c r="GHD49" s="851"/>
      <c r="GHE49" s="851"/>
      <c r="GHF49" s="851"/>
      <c r="GHG49" s="851"/>
      <c r="GHH49" s="851"/>
      <c r="GHI49" s="851"/>
      <c r="GHJ49" s="851"/>
      <c r="GHK49" s="851"/>
      <c r="GHL49" s="851"/>
      <c r="GHM49" s="851"/>
      <c r="GHN49" s="851"/>
      <c r="GHO49" s="851"/>
      <c r="GHP49" s="851"/>
      <c r="GHQ49" s="851"/>
      <c r="GHR49" s="851"/>
      <c r="GHS49" s="851"/>
      <c r="GHT49" s="851"/>
      <c r="GHU49" s="851"/>
      <c r="GHV49" s="851"/>
      <c r="GHW49" s="851"/>
      <c r="GHX49" s="851"/>
      <c r="GHY49" s="851"/>
      <c r="GHZ49" s="851"/>
      <c r="GIA49" s="851"/>
      <c r="GIB49" s="851"/>
      <c r="GIC49" s="851"/>
      <c r="GID49" s="851"/>
      <c r="GIE49" s="851"/>
      <c r="GIF49" s="851"/>
      <c r="GIG49" s="851"/>
      <c r="GIH49" s="851"/>
      <c r="GII49" s="851"/>
      <c r="GIJ49" s="851"/>
      <c r="GIK49" s="851"/>
      <c r="GIL49" s="851"/>
      <c r="GIM49" s="851"/>
      <c r="GIN49" s="851"/>
      <c r="GIO49" s="851"/>
      <c r="GIP49" s="851"/>
      <c r="GIQ49" s="851"/>
      <c r="GIR49" s="851"/>
      <c r="GIS49" s="851"/>
      <c r="GIT49" s="851"/>
      <c r="GIU49" s="851"/>
      <c r="GIV49" s="851"/>
      <c r="GIW49" s="851"/>
      <c r="GIX49" s="851"/>
      <c r="GIY49" s="851"/>
      <c r="GIZ49" s="851"/>
      <c r="GJA49" s="851"/>
      <c r="GJB49" s="851"/>
      <c r="GJC49" s="851"/>
      <c r="GJD49" s="851"/>
      <c r="GJE49" s="851"/>
      <c r="GJF49" s="851"/>
      <c r="GJG49" s="851"/>
      <c r="GJH49" s="851"/>
      <c r="GJI49" s="851"/>
      <c r="GJJ49" s="851"/>
      <c r="GJK49" s="851"/>
      <c r="GJL49" s="851"/>
      <c r="GJM49" s="851"/>
      <c r="GJN49" s="851"/>
      <c r="GJO49" s="851"/>
      <c r="GJP49" s="851"/>
      <c r="GJQ49" s="851"/>
      <c r="GJR49" s="851"/>
      <c r="GJS49" s="851"/>
      <c r="GJT49" s="851"/>
      <c r="GJU49" s="851"/>
      <c r="GJV49" s="851"/>
      <c r="GJW49" s="851"/>
      <c r="GJX49" s="851"/>
      <c r="GJY49" s="851"/>
      <c r="GJZ49" s="851"/>
      <c r="GKA49" s="851"/>
      <c r="GKB49" s="851"/>
      <c r="GKC49" s="851"/>
      <c r="GKD49" s="851"/>
      <c r="GKE49" s="851"/>
      <c r="GKF49" s="851"/>
      <c r="GKG49" s="851"/>
      <c r="GKH49" s="851"/>
      <c r="GKI49" s="851"/>
      <c r="GKJ49" s="851"/>
      <c r="GKK49" s="851"/>
      <c r="GKL49" s="851"/>
      <c r="GKM49" s="851"/>
      <c r="GKN49" s="851"/>
      <c r="GKO49" s="851"/>
      <c r="GKP49" s="851"/>
      <c r="GKQ49" s="851"/>
      <c r="GKR49" s="851"/>
      <c r="GKS49" s="851"/>
      <c r="GKT49" s="851"/>
      <c r="GKU49" s="851"/>
      <c r="GKV49" s="851"/>
      <c r="GKW49" s="851"/>
      <c r="GKX49" s="851"/>
      <c r="GKY49" s="851"/>
      <c r="GKZ49" s="851"/>
      <c r="GLA49" s="851"/>
      <c r="GLB49" s="851"/>
      <c r="GLC49" s="851"/>
      <c r="GLD49" s="851"/>
      <c r="GLE49" s="851"/>
      <c r="GLF49" s="851"/>
      <c r="GLG49" s="851"/>
      <c r="GLH49" s="851"/>
      <c r="GLI49" s="851"/>
      <c r="GLJ49" s="851"/>
      <c r="GLK49" s="851"/>
      <c r="GLL49" s="851"/>
      <c r="GLM49" s="851"/>
      <c r="GLN49" s="851"/>
      <c r="GLO49" s="851"/>
      <c r="GLP49" s="851"/>
      <c r="GLQ49" s="851"/>
      <c r="GLR49" s="851"/>
      <c r="GLS49" s="851"/>
      <c r="GLT49" s="851"/>
      <c r="GLU49" s="851"/>
      <c r="GLV49" s="851"/>
      <c r="GLW49" s="851"/>
      <c r="GLX49" s="851"/>
      <c r="GLY49" s="851"/>
      <c r="GLZ49" s="851"/>
      <c r="GMA49" s="851"/>
      <c r="GMB49" s="851"/>
      <c r="GMC49" s="851"/>
      <c r="GMD49" s="851"/>
      <c r="GME49" s="851"/>
      <c r="GMF49" s="851"/>
      <c r="GMG49" s="851"/>
      <c r="GMH49" s="851"/>
      <c r="GMI49" s="851"/>
      <c r="GMJ49" s="851"/>
      <c r="GMK49" s="851"/>
      <c r="GML49" s="851"/>
      <c r="GMM49" s="851"/>
      <c r="GMN49" s="851"/>
      <c r="GMO49" s="851"/>
      <c r="GMP49" s="851"/>
      <c r="GMQ49" s="851"/>
      <c r="GMR49" s="851"/>
      <c r="GMS49" s="851"/>
      <c r="GMT49" s="851"/>
      <c r="GMU49" s="851"/>
      <c r="GMV49" s="851"/>
      <c r="GMW49" s="851"/>
      <c r="GMX49" s="851"/>
      <c r="GMY49" s="851"/>
      <c r="GMZ49" s="851"/>
      <c r="GNA49" s="851"/>
      <c r="GNB49" s="851"/>
      <c r="GNC49" s="851"/>
      <c r="GND49" s="851"/>
      <c r="GNE49" s="851"/>
      <c r="GNF49" s="851"/>
      <c r="GNG49" s="851"/>
      <c r="GNH49" s="851"/>
      <c r="GNI49" s="851"/>
      <c r="GNJ49" s="851"/>
      <c r="GNK49" s="851"/>
      <c r="GNL49" s="851"/>
      <c r="GNM49" s="851"/>
      <c r="GNN49" s="851"/>
      <c r="GNO49" s="851"/>
      <c r="GNP49" s="851"/>
      <c r="GNQ49" s="851"/>
      <c r="GNR49" s="851"/>
      <c r="GNS49" s="851"/>
      <c r="GNT49" s="851"/>
      <c r="GNU49" s="851"/>
      <c r="GNV49" s="851"/>
      <c r="GNW49" s="851"/>
      <c r="GNX49" s="851"/>
      <c r="GNY49" s="851"/>
      <c r="GNZ49" s="851"/>
      <c r="GOA49" s="851"/>
      <c r="GOB49" s="851"/>
      <c r="GOC49" s="851"/>
      <c r="GOD49" s="851"/>
      <c r="GOE49" s="851"/>
      <c r="GOF49" s="851"/>
      <c r="GOG49" s="851"/>
      <c r="GOH49" s="851"/>
      <c r="GOI49" s="851"/>
      <c r="GOJ49" s="851"/>
      <c r="GOK49" s="851"/>
      <c r="GOL49" s="851"/>
      <c r="GOM49" s="851"/>
      <c r="GON49" s="851"/>
      <c r="GOO49" s="851"/>
      <c r="GOP49" s="851"/>
      <c r="GOQ49" s="851"/>
      <c r="GOR49" s="851"/>
      <c r="GOS49" s="851"/>
      <c r="GOT49" s="851"/>
      <c r="GOU49" s="851"/>
      <c r="GOV49" s="851"/>
      <c r="GOW49" s="851"/>
      <c r="GOX49" s="851"/>
      <c r="GOY49" s="851"/>
      <c r="GOZ49" s="851"/>
      <c r="GPA49" s="851"/>
      <c r="GPB49" s="851"/>
      <c r="GPC49" s="851"/>
      <c r="GPD49" s="851"/>
      <c r="GPE49" s="851"/>
      <c r="GPF49" s="851"/>
      <c r="GPG49" s="851"/>
      <c r="GPH49" s="851"/>
      <c r="GPI49" s="851"/>
      <c r="GPJ49" s="851"/>
      <c r="GPK49" s="851"/>
      <c r="GPL49" s="851"/>
      <c r="GPM49" s="851"/>
      <c r="GPN49" s="851"/>
      <c r="GPO49" s="851"/>
      <c r="GPP49" s="851"/>
      <c r="GPQ49" s="851"/>
      <c r="GPR49" s="851"/>
      <c r="GPS49" s="851"/>
      <c r="GPT49" s="851"/>
      <c r="GPU49" s="851"/>
      <c r="GPV49" s="851"/>
      <c r="GPW49" s="851"/>
      <c r="GPX49" s="851"/>
      <c r="GPY49" s="851"/>
      <c r="GPZ49" s="851"/>
      <c r="GQA49" s="851"/>
      <c r="GQB49" s="851"/>
      <c r="GQC49" s="851"/>
      <c r="GQD49" s="851"/>
      <c r="GQE49" s="851"/>
      <c r="GQF49" s="851"/>
      <c r="GQG49" s="851"/>
      <c r="GQH49" s="851"/>
      <c r="GQI49" s="851"/>
      <c r="GQJ49" s="851"/>
      <c r="GQK49" s="851"/>
      <c r="GQL49" s="851"/>
      <c r="GQM49" s="851"/>
      <c r="GQN49" s="851"/>
      <c r="GQO49" s="851"/>
      <c r="GQP49" s="851"/>
      <c r="GQQ49" s="851"/>
      <c r="GQR49" s="851"/>
      <c r="GQS49" s="851"/>
      <c r="GQT49" s="851"/>
      <c r="GQU49" s="851"/>
      <c r="GQV49" s="851"/>
      <c r="GQW49" s="851"/>
      <c r="GQX49" s="851"/>
      <c r="GQY49" s="851"/>
      <c r="GQZ49" s="851"/>
      <c r="GRA49" s="851"/>
      <c r="GRB49" s="851"/>
      <c r="GRC49" s="851"/>
      <c r="GRD49" s="851"/>
      <c r="GRE49" s="851"/>
      <c r="GRF49" s="851"/>
      <c r="GRG49" s="851"/>
      <c r="GRH49" s="851"/>
      <c r="GRI49" s="851"/>
      <c r="GRJ49" s="851"/>
      <c r="GRK49" s="851"/>
      <c r="GRL49" s="851"/>
      <c r="GRM49" s="851"/>
      <c r="GRN49" s="851"/>
      <c r="GRO49" s="851"/>
      <c r="GRP49" s="851"/>
      <c r="GRQ49" s="851"/>
      <c r="GRR49" s="851"/>
      <c r="GRS49" s="851"/>
      <c r="GRT49" s="851"/>
      <c r="GRU49" s="851"/>
      <c r="GRV49" s="851"/>
      <c r="GRW49" s="851"/>
      <c r="GRX49" s="851"/>
      <c r="GRY49" s="851"/>
      <c r="GRZ49" s="851"/>
      <c r="GSA49" s="851"/>
      <c r="GSB49" s="851"/>
      <c r="GSC49" s="851"/>
      <c r="GSD49" s="851"/>
      <c r="GSE49" s="851"/>
      <c r="GSF49" s="851"/>
      <c r="GSG49" s="851"/>
      <c r="GSH49" s="851"/>
      <c r="GSI49" s="851"/>
      <c r="GSJ49" s="851"/>
      <c r="GSK49" s="851"/>
      <c r="GSL49" s="851"/>
      <c r="GSM49" s="851"/>
      <c r="GSN49" s="851"/>
      <c r="GSO49" s="851"/>
      <c r="GSP49" s="851"/>
      <c r="GSQ49" s="851"/>
      <c r="GSR49" s="851"/>
      <c r="GSS49" s="851"/>
      <c r="GST49" s="851"/>
      <c r="GSU49" s="851"/>
      <c r="GSV49" s="851"/>
      <c r="GSW49" s="851"/>
      <c r="GSX49" s="851"/>
      <c r="GSY49" s="851"/>
      <c r="GSZ49" s="851"/>
      <c r="GTA49" s="851"/>
      <c r="GTB49" s="851"/>
      <c r="GTC49" s="851"/>
      <c r="GTD49" s="851"/>
      <c r="GTE49" s="851"/>
      <c r="GTF49" s="851"/>
      <c r="GTG49" s="851"/>
      <c r="GTH49" s="851"/>
      <c r="GTI49" s="851"/>
      <c r="GTJ49" s="851"/>
      <c r="GTK49" s="851"/>
      <c r="GTL49" s="851"/>
      <c r="GTM49" s="851"/>
      <c r="GTN49" s="851"/>
      <c r="GTO49" s="851"/>
      <c r="GTP49" s="851"/>
      <c r="GTQ49" s="851"/>
      <c r="GTR49" s="851"/>
      <c r="GTS49" s="851"/>
      <c r="GTT49" s="851"/>
      <c r="GTU49" s="851"/>
      <c r="GTV49" s="851"/>
      <c r="GTW49" s="851"/>
      <c r="GTX49" s="851"/>
      <c r="GTY49" s="851"/>
      <c r="GTZ49" s="851"/>
      <c r="GUA49" s="851"/>
      <c r="GUB49" s="851"/>
      <c r="GUC49" s="851"/>
      <c r="GUD49" s="851"/>
      <c r="GUE49" s="851"/>
      <c r="GUF49" s="851"/>
      <c r="GUG49" s="851"/>
      <c r="GUH49" s="851"/>
      <c r="GUI49" s="851"/>
      <c r="GUJ49" s="851"/>
      <c r="GUK49" s="851"/>
      <c r="GUL49" s="851"/>
      <c r="GUM49" s="851"/>
      <c r="GUN49" s="851"/>
      <c r="GUO49" s="851"/>
      <c r="GUP49" s="851"/>
      <c r="GUQ49" s="851"/>
      <c r="GUR49" s="851"/>
      <c r="GUS49" s="851"/>
      <c r="GUT49" s="851"/>
      <c r="GUU49" s="851"/>
      <c r="GUV49" s="851"/>
      <c r="GUW49" s="851"/>
      <c r="GUX49" s="851"/>
      <c r="GUY49" s="851"/>
      <c r="GUZ49" s="851"/>
      <c r="GVA49" s="851"/>
      <c r="GVB49" s="851"/>
      <c r="GVC49" s="851"/>
      <c r="GVD49" s="851"/>
      <c r="GVE49" s="851"/>
      <c r="GVF49" s="851"/>
      <c r="GVG49" s="851"/>
      <c r="GVH49" s="851"/>
      <c r="GVI49" s="851"/>
      <c r="GVJ49" s="851"/>
      <c r="GVK49" s="851"/>
      <c r="GVL49" s="851"/>
      <c r="GVM49" s="851"/>
      <c r="GVN49" s="851"/>
      <c r="GVO49" s="851"/>
      <c r="GVP49" s="851"/>
      <c r="GVQ49" s="851"/>
      <c r="GVR49" s="851"/>
      <c r="GVS49" s="851"/>
      <c r="GVT49" s="851"/>
      <c r="GVU49" s="851"/>
      <c r="GVV49" s="851"/>
      <c r="GVW49" s="851"/>
      <c r="GVX49" s="851"/>
      <c r="GVY49" s="851"/>
      <c r="GVZ49" s="851"/>
      <c r="GWA49" s="851"/>
      <c r="GWB49" s="851"/>
      <c r="GWC49" s="851"/>
      <c r="GWD49" s="851"/>
      <c r="GWE49" s="851"/>
      <c r="GWF49" s="851"/>
      <c r="GWG49" s="851"/>
      <c r="GWH49" s="851"/>
      <c r="GWI49" s="851"/>
      <c r="GWJ49" s="851"/>
      <c r="GWK49" s="851"/>
      <c r="GWL49" s="851"/>
      <c r="GWM49" s="851"/>
      <c r="GWN49" s="851"/>
      <c r="GWO49" s="851"/>
      <c r="GWP49" s="851"/>
      <c r="GWQ49" s="851"/>
      <c r="GWR49" s="851"/>
      <c r="GWS49" s="851"/>
      <c r="GWT49" s="851"/>
      <c r="GWU49" s="851"/>
      <c r="GWV49" s="851"/>
      <c r="GWW49" s="851"/>
      <c r="GWX49" s="851"/>
      <c r="GWY49" s="851"/>
      <c r="GWZ49" s="851"/>
      <c r="GXA49" s="851"/>
      <c r="GXB49" s="851"/>
      <c r="GXC49" s="851"/>
      <c r="GXD49" s="851"/>
      <c r="GXE49" s="851"/>
      <c r="GXF49" s="851"/>
      <c r="GXG49" s="851"/>
      <c r="GXH49" s="851"/>
      <c r="GXI49" s="851"/>
      <c r="GXJ49" s="851"/>
      <c r="GXK49" s="851"/>
      <c r="GXL49" s="851"/>
      <c r="GXM49" s="851"/>
      <c r="GXN49" s="851"/>
      <c r="GXO49" s="851"/>
      <c r="GXP49" s="851"/>
      <c r="GXQ49" s="851"/>
      <c r="GXR49" s="851"/>
      <c r="GXS49" s="851"/>
      <c r="GXT49" s="851"/>
      <c r="GXU49" s="851"/>
      <c r="GXV49" s="851"/>
      <c r="GXW49" s="851"/>
      <c r="GXX49" s="851"/>
      <c r="GXY49" s="851"/>
      <c r="GXZ49" s="851"/>
      <c r="GYA49" s="851"/>
      <c r="GYB49" s="851"/>
      <c r="GYC49" s="851"/>
      <c r="GYD49" s="851"/>
      <c r="GYE49" s="851"/>
      <c r="GYF49" s="851"/>
      <c r="GYG49" s="851"/>
      <c r="GYH49" s="851"/>
      <c r="GYI49" s="851"/>
      <c r="GYJ49" s="851"/>
      <c r="GYK49" s="851"/>
      <c r="GYL49" s="851"/>
      <c r="GYM49" s="851"/>
      <c r="GYN49" s="851"/>
      <c r="GYO49" s="851"/>
      <c r="GYP49" s="851"/>
      <c r="GYQ49" s="851"/>
      <c r="GYR49" s="851"/>
      <c r="GYS49" s="851"/>
      <c r="GYT49" s="851"/>
      <c r="GYU49" s="851"/>
      <c r="GYV49" s="851"/>
      <c r="GYW49" s="851"/>
      <c r="GYX49" s="851"/>
      <c r="GYY49" s="851"/>
      <c r="GYZ49" s="851"/>
      <c r="GZA49" s="851"/>
      <c r="GZB49" s="851"/>
      <c r="GZC49" s="851"/>
      <c r="GZD49" s="851"/>
      <c r="GZE49" s="851"/>
      <c r="GZF49" s="851"/>
      <c r="GZG49" s="851"/>
      <c r="GZH49" s="851"/>
      <c r="GZI49" s="851"/>
      <c r="GZJ49" s="851"/>
      <c r="GZK49" s="851"/>
      <c r="GZL49" s="851"/>
      <c r="GZM49" s="851"/>
      <c r="GZN49" s="851"/>
      <c r="GZO49" s="851"/>
      <c r="GZP49" s="851"/>
      <c r="GZQ49" s="851"/>
      <c r="GZR49" s="851"/>
      <c r="GZS49" s="851"/>
      <c r="GZT49" s="851"/>
      <c r="GZU49" s="851"/>
      <c r="GZV49" s="851"/>
      <c r="GZW49" s="851"/>
      <c r="GZX49" s="851"/>
      <c r="GZY49" s="851"/>
      <c r="GZZ49" s="851"/>
      <c r="HAA49" s="851"/>
      <c r="HAB49" s="851"/>
      <c r="HAC49" s="851"/>
      <c r="HAD49" s="851"/>
      <c r="HAE49" s="851"/>
      <c r="HAF49" s="851"/>
      <c r="HAG49" s="851"/>
      <c r="HAH49" s="851"/>
      <c r="HAI49" s="851"/>
      <c r="HAJ49" s="851"/>
      <c r="HAK49" s="851"/>
      <c r="HAL49" s="851"/>
      <c r="HAM49" s="851"/>
      <c r="HAN49" s="851"/>
      <c r="HAO49" s="851"/>
      <c r="HAP49" s="851"/>
      <c r="HAQ49" s="851"/>
      <c r="HAR49" s="851"/>
      <c r="HAS49" s="851"/>
      <c r="HAT49" s="851"/>
      <c r="HAU49" s="851"/>
      <c r="HAV49" s="851"/>
      <c r="HAW49" s="851"/>
      <c r="HAX49" s="851"/>
      <c r="HAY49" s="851"/>
      <c r="HAZ49" s="851"/>
      <c r="HBA49" s="851"/>
      <c r="HBB49" s="851"/>
      <c r="HBC49" s="851"/>
      <c r="HBD49" s="851"/>
      <c r="HBE49" s="851"/>
      <c r="HBF49" s="851"/>
      <c r="HBG49" s="851"/>
      <c r="HBH49" s="851"/>
      <c r="HBI49" s="851"/>
      <c r="HBJ49" s="851"/>
      <c r="HBK49" s="851"/>
      <c r="HBL49" s="851"/>
      <c r="HBM49" s="851"/>
      <c r="HBN49" s="851"/>
      <c r="HBO49" s="851"/>
      <c r="HBP49" s="851"/>
      <c r="HBQ49" s="851"/>
      <c r="HBR49" s="851"/>
      <c r="HBS49" s="851"/>
      <c r="HBT49" s="851"/>
      <c r="HBU49" s="851"/>
      <c r="HBV49" s="851"/>
      <c r="HBW49" s="851"/>
      <c r="HBX49" s="851"/>
      <c r="HBY49" s="851"/>
      <c r="HBZ49" s="851"/>
      <c r="HCA49" s="851"/>
      <c r="HCB49" s="851"/>
      <c r="HCC49" s="851"/>
      <c r="HCD49" s="851"/>
      <c r="HCE49" s="851"/>
      <c r="HCF49" s="851"/>
      <c r="HCG49" s="851"/>
      <c r="HCH49" s="851"/>
      <c r="HCI49" s="851"/>
      <c r="HCJ49" s="851"/>
      <c r="HCK49" s="851"/>
      <c r="HCL49" s="851"/>
      <c r="HCM49" s="851"/>
      <c r="HCN49" s="851"/>
      <c r="HCO49" s="851"/>
      <c r="HCP49" s="851"/>
      <c r="HCQ49" s="851"/>
      <c r="HCR49" s="851"/>
      <c r="HCS49" s="851"/>
      <c r="HCT49" s="851"/>
      <c r="HCU49" s="851"/>
      <c r="HCV49" s="851"/>
      <c r="HCW49" s="851"/>
      <c r="HCX49" s="851"/>
      <c r="HCY49" s="851"/>
      <c r="HCZ49" s="851"/>
      <c r="HDA49" s="851"/>
      <c r="HDB49" s="851"/>
      <c r="HDC49" s="851"/>
      <c r="HDD49" s="851"/>
      <c r="HDE49" s="851"/>
      <c r="HDF49" s="851"/>
      <c r="HDG49" s="851"/>
      <c r="HDH49" s="851"/>
      <c r="HDI49" s="851"/>
      <c r="HDJ49" s="851"/>
      <c r="HDK49" s="851"/>
      <c r="HDL49" s="851"/>
      <c r="HDM49" s="851"/>
      <c r="HDN49" s="851"/>
      <c r="HDO49" s="851"/>
      <c r="HDP49" s="851"/>
      <c r="HDQ49" s="851"/>
      <c r="HDR49" s="851"/>
      <c r="HDS49" s="851"/>
      <c r="HDT49" s="851"/>
      <c r="HDU49" s="851"/>
      <c r="HDV49" s="851"/>
      <c r="HDW49" s="851"/>
      <c r="HDX49" s="851"/>
      <c r="HDY49" s="851"/>
      <c r="HDZ49" s="851"/>
      <c r="HEA49" s="851"/>
      <c r="HEB49" s="851"/>
      <c r="HEC49" s="851"/>
      <c r="HED49" s="851"/>
      <c r="HEE49" s="851"/>
      <c r="HEF49" s="851"/>
      <c r="HEG49" s="851"/>
      <c r="HEH49" s="851"/>
      <c r="HEI49" s="851"/>
      <c r="HEJ49" s="851"/>
      <c r="HEK49" s="851"/>
      <c r="HEL49" s="851"/>
      <c r="HEM49" s="851"/>
      <c r="HEN49" s="851"/>
      <c r="HEO49" s="851"/>
      <c r="HEP49" s="851"/>
      <c r="HEQ49" s="851"/>
      <c r="HER49" s="851"/>
      <c r="HES49" s="851"/>
      <c r="HET49" s="851"/>
      <c r="HEU49" s="851"/>
      <c r="HEV49" s="851"/>
      <c r="HEW49" s="851"/>
      <c r="HEX49" s="851"/>
      <c r="HEY49" s="851"/>
      <c r="HEZ49" s="851"/>
      <c r="HFA49" s="851"/>
      <c r="HFB49" s="851"/>
      <c r="HFC49" s="851"/>
      <c r="HFD49" s="851"/>
      <c r="HFE49" s="851"/>
      <c r="HFF49" s="851"/>
      <c r="HFG49" s="851"/>
      <c r="HFH49" s="851"/>
      <c r="HFI49" s="851"/>
      <c r="HFJ49" s="851"/>
      <c r="HFK49" s="851"/>
      <c r="HFL49" s="851"/>
      <c r="HFM49" s="851"/>
      <c r="HFN49" s="851"/>
      <c r="HFO49" s="851"/>
      <c r="HFP49" s="851"/>
      <c r="HFQ49" s="851"/>
      <c r="HFR49" s="851"/>
      <c r="HFS49" s="851"/>
      <c r="HFT49" s="851"/>
      <c r="HFU49" s="851"/>
      <c r="HFV49" s="851"/>
      <c r="HFW49" s="851"/>
      <c r="HFX49" s="851"/>
      <c r="HFY49" s="851"/>
      <c r="HFZ49" s="851"/>
      <c r="HGA49" s="851"/>
      <c r="HGB49" s="851"/>
      <c r="HGC49" s="851"/>
      <c r="HGD49" s="851"/>
      <c r="HGE49" s="851"/>
      <c r="HGF49" s="851"/>
      <c r="HGG49" s="851"/>
      <c r="HGH49" s="851"/>
      <c r="HGI49" s="851"/>
      <c r="HGJ49" s="851"/>
      <c r="HGK49" s="851"/>
      <c r="HGL49" s="851"/>
      <c r="HGM49" s="851"/>
      <c r="HGN49" s="851"/>
      <c r="HGO49" s="851"/>
      <c r="HGP49" s="851"/>
      <c r="HGQ49" s="851"/>
      <c r="HGR49" s="851"/>
      <c r="HGS49" s="851"/>
      <c r="HGT49" s="851"/>
      <c r="HGU49" s="851"/>
      <c r="HGV49" s="851"/>
      <c r="HGW49" s="851"/>
      <c r="HGX49" s="851"/>
      <c r="HGY49" s="851"/>
      <c r="HGZ49" s="851"/>
      <c r="HHA49" s="851"/>
      <c r="HHB49" s="851"/>
      <c r="HHC49" s="851"/>
      <c r="HHD49" s="851"/>
      <c r="HHE49" s="851"/>
      <c r="HHF49" s="851"/>
      <c r="HHG49" s="851"/>
      <c r="HHH49" s="851"/>
      <c r="HHI49" s="851"/>
      <c r="HHJ49" s="851"/>
      <c r="HHK49" s="851"/>
      <c r="HHL49" s="851"/>
      <c r="HHM49" s="851"/>
      <c r="HHN49" s="851"/>
      <c r="HHO49" s="851"/>
      <c r="HHP49" s="851"/>
      <c r="HHQ49" s="851"/>
      <c r="HHR49" s="851"/>
      <c r="HHS49" s="851"/>
      <c r="HHT49" s="851"/>
      <c r="HHU49" s="851"/>
      <c r="HHV49" s="851"/>
      <c r="HHW49" s="851"/>
      <c r="HHX49" s="851"/>
      <c r="HHY49" s="851"/>
      <c r="HHZ49" s="851"/>
      <c r="HIA49" s="851"/>
      <c r="HIB49" s="851"/>
      <c r="HIC49" s="851"/>
      <c r="HID49" s="851"/>
      <c r="HIE49" s="851"/>
      <c r="HIF49" s="851"/>
      <c r="HIG49" s="851"/>
      <c r="HIH49" s="851"/>
      <c r="HII49" s="851"/>
      <c r="HIJ49" s="851"/>
      <c r="HIK49" s="851"/>
      <c r="HIL49" s="851"/>
      <c r="HIM49" s="851"/>
      <c r="HIN49" s="851"/>
      <c r="HIO49" s="851"/>
      <c r="HIP49" s="851"/>
      <c r="HIQ49" s="851"/>
      <c r="HIR49" s="851"/>
      <c r="HIS49" s="851"/>
      <c r="HIT49" s="851"/>
      <c r="HIU49" s="851"/>
      <c r="HIV49" s="851"/>
      <c r="HIW49" s="851"/>
      <c r="HIX49" s="851"/>
      <c r="HIY49" s="851"/>
      <c r="HIZ49" s="851"/>
      <c r="HJA49" s="851"/>
      <c r="HJB49" s="851"/>
      <c r="HJC49" s="851"/>
      <c r="HJD49" s="851"/>
      <c r="HJE49" s="851"/>
      <c r="HJF49" s="851"/>
      <c r="HJG49" s="851"/>
      <c r="HJH49" s="851"/>
      <c r="HJI49" s="851"/>
      <c r="HJJ49" s="851"/>
      <c r="HJK49" s="851"/>
      <c r="HJL49" s="851"/>
      <c r="HJM49" s="851"/>
      <c r="HJN49" s="851"/>
      <c r="HJO49" s="851"/>
      <c r="HJP49" s="851"/>
      <c r="HJQ49" s="851"/>
      <c r="HJR49" s="851"/>
      <c r="HJS49" s="851"/>
      <c r="HJT49" s="851"/>
      <c r="HJU49" s="851"/>
      <c r="HJV49" s="851"/>
      <c r="HJW49" s="851"/>
      <c r="HJX49" s="851"/>
      <c r="HJY49" s="851"/>
      <c r="HJZ49" s="851"/>
      <c r="HKA49" s="851"/>
      <c r="HKB49" s="851"/>
      <c r="HKC49" s="851"/>
      <c r="HKD49" s="851"/>
      <c r="HKE49" s="851"/>
      <c r="HKF49" s="851"/>
      <c r="HKG49" s="851"/>
      <c r="HKH49" s="851"/>
      <c r="HKI49" s="851"/>
      <c r="HKJ49" s="851"/>
      <c r="HKK49" s="851"/>
      <c r="HKL49" s="851"/>
      <c r="HKM49" s="851"/>
      <c r="HKN49" s="851"/>
      <c r="HKO49" s="851"/>
      <c r="HKP49" s="851"/>
      <c r="HKQ49" s="851"/>
      <c r="HKR49" s="851"/>
      <c r="HKS49" s="851"/>
      <c r="HKT49" s="851"/>
      <c r="HKU49" s="851"/>
      <c r="HKV49" s="851"/>
      <c r="HKW49" s="851"/>
      <c r="HKX49" s="851"/>
      <c r="HKY49" s="851"/>
      <c r="HKZ49" s="851"/>
      <c r="HLA49" s="851"/>
      <c r="HLB49" s="851"/>
      <c r="HLC49" s="851"/>
      <c r="HLD49" s="851"/>
      <c r="HLE49" s="851"/>
      <c r="HLF49" s="851"/>
      <c r="HLG49" s="851"/>
      <c r="HLH49" s="851"/>
      <c r="HLI49" s="851"/>
      <c r="HLJ49" s="851"/>
      <c r="HLK49" s="851"/>
      <c r="HLL49" s="851"/>
      <c r="HLM49" s="851"/>
      <c r="HLN49" s="851"/>
      <c r="HLO49" s="851"/>
      <c r="HLP49" s="851"/>
      <c r="HLQ49" s="851"/>
      <c r="HLR49" s="851"/>
      <c r="HLS49" s="851"/>
      <c r="HLT49" s="851"/>
      <c r="HLU49" s="851"/>
      <c r="HLV49" s="851"/>
      <c r="HLW49" s="851"/>
      <c r="HLX49" s="851"/>
      <c r="HLY49" s="851"/>
      <c r="HLZ49" s="851"/>
      <c r="HMA49" s="851"/>
      <c r="HMB49" s="851"/>
      <c r="HMC49" s="851"/>
      <c r="HMD49" s="851"/>
      <c r="HME49" s="851"/>
      <c r="HMF49" s="851"/>
      <c r="HMG49" s="851"/>
      <c r="HMH49" s="851"/>
      <c r="HMI49" s="851"/>
      <c r="HMJ49" s="851"/>
      <c r="HMK49" s="851"/>
      <c r="HML49" s="851"/>
      <c r="HMM49" s="851"/>
      <c r="HMN49" s="851"/>
      <c r="HMO49" s="851"/>
      <c r="HMP49" s="851"/>
      <c r="HMQ49" s="851"/>
      <c r="HMR49" s="851"/>
      <c r="HMS49" s="851"/>
      <c r="HMT49" s="851"/>
      <c r="HMU49" s="851"/>
      <c r="HMV49" s="851"/>
      <c r="HMW49" s="851"/>
      <c r="HMX49" s="851"/>
      <c r="HMY49" s="851"/>
      <c r="HMZ49" s="851"/>
      <c r="HNA49" s="851"/>
      <c r="HNB49" s="851"/>
      <c r="HNC49" s="851"/>
      <c r="HND49" s="851"/>
      <c r="HNE49" s="851"/>
      <c r="HNF49" s="851"/>
      <c r="HNG49" s="851"/>
      <c r="HNH49" s="851"/>
      <c r="HNI49" s="851"/>
      <c r="HNJ49" s="851"/>
      <c r="HNK49" s="851"/>
      <c r="HNL49" s="851"/>
      <c r="HNM49" s="851"/>
      <c r="HNN49" s="851"/>
      <c r="HNO49" s="851"/>
      <c r="HNP49" s="851"/>
      <c r="HNQ49" s="851"/>
      <c r="HNR49" s="851"/>
      <c r="HNS49" s="851"/>
      <c r="HNT49" s="851"/>
      <c r="HNU49" s="851"/>
      <c r="HNV49" s="851"/>
      <c r="HNW49" s="851"/>
      <c r="HNX49" s="851"/>
      <c r="HNY49" s="851"/>
      <c r="HNZ49" s="851"/>
      <c r="HOA49" s="851"/>
      <c r="HOB49" s="851"/>
      <c r="HOC49" s="851"/>
      <c r="HOD49" s="851"/>
      <c r="HOE49" s="851"/>
      <c r="HOF49" s="851"/>
      <c r="HOG49" s="851"/>
      <c r="HOH49" s="851"/>
      <c r="HOI49" s="851"/>
      <c r="HOJ49" s="851"/>
      <c r="HOK49" s="851"/>
      <c r="HOL49" s="851"/>
      <c r="HOM49" s="851"/>
      <c r="HON49" s="851"/>
      <c r="HOO49" s="851"/>
      <c r="HOP49" s="851"/>
      <c r="HOQ49" s="851"/>
      <c r="HOR49" s="851"/>
      <c r="HOS49" s="851"/>
      <c r="HOT49" s="851"/>
      <c r="HOU49" s="851"/>
      <c r="HOV49" s="851"/>
      <c r="HOW49" s="851"/>
      <c r="HOX49" s="851"/>
      <c r="HOY49" s="851"/>
      <c r="HOZ49" s="851"/>
      <c r="HPA49" s="851"/>
      <c r="HPB49" s="851"/>
      <c r="HPC49" s="851"/>
      <c r="HPD49" s="851"/>
      <c r="HPE49" s="851"/>
      <c r="HPF49" s="851"/>
      <c r="HPG49" s="851"/>
      <c r="HPH49" s="851"/>
      <c r="HPI49" s="851"/>
      <c r="HPJ49" s="851"/>
      <c r="HPK49" s="851"/>
      <c r="HPL49" s="851"/>
      <c r="HPM49" s="851"/>
      <c r="HPN49" s="851"/>
      <c r="HPO49" s="851"/>
      <c r="HPP49" s="851"/>
      <c r="HPQ49" s="851"/>
      <c r="HPR49" s="851"/>
      <c r="HPS49" s="851"/>
      <c r="HPT49" s="851"/>
      <c r="HPU49" s="851"/>
      <c r="HPV49" s="851"/>
      <c r="HPW49" s="851"/>
      <c r="HPX49" s="851"/>
      <c r="HPY49" s="851"/>
      <c r="HPZ49" s="851"/>
      <c r="HQA49" s="851"/>
      <c r="HQB49" s="851"/>
      <c r="HQC49" s="851"/>
      <c r="HQD49" s="851"/>
      <c r="HQE49" s="851"/>
      <c r="HQF49" s="851"/>
      <c r="HQG49" s="851"/>
      <c r="HQH49" s="851"/>
      <c r="HQI49" s="851"/>
      <c r="HQJ49" s="851"/>
      <c r="HQK49" s="851"/>
      <c r="HQL49" s="851"/>
      <c r="HQM49" s="851"/>
      <c r="HQN49" s="851"/>
      <c r="HQO49" s="851"/>
      <c r="HQP49" s="851"/>
      <c r="HQQ49" s="851"/>
      <c r="HQR49" s="851"/>
      <c r="HQS49" s="851"/>
      <c r="HQT49" s="851"/>
      <c r="HQU49" s="851"/>
      <c r="HQV49" s="851"/>
      <c r="HQW49" s="851"/>
      <c r="HQX49" s="851"/>
      <c r="HQY49" s="851"/>
      <c r="HQZ49" s="851"/>
      <c r="HRA49" s="851"/>
      <c r="HRB49" s="851"/>
      <c r="HRC49" s="851"/>
      <c r="HRD49" s="851"/>
      <c r="HRE49" s="851"/>
      <c r="HRF49" s="851"/>
      <c r="HRG49" s="851"/>
      <c r="HRH49" s="851"/>
      <c r="HRI49" s="851"/>
      <c r="HRJ49" s="851"/>
      <c r="HRK49" s="851"/>
      <c r="HRL49" s="851"/>
      <c r="HRM49" s="851"/>
      <c r="HRN49" s="851"/>
      <c r="HRO49" s="851"/>
      <c r="HRP49" s="851"/>
      <c r="HRQ49" s="851"/>
      <c r="HRR49" s="851"/>
      <c r="HRS49" s="851"/>
      <c r="HRT49" s="851"/>
      <c r="HRU49" s="851"/>
      <c r="HRV49" s="851"/>
      <c r="HRW49" s="851"/>
      <c r="HRX49" s="851"/>
      <c r="HRY49" s="851"/>
      <c r="HRZ49" s="851"/>
      <c r="HSA49" s="851"/>
      <c r="HSB49" s="851"/>
      <c r="HSC49" s="851"/>
      <c r="HSD49" s="851"/>
      <c r="HSE49" s="851"/>
      <c r="HSF49" s="851"/>
      <c r="HSG49" s="851"/>
      <c r="HSH49" s="851"/>
      <c r="HSI49" s="851"/>
      <c r="HSJ49" s="851"/>
      <c r="HSK49" s="851"/>
      <c r="HSL49" s="851"/>
      <c r="HSM49" s="851"/>
      <c r="HSN49" s="851"/>
      <c r="HSO49" s="851"/>
      <c r="HSP49" s="851"/>
      <c r="HSQ49" s="851"/>
      <c r="HSR49" s="851"/>
      <c r="HSS49" s="851"/>
      <c r="HST49" s="851"/>
      <c r="HSU49" s="851"/>
      <c r="HSV49" s="851"/>
      <c r="HSW49" s="851"/>
      <c r="HSX49" s="851"/>
      <c r="HSY49" s="851"/>
      <c r="HSZ49" s="851"/>
      <c r="HTA49" s="851"/>
      <c r="HTB49" s="851"/>
      <c r="HTC49" s="851"/>
      <c r="HTD49" s="851"/>
      <c r="HTE49" s="851"/>
      <c r="HTF49" s="851"/>
      <c r="HTG49" s="851"/>
      <c r="HTH49" s="851"/>
      <c r="HTI49" s="851"/>
      <c r="HTJ49" s="851"/>
      <c r="HTK49" s="851"/>
      <c r="HTL49" s="851"/>
      <c r="HTM49" s="851"/>
      <c r="HTN49" s="851"/>
      <c r="HTO49" s="851"/>
      <c r="HTP49" s="851"/>
      <c r="HTQ49" s="851"/>
      <c r="HTR49" s="851"/>
      <c r="HTS49" s="851"/>
      <c r="HTT49" s="851"/>
      <c r="HTU49" s="851"/>
      <c r="HTV49" s="851"/>
      <c r="HTW49" s="851"/>
      <c r="HTX49" s="851"/>
      <c r="HTY49" s="851"/>
      <c r="HTZ49" s="851"/>
      <c r="HUA49" s="851"/>
      <c r="HUB49" s="851"/>
      <c r="HUC49" s="851"/>
      <c r="HUD49" s="851"/>
      <c r="HUE49" s="851"/>
      <c r="HUF49" s="851"/>
      <c r="HUG49" s="851"/>
      <c r="HUH49" s="851"/>
      <c r="HUI49" s="851"/>
      <c r="HUJ49" s="851"/>
      <c r="HUK49" s="851"/>
      <c r="HUL49" s="851"/>
      <c r="HUM49" s="851"/>
      <c r="HUN49" s="851"/>
      <c r="HUO49" s="851"/>
      <c r="HUP49" s="851"/>
      <c r="HUQ49" s="851"/>
      <c r="HUR49" s="851"/>
      <c r="HUS49" s="851"/>
      <c r="HUT49" s="851"/>
      <c r="HUU49" s="851"/>
      <c r="HUV49" s="851"/>
      <c r="HUW49" s="851"/>
      <c r="HUX49" s="851"/>
      <c r="HUY49" s="851"/>
      <c r="HUZ49" s="851"/>
      <c r="HVA49" s="851"/>
      <c r="HVB49" s="851"/>
      <c r="HVC49" s="851"/>
      <c r="HVD49" s="851"/>
      <c r="HVE49" s="851"/>
      <c r="HVF49" s="851"/>
      <c r="HVG49" s="851"/>
      <c r="HVH49" s="851"/>
      <c r="HVI49" s="851"/>
      <c r="HVJ49" s="851"/>
      <c r="HVK49" s="851"/>
      <c r="HVL49" s="851"/>
      <c r="HVM49" s="851"/>
      <c r="HVN49" s="851"/>
      <c r="HVO49" s="851"/>
      <c r="HVP49" s="851"/>
      <c r="HVQ49" s="851"/>
      <c r="HVR49" s="851"/>
      <c r="HVS49" s="851"/>
      <c r="HVT49" s="851"/>
      <c r="HVU49" s="851"/>
      <c r="HVV49" s="851"/>
      <c r="HVW49" s="851"/>
      <c r="HVX49" s="851"/>
      <c r="HVY49" s="851"/>
      <c r="HVZ49" s="851"/>
      <c r="HWA49" s="851"/>
      <c r="HWB49" s="851"/>
      <c r="HWC49" s="851"/>
      <c r="HWD49" s="851"/>
      <c r="HWE49" s="851"/>
      <c r="HWF49" s="851"/>
      <c r="HWG49" s="851"/>
      <c r="HWH49" s="851"/>
      <c r="HWI49" s="851"/>
      <c r="HWJ49" s="851"/>
      <c r="HWK49" s="851"/>
      <c r="HWL49" s="851"/>
      <c r="HWM49" s="851"/>
      <c r="HWN49" s="851"/>
      <c r="HWO49" s="851"/>
      <c r="HWP49" s="851"/>
      <c r="HWQ49" s="851"/>
      <c r="HWR49" s="851"/>
      <c r="HWS49" s="851"/>
      <c r="HWT49" s="851"/>
      <c r="HWU49" s="851"/>
      <c r="HWV49" s="851"/>
      <c r="HWW49" s="851"/>
      <c r="HWX49" s="851"/>
      <c r="HWY49" s="851"/>
      <c r="HWZ49" s="851"/>
      <c r="HXA49" s="851"/>
      <c r="HXB49" s="851"/>
      <c r="HXC49" s="851"/>
      <c r="HXD49" s="851"/>
      <c r="HXE49" s="851"/>
      <c r="HXF49" s="851"/>
      <c r="HXG49" s="851"/>
      <c r="HXH49" s="851"/>
      <c r="HXI49" s="851"/>
      <c r="HXJ49" s="851"/>
      <c r="HXK49" s="851"/>
      <c r="HXL49" s="851"/>
      <c r="HXM49" s="851"/>
      <c r="HXN49" s="851"/>
      <c r="HXO49" s="851"/>
      <c r="HXP49" s="851"/>
      <c r="HXQ49" s="851"/>
      <c r="HXR49" s="851"/>
      <c r="HXS49" s="851"/>
      <c r="HXT49" s="851"/>
      <c r="HXU49" s="851"/>
      <c r="HXV49" s="851"/>
      <c r="HXW49" s="851"/>
      <c r="HXX49" s="851"/>
      <c r="HXY49" s="851"/>
      <c r="HXZ49" s="851"/>
      <c r="HYA49" s="851"/>
      <c r="HYB49" s="851"/>
      <c r="HYC49" s="851"/>
      <c r="HYD49" s="851"/>
      <c r="HYE49" s="851"/>
      <c r="HYF49" s="851"/>
      <c r="HYG49" s="851"/>
      <c r="HYH49" s="851"/>
      <c r="HYI49" s="851"/>
      <c r="HYJ49" s="851"/>
      <c r="HYK49" s="851"/>
      <c r="HYL49" s="851"/>
      <c r="HYM49" s="851"/>
      <c r="HYN49" s="851"/>
      <c r="HYO49" s="851"/>
      <c r="HYP49" s="851"/>
      <c r="HYQ49" s="851"/>
      <c r="HYR49" s="851"/>
      <c r="HYS49" s="851"/>
      <c r="HYT49" s="851"/>
      <c r="HYU49" s="851"/>
      <c r="HYV49" s="851"/>
      <c r="HYW49" s="851"/>
      <c r="HYX49" s="851"/>
      <c r="HYY49" s="851"/>
      <c r="HYZ49" s="851"/>
      <c r="HZA49" s="851"/>
      <c r="HZB49" s="851"/>
      <c r="HZC49" s="851"/>
      <c r="HZD49" s="851"/>
      <c r="HZE49" s="851"/>
      <c r="HZF49" s="851"/>
      <c r="HZG49" s="851"/>
      <c r="HZH49" s="851"/>
      <c r="HZI49" s="851"/>
      <c r="HZJ49" s="851"/>
      <c r="HZK49" s="851"/>
      <c r="HZL49" s="851"/>
      <c r="HZM49" s="851"/>
      <c r="HZN49" s="851"/>
      <c r="HZO49" s="851"/>
      <c r="HZP49" s="851"/>
      <c r="HZQ49" s="851"/>
      <c r="HZR49" s="851"/>
      <c r="HZS49" s="851"/>
      <c r="HZT49" s="851"/>
      <c r="HZU49" s="851"/>
      <c r="HZV49" s="851"/>
      <c r="HZW49" s="851"/>
      <c r="HZX49" s="851"/>
      <c r="HZY49" s="851"/>
      <c r="HZZ49" s="851"/>
      <c r="IAA49" s="851"/>
      <c r="IAB49" s="851"/>
      <c r="IAC49" s="851"/>
      <c r="IAD49" s="851"/>
      <c r="IAE49" s="851"/>
      <c r="IAF49" s="851"/>
      <c r="IAG49" s="851"/>
      <c r="IAH49" s="851"/>
      <c r="IAI49" s="851"/>
      <c r="IAJ49" s="851"/>
      <c r="IAK49" s="851"/>
      <c r="IAL49" s="851"/>
      <c r="IAM49" s="851"/>
      <c r="IAN49" s="851"/>
      <c r="IAO49" s="851"/>
      <c r="IAP49" s="851"/>
      <c r="IAQ49" s="851"/>
      <c r="IAR49" s="851"/>
      <c r="IAS49" s="851"/>
      <c r="IAT49" s="851"/>
      <c r="IAU49" s="851"/>
      <c r="IAV49" s="851"/>
      <c r="IAW49" s="851"/>
      <c r="IAX49" s="851"/>
      <c r="IAY49" s="851"/>
      <c r="IAZ49" s="851"/>
      <c r="IBA49" s="851"/>
      <c r="IBB49" s="851"/>
      <c r="IBC49" s="851"/>
      <c r="IBD49" s="851"/>
      <c r="IBE49" s="851"/>
      <c r="IBF49" s="851"/>
      <c r="IBG49" s="851"/>
      <c r="IBH49" s="851"/>
      <c r="IBI49" s="851"/>
      <c r="IBJ49" s="851"/>
      <c r="IBK49" s="851"/>
      <c r="IBL49" s="851"/>
      <c r="IBM49" s="851"/>
      <c r="IBN49" s="851"/>
      <c r="IBO49" s="851"/>
      <c r="IBP49" s="851"/>
      <c r="IBQ49" s="851"/>
      <c r="IBR49" s="851"/>
      <c r="IBS49" s="851"/>
      <c r="IBT49" s="851"/>
      <c r="IBU49" s="851"/>
      <c r="IBV49" s="851"/>
      <c r="IBW49" s="851"/>
      <c r="IBX49" s="851"/>
      <c r="IBY49" s="851"/>
      <c r="IBZ49" s="851"/>
      <c r="ICA49" s="851"/>
      <c r="ICB49" s="851"/>
      <c r="ICC49" s="851"/>
      <c r="ICD49" s="851"/>
      <c r="ICE49" s="851"/>
      <c r="ICF49" s="851"/>
      <c r="ICG49" s="851"/>
      <c r="ICH49" s="851"/>
      <c r="ICI49" s="851"/>
      <c r="ICJ49" s="851"/>
      <c r="ICK49" s="851"/>
      <c r="ICL49" s="851"/>
      <c r="ICM49" s="851"/>
      <c r="ICN49" s="851"/>
      <c r="ICO49" s="851"/>
      <c r="ICP49" s="851"/>
      <c r="ICQ49" s="851"/>
      <c r="ICR49" s="851"/>
      <c r="ICS49" s="851"/>
      <c r="ICT49" s="851"/>
      <c r="ICU49" s="851"/>
      <c r="ICV49" s="851"/>
      <c r="ICW49" s="851"/>
      <c r="ICX49" s="851"/>
      <c r="ICY49" s="851"/>
      <c r="ICZ49" s="851"/>
      <c r="IDA49" s="851"/>
      <c r="IDB49" s="851"/>
      <c r="IDC49" s="851"/>
      <c r="IDD49" s="851"/>
      <c r="IDE49" s="851"/>
      <c r="IDF49" s="851"/>
      <c r="IDG49" s="851"/>
      <c r="IDH49" s="851"/>
      <c r="IDI49" s="851"/>
      <c r="IDJ49" s="851"/>
      <c r="IDK49" s="851"/>
      <c r="IDL49" s="851"/>
      <c r="IDM49" s="851"/>
      <c r="IDN49" s="851"/>
      <c r="IDO49" s="851"/>
      <c r="IDP49" s="851"/>
      <c r="IDQ49" s="851"/>
      <c r="IDR49" s="851"/>
      <c r="IDS49" s="851"/>
      <c r="IDT49" s="851"/>
      <c r="IDU49" s="851"/>
      <c r="IDV49" s="851"/>
      <c r="IDW49" s="851"/>
      <c r="IDX49" s="851"/>
      <c r="IDY49" s="851"/>
      <c r="IDZ49" s="851"/>
      <c r="IEA49" s="851"/>
      <c r="IEB49" s="851"/>
      <c r="IEC49" s="851"/>
      <c r="IED49" s="851"/>
      <c r="IEE49" s="851"/>
      <c r="IEF49" s="851"/>
      <c r="IEG49" s="851"/>
      <c r="IEH49" s="851"/>
      <c r="IEI49" s="851"/>
      <c r="IEJ49" s="851"/>
      <c r="IEK49" s="851"/>
      <c r="IEL49" s="851"/>
      <c r="IEM49" s="851"/>
      <c r="IEN49" s="851"/>
      <c r="IEO49" s="851"/>
      <c r="IEP49" s="851"/>
      <c r="IEQ49" s="851"/>
      <c r="IER49" s="851"/>
      <c r="IES49" s="851"/>
      <c r="IET49" s="851"/>
      <c r="IEU49" s="851"/>
      <c r="IEV49" s="851"/>
      <c r="IEW49" s="851"/>
      <c r="IEX49" s="851"/>
      <c r="IEY49" s="851"/>
      <c r="IEZ49" s="851"/>
      <c r="IFA49" s="851"/>
      <c r="IFB49" s="851"/>
      <c r="IFC49" s="851"/>
      <c r="IFD49" s="851"/>
      <c r="IFE49" s="851"/>
      <c r="IFF49" s="851"/>
      <c r="IFG49" s="851"/>
      <c r="IFH49" s="851"/>
      <c r="IFI49" s="851"/>
      <c r="IFJ49" s="851"/>
      <c r="IFK49" s="851"/>
      <c r="IFL49" s="851"/>
      <c r="IFM49" s="851"/>
      <c r="IFN49" s="851"/>
      <c r="IFO49" s="851"/>
      <c r="IFP49" s="851"/>
      <c r="IFQ49" s="851"/>
      <c r="IFR49" s="851"/>
      <c r="IFS49" s="851"/>
      <c r="IFT49" s="851"/>
      <c r="IFU49" s="851"/>
      <c r="IFV49" s="851"/>
      <c r="IFW49" s="851"/>
      <c r="IFX49" s="851"/>
      <c r="IFY49" s="851"/>
      <c r="IFZ49" s="851"/>
      <c r="IGA49" s="851"/>
      <c r="IGB49" s="851"/>
      <c r="IGC49" s="851"/>
      <c r="IGD49" s="851"/>
      <c r="IGE49" s="851"/>
      <c r="IGF49" s="851"/>
      <c r="IGG49" s="851"/>
      <c r="IGH49" s="851"/>
      <c r="IGI49" s="851"/>
      <c r="IGJ49" s="851"/>
      <c r="IGK49" s="851"/>
      <c r="IGL49" s="851"/>
      <c r="IGM49" s="851"/>
      <c r="IGN49" s="851"/>
      <c r="IGO49" s="851"/>
      <c r="IGP49" s="851"/>
      <c r="IGQ49" s="851"/>
      <c r="IGR49" s="851"/>
      <c r="IGS49" s="851"/>
      <c r="IGT49" s="851"/>
      <c r="IGU49" s="851"/>
      <c r="IGV49" s="851"/>
      <c r="IGW49" s="851"/>
      <c r="IGX49" s="851"/>
      <c r="IGY49" s="851"/>
      <c r="IGZ49" s="851"/>
      <c r="IHA49" s="851"/>
      <c r="IHB49" s="851"/>
      <c r="IHC49" s="851"/>
      <c r="IHD49" s="851"/>
      <c r="IHE49" s="851"/>
      <c r="IHF49" s="851"/>
      <c r="IHG49" s="851"/>
      <c r="IHH49" s="851"/>
      <c r="IHI49" s="851"/>
      <c r="IHJ49" s="851"/>
      <c r="IHK49" s="851"/>
      <c r="IHL49" s="851"/>
      <c r="IHM49" s="851"/>
      <c r="IHN49" s="851"/>
      <c r="IHO49" s="851"/>
      <c r="IHP49" s="851"/>
      <c r="IHQ49" s="851"/>
      <c r="IHR49" s="851"/>
      <c r="IHS49" s="851"/>
      <c r="IHT49" s="851"/>
      <c r="IHU49" s="851"/>
      <c r="IHV49" s="851"/>
      <c r="IHW49" s="851"/>
      <c r="IHX49" s="851"/>
      <c r="IHY49" s="851"/>
      <c r="IHZ49" s="851"/>
      <c r="IIA49" s="851"/>
      <c r="IIB49" s="851"/>
      <c r="IIC49" s="851"/>
      <c r="IID49" s="851"/>
      <c r="IIE49" s="851"/>
      <c r="IIF49" s="851"/>
      <c r="IIG49" s="851"/>
      <c r="IIH49" s="851"/>
      <c r="III49" s="851"/>
      <c r="IIJ49" s="851"/>
      <c r="IIK49" s="851"/>
      <c r="IIL49" s="851"/>
      <c r="IIM49" s="851"/>
      <c r="IIN49" s="851"/>
      <c r="IIO49" s="851"/>
      <c r="IIP49" s="851"/>
      <c r="IIQ49" s="851"/>
      <c r="IIR49" s="851"/>
      <c r="IIS49" s="851"/>
      <c r="IIT49" s="851"/>
      <c r="IIU49" s="851"/>
      <c r="IIV49" s="851"/>
      <c r="IIW49" s="851"/>
      <c r="IIX49" s="851"/>
      <c r="IIY49" s="851"/>
      <c r="IIZ49" s="851"/>
      <c r="IJA49" s="851"/>
      <c r="IJB49" s="851"/>
      <c r="IJC49" s="851"/>
      <c r="IJD49" s="851"/>
      <c r="IJE49" s="851"/>
      <c r="IJF49" s="851"/>
      <c r="IJG49" s="851"/>
      <c r="IJH49" s="851"/>
      <c r="IJI49" s="851"/>
      <c r="IJJ49" s="851"/>
      <c r="IJK49" s="851"/>
      <c r="IJL49" s="851"/>
      <c r="IJM49" s="851"/>
      <c r="IJN49" s="851"/>
      <c r="IJO49" s="851"/>
      <c r="IJP49" s="851"/>
      <c r="IJQ49" s="851"/>
      <c r="IJR49" s="851"/>
      <c r="IJS49" s="851"/>
      <c r="IJT49" s="851"/>
      <c r="IJU49" s="851"/>
      <c r="IJV49" s="851"/>
      <c r="IJW49" s="851"/>
      <c r="IJX49" s="851"/>
      <c r="IJY49" s="851"/>
      <c r="IJZ49" s="851"/>
      <c r="IKA49" s="851"/>
      <c r="IKB49" s="851"/>
      <c r="IKC49" s="851"/>
      <c r="IKD49" s="851"/>
      <c r="IKE49" s="851"/>
      <c r="IKF49" s="851"/>
      <c r="IKG49" s="851"/>
      <c r="IKH49" s="851"/>
      <c r="IKI49" s="851"/>
      <c r="IKJ49" s="851"/>
      <c r="IKK49" s="851"/>
      <c r="IKL49" s="851"/>
      <c r="IKM49" s="851"/>
      <c r="IKN49" s="851"/>
      <c r="IKO49" s="851"/>
      <c r="IKP49" s="851"/>
      <c r="IKQ49" s="851"/>
      <c r="IKR49" s="851"/>
      <c r="IKS49" s="851"/>
      <c r="IKT49" s="851"/>
      <c r="IKU49" s="851"/>
      <c r="IKV49" s="851"/>
      <c r="IKW49" s="851"/>
      <c r="IKX49" s="851"/>
      <c r="IKY49" s="851"/>
      <c r="IKZ49" s="851"/>
      <c r="ILA49" s="851"/>
      <c r="ILB49" s="851"/>
      <c r="ILC49" s="851"/>
      <c r="ILD49" s="851"/>
      <c r="ILE49" s="851"/>
      <c r="ILF49" s="851"/>
      <c r="ILG49" s="851"/>
      <c r="ILH49" s="851"/>
      <c r="ILI49" s="851"/>
      <c r="ILJ49" s="851"/>
      <c r="ILK49" s="851"/>
      <c r="ILL49" s="851"/>
      <c r="ILM49" s="851"/>
      <c r="ILN49" s="851"/>
      <c r="ILO49" s="851"/>
      <c r="ILP49" s="851"/>
      <c r="ILQ49" s="851"/>
      <c r="ILR49" s="851"/>
      <c r="ILS49" s="851"/>
      <c r="ILT49" s="851"/>
      <c r="ILU49" s="851"/>
      <c r="ILV49" s="851"/>
      <c r="ILW49" s="851"/>
      <c r="ILX49" s="851"/>
      <c r="ILY49" s="851"/>
      <c r="ILZ49" s="851"/>
      <c r="IMA49" s="851"/>
      <c r="IMB49" s="851"/>
      <c r="IMC49" s="851"/>
      <c r="IMD49" s="851"/>
      <c r="IME49" s="851"/>
      <c r="IMF49" s="851"/>
      <c r="IMG49" s="851"/>
      <c r="IMH49" s="851"/>
      <c r="IMI49" s="851"/>
      <c r="IMJ49" s="851"/>
      <c r="IMK49" s="851"/>
      <c r="IML49" s="851"/>
      <c r="IMM49" s="851"/>
      <c r="IMN49" s="851"/>
      <c r="IMO49" s="851"/>
      <c r="IMP49" s="851"/>
      <c r="IMQ49" s="851"/>
      <c r="IMR49" s="851"/>
      <c r="IMS49" s="851"/>
      <c r="IMT49" s="851"/>
      <c r="IMU49" s="851"/>
      <c r="IMV49" s="851"/>
      <c r="IMW49" s="851"/>
      <c r="IMX49" s="851"/>
      <c r="IMY49" s="851"/>
      <c r="IMZ49" s="851"/>
      <c r="INA49" s="851"/>
      <c r="INB49" s="851"/>
      <c r="INC49" s="851"/>
      <c r="IND49" s="851"/>
      <c r="INE49" s="851"/>
      <c r="INF49" s="851"/>
      <c r="ING49" s="851"/>
      <c r="INH49" s="851"/>
      <c r="INI49" s="851"/>
      <c r="INJ49" s="851"/>
      <c r="INK49" s="851"/>
      <c r="INL49" s="851"/>
      <c r="INM49" s="851"/>
      <c r="INN49" s="851"/>
      <c r="INO49" s="851"/>
      <c r="INP49" s="851"/>
      <c r="INQ49" s="851"/>
      <c r="INR49" s="851"/>
      <c r="INS49" s="851"/>
      <c r="INT49" s="851"/>
      <c r="INU49" s="851"/>
      <c r="INV49" s="851"/>
      <c r="INW49" s="851"/>
      <c r="INX49" s="851"/>
      <c r="INY49" s="851"/>
      <c r="INZ49" s="851"/>
      <c r="IOA49" s="851"/>
      <c r="IOB49" s="851"/>
      <c r="IOC49" s="851"/>
      <c r="IOD49" s="851"/>
      <c r="IOE49" s="851"/>
      <c r="IOF49" s="851"/>
      <c r="IOG49" s="851"/>
      <c r="IOH49" s="851"/>
      <c r="IOI49" s="851"/>
      <c r="IOJ49" s="851"/>
      <c r="IOK49" s="851"/>
      <c r="IOL49" s="851"/>
      <c r="IOM49" s="851"/>
      <c r="ION49" s="851"/>
      <c r="IOO49" s="851"/>
      <c r="IOP49" s="851"/>
      <c r="IOQ49" s="851"/>
      <c r="IOR49" s="851"/>
      <c r="IOS49" s="851"/>
      <c r="IOT49" s="851"/>
      <c r="IOU49" s="851"/>
      <c r="IOV49" s="851"/>
      <c r="IOW49" s="851"/>
      <c r="IOX49" s="851"/>
      <c r="IOY49" s="851"/>
      <c r="IOZ49" s="851"/>
      <c r="IPA49" s="851"/>
      <c r="IPB49" s="851"/>
      <c r="IPC49" s="851"/>
      <c r="IPD49" s="851"/>
      <c r="IPE49" s="851"/>
      <c r="IPF49" s="851"/>
      <c r="IPG49" s="851"/>
      <c r="IPH49" s="851"/>
      <c r="IPI49" s="851"/>
      <c r="IPJ49" s="851"/>
      <c r="IPK49" s="851"/>
      <c r="IPL49" s="851"/>
      <c r="IPM49" s="851"/>
      <c r="IPN49" s="851"/>
      <c r="IPO49" s="851"/>
      <c r="IPP49" s="851"/>
      <c r="IPQ49" s="851"/>
      <c r="IPR49" s="851"/>
      <c r="IPS49" s="851"/>
      <c r="IPT49" s="851"/>
      <c r="IPU49" s="851"/>
      <c r="IPV49" s="851"/>
      <c r="IPW49" s="851"/>
      <c r="IPX49" s="851"/>
      <c r="IPY49" s="851"/>
      <c r="IPZ49" s="851"/>
      <c r="IQA49" s="851"/>
      <c r="IQB49" s="851"/>
      <c r="IQC49" s="851"/>
      <c r="IQD49" s="851"/>
      <c r="IQE49" s="851"/>
      <c r="IQF49" s="851"/>
      <c r="IQG49" s="851"/>
      <c r="IQH49" s="851"/>
      <c r="IQI49" s="851"/>
      <c r="IQJ49" s="851"/>
      <c r="IQK49" s="851"/>
      <c r="IQL49" s="851"/>
      <c r="IQM49" s="851"/>
      <c r="IQN49" s="851"/>
      <c r="IQO49" s="851"/>
      <c r="IQP49" s="851"/>
      <c r="IQQ49" s="851"/>
      <c r="IQR49" s="851"/>
      <c r="IQS49" s="851"/>
      <c r="IQT49" s="851"/>
      <c r="IQU49" s="851"/>
      <c r="IQV49" s="851"/>
      <c r="IQW49" s="851"/>
      <c r="IQX49" s="851"/>
      <c r="IQY49" s="851"/>
      <c r="IQZ49" s="851"/>
      <c r="IRA49" s="851"/>
      <c r="IRB49" s="851"/>
      <c r="IRC49" s="851"/>
      <c r="IRD49" s="851"/>
      <c r="IRE49" s="851"/>
      <c r="IRF49" s="851"/>
      <c r="IRG49" s="851"/>
      <c r="IRH49" s="851"/>
      <c r="IRI49" s="851"/>
      <c r="IRJ49" s="851"/>
      <c r="IRK49" s="851"/>
      <c r="IRL49" s="851"/>
      <c r="IRM49" s="851"/>
      <c r="IRN49" s="851"/>
      <c r="IRO49" s="851"/>
      <c r="IRP49" s="851"/>
      <c r="IRQ49" s="851"/>
      <c r="IRR49" s="851"/>
      <c r="IRS49" s="851"/>
      <c r="IRT49" s="851"/>
      <c r="IRU49" s="851"/>
      <c r="IRV49" s="851"/>
      <c r="IRW49" s="851"/>
      <c r="IRX49" s="851"/>
      <c r="IRY49" s="851"/>
      <c r="IRZ49" s="851"/>
      <c r="ISA49" s="851"/>
      <c r="ISB49" s="851"/>
      <c r="ISC49" s="851"/>
      <c r="ISD49" s="851"/>
      <c r="ISE49" s="851"/>
      <c r="ISF49" s="851"/>
      <c r="ISG49" s="851"/>
      <c r="ISH49" s="851"/>
      <c r="ISI49" s="851"/>
      <c r="ISJ49" s="851"/>
      <c r="ISK49" s="851"/>
      <c r="ISL49" s="851"/>
      <c r="ISM49" s="851"/>
      <c r="ISN49" s="851"/>
      <c r="ISO49" s="851"/>
      <c r="ISP49" s="851"/>
      <c r="ISQ49" s="851"/>
      <c r="ISR49" s="851"/>
      <c r="ISS49" s="851"/>
      <c r="IST49" s="851"/>
      <c r="ISU49" s="851"/>
      <c r="ISV49" s="851"/>
      <c r="ISW49" s="851"/>
      <c r="ISX49" s="851"/>
      <c r="ISY49" s="851"/>
      <c r="ISZ49" s="851"/>
      <c r="ITA49" s="851"/>
      <c r="ITB49" s="851"/>
      <c r="ITC49" s="851"/>
      <c r="ITD49" s="851"/>
      <c r="ITE49" s="851"/>
      <c r="ITF49" s="851"/>
      <c r="ITG49" s="851"/>
      <c r="ITH49" s="851"/>
      <c r="ITI49" s="851"/>
      <c r="ITJ49" s="851"/>
      <c r="ITK49" s="851"/>
      <c r="ITL49" s="851"/>
      <c r="ITM49" s="851"/>
      <c r="ITN49" s="851"/>
      <c r="ITO49" s="851"/>
      <c r="ITP49" s="851"/>
      <c r="ITQ49" s="851"/>
      <c r="ITR49" s="851"/>
      <c r="ITS49" s="851"/>
      <c r="ITT49" s="851"/>
      <c r="ITU49" s="851"/>
      <c r="ITV49" s="851"/>
      <c r="ITW49" s="851"/>
      <c r="ITX49" s="851"/>
      <c r="ITY49" s="851"/>
      <c r="ITZ49" s="851"/>
      <c r="IUA49" s="851"/>
      <c r="IUB49" s="851"/>
      <c r="IUC49" s="851"/>
      <c r="IUD49" s="851"/>
      <c r="IUE49" s="851"/>
      <c r="IUF49" s="851"/>
      <c r="IUG49" s="851"/>
      <c r="IUH49" s="851"/>
      <c r="IUI49" s="851"/>
      <c r="IUJ49" s="851"/>
      <c r="IUK49" s="851"/>
      <c r="IUL49" s="851"/>
      <c r="IUM49" s="851"/>
      <c r="IUN49" s="851"/>
      <c r="IUO49" s="851"/>
      <c r="IUP49" s="851"/>
      <c r="IUQ49" s="851"/>
      <c r="IUR49" s="851"/>
      <c r="IUS49" s="851"/>
      <c r="IUT49" s="851"/>
      <c r="IUU49" s="851"/>
      <c r="IUV49" s="851"/>
      <c r="IUW49" s="851"/>
      <c r="IUX49" s="851"/>
      <c r="IUY49" s="851"/>
      <c r="IUZ49" s="851"/>
      <c r="IVA49" s="851"/>
      <c r="IVB49" s="851"/>
      <c r="IVC49" s="851"/>
      <c r="IVD49" s="851"/>
      <c r="IVE49" s="851"/>
      <c r="IVF49" s="851"/>
      <c r="IVG49" s="851"/>
      <c r="IVH49" s="851"/>
      <c r="IVI49" s="851"/>
      <c r="IVJ49" s="851"/>
      <c r="IVK49" s="851"/>
      <c r="IVL49" s="851"/>
      <c r="IVM49" s="851"/>
      <c r="IVN49" s="851"/>
      <c r="IVO49" s="851"/>
      <c r="IVP49" s="851"/>
      <c r="IVQ49" s="851"/>
      <c r="IVR49" s="851"/>
      <c r="IVS49" s="851"/>
      <c r="IVT49" s="851"/>
      <c r="IVU49" s="851"/>
      <c r="IVV49" s="851"/>
      <c r="IVW49" s="851"/>
      <c r="IVX49" s="851"/>
      <c r="IVY49" s="851"/>
      <c r="IVZ49" s="851"/>
      <c r="IWA49" s="851"/>
      <c r="IWB49" s="851"/>
      <c r="IWC49" s="851"/>
      <c r="IWD49" s="851"/>
      <c r="IWE49" s="851"/>
      <c r="IWF49" s="851"/>
      <c r="IWG49" s="851"/>
      <c r="IWH49" s="851"/>
      <c r="IWI49" s="851"/>
      <c r="IWJ49" s="851"/>
      <c r="IWK49" s="851"/>
      <c r="IWL49" s="851"/>
      <c r="IWM49" s="851"/>
      <c r="IWN49" s="851"/>
      <c r="IWO49" s="851"/>
      <c r="IWP49" s="851"/>
      <c r="IWQ49" s="851"/>
      <c r="IWR49" s="851"/>
      <c r="IWS49" s="851"/>
      <c r="IWT49" s="851"/>
      <c r="IWU49" s="851"/>
      <c r="IWV49" s="851"/>
      <c r="IWW49" s="851"/>
      <c r="IWX49" s="851"/>
      <c r="IWY49" s="851"/>
      <c r="IWZ49" s="851"/>
      <c r="IXA49" s="851"/>
      <c r="IXB49" s="851"/>
      <c r="IXC49" s="851"/>
      <c r="IXD49" s="851"/>
      <c r="IXE49" s="851"/>
      <c r="IXF49" s="851"/>
      <c r="IXG49" s="851"/>
      <c r="IXH49" s="851"/>
      <c r="IXI49" s="851"/>
      <c r="IXJ49" s="851"/>
      <c r="IXK49" s="851"/>
      <c r="IXL49" s="851"/>
      <c r="IXM49" s="851"/>
      <c r="IXN49" s="851"/>
      <c r="IXO49" s="851"/>
      <c r="IXP49" s="851"/>
      <c r="IXQ49" s="851"/>
      <c r="IXR49" s="851"/>
      <c r="IXS49" s="851"/>
      <c r="IXT49" s="851"/>
      <c r="IXU49" s="851"/>
      <c r="IXV49" s="851"/>
      <c r="IXW49" s="851"/>
      <c r="IXX49" s="851"/>
      <c r="IXY49" s="851"/>
      <c r="IXZ49" s="851"/>
      <c r="IYA49" s="851"/>
      <c r="IYB49" s="851"/>
      <c r="IYC49" s="851"/>
      <c r="IYD49" s="851"/>
      <c r="IYE49" s="851"/>
      <c r="IYF49" s="851"/>
      <c r="IYG49" s="851"/>
      <c r="IYH49" s="851"/>
      <c r="IYI49" s="851"/>
      <c r="IYJ49" s="851"/>
      <c r="IYK49" s="851"/>
      <c r="IYL49" s="851"/>
      <c r="IYM49" s="851"/>
      <c r="IYN49" s="851"/>
      <c r="IYO49" s="851"/>
      <c r="IYP49" s="851"/>
      <c r="IYQ49" s="851"/>
      <c r="IYR49" s="851"/>
      <c r="IYS49" s="851"/>
      <c r="IYT49" s="851"/>
      <c r="IYU49" s="851"/>
      <c r="IYV49" s="851"/>
      <c r="IYW49" s="851"/>
      <c r="IYX49" s="851"/>
      <c r="IYY49" s="851"/>
      <c r="IYZ49" s="851"/>
      <c r="IZA49" s="851"/>
      <c r="IZB49" s="851"/>
      <c r="IZC49" s="851"/>
      <c r="IZD49" s="851"/>
      <c r="IZE49" s="851"/>
      <c r="IZF49" s="851"/>
      <c r="IZG49" s="851"/>
      <c r="IZH49" s="851"/>
      <c r="IZI49" s="851"/>
      <c r="IZJ49" s="851"/>
      <c r="IZK49" s="851"/>
      <c r="IZL49" s="851"/>
      <c r="IZM49" s="851"/>
      <c r="IZN49" s="851"/>
      <c r="IZO49" s="851"/>
      <c r="IZP49" s="851"/>
      <c r="IZQ49" s="851"/>
      <c r="IZR49" s="851"/>
      <c r="IZS49" s="851"/>
      <c r="IZT49" s="851"/>
      <c r="IZU49" s="851"/>
      <c r="IZV49" s="851"/>
      <c r="IZW49" s="851"/>
      <c r="IZX49" s="851"/>
      <c r="IZY49" s="851"/>
      <c r="IZZ49" s="851"/>
      <c r="JAA49" s="851"/>
      <c r="JAB49" s="851"/>
      <c r="JAC49" s="851"/>
      <c r="JAD49" s="851"/>
      <c r="JAE49" s="851"/>
      <c r="JAF49" s="851"/>
      <c r="JAG49" s="851"/>
      <c r="JAH49" s="851"/>
      <c r="JAI49" s="851"/>
      <c r="JAJ49" s="851"/>
      <c r="JAK49" s="851"/>
      <c r="JAL49" s="851"/>
      <c r="JAM49" s="851"/>
      <c r="JAN49" s="851"/>
      <c r="JAO49" s="851"/>
      <c r="JAP49" s="851"/>
      <c r="JAQ49" s="851"/>
      <c r="JAR49" s="851"/>
      <c r="JAS49" s="851"/>
      <c r="JAT49" s="851"/>
      <c r="JAU49" s="851"/>
      <c r="JAV49" s="851"/>
      <c r="JAW49" s="851"/>
      <c r="JAX49" s="851"/>
      <c r="JAY49" s="851"/>
      <c r="JAZ49" s="851"/>
      <c r="JBA49" s="851"/>
      <c r="JBB49" s="851"/>
      <c r="JBC49" s="851"/>
      <c r="JBD49" s="851"/>
      <c r="JBE49" s="851"/>
      <c r="JBF49" s="851"/>
      <c r="JBG49" s="851"/>
      <c r="JBH49" s="851"/>
      <c r="JBI49" s="851"/>
      <c r="JBJ49" s="851"/>
      <c r="JBK49" s="851"/>
      <c r="JBL49" s="851"/>
      <c r="JBM49" s="851"/>
      <c r="JBN49" s="851"/>
      <c r="JBO49" s="851"/>
      <c r="JBP49" s="851"/>
      <c r="JBQ49" s="851"/>
      <c r="JBR49" s="851"/>
      <c r="JBS49" s="851"/>
      <c r="JBT49" s="851"/>
      <c r="JBU49" s="851"/>
      <c r="JBV49" s="851"/>
      <c r="JBW49" s="851"/>
      <c r="JBX49" s="851"/>
      <c r="JBY49" s="851"/>
      <c r="JBZ49" s="851"/>
      <c r="JCA49" s="851"/>
      <c r="JCB49" s="851"/>
      <c r="JCC49" s="851"/>
      <c r="JCD49" s="851"/>
      <c r="JCE49" s="851"/>
      <c r="JCF49" s="851"/>
      <c r="JCG49" s="851"/>
      <c r="JCH49" s="851"/>
      <c r="JCI49" s="851"/>
      <c r="JCJ49" s="851"/>
      <c r="JCK49" s="851"/>
      <c r="JCL49" s="851"/>
      <c r="JCM49" s="851"/>
      <c r="JCN49" s="851"/>
      <c r="JCO49" s="851"/>
      <c r="JCP49" s="851"/>
      <c r="JCQ49" s="851"/>
      <c r="JCR49" s="851"/>
      <c r="JCS49" s="851"/>
      <c r="JCT49" s="851"/>
      <c r="JCU49" s="851"/>
      <c r="JCV49" s="851"/>
      <c r="JCW49" s="851"/>
      <c r="JCX49" s="851"/>
      <c r="JCY49" s="851"/>
      <c r="JCZ49" s="851"/>
      <c r="JDA49" s="851"/>
      <c r="JDB49" s="851"/>
      <c r="JDC49" s="851"/>
      <c r="JDD49" s="851"/>
      <c r="JDE49" s="851"/>
      <c r="JDF49" s="851"/>
      <c r="JDG49" s="851"/>
      <c r="JDH49" s="851"/>
      <c r="JDI49" s="851"/>
      <c r="JDJ49" s="851"/>
      <c r="JDK49" s="851"/>
      <c r="JDL49" s="851"/>
      <c r="JDM49" s="851"/>
      <c r="JDN49" s="851"/>
      <c r="JDO49" s="851"/>
      <c r="JDP49" s="851"/>
      <c r="JDQ49" s="851"/>
      <c r="JDR49" s="851"/>
      <c r="JDS49" s="851"/>
      <c r="JDT49" s="851"/>
      <c r="JDU49" s="851"/>
      <c r="JDV49" s="851"/>
      <c r="JDW49" s="851"/>
      <c r="JDX49" s="851"/>
      <c r="JDY49" s="851"/>
      <c r="JDZ49" s="851"/>
      <c r="JEA49" s="851"/>
      <c r="JEB49" s="851"/>
      <c r="JEC49" s="851"/>
      <c r="JED49" s="851"/>
      <c r="JEE49" s="851"/>
      <c r="JEF49" s="851"/>
      <c r="JEG49" s="851"/>
      <c r="JEH49" s="851"/>
      <c r="JEI49" s="851"/>
      <c r="JEJ49" s="851"/>
      <c r="JEK49" s="851"/>
      <c r="JEL49" s="851"/>
      <c r="JEM49" s="851"/>
      <c r="JEN49" s="851"/>
      <c r="JEO49" s="851"/>
      <c r="JEP49" s="851"/>
      <c r="JEQ49" s="851"/>
      <c r="JER49" s="851"/>
      <c r="JES49" s="851"/>
      <c r="JET49" s="851"/>
      <c r="JEU49" s="851"/>
      <c r="JEV49" s="851"/>
      <c r="JEW49" s="851"/>
      <c r="JEX49" s="851"/>
      <c r="JEY49" s="851"/>
      <c r="JEZ49" s="851"/>
      <c r="JFA49" s="851"/>
      <c r="JFB49" s="851"/>
      <c r="JFC49" s="851"/>
      <c r="JFD49" s="851"/>
      <c r="JFE49" s="851"/>
      <c r="JFF49" s="851"/>
      <c r="JFG49" s="851"/>
      <c r="JFH49" s="851"/>
      <c r="JFI49" s="851"/>
      <c r="JFJ49" s="851"/>
      <c r="JFK49" s="851"/>
      <c r="JFL49" s="851"/>
      <c r="JFM49" s="851"/>
      <c r="JFN49" s="851"/>
      <c r="JFO49" s="851"/>
      <c r="JFP49" s="851"/>
      <c r="JFQ49" s="851"/>
      <c r="JFR49" s="851"/>
      <c r="JFS49" s="851"/>
      <c r="JFT49" s="851"/>
      <c r="JFU49" s="851"/>
      <c r="JFV49" s="851"/>
      <c r="JFW49" s="851"/>
      <c r="JFX49" s="851"/>
      <c r="JFY49" s="851"/>
      <c r="JFZ49" s="851"/>
      <c r="JGA49" s="851"/>
      <c r="JGB49" s="851"/>
      <c r="JGC49" s="851"/>
      <c r="JGD49" s="851"/>
      <c r="JGE49" s="851"/>
      <c r="JGF49" s="851"/>
      <c r="JGG49" s="851"/>
      <c r="JGH49" s="851"/>
      <c r="JGI49" s="851"/>
      <c r="JGJ49" s="851"/>
      <c r="JGK49" s="851"/>
      <c r="JGL49" s="851"/>
      <c r="JGM49" s="851"/>
      <c r="JGN49" s="851"/>
      <c r="JGO49" s="851"/>
      <c r="JGP49" s="851"/>
      <c r="JGQ49" s="851"/>
      <c r="JGR49" s="851"/>
      <c r="JGS49" s="851"/>
      <c r="JGT49" s="851"/>
      <c r="JGU49" s="851"/>
      <c r="JGV49" s="851"/>
      <c r="JGW49" s="851"/>
      <c r="JGX49" s="851"/>
      <c r="JGY49" s="851"/>
      <c r="JGZ49" s="851"/>
      <c r="JHA49" s="851"/>
      <c r="JHB49" s="851"/>
      <c r="JHC49" s="851"/>
      <c r="JHD49" s="851"/>
      <c r="JHE49" s="851"/>
      <c r="JHF49" s="851"/>
      <c r="JHG49" s="851"/>
      <c r="JHH49" s="851"/>
      <c r="JHI49" s="851"/>
      <c r="JHJ49" s="851"/>
      <c r="JHK49" s="851"/>
      <c r="JHL49" s="851"/>
      <c r="JHM49" s="851"/>
      <c r="JHN49" s="851"/>
      <c r="JHO49" s="851"/>
      <c r="JHP49" s="851"/>
      <c r="JHQ49" s="851"/>
      <c r="JHR49" s="851"/>
      <c r="JHS49" s="851"/>
      <c r="JHT49" s="851"/>
      <c r="JHU49" s="851"/>
      <c r="JHV49" s="851"/>
      <c r="JHW49" s="851"/>
      <c r="JHX49" s="851"/>
      <c r="JHY49" s="851"/>
      <c r="JHZ49" s="851"/>
      <c r="JIA49" s="851"/>
      <c r="JIB49" s="851"/>
      <c r="JIC49" s="851"/>
      <c r="JID49" s="851"/>
      <c r="JIE49" s="851"/>
      <c r="JIF49" s="851"/>
      <c r="JIG49" s="851"/>
      <c r="JIH49" s="851"/>
      <c r="JII49" s="851"/>
      <c r="JIJ49" s="851"/>
      <c r="JIK49" s="851"/>
      <c r="JIL49" s="851"/>
      <c r="JIM49" s="851"/>
      <c r="JIN49" s="851"/>
      <c r="JIO49" s="851"/>
      <c r="JIP49" s="851"/>
      <c r="JIQ49" s="851"/>
      <c r="JIR49" s="851"/>
      <c r="JIS49" s="851"/>
      <c r="JIT49" s="851"/>
      <c r="JIU49" s="851"/>
      <c r="JIV49" s="851"/>
      <c r="JIW49" s="851"/>
      <c r="JIX49" s="851"/>
      <c r="JIY49" s="851"/>
      <c r="JIZ49" s="851"/>
      <c r="JJA49" s="851"/>
      <c r="JJB49" s="851"/>
      <c r="JJC49" s="851"/>
      <c r="JJD49" s="851"/>
      <c r="JJE49" s="851"/>
      <c r="JJF49" s="851"/>
      <c r="JJG49" s="851"/>
      <c r="JJH49" s="851"/>
      <c r="JJI49" s="851"/>
      <c r="JJJ49" s="851"/>
      <c r="JJK49" s="851"/>
      <c r="JJL49" s="851"/>
      <c r="JJM49" s="851"/>
      <c r="JJN49" s="851"/>
      <c r="JJO49" s="851"/>
      <c r="JJP49" s="851"/>
      <c r="JJQ49" s="851"/>
      <c r="JJR49" s="851"/>
      <c r="JJS49" s="851"/>
      <c r="JJT49" s="851"/>
      <c r="JJU49" s="851"/>
      <c r="JJV49" s="851"/>
      <c r="JJW49" s="851"/>
      <c r="JJX49" s="851"/>
      <c r="JJY49" s="851"/>
      <c r="JJZ49" s="851"/>
      <c r="JKA49" s="851"/>
      <c r="JKB49" s="851"/>
      <c r="JKC49" s="851"/>
      <c r="JKD49" s="851"/>
      <c r="JKE49" s="851"/>
      <c r="JKF49" s="851"/>
      <c r="JKG49" s="851"/>
      <c r="JKH49" s="851"/>
      <c r="JKI49" s="851"/>
      <c r="JKJ49" s="851"/>
      <c r="JKK49" s="851"/>
      <c r="JKL49" s="851"/>
      <c r="JKM49" s="851"/>
      <c r="JKN49" s="851"/>
      <c r="JKO49" s="851"/>
      <c r="JKP49" s="851"/>
      <c r="JKQ49" s="851"/>
      <c r="JKR49" s="851"/>
      <c r="JKS49" s="851"/>
      <c r="JKT49" s="851"/>
      <c r="JKU49" s="851"/>
      <c r="JKV49" s="851"/>
      <c r="JKW49" s="851"/>
      <c r="JKX49" s="851"/>
      <c r="JKY49" s="851"/>
      <c r="JKZ49" s="851"/>
      <c r="JLA49" s="851"/>
      <c r="JLB49" s="851"/>
      <c r="JLC49" s="851"/>
      <c r="JLD49" s="851"/>
      <c r="JLE49" s="851"/>
      <c r="JLF49" s="851"/>
      <c r="JLG49" s="851"/>
      <c r="JLH49" s="851"/>
      <c r="JLI49" s="851"/>
      <c r="JLJ49" s="851"/>
      <c r="JLK49" s="851"/>
      <c r="JLL49" s="851"/>
      <c r="JLM49" s="851"/>
      <c r="JLN49" s="851"/>
      <c r="JLO49" s="851"/>
      <c r="JLP49" s="851"/>
      <c r="JLQ49" s="851"/>
      <c r="JLR49" s="851"/>
      <c r="JLS49" s="851"/>
      <c r="JLT49" s="851"/>
      <c r="JLU49" s="851"/>
      <c r="JLV49" s="851"/>
      <c r="JLW49" s="851"/>
      <c r="JLX49" s="851"/>
      <c r="JLY49" s="851"/>
      <c r="JLZ49" s="851"/>
      <c r="JMA49" s="851"/>
      <c r="JMB49" s="851"/>
      <c r="JMC49" s="851"/>
      <c r="JMD49" s="851"/>
      <c r="JME49" s="851"/>
      <c r="JMF49" s="851"/>
      <c r="JMG49" s="851"/>
      <c r="JMH49" s="851"/>
      <c r="JMI49" s="851"/>
      <c r="JMJ49" s="851"/>
      <c r="JMK49" s="851"/>
      <c r="JML49" s="851"/>
      <c r="JMM49" s="851"/>
      <c r="JMN49" s="851"/>
      <c r="JMO49" s="851"/>
      <c r="JMP49" s="851"/>
      <c r="JMQ49" s="851"/>
      <c r="JMR49" s="851"/>
      <c r="JMS49" s="851"/>
      <c r="JMT49" s="851"/>
      <c r="JMU49" s="851"/>
      <c r="JMV49" s="851"/>
      <c r="JMW49" s="851"/>
      <c r="JMX49" s="851"/>
      <c r="JMY49" s="851"/>
      <c r="JMZ49" s="851"/>
      <c r="JNA49" s="851"/>
      <c r="JNB49" s="851"/>
      <c r="JNC49" s="851"/>
      <c r="JND49" s="851"/>
      <c r="JNE49" s="851"/>
      <c r="JNF49" s="851"/>
      <c r="JNG49" s="851"/>
      <c r="JNH49" s="851"/>
      <c r="JNI49" s="851"/>
      <c r="JNJ49" s="851"/>
      <c r="JNK49" s="851"/>
      <c r="JNL49" s="851"/>
      <c r="JNM49" s="851"/>
      <c r="JNN49" s="851"/>
      <c r="JNO49" s="851"/>
      <c r="JNP49" s="851"/>
      <c r="JNQ49" s="851"/>
      <c r="JNR49" s="851"/>
      <c r="JNS49" s="851"/>
      <c r="JNT49" s="851"/>
      <c r="JNU49" s="851"/>
      <c r="JNV49" s="851"/>
      <c r="JNW49" s="851"/>
      <c r="JNX49" s="851"/>
      <c r="JNY49" s="851"/>
      <c r="JNZ49" s="851"/>
      <c r="JOA49" s="851"/>
      <c r="JOB49" s="851"/>
      <c r="JOC49" s="851"/>
      <c r="JOD49" s="851"/>
      <c r="JOE49" s="851"/>
      <c r="JOF49" s="851"/>
      <c r="JOG49" s="851"/>
      <c r="JOH49" s="851"/>
      <c r="JOI49" s="851"/>
      <c r="JOJ49" s="851"/>
      <c r="JOK49" s="851"/>
      <c r="JOL49" s="851"/>
      <c r="JOM49" s="851"/>
      <c r="JON49" s="851"/>
      <c r="JOO49" s="851"/>
      <c r="JOP49" s="851"/>
      <c r="JOQ49" s="851"/>
      <c r="JOR49" s="851"/>
      <c r="JOS49" s="851"/>
      <c r="JOT49" s="851"/>
      <c r="JOU49" s="851"/>
      <c r="JOV49" s="851"/>
      <c r="JOW49" s="851"/>
      <c r="JOX49" s="851"/>
      <c r="JOY49" s="851"/>
      <c r="JOZ49" s="851"/>
      <c r="JPA49" s="851"/>
      <c r="JPB49" s="851"/>
      <c r="JPC49" s="851"/>
      <c r="JPD49" s="851"/>
      <c r="JPE49" s="851"/>
      <c r="JPF49" s="851"/>
      <c r="JPG49" s="851"/>
      <c r="JPH49" s="851"/>
      <c r="JPI49" s="851"/>
      <c r="JPJ49" s="851"/>
      <c r="JPK49" s="851"/>
      <c r="JPL49" s="851"/>
      <c r="JPM49" s="851"/>
      <c r="JPN49" s="851"/>
      <c r="JPO49" s="851"/>
      <c r="JPP49" s="851"/>
      <c r="JPQ49" s="851"/>
      <c r="JPR49" s="851"/>
      <c r="JPS49" s="851"/>
      <c r="JPT49" s="851"/>
      <c r="JPU49" s="851"/>
      <c r="JPV49" s="851"/>
      <c r="JPW49" s="851"/>
      <c r="JPX49" s="851"/>
      <c r="JPY49" s="851"/>
      <c r="JPZ49" s="851"/>
      <c r="JQA49" s="851"/>
      <c r="JQB49" s="851"/>
      <c r="JQC49" s="851"/>
      <c r="JQD49" s="851"/>
      <c r="JQE49" s="851"/>
      <c r="JQF49" s="851"/>
      <c r="JQG49" s="851"/>
      <c r="JQH49" s="851"/>
      <c r="JQI49" s="851"/>
      <c r="JQJ49" s="851"/>
      <c r="JQK49" s="851"/>
      <c r="JQL49" s="851"/>
      <c r="JQM49" s="851"/>
      <c r="JQN49" s="851"/>
      <c r="JQO49" s="851"/>
      <c r="JQP49" s="851"/>
      <c r="JQQ49" s="851"/>
      <c r="JQR49" s="851"/>
      <c r="JQS49" s="851"/>
      <c r="JQT49" s="851"/>
      <c r="JQU49" s="851"/>
      <c r="JQV49" s="851"/>
      <c r="JQW49" s="851"/>
      <c r="JQX49" s="851"/>
      <c r="JQY49" s="851"/>
      <c r="JQZ49" s="851"/>
      <c r="JRA49" s="851"/>
      <c r="JRB49" s="851"/>
      <c r="JRC49" s="851"/>
      <c r="JRD49" s="851"/>
      <c r="JRE49" s="851"/>
      <c r="JRF49" s="851"/>
      <c r="JRG49" s="851"/>
      <c r="JRH49" s="851"/>
      <c r="JRI49" s="851"/>
      <c r="JRJ49" s="851"/>
      <c r="JRK49" s="851"/>
      <c r="JRL49" s="851"/>
      <c r="JRM49" s="851"/>
      <c r="JRN49" s="851"/>
      <c r="JRO49" s="851"/>
      <c r="JRP49" s="851"/>
      <c r="JRQ49" s="851"/>
      <c r="JRR49" s="851"/>
      <c r="JRS49" s="851"/>
      <c r="JRT49" s="851"/>
      <c r="JRU49" s="851"/>
      <c r="JRV49" s="851"/>
      <c r="JRW49" s="851"/>
      <c r="JRX49" s="851"/>
      <c r="JRY49" s="851"/>
      <c r="JRZ49" s="851"/>
      <c r="JSA49" s="851"/>
      <c r="JSB49" s="851"/>
      <c r="JSC49" s="851"/>
      <c r="JSD49" s="851"/>
      <c r="JSE49" s="851"/>
      <c r="JSF49" s="851"/>
      <c r="JSG49" s="851"/>
      <c r="JSH49" s="851"/>
      <c r="JSI49" s="851"/>
      <c r="JSJ49" s="851"/>
      <c r="JSK49" s="851"/>
      <c r="JSL49" s="851"/>
      <c r="JSM49" s="851"/>
      <c r="JSN49" s="851"/>
      <c r="JSO49" s="851"/>
      <c r="JSP49" s="851"/>
      <c r="JSQ49" s="851"/>
      <c r="JSR49" s="851"/>
      <c r="JSS49" s="851"/>
      <c r="JST49" s="851"/>
      <c r="JSU49" s="851"/>
      <c r="JSV49" s="851"/>
      <c r="JSW49" s="851"/>
      <c r="JSX49" s="851"/>
      <c r="JSY49" s="851"/>
      <c r="JSZ49" s="851"/>
      <c r="JTA49" s="851"/>
      <c r="JTB49" s="851"/>
      <c r="JTC49" s="851"/>
      <c r="JTD49" s="851"/>
      <c r="JTE49" s="851"/>
      <c r="JTF49" s="851"/>
      <c r="JTG49" s="851"/>
      <c r="JTH49" s="851"/>
      <c r="JTI49" s="851"/>
      <c r="JTJ49" s="851"/>
      <c r="JTK49" s="851"/>
      <c r="JTL49" s="851"/>
      <c r="JTM49" s="851"/>
      <c r="JTN49" s="851"/>
      <c r="JTO49" s="851"/>
      <c r="JTP49" s="851"/>
      <c r="JTQ49" s="851"/>
      <c r="JTR49" s="851"/>
      <c r="JTS49" s="851"/>
      <c r="JTT49" s="851"/>
      <c r="JTU49" s="851"/>
      <c r="JTV49" s="851"/>
      <c r="JTW49" s="851"/>
      <c r="JTX49" s="851"/>
      <c r="JTY49" s="851"/>
      <c r="JTZ49" s="851"/>
      <c r="JUA49" s="851"/>
      <c r="JUB49" s="851"/>
      <c r="JUC49" s="851"/>
      <c r="JUD49" s="851"/>
      <c r="JUE49" s="851"/>
      <c r="JUF49" s="851"/>
      <c r="JUG49" s="851"/>
      <c r="JUH49" s="851"/>
      <c r="JUI49" s="851"/>
      <c r="JUJ49" s="851"/>
      <c r="JUK49" s="851"/>
      <c r="JUL49" s="851"/>
      <c r="JUM49" s="851"/>
      <c r="JUN49" s="851"/>
      <c r="JUO49" s="851"/>
      <c r="JUP49" s="851"/>
      <c r="JUQ49" s="851"/>
      <c r="JUR49" s="851"/>
      <c r="JUS49" s="851"/>
      <c r="JUT49" s="851"/>
      <c r="JUU49" s="851"/>
      <c r="JUV49" s="851"/>
      <c r="JUW49" s="851"/>
      <c r="JUX49" s="851"/>
      <c r="JUY49" s="851"/>
      <c r="JUZ49" s="851"/>
      <c r="JVA49" s="851"/>
      <c r="JVB49" s="851"/>
      <c r="JVC49" s="851"/>
      <c r="JVD49" s="851"/>
      <c r="JVE49" s="851"/>
      <c r="JVF49" s="851"/>
      <c r="JVG49" s="851"/>
      <c r="JVH49" s="851"/>
      <c r="JVI49" s="851"/>
      <c r="JVJ49" s="851"/>
      <c r="JVK49" s="851"/>
      <c r="JVL49" s="851"/>
      <c r="JVM49" s="851"/>
      <c r="JVN49" s="851"/>
      <c r="JVO49" s="851"/>
      <c r="JVP49" s="851"/>
      <c r="JVQ49" s="851"/>
      <c r="JVR49" s="851"/>
      <c r="JVS49" s="851"/>
      <c r="JVT49" s="851"/>
      <c r="JVU49" s="851"/>
      <c r="JVV49" s="851"/>
      <c r="JVW49" s="851"/>
      <c r="JVX49" s="851"/>
      <c r="JVY49" s="851"/>
      <c r="JVZ49" s="851"/>
      <c r="JWA49" s="851"/>
      <c r="JWB49" s="851"/>
      <c r="JWC49" s="851"/>
      <c r="JWD49" s="851"/>
      <c r="JWE49" s="851"/>
      <c r="JWF49" s="851"/>
      <c r="JWG49" s="851"/>
      <c r="JWH49" s="851"/>
      <c r="JWI49" s="851"/>
      <c r="JWJ49" s="851"/>
      <c r="JWK49" s="851"/>
      <c r="JWL49" s="851"/>
      <c r="JWM49" s="851"/>
      <c r="JWN49" s="851"/>
      <c r="JWO49" s="851"/>
      <c r="JWP49" s="851"/>
      <c r="JWQ49" s="851"/>
      <c r="JWR49" s="851"/>
      <c r="JWS49" s="851"/>
      <c r="JWT49" s="851"/>
      <c r="JWU49" s="851"/>
      <c r="JWV49" s="851"/>
      <c r="JWW49" s="851"/>
      <c r="JWX49" s="851"/>
      <c r="JWY49" s="851"/>
      <c r="JWZ49" s="851"/>
      <c r="JXA49" s="851"/>
      <c r="JXB49" s="851"/>
      <c r="JXC49" s="851"/>
      <c r="JXD49" s="851"/>
      <c r="JXE49" s="851"/>
      <c r="JXF49" s="851"/>
      <c r="JXG49" s="851"/>
      <c r="JXH49" s="851"/>
      <c r="JXI49" s="851"/>
      <c r="JXJ49" s="851"/>
      <c r="JXK49" s="851"/>
      <c r="JXL49" s="851"/>
      <c r="JXM49" s="851"/>
      <c r="JXN49" s="851"/>
      <c r="JXO49" s="851"/>
      <c r="JXP49" s="851"/>
      <c r="JXQ49" s="851"/>
      <c r="JXR49" s="851"/>
      <c r="JXS49" s="851"/>
      <c r="JXT49" s="851"/>
      <c r="JXU49" s="851"/>
      <c r="JXV49" s="851"/>
      <c r="JXW49" s="851"/>
      <c r="JXX49" s="851"/>
      <c r="JXY49" s="851"/>
      <c r="JXZ49" s="851"/>
      <c r="JYA49" s="851"/>
      <c r="JYB49" s="851"/>
      <c r="JYC49" s="851"/>
      <c r="JYD49" s="851"/>
      <c r="JYE49" s="851"/>
      <c r="JYF49" s="851"/>
      <c r="JYG49" s="851"/>
      <c r="JYH49" s="851"/>
      <c r="JYI49" s="851"/>
      <c r="JYJ49" s="851"/>
      <c r="JYK49" s="851"/>
      <c r="JYL49" s="851"/>
      <c r="JYM49" s="851"/>
      <c r="JYN49" s="851"/>
      <c r="JYO49" s="851"/>
      <c r="JYP49" s="851"/>
      <c r="JYQ49" s="851"/>
      <c r="JYR49" s="851"/>
      <c r="JYS49" s="851"/>
      <c r="JYT49" s="851"/>
      <c r="JYU49" s="851"/>
      <c r="JYV49" s="851"/>
      <c r="JYW49" s="851"/>
      <c r="JYX49" s="851"/>
      <c r="JYY49" s="851"/>
      <c r="JYZ49" s="851"/>
      <c r="JZA49" s="851"/>
      <c r="JZB49" s="851"/>
      <c r="JZC49" s="851"/>
      <c r="JZD49" s="851"/>
      <c r="JZE49" s="851"/>
      <c r="JZF49" s="851"/>
      <c r="JZG49" s="851"/>
      <c r="JZH49" s="851"/>
      <c r="JZI49" s="851"/>
      <c r="JZJ49" s="851"/>
      <c r="JZK49" s="851"/>
      <c r="JZL49" s="851"/>
      <c r="JZM49" s="851"/>
      <c r="JZN49" s="851"/>
      <c r="JZO49" s="851"/>
      <c r="JZP49" s="851"/>
      <c r="JZQ49" s="851"/>
      <c r="JZR49" s="851"/>
      <c r="JZS49" s="851"/>
      <c r="JZT49" s="851"/>
      <c r="JZU49" s="851"/>
      <c r="JZV49" s="851"/>
      <c r="JZW49" s="851"/>
      <c r="JZX49" s="851"/>
      <c r="JZY49" s="851"/>
      <c r="JZZ49" s="851"/>
      <c r="KAA49" s="851"/>
      <c r="KAB49" s="851"/>
      <c r="KAC49" s="851"/>
      <c r="KAD49" s="851"/>
      <c r="KAE49" s="851"/>
      <c r="KAF49" s="851"/>
      <c r="KAG49" s="851"/>
      <c r="KAH49" s="851"/>
      <c r="KAI49" s="851"/>
      <c r="KAJ49" s="851"/>
      <c r="KAK49" s="851"/>
      <c r="KAL49" s="851"/>
      <c r="KAM49" s="851"/>
      <c r="KAN49" s="851"/>
      <c r="KAO49" s="851"/>
      <c r="KAP49" s="851"/>
      <c r="KAQ49" s="851"/>
      <c r="KAR49" s="851"/>
      <c r="KAS49" s="851"/>
      <c r="KAT49" s="851"/>
      <c r="KAU49" s="851"/>
      <c r="KAV49" s="851"/>
      <c r="KAW49" s="851"/>
      <c r="KAX49" s="851"/>
      <c r="KAY49" s="851"/>
      <c r="KAZ49" s="851"/>
      <c r="KBA49" s="851"/>
      <c r="KBB49" s="851"/>
      <c r="KBC49" s="851"/>
      <c r="KBD49" s="851"/>
      <c r="KBE49" s="851"/>
      <c r="KBF49" s="851"/>
      <c r="KBG49" s="851"/>
      <c r="KBH49" s="851"/>
      <c r="KBI49" s="851"/>
      <c r="KBJ49" s="851"/>
      <c r="KBK49" s="851"/>
      <c r="KBL49" s="851"/>
      <c r="KBM49" s="851"/>
      <c r="KBN49" s="851"/>
      <c r="KBO49" s="851"/>
      <c r="KBP49" s="851"/>
      <c r="KBQ49" s="851"/>
      <c r="KBR49" s="851"/>
      <c r="KBS49" s="851"/>
      <c r="KBT49" s="851"/>
      <c r="KBU49" s="851"/>
      <c r="KBV49" s="851"/>
      <c r="KBW49" s="851"/>
      <c r="KBX49" s="851"/>
      <c r="KBY49" s="851"/>
      <c r="KBZ49" s="851"/>
      <c r="KCA49" s="851"/>
      <c r="KCB49" s="851"/>
      <c r="KCC49" s="851"/>
      <c r="KCD49" s="851"/>
      <c r="KCE49" s="851"/>
      <c r="KCF49" s="851"/>
      <c r="KCG49" s="851"/>
      <c r="KCH49" s="851"/>
      <c r="KCI49" s="851"/>
      <c r="KCJ49" s="851"/>
      <c r="KCK49" s="851"/>
      <c r="KCL49" s="851"/>
      <c r="KCM49" s="851"/>
      <c r="KCN49" s="851"/>
      <c r="KCO49" s="851"/>
      <c r="KCP49" s="851"/>
      <c r="KCQ49" s="851"/>
      <c r="KCR49" s="851"/>
      <c r="KCS49" s="851"/>
      <c r="KCT49" s="851"/>
      <c r="KCU49" s="851"/>
      <c r="KCV49" s="851"/>
      <c r="KCW49" s="851"/>
      <c r="KCX49" s="851"/>
      <c r="KCY49" s="851"/>
      <c r="KCZ49" s="851"/>
      <c r="KDA49" s="851"/>
      <c r="KDB49" s="851"/>
      <c r="KDC49" s="851"/>
      <c r="KDD49" s="851"/>
      <c r="KDE49" s="851"/>
      <c r="KDF49" s="851"/>
      <c r="KDG49" s="851"/>
      <c r="KDH49" s="851"/>
      <c r="KDI49" s="851"/>
      <c r="KDJ49" s="851"/>
      <c r="KDK49" s="851"/>
      <c r="KDL49" s="851"/>
      <c r="KDM49" s="851"/>
      <c r="KDN49" s="851"/>
      <c r="KDO49" s="851"/>
      <c r="KDP49" s="851"/>
      <c r="KDQ49" s="851"/>
      <c r="KDR49" s="851"/>
      <c r="KDS49" s="851"/>
      <c r="KDT49" s="851"/>
      <c r="KDU49" s="851"/>
      <c r="KDV49" s="851"/>
      <c r="KDW49" s="851"/>
      <c r="KDX49" s="851"/>
      <c r="KDY49" s="851"/>
      <c r="KDZ49" s="851"/>
      <c r="KEA49" s="851"/>
      <c r="KEB49" s="851"/>
      <c r="KEC49" s="851"/>
      <c r="KED49" s="851"/>
      <c r="KEE49" s="851"/>
      <c r="KEF49" s="851"/>
      <c r="KEG49" s="851"/>
      <c r="KEH49" s="851"/>
      <c r="KEI49" s="851"/>
      <c r="KEJ49" s="851"/>
      <c r="KEK49" s="851"/>
      <c r="KEL49" s="851"/>
      <c r="KEM49" s="851"/>
      <c r="KEN49" s="851"/>
      <c r="KEO49" s="851"/>
      <c r="KEP49" s="851"/>
      <c r="KEQ49" s="851"/>
      <c r="KER49" s="851"/>
      <c r="KES49" s="851"/>
      <c r="KET49" s="851"/>
      <c r="KEU49" s="851"/>
      <c r="KEV49" s="851"/>
      <c r="KEW49" s="851"/>
      <c r="KEX49" s="851"/>
      <c r="KEY49" s="851"/>
      <c r="KEZ49" s="851"/>
      <c r="KFA49" s="851"/>
      <c r="KFB49" s="851"/>
      <c r="KFC49" s="851"/>
      <c r="KFD49" s="851"/>
      <c r="KFE49" s="851"/>
      <c r="KFF49" s="851"/>
      <c r="KFG49" s="851"/>
      <c r="KFH49" s="851"/>
      <c r="KFI49" s="851"/>
      <c r="KFJ49" s="851"/>
      <c r="KFK49" s="851"/>
      <c r="KFL49" s="851"/>
      <c r="KFM49" s="851"/>
      <c r="KFN49" s="851"/>
      <c r="KFO49" s="851"/>
      <c r="KFP49" s="851"/>
      <c r="KFQ49" s="851"/>
      <c r="KFR49" s="851"/>
      <c r="KFS49" s="851"/>
      <c r="KFT49" s="851"/>
      <c r="KFU49" s="851"/>
      <c r="KFV49" s="851"/>
      <c r="KFW49" s="851"/>
      <c r="KFX49" s="851"/>
      <c r="KFY49" s="851"/>
      <c r="KFZ49" s="851"/>
      <c r="KGA49" s="851"/>
      <c r="KGB49" s="851"/>
      <c r="KGC49" s="851"/>
      <c r="KGD49" s="851"/>
      <c r="KGE49" s="851"/>
      <c r="KGF49" s="851"/>
      <c r="KGG49" s="851"/>
      <c r="KGH49" s="851"/>
      <c r="KGI49" s="851"/>
      <c r="KGJ49" s="851"/>
      <c r="KGK49" s="851"/>
      <c r="KGL49" s="851"/>
      <c r="KGM49" s="851"/>
      <c r="KGN49" s="851"/>
      <c r="KGO49" s="851"/>
      <c r="KGP49" s="851"/>
      <c r="KGQ49" s="851"/>
      <c r="KGR49" s="851"/>
      <c r="KGS49" s="851"/>
      <c r="KGT49" s="851"/>
      <c r="KGU49" s="851"/>
      <c r="KGV49" s="851"/>
      <c r="KGW49" s="851"/>
      <c r="KGX49" s="851"/>
      <c r="KGY49" s="851"/>
      <c r="KGZ49" s="851"/>
      <c r="KHA49" s="851"/>
      <c r="KHB49" s="851"/>
      <c r="KHC49" s="851"/>
      <c r="KHD49" s="851"/>
      <c r="KHE49" s="851"/>
      <c r="KHF49" s="851"/>
      <c r="KHG49" s="851"/>
      <c r="KHH49" s="851"/>
      <c r="KHI49" s="851"/>
      <c r="KHJ49" s="851"/>
      <c r="KHK49" s="851"/>
      <c r="KHL49" s="851"/>
      <c r="KHM49" s="851"/>
      <c r="KHN49" s="851"/>
      <c r="KHO49" s="851"/>
      <c r="KHP49" s="851"/>
      <c r="KHQ49" s="851"/>
      <c r="KHR49" s="851"/>
      <c r="KHS49" s="851"/>
      <c r="KHT49" s="851"/>
      <c r="KHU49" s="851"/>
      <c r="KHV49" s="851"/>
      <c r="KHW49" s="851"/>
      <c r="KHX49" s="851"/>
      <c r="KHY49" s="851"/>
      <c r="KHZ49" s="851"/>
      <c r="KIA49" s="851"/>
      <c r="KIB49" s="851"/>
      <c r="KIC49" s="851"/>
      <c r="KID49" s="851"/>
      <c r="KIE49" s="851"/>
      <c r="KIF49" s="851"/>
      <c r="KIG49" s="851"/>
      <c r="KIH49" s="851"/>
      <c r="KII49" s="851"/>
      <c r="KIJ49" s="851"/>
      <c r="KIK49" s="851"/>
      <c r="KIL49" s="851"/>
      <c r="KIM49" s="851"/>
      <c r="KIN49" s="851"/>
      <c r="KIO49" s="851"/>
      <c r="KIP49" s="851"/>
      <c r="KIQ49" s="851"/>
      <c r="KIR49" s="851"/>
      <c r="KIS49" s="851"/>
      <c r="KIT49" s="851"/>
      <c r="KIU49" s="851"/>
      <c r="KIV49" s="851"/>
      <c r="KIW49" s="851"/>
      <c r="KIX49" s="851"/>
      <c r="KIY49" s="851"/>
      <c r="KIZ49" s="851"/>
      <c r="KJA49" s="851"/>
      <c r="KJB49" s="851"/>
      <c r="KJC49" s="851"/>
      <c r="KJD49" s="851"/>
      <c r="KJE49" s="851"/>
      <c r="KJF49" s="851"/>
      <c r="KJG49" s="851"/>
      <c r="KJH49" s="851"/>
      <c r="KJI49" s="851"/>
      <c r="KJJ49" s="851"/>
      <c r="KJK49" s="851"/>
      <c r="KJL49" s="851"/>
      <c r="KJM49" s="851"/>
      <c r="KJN49" s="851"/>
      <c r="KJO49" s="851"/>
      <c r="KJP49" s="851"/>
      <c r="KJQ49" s="851"/>
      <c r="KJR49" s="851"/>
      <c r="KJS49" s="851"/>
      <c r="KJT49" s="851"/>
      <c r="KJU49" s="851"/>
      <c r="KJV49" s="851"/>
      <c r="KJW49" s="851"/>
      <c r="KJX49" s="851"/>
      <c r="KJY49" s="851"/>
      <c r="KJZ49" s="851"/>
      <c r="KKA49" s="851"/>
      <c r="KKB49" s="851"/>
      <c r="KKC49" s="851"/>
      <c r="KKD49" s="851"/>
      <c r="KKE49" s="851"/>
      <c r="KKF49" s="851"/>
      <c r="KKG49" s="851"/>
      <c r="KKH49" s="851"/>
      <c r="KKI49" s="851"/>
      <c r="KKJ49" s="851"/>
      <c r="KKK49" s="851"/>
      <c r="KKL49" s="851"/>
      <c r="KKM49" s="851"/>
      <c r="KKN49" s="851"/>
      <c r="KKO49" s="851"/>
      <c r="KKP49" s="851"/>
      <c r="KKQ49" s="851"/>
      <c r="KKR49" s="851"/>
      <c r="KKS49" s="851"/>
      <c r="KKT49" s="851"/>
      <c r="KKU49" s="851"/>
      <c r="KKV49" s="851"/>
      <c r="KKW49" s="851"/>
      <c r="KKX49" s="851"/>
      <c r="KKY49" s="851"/>
      <c r="KKZ49" s="851"/>
      <c r="KLA49" s="851"/>
      <c r="KLB49" s="851"/>
      <c r="KLC49" s="851"/>
      <c r="KLD49" s="851"/>
      <c r="KLE49" s="851"/>
      <c r="KLF49" s="851"/>
      <c r="KLG49" s="851"/>
      <c r="KLH49" s="851"/>
      <c r="KLI49" s="851"/>
      <c r="KLJ49" s="851"/>
      <c r="KLK49" s="851"/>
      <c r="KLL49" s="851"/>
      <c r="KLM49" s="851"/>
      <c r="KLN49" s="851"/>
      <c r="KLO49" s="851"/>
      <c r="KLP49" s="851"/>
      <c r="KLQ49" s="851"/>
      <c r="KLR49" s="851"/>
      <c r="KLS49" s="851"/>
      <c r="KLT49" s="851"/>
      <c r="KLU49" s="851"/>
      <c r="KLV49" s="851"/>
      <c r="KLW49" s="851"/>
      <c r="KLX49" s="851"/>
      <c r="KLY49" s="851"/>
      <c r="KLZ49" s="851"/>
      <c r="KMA49" s="851"/>
      <c r="KMB49" s="851"/>
      <c r="KMC49" s="851"/>
      <c r="KMD49" s="851"/>
      <c r="KME49" s="851"/>
      <c r="KMF49" s="851"/>
      <c r="KMG49" s="851"/>
      <c r="KMH49" s="851"/>
      <c r="KMI49" s="851"/>
      <c r="KMJ49" s="851"/>
      <c r="KMK49" s="851"/>
      <c r="KML49" s="851"/>
      <c r="KMM49" s="851"/>
      <c r="KMN49" s="851"/>
      <c r="KMO49" s="851"/>
      <c r="KMP49" s="851"/>
      <c r="KMQ49" s="851"/>
      <c r="KMR49" s="851"/>
      <c r="KMS49" s="851"/>
      <c r="KMT49" s="851"/>
      <c r="KMU49" s="851"/>
      <c r="KMV49" s="851"/>
      <c r="KMW49" s="851"/>
      <c r="KMX49" s="851"/>
      <c r="KMY49" s="851"/>
      <c r="KMZ49" s="851"/>
      <c r="KNA49" s="851"/>
      <c r="KNB49" s="851"/>
      <c r="KNC49" s="851"/>
      <c r="KND49" s="851"/>
      <c r="KNE49" s="851"/>
      <c r="KNF49" s="851"/>
      <c r="KNG49" s="851"/>
      <c r="KNH49" s="851"/>
      <c r="KNI49" s="851"/>
      <c r="KNJ49" s="851"/>
      <c r="KNK49" s="851"/>
      <c r="KNL49" s="851"/>
      <c r="KNM49" s="851"/>
      <c r="KNN49" s="851"/>
      <c r="KNO49" s="851"/>
      <c r="KNP49" s="851"/>
      <c r="KNQ49" s="851"/>
      <c r="KNR49" s="851"/>
      <c r="KNS49" s="851"/>
      <c r="KNT49" s="851"/>
      <c r="KNU49" s="851"/>
      <c r="KNV49" s="851"/>
      <c r="KNW49" s="851"/>
      <c r="KNX49" s="851"/>
      <c r="KNY49" s="851"/>
      <c r="KNZ49" s="851"/>
      <c r="KOA49" s="851"/>
      <c r="KOB49" s="851"/>
      <c r="KOC49" s="851"/>
      <c r="KOD49" s="851"/>
      <c r="KOE49" s="851"/>
      <c r="KOF49" s="851"/>
      <c r="KOG49" s="851"/>
      <c r="KOH49" s="851"/>
      <c r="KOI49" s="851"/>
      <c r="KOJ49" s="851"/>
      <c r="KOK49" s="851"/>
      <c r="KOL49" s="851"/>
      <c r="KOM49" s="851"/>
      <c r="KON49" s="851"/>
      <c r="KOO49" s="851"/>
      <c r="KOP49" s="851"/>
      <c r="KOQ49" s="851"/>
      <c r="KOR49" s="851"/>
      <c r="KOS49" s="851"/>
      <c r="KOT49" s="851"/>
      <c r="KOU49" s="851"/>
      <c r="KOV49" s="851"/>
      <c r="KOW49" s="851"/>
      <c r="KOX49" s="851"/>
      <c r="KOY49" s="851"/>
      <c r="KOZ49" s="851"/>
      <c r="KPA49" s="851"/>
      <c r="KPB49" s="851"/>
      <c r="KPC49" s="851"/>
      <c r="KPD49" s="851"/>
      <c r="KPE49" s="851"/>
      <c r="KPF49" s="851"/>
      <c r="KPG49" s="851"/>
      <c r="KPH49" s="851"/>
      <c r="KPI49" s="851"/>
      <c r="KPJ49" s="851"/>
      <c r="KPK49" s="851"/>
      <c r="KPL49" s="851"/>
      <c r="KPM49" s="851"/>
      <c r="KPN49" s="851"/>
      <c r="KPO49" s="851"/>
      <c r="KPP49" s="851"/>
      <c r="KPQ49" s="851"/>
      <c r="KPR49" s="851"/>
      <c r="KPS49" s="851"/>
      <c r="KPT49" s="851"/>
      <c r="KPU49" s="851"/>
      <c r="KPV49" s="851"/>
      <c r="KPW49" s="851"/>
      <c r="KPX49" s="851"/>
      <c r="KPY49" s="851"/>
      <c r="KPZ49" s="851"/>
      <c r="KQA49" s="851"/>
      <c r="KQB49" s="851"/>
      <c r="KQC49" s="851"/>
      <c r="KQD49" s="851"/>
      <c r="KQE49" s="851"/>
      <c r="KQF49" s="851"/>
      <c r="KQG49" s="851"/>
      <c r="KQH49" s="851"/>
      <c r="KQI49" s="851"/>
      <c r="KQJ49" s="851"/>
      <c r="KQK49" s="851"/>
      <c r="KQL49" s="851"/>
      <c r="KQM49" s="851"/>
      <c r="KQN49" s="851"/>
      <c r="KQO49" s="851"/>
      <c r="KQP49" s="851"/>
      <c r="KQQ49" s="851"/>
      <c r="KQR49" s="851"/>
      <c r="KQS49" s="851"/>
      <c r="KQT49" s="851"/>
      <c r="KQU49" s="851"/>
      <c r="KQV49" s="851"/>
      <c r="KQW49" s="851"/>
      <c r="KQX49" s="851"/>
      <c r="KQY49" s="851"/>
      <c r="KQZ49" s="851"/>
      <c r="KRA49" s="851"/>
      <c r="KRB49" s="851"/>
      <c r="KRC49" s="851"/>
      <c r="KRD49" s="851"/>
      <c r="KRE49" s="851"/>
      <c r="KRF49" s="851"/>
      <c r="KRG49" s="851"/>
      <c r="KRH49" s="851"/>
      <c r="KRI49" s="851"/>
      <c r="KRJ49" s="851"/>
      <c r="KRK49" s="851"/>
      <c r="KRL49" s="851"/>
      <c r="KRM49" s="851"/>
      <c r="KRN49" s="851"/>
      <c r="KRO49" s="851"/>
      <c r="KRP49" s="851"/>
      <c r="KRQ49" s="851"/>
      <c r="KRR49" s="851"/>
      <c r="KRS49" s="851"/>
      <c r="KRT49" s="851"/>
      <c r="KRU49" s="851"/>
      <c r="KRV49" s="851"/>
      <c r="KRW49" s="851"/>
      <c r="KRX49" s="851"/>
      <c r="KRY49" s="851"/>
      <c r="KRZ49" s="851"/>
      <c r="KSA49" s="851"/>
      <c r="KSB49" s="851"/>
      <c r="KSC49" s="851"/>
      <c r="KSD49" s="851"/>
      <c r="KSE49" s="851"/>
      <c r="KSF49" s="851"/>
      <c r="KSG49" s="851"/>
      <c r="KSH49" s="851"/>
      <c r="KSI49" s="851"/>
      <c r="KSJ49" s="851"/>
      <c r="KSK49" s="851"/>
      <c r="KSL49" s="851"/>
      <c r="KSM49" s="851"/>
      <c r="KSN49" s="851"/>
      <c r="KSO49" s="851"/>
      <c r="KSP49" s="851"/>
      <c r="KSQ49" s="851"/>
      <c r="KSR49" s="851"/>
      <c r="KSS49" s="851"/>
      <c r="KST49" s="851"/>
      <c r="KSU49" s="851"/>
      <c r="KSV49" s="851"/>
      <c r="KSW49" s="851"/>
      <c r="KSX49" s="851"/>
      <c r="KSY49" s="851"/>
      <c r="KSZ49" s="851"/>
      <c r="KTA49" s="851"/>
      <c r="KTB49" s="851"/>
      <c r="KTC49" s="851"/>
      <c r="KTD49" s="851"/>
      <c r="KTE49" s="851"/>
      <c r="KTF49" s="851"/>
      <c r="KTG49" s="851"/>
      <c r="KTH49" s="851"/>
      <c r="KTI49" s="851"/>
      <c r="KTJ49" s="851"/>
      <c r="KTK49" s="851"/>
      <c r="KTL49" s="851"/>
      <c r="KTM49" s="851"/>
      <c r="KTN49" s="851"/>
      <c r="KTO49" s="851"/>
      <c r="KTP49" s="851"/>
      <c r="KTQ49" s="851"/>
      <c r="KTR49" s="851"/>
      <c r="KTS49" s="851"/>
      <c r="KTT49" s="851"/>
      <c r="KTU49" s="851"/>
      <c r="KTV49" s="851"/>
      <c r="KTW49" s="851"/>
      <c r="KTX49" s="851"/>
      <c r="KTY49" s="851"/>
      <c r="KTZ49" s="851"/>
      <c r="KUA49" s="851"/>
      <c r="KUB49" s="851"/>
      <c r="KUC49" s="851"/>
      <c r="KUD49" s="851"/>
      <c r="KUE49" s="851"/>
      <c r="KUF49" s="851"/>
      <c r="KUG49" s="851"/>
      <c r="KUH49" s="851"/>
      <c r="KUI49" s="851"/>
      <c r="KUJ49" s="851"/>
      <c r="KUK49" s="851"/>
      <c r="KUL49" s="851"/>
      <c r="KUM49" s="851"/>
      <c r="KUN49" s="851"/>
      <c r="KUO49" s="851"/>
      <c r="KUP49" s="851"/>
      <c r="KUQ49" s="851"/>
      <c r="KUR49" s="851"/>
      <c r="KUS49" s="851"/>
      <c r="KUT49" s="851"/>
      <c r="KUU49" s="851"/>
      <c r="KUV49" s="851"/>
      <c r="KUW49" s="851"/>
      <c r="KUX49" s="851"/>
      <c r="KUY49" s="851"/>
      <c r="KUZ49" s="851"/>
      <c r="KVA49" s="851"/>
      <c r="KVB49" s="851"/>
      <c r="KVC49" s="851"/>
      <c r="KVD49" s="851"/>
      <c r="KVE49" s="851"/>
      <c r="KVF49" s="851"/>
      <c r="KVG49" s="851"/>
      <c r="KVH49" s="851"/>
      <c r="KVI49" s="851"/>
      <c r="KVJ49" s="851"/>
      <c r="KVK49" s="851"/>
      <c r="KVL49" s="851"/>
      <c r="KVM49" s="851"/>
      <c r="KVN49" s="851"/>
      <c r="KVO49" s="851"/>
      <c r="KVP49" s="851"/>
      <c r="KVQ49" s="851"/>
      <c r="KVR49" s="851"/>
      <c r="KVS49" s="851"/>
      <c r="KVT49" s="851"/>
      <c r="KVU49" s="851"/>
      <c r="KVV49" s="851"/>
      <c r="KVW49" s="851"/>
      <c r="KVX49" s="851"/>
      <c r="KVY49" s="851"/>
      <c r="KVZ49" s="851"/>
      <c r="KWA49" s="851"/>
      <c r="KWB49" s="851"/>
      <c r="KWC49" s="851"/>
      <c r="KWD49" s="851"/>
      <c r="KWE49" s="851"/>
      <c r="KWF49" s="851"/>
      <c r="KWG49" s="851"/>
      <c r="KWH49" s="851"/>
      <c r="KWI49" s="851"/>
      <c r="KWJ49" s="851"/>
      <c r="KWK49" s="851"/>
      <c r="KWL49" s="851"/>
      <c r="KWM49" s="851"/>
      <c r="KWN49" s="851"/>
      <c r="KWO49" s="851"/>
      <c r="KWP49" s="851"/>
      <c r="KWQ49" s="851"/>
      <c r="KWR49" s="851"/>
      <c r="KWS49" s="851"/>
      <c r="KWT49" s="851"/>
      <c r="KWU49" s="851"/>
      <c r="KWV49" s="851"/>
      <c r="KWW49" s="851"/>
      <c r="KWX49" s="851"/>
      <c r="KWY49" s="851"/>
      <c r="KWZ49" s="851"/>
      <c r="KXA49" s="851"/>
      <c r="KXB49" s="851"/>
      <c r="KXC49" s="851"/>
      <c r="KXD49" s="851"/>
      <c r="KXE49" s="851"/>
      <c r="KXF49" s="851"/>
      <c r="KXG49" s="851"/>
      <c r="KXH49" s="851"/>
      <c r="KXI49" s="851"/>
      <c r="KXJ49" s="851"/>
      <c r="KXK49" s="851"/>
      <c r="KXL49" s="851"/>
      <c r="KXM49" s="851"/>
      <c r="KXN49" s="851"/>
      <c r="KXO49" s="851"/>
      <c r="KXP49" s="851"/>
      <c r="KXQ49" s="851"/>
      <c r="KXR49" s="851"/>
      <c r="KXS49" s="851"/>
      <c r="KXT49" s="851"/>
      <c r="KXU49" s="851"/>
      <c r="KXV49" s="851"/>
      <c r="KXW49" s="851"/>
      <c r="KXX49" s="851"/>
      <c r="KXY49" s="851"/>
      <c r="KXZ49" s="851"/>
      <c r="KYA49" s="851"/>
      <c r="KYB49" s="851"/>
      <c r="KYC49" s="851"/>
      <c r="KYD49" s="851"/>
      <c r="KYE49" s="851"/>
      <c r="KYF49" s="851"/>
      <c r="KYG49" s="851"/>
      <c r="KYH49" s="851"/>
      <c r="KYI49" s="851"/>
      <c r="KYJ49" s="851"/>
      <c r="KYK49" s="851"/>
      <c r="KYL49" s="851"/>
      <c r="KYM49" s="851"/>
      <c r="KYN49" s="851"/>
      <c r="KYO49" s="851"/>
      <c r="KYP49" s="851"/>
      <c r="KYQ49" s="851"/>
      <c r="KYR49" s="851"/>
      <c r="KYS49" s="851"/>
      <c r="KYT49" s="851"/>
      <c r="KYU49" s="851"/>
      <c r="KYV49" s="851"/>
      <c r="KYW49" s="851"/>
      <c r="KYX49" s="851"/>
      <c r="KYY49" s="851"/>
      <c r="KYZ49" s="851"/>
      <c r="KZA49" s="851"/>
      <c r="KZB49" s="851"/>
      <c r="KZC49" s="851"/>
      <c r="KZD49" s="851"/>
      <c r="KZE49" s="851"/>
      <c r="KZF49" s="851"/>
      <c r="KZG49" s="851"/>
      <c r="KZH49" s="851"/>
      <c r="KZI49" s="851"/>
      <c r="KZJ49" s="851"/>
      <c r="KZK49" s="851"/>
      <c r="KZL49" s="851"/>
      <c r="KZM49" s="851"/>
      <c r="KZN49" s="851"/>
      <c r="KZO49" s="851"/>
      <c r="KZP49" s="851"/>
      <c r="KZQ49" s="851"/>
      <c r="KZR49" s="851"/>
      <c r="KZS49" s="851"/>
      <c r="KZT49" s="851"/>
      <c r="KZU49" s="851"/>
      <c r="KZV49" s="851"/>
      <c r="KZW49" s="851"/>
      <c r="KZX49" s="851"/>
      <c r="KZY49" s="851"/>
      <c r="KZZ49" s="851"/>
      <c r="LAA49" s="851"/>
      <c r="LAB49" s="851"/>
      <c r="LAC49" s="851"/>
      <c r="LAD49" s="851"/>
      <c r="LAE49" s="851"/>
      <c r="LAF49" s="851"/>
      <c r="LAG49" s="851"/>
      <c r="LAH49" s="851"/>
      <c r="LAI49" s="851"/>
      <c r="LAJ49" s="851"/>
      <c r="LAK49" s="851"/>
      <c r="LAL49" s="851"/>
      <c r="LAM49" s="851"/>
      <c r="LAN49" s="851"/>
      <c r="LAO49" s="851"/>
      <c r="LAP49" s="851"/>
      <c r="LAQ49" s="851"/>
      <c r="LAR49" s="851"/>
      <c r="LAS49" s="851"/>
      <c r="LAT49" s="851"/>
      <c r="LAU49" s="851"/>
      <c r="LAV49" s="851"/>
      <c r="LAW49" s="851"/>
      <c r="LAX49" s="851"/>
      <c r="LAY49" s="851"/>
      <c r="LAZ49" s="851"/>
      <c r="LBA49" s="851"/>
      <c r="LBB49" s="851"/>
      <c r="LBC49" s="851"/>
      <c r="LBD49" s="851"/>
      <c r="LBE49" s="851"/>
      <c r="LBF49" s="851"/>
      <c r="LBG49" s="851"/>
      <c r="LBH49" s="851"/>
      <c r="LBI49" s="851"/>
      <c r="LBJ49" s="851"/>
      <c r="LBK49" s="851"/>
      <c r="LBL49" s="851"/>
      <c r="LBM49" s="851"/>
      <c r="LBN49" s="851"/>
      <c r="LBO49" s="851"/>
      <c r="LBP49" s="851"/>
      <c r="LBQ49" s="851"/>
      <c r="LBR49" s="851"/>
      <c r="LBS49" s="851"/>
      <c r="LBT49" s="851"/>
      <c r="LBU49" s="851"/>
      <c r="LBV49" s="851"/>
      <c r="LBW49" s="851"/>
      <c r="LBX49" s="851"/>
      <c r="LBY49" s="851"/>
      <c r="LBZ49" s="851"/>
      <c r="LCA49" s="851"/>
      <c r="LCB49" s="851"/>
      <c r="LCC49" s="851"/>
      <c r="LCD49" s="851"/>
      <c r="LCE49" s="851"/>
      <c r="LCF49" s="851"/>
      <c r="LCG49" s="851"/>
      <c r="LCH49" s="851"/>
      <c r="LCI49" s="851"/>
      <c r="LCJ49" s="851"/>
      <c r="LCK49" s="851"/>
      <c r="LCL49" s="851"/>
      <c r="LCM49" s="851"/>
      <c r="LCN49" s="851"/>
      <c r="LCO49" s="851"/>
      <c r="LCP49" s="851"/>
      <c r="LCQ49" s="851"/>
      <c r="LCR49" s="851"/>
      <c r="LCS49" s="851"/>
      <c r="LCT49" s="851"/>
      <c r="LCU49" s="851"/>
      <c r="LCV49" s="851"/>
      <c r="LCW49" s="851"/>
      <c r="LCX49" s="851"/>
      <c r="LCY49" s="851"/>
      <c r="LCZ49" s="851"/>
      <c r="LDA49" s="851"/>
      <c r="LDB49" s="851"/>
      <c r="LDC49" s="851"/>
      <c r="LDD49" s="851"/>
      <c r="LDE49" s="851"/>
      <c r="LDF49" s="851"/>
      <c r="LDG49" s="851"/>
      <c r="LDH49" s="851"/>
      <c r="LDI49" s="851"/>
      <c r="LDJ49" s="851"/>
      <c r="LDK49" s="851"/>
      <c r="LDL49" s="851"/>
      <c r="LDM49" s="851"/>
      <c r="LDN49" s="851"/>
      <c r="LDO49" s="851"/>
      <c r="LDP49" s="851"/>
      <c r="LDQ49" s="851"/>
      <c r="LDR49" s="851"/>
      <c r="LDS49" s="851"/>
      <c r="LDT49" s="851"/>
      <c r="LDU49" s="851"/>
      <c r="LDV49" s="851"/>
      <c r="LDW49" s="851"/>
      <c r="LDX49" s="851"/>
      <c r="LDY49" s="851"/>
      <c r="LDZ49" s="851"/>
      <c r="LEA49" s="851"/>
      <c r="LEB49" s="851"/>
      <c r="LEC49" s="851"/>
      <c r="LED49" s="851"/>
      <c r="LEE49" s="851"/>
      <c r="LEF49" s="851"/>
      <c r="LEG49" s="851"/>
      <c r="LEH49" s="851"/>
      <c r="LEI49" s="851"/>
      <c r="LEJ49" s="851"/>
      <c r="LEK49" s="851"/>
      <c r="LEL49" s="851"/>
      <c r="LEM49" s="851"/>
      <c r="LEN49" s="851"/>
      <c r="LEO49" s="851"/>
      <c r="LEP49" s="851"/>
      <c r="LEQ49" s="851"/>
      <c r="LER49" s="851"/>
      <c r="LES49" s="851"/>
      <c r="LET49" s="851"/>
      <c r="LEU49" s="851"/>
      <c r="LEV49" s="851"/>
      <c r="LEW49" s="851"/>
      <c r="LEX49" s="851"/>
      <c r="LEY49" s="851"/>
      <c r="LEZ49" s="851"/>
      <c r="LFA49" s="851"/>
      <c r="LFB49" s="851"/>
      <c r="LFC49" s="851"/>
      <c r="LFD49" s="851"/>
      <c r="LFE49" s="851"/>
      <c r="LFF49" s="851"/>
      <c r="LFG49" s="851"/>
      <c r="LFH49" s="851"/>
      <c r="LFI49" s="851"/>
      <c r="LFJ49" s="851"/>
      <c r="LFK49" s="851"/>
      <c r="LFL49" s="851"/>
      <c r="LFM49" s="851"/>
      <c r="LFN49" s="851"/>
      <c r="LFO49" s="851"/>
      <c r="LFP49" s="851"/>
      <c r="LFQ49" s="851"/>
      <c r="LFR49" s="851"/>
      <c r="LFS49" s="851"/>
      <c r="LFT49" s="851"/>
      <c r="LFU49" s="851"/>
      <c r="LFV49" s="851"/>
      <c r="LFW49" s="851"/>
      <c r="LFX49" s="851"/>
      <c r="LFY49" s="851"/>
      <c r="LFZ49" s="851"/>
      <c r="LGA49" s="851"/>
      <c r="LGB49" s="851"/>
      <c r="LGC49" s="851"/>
      <c r="LGD49" s="851"/>
      <c r="LGE49" s="851"/>
      <c r="LGF49" s="851"/>
      <c r="LGG49" s="851"/>
      <c r="LGH49" s="851"/>
      <c r="LGI49" s="851"/>
      <c r="LGJ49" s="851"/>
      <c r="LGK49" s="851"/>
      <c r="LGL49" s="851"/>
      <c r="LGM49" s="851"/>
      <c r="LGN49" s="851"/>
      <c r="LGO49" s="851"/>
      <c r="LGP49" s="851"/>
      <c r="LGQ49" s="851"/>
      <c r="LGR49" s="851"/>
      <c r="LGS49" s="851"/>
      <c r="LGT49" s="851"/>
      <c r="LGU49" s="851"/>
      <c r="LGV49" s="851"/>
      <c r="LGW49" s="851"/>
      <c r="LGX49" s="851"/>
      <c r="LGY49" s="851"/>
      <c r="LGZ49" s="851"/>
      <c r="LHA49" s="851"/>
      <c r="LHB49" s="851"/>
      <c r="LHC49" s="851"/>
      <c r="LHD49" s="851"/>
      <c r="LHE49" s="851"/>
      <c r="LHF49" s="851"/>
      <c r="LHG49" s="851"/>
      <c r="LHH49" s="851"/>
      <c r="LHI49" s="851"/>
      <c r="LHJ49" s="851"/>
      <c r="LHK49" s="851"/>
      <c r="LHL49" s="851"/>
      <c r="LHM49" s="851"/>
      <c r="LHN49" s="851"/>
      <c r="LHO49" s="851"/>
      <c r="LHP49" s="851"/>
      <c r="LHQ49" s="851"/>
      <c r="LHR49" s="851"/>
      <c r="LHS49" s="851"/>
      <c r="LHT49" s="851"/>
      <c r="LHU49" s="851"/>
      <c r="LHV49" s="851"/>
      <c r="LHW49" s="851"/>
      <c r="LHX49" s="851"/>
      <c r="LHY49" s="851"/>
      <c r="LHZ49" s="851"/>
      <c r="LIA49" s="851"/>
      <c r="LIB49" s="851"/>
      <c r="LIC49" s="851"/>
      <c r="LID49" s="851"/>
      <c r="LIE49" s="851"/>
      <c r="LIF49" s="851"/>
      <c r="LIG49" s="851"/>
      <c r="LIH49" s="851"/>
      <c r="LII49" s="851"/>
      <c r="LIJ49" s="851"/>
      <c r="LIK49" s="851"/>
      <c r="LIL49" s="851"/>
      <c r="LIM49" s="851"/>
      <c r="LIN49" s="851"/>
      <c r="LIO49" s="851"/>
      <c r="LIP49" s="851"/>
      <c r="LIQ49" s="851"/>
      <c r="LIR49" s="851"/>
      <c r="LIS49" s="851"/>
      <c r="LIT49" s="851"/>
      <c r="LIU49" s="851"/>
      <c r="LIV49" s="851"/>
      <c r="LIW49" s="851"/>
      <c r="LIX49" s="851"/>
      <c r="LIY49" s="851"/>
      <c r="LIZ49" s="851"/>
      <c r="LJA49" s="851"/>
      <c r="LJB49" s="851"/>
      <c r="LJC49" s="851"/>
      <c r="LJD49" s="851"/>
      <c r="LJE49" s="851"/>
      <c r="LJF49" s="851"/>
      <c r="LJG49" s="851"/>
      <c r="LJH49" s="851"/>
      <c r="LJI49" s="851"/>
      <c r="LJJ49" s="851"/>
      <c r="LJK49" s="851"/>
      <c r="LJL49" s="851"/>
      <c r="LJM49" s="851"/>
      <c r="LJN49" s="851"/>
      <c r="LJO49" s="851"/>
      <c r="LJP49" s="851"/>
      <c r="LJQ49" s="851"/>
      <c r="LJR49" s="851"/>
      <c r="LJS49" s="851"/>
      <c r="LJT49" s="851"/>
      <c r="LJU49" s="851"/>
      <c r="LJV49" s="851"/>
      <c r="LJW49" s="851"/>
      <c r="LJX49" s="851"/>
      <c r="LJY49" s="851"/>
      <c r="LJZ49" s="851"/>
      <c r="LKA49" s="851"/>
      <c r="LKB49" s="851"/>
      <c r="LKC49" s="851"/>
      <c r="LKD49" s="851"/>
      <c r="LKE49" s="851"/>
      <c r="LKF49" s="851"/>
      <c r="LKG49" s="851"/>
      <c r="LKH49" s="851"/>
      <c r="LKI49" s="851"/>
      <c r="LKJ49" s="851"/>
      <c r="LKK49" s="851"/>
      <c r="LKL49" s="851"/>
      <c r="LKM49" s="851"/>
      <c r="LKN49" s="851"/>
      <c r="LKO49" s="851"/>
      <c r="LKP49" s="851"/>
      <c r="LKQ49" s="851"/>
      <c r="LKR49" s="851"/>
      <c r="LKS49" s="851"/>
      <c r="LKT49" s="851"/>
      <c r="LKU49" s="851"/>
      <c r="LKV49" s="851"/>
      <c r="LKW49" s="851"/>
      <c r="LKX49" s="851"/>
      <c r="LKY49" s="851"/>
      <c r="LKZ49" s="851"/>
      <c r="LLA49" s="851"/>
      <c r="LLB49" s="851"/>
      <c r="LLC49" s="851"/>
      <c r="LLD49" s="851"/>
      <c r="LLE49" s="851"/>
      <c r="LLF49" s="851"/>
      <c r="LLG49" s="851"/>
      <c r="LLH49" s="851"/>
      <c r="LLI49" s="851"/>
      <c r="LLJ49" s="851"/>
      <c r="LLK49" s="851"/>
      <c r="LLL49" s="851"/>
      <c r="LLM49" s="851"/>
      <c r="LLN49" s="851"/>
      <c r="LLO49" s="851"/>
      <c r="LLP49" s="851"/>
      <c r="LLQ49" s="851"/>
      <c r="LLR49" s="851"/>
      <c r="LLS49" s="851"/>
      <c r="LLT49" s="851"/>
      <c r="LLU49" s="851"/>
      <c r="LLV49" s="851"/>
      <c r="LLW49" s="851"/>
      <c r="LLX49" s="851"/>
      <c r="LLY49" s="851"/>
      <c r="LLZ49" s="851"/>
      <c r="LMA49" s="851"/>
      <c r="LMB49" s="851"/>
      <c r="LMC49" s="851"/>
      <c r="LMD49" s="851"/>
      <c r="LME49" s="851"/>
      <c r="LMF49" s="851"/>
      <c r="LMG49" s="851"/>
      <c r="LMH49" s="851"/>
      <c r="LMI49" s="851"/>
      <c r="LMJ49" s="851"/>
      <c r="LMK49" s="851"/>
      <c r="LML49" s="851"/>
      <c r="LMM49" s="851"/>
      <c r="LMN49" s="851"/>
      <c r="LMO49" s="851"/>
      <c r="LMP49" s="851"/>
      <c r="LMQ49" s="851"/>
      <c r="LMR49" s="851"/>
      <c r="LMS49" s="851"/>
      <c r="LMT49" s="851"/>
      <c r="LMU49" s="851"/>
      <c r="LMV49" s="851"/>
      <c r="LMW49" s="851"/>
      <c r="LMX49" s="851"/>
      <c r="LMY49" s="851"/>
      <c r="LMZ49" s="851"/>
      <c r="LNA49" s="851"/>
      <c r="LNB49" s="851"/>
      <c r="LNC49" s="851"/>
      <c r="LND49" s="851"/>
      <c r="LNE49" s="851"/>
      <c r="LNF49" s="851"/>
      <c r="LNG49" s="851"/>
      <c r="LNH49" s="851"/>
      <c r="LNI49" s="851"/>
      <c r="LNJ49" s="851"/>
      <c r="LNK49" s="851"/>
      <c r="LNL49" s="851"/>
      <c r="LNM49" s="851"/>
      <c r="LNN49" s="851"/>
      <c r="LNO49" s="851"/>
      <c r="LNP49" s="851"/>
      <c r="LNQ49" s="851"/>
      <c r="LNR49" s="851"/>
      <c r="LNS49" s="851"/>
      <c r="LNT49" s="851"/>
      <c r="LNU49" s="851"/>
      <c r="LNV49" s="851"/>
      <c r="LNW49" s="851"/>
      <c r="LNX49" s="851"/>
      <c r="LNY49" s="851"/>
      <c r="LNZ49" s="851"/>
      <c r="LOA49" s="851"/>
      <c r="LOB49" s="851"/>
      <c r="LOC49" s="851"/>
      <c r="LOD49" s="851"/>
      <c r="LOE49" s="851"/>
      <c r="LOF49" s="851"/>
      <c r="LOG49" s="851"/>
      <c r="LOH49" s="851"/>
      <c r="LOI49" s="851"/>
      <c r="LOJ49" s="851"/>
      <c r="LOK49" s="851"/>
      <c r="LOL49" s="851"/>
      <c r="LOM49" s="851"/>
      <c r="LON49" s="851"/>
      <c r="LOO49" s="851"/>
      <c r="LOP49" s="851"/>
      <c r="LOQ49" s="851"/>
      <c r="LOR49" s="851"/>
      <c r="LOS49" s="851"/>
      <c r="LOT49" s="851"/>
      <c r="LOU49" s="851"/>
      <c r="LOV49" s="851"/>
      <c r="LOW49" s="851"/>
      <c r="LOX49" s="851"/>
      <c r="LOY49" s="851"/>
      <c r="LOZ49" s="851"/>
      <c r="LPA49" s="851"/>
      <c r="LPB49" s="851"/>
      <c r="LPC49" s="851"/>
      <c r="LPD49" s="851"/>
      <c r="LPE49" s="851"/>
      <c r="LPF49" s="851"/>
      <c r="LPG49" s="851"/>
      <c r="LPH49" s="851"/>
      <c r="LPI49" s="851"/>
      <c r="LPJ49" s="851"/>
      <c r="LPK49" s="851"/>
      <c r="LPL49" s="851"/>
      <c r="LPM49" s="851"/>
      <c r="LPN49" s="851"/>
      <c r="LPO49" s="851"/>
      <c r="LPP49" s="851"/>
      <c r="LPQ49" s="851"/>
      <c r="LPR49" s="851"/>
      <c r="LPS49" s="851"/>
      <c r="LPT49" s="851"/>
      <c r="LPU49" s="851"/>
      <c r="LPV49" s="851"/>
      <c r="LPW49" s="851"/>
      <c r="LPX49" s="851"/>
      <c r="LPY49" s="851"/>
      <c r="LPZ49" s="851"/>
      <c r="LQA49" s="851"/>
      <c r="LQB49" s="851"/>
      <c r="LQC49" s="851"/>
      <c r="LQD49" s="851"/>
      <c r="LQE49" s="851"/>
      <c r="LQF49" s="851"/>
      <c r="LQG49" s="851"/>
      <c r="LQH49" s="851"/>
      <c r="LQI49" s="851"/>
      <c r="LQJ49" s="851"/>
      <c r="LQK49" s="851"/>
      <c r="LQL49" s="851"/>
      <c r="LQM49" s="851"/>
      <c r="LQN49" s="851"/>
      <c r="LQO49" s="851"/>
      <c r="LQP49" s="851"/>
      <c r="LQQ49" s="851"/>
      <c r="LQR49" s="851"/>
      <c r="LQS49" s="851"/>
      <c r="LQT49" s="851"/>
      <c r="LQU49" s="851"/>
      <c r="LQV49" s="851"/>
      <c r="LQW49" s="851"/>
      <c r="LQX49" s="851"/>
      <c r="LQY49" s="851"/>
      <c r="LQZ49" s="851"/>
      <c r="LRA49" s="851"/>
      <c r="LRB49" s="851"/>
      <c r="LRC49" s="851"/>
      <c r="LRD49" s="851"/>
      <c r="LRE49" s="851"/>
      <c r="LRF49" s="851"/>
      <c r="LRG49" s="851"/>
      <c r="LRH49" s="851"/>
      <c r="LRI49" s="851"/>
      <c r="LRJ49" s="851"/>
      <c r="LRK49" s="851"/>
      <c r="LRL49" s="851"/>
      <c r="LRM49" s="851"/>
      <c r="LRN49" s="851"/>
      <c r="LRO49" s="851"/>
      <c r="LRP49" s="851"/>
      <c r="LRQ49" s="851"/>
      <c r="LRR49" s="851"/>
      <c r="LRS49" s="851"/>
      <c r="LRT49" s="851"/>
      <c r="LRU49" s="851"/>
      <c r="LRV49" s="851"/>
      <c r="LRW49" s="851"/>
      <c r="LRX49" s="851"/>
      <c r="LRY49" s="851"/>
      <c r="LRZ49" s="851"/>
      <c r="LSA49" s="851"/>
      <c r="LSB49" s="851"/>
      <c r="LSC49" s="851"/>
      <c r="LSD49" s="851"/>
      <c r="LSE49" s="851"/>
      <c r="LSF49" s="851"/>
      <c r="LSG49" s="851"/>
      <c r="LSH49" s="851"/>
      <c r="LSI49" s="851"/>
      <c r="LSJ49" s="851"/>
      <c r="LSK49" s="851"/>
      <c r="LSL49" s="851"/>
      <c r="LSM49" s="851"/>
      <c r="LSN49" s="851"/>
      <c r="LSO49" s="851"/>
      <c r="LSP49" s="851"/>
      <c r="LSQ49" s="851"/>
      <c r="LSR49" s="851"/>
      <c r="LSS49" s="851"/>
      <c r="LST49" s="851"/>
      <c r="LSU49" s="851"/>
      <c r="LSV49" s="851"/>
      <c r="LSW49" s="851"/>
      <c r="LSX49" s="851"/>
      <c r="LSY49" s="851"/>
      <c r="LSZ49" s="851"/>
      <c r="LTA49" s="851"/>
      <c r="LTB49" s="851"/>
      <c r="LTC49" s="851"/>
      <c r="LTD49" s="851"/>
      <c r="LTE49" s="851"/>
      <c r="LTF49" s="851"/>
      <c r="LTG49" s="851"/>
      <c r="LTH49" s="851"/>
      <c r="LTI49" s="851"/>
      <c r="LTJ49" s="851"/>
      <c r="LTK49" s="851"/>
      <c r="LTL49" s="851"/>
      <c r="LTM49" s="851"/>
      <c r="LTN49" s="851"/>
      <c r="LTO49" s="851"/>
      <c r="LTP49" s="851"/>
      <c r="LTQ49" s="851"/>
      <c r="LTR49" s="851"/>
      <c r="LTS49" s="851"/>
      <c r="LTT49" s="851"/>
      <c r="LTU49" s="851"/>
      <c r="LTV49" s="851"/>
      <c r="LTW49" s="851"/>
      <c r="LTX49" s="851"/>
      <c r="LTY49" s="851"/>
      <c r="LTZ49" s="851"/>
      <c r="LUA49" s="851"/>
      <c r="LUB49" s="851"/>
      <c r="LUC49" s="851"/>
      <c r="LUD49" s="851"/>
      <c r="LUE49" s="851"/>
      <c r="LUF49" s="851"/>
      <c r="LUG49" s="851"/>
      <c r="LUH49" s="851"/>
      <c r="LUI49" s="851"/>
      <c r="LUJ49" s="851"/>
      <c r="LUK49" s="851"/>
      <c r="LUL49" s="851"/>
      <c r="LUM49" s="851"/>
      <c r="LUN49" s="851"/>
      <c r="LUO49" s="851"/>
      <c r="LUP49" s="851"/>
      <c r="LUQ49" s="851"/>
      <c r="LUR49" s="851"/>
      <c r="LUS49" s="851"/>
      <c r="LUT49" s="851"/>
      <c r="LUU49" s="851"/>
      <c r="LUV49" s="851"/>
      <c r="LUW49" s="851"/>
      <c r="LUX49" s="851"/>
      <c r="LUY49" s="851"/>
      <c r="LUZ49" s="851"/>
      <c r="LVA49" s="851"/>
      <c r="LVB49" s="851"/>
      <c r="LVC49" s="851"/>
      <c r="LVD49" s="851"/>
      <c r="LVE49" s="851"/>
      <c r="LVF49" s="851"/>
      <c r="LVG49" s="851"/>
      <c r="LVH49" s="851"/>
      <c r="LVI49" s="851"/>
      <c r="LVJ49" s="851"/>
      <c r="LVK49" s="851"/>
      <c r="LVL49" s="851"/>
      <c r="LVM49" s="851"/>
      <c r="LVN49" s="851"/>
      <c r="LVO49" s="851"/>
      <c r="LVP49" s="851"/>
      <c r="LVQ49" s="851"/>
      <c r="LVR49" s="851"/>
      <c r="LVS49" s="851"/>
      <c r="LVT49" s="851"/>
      <c r="LVU49" s="851"/>
      <c r="LVV49" s="851"/>
      <c r="LVW49" s="851"/>
      <c r="LVX49" s="851"/>
      <c r="LVY49" s="851"/>
      <c r="LVZ49" s="851"/>
      <c r="LWA49" s="851"/>
      <c r="LWB49" s="851"/>
      <c r="LWC49" s="851"/>
      <c r="LWD49" s="851"/>
      <c r="LWE49" s="851"/>
      <c r="LWF49" s="851"/>
      <c r="LWG49" s="851"/>
      <c r="LWH49" s="851"/>
      <c r="LWI49" s="851"/>
      <c r="LWJ49" s="851"/>
      <c r="LWK49" s="851"/>
      <c r="LWL49" s="851"/>
      <c r="LWM49" s="851"/>
      <c r="LWN49" s="851"/>
      <c r="LWO49" s="851"/>
      <c r="LWP49" s="851"/>
      <c r="LWQ49" s="851"/>
      <c r="LWR49" s="851"/>
      <c r="LWS49" s="851"/>
      <c r="LWT49" s="851"/>
      <c r="LWU49" s="851"/>
      <c r="LWV49" s="851"/>
      <c r="LWW49" s="851"/>
      <c r="LWX49" s="851"/>
      <c r="LWY49" s="851"/>
      <c r="LWZ49" s="851"/>
      <c r="LXA49" s="851"/>
      <c r="LXB49" s="851"/>
      <c r="LXC49" s="851"/>
      <c r="LXD49" s="851"/>
      <c r="LXE49" s="851"/>
      <c r="LXF49" s="851"/>
      <c r="LXG49" s="851"/>
      <c r="LXH49" s="851"/>
      <c r="LXI49" s="851"/>
      <c r="LXJ49" s="851"/>
      <c r="LXK49" s="851"/>
      <c r="LXL49" s="851"/>
      <c r="LXM49" s="851"/>
      <c r="LXN49" s="851"/>
      <c r="LXO49" s="851"/>
      <c r="LXP49" s="851"/>
      <c r="LXQ49" s="851"/>
      <c r="LXR49" s="851"/>
      <c r="LXS49" s="851"/>
      <c r="LXT49" s="851"/>
      <c r="LXU49" s="851"/>
      <c r="LXV49" s="851"/>
      <c r="LXW49" s="851"/>
      <c r="LXX49" s="851"/>
      <c r="LXY49" s="851"/>
      <c r="LXZ49" s="851"/>
      <c r="LYA49" s="851"/>
      <c r="LYB49" s="851"/>
      <c r="LYC49" s="851"/>
      <c r="LYD49" s="851"/>
      <c r="LYE49" s="851"/>
      <c r="LYF49" s="851"/>
      <c r="LYG49" s="851"/>
      <c r="LYH49" s="851"/>
      <c r="LYI49" s="851"/>
      <c r="LYJ49" s="851"/>
      <c r="LYK49" s="851"/>
      <c r="LYL49" s="851"/>
      <c r="LYM49" s="851"/>
      <c r="LYN49" s="851"/>
      <c r="LYO49" s="851"/>
      <c r="LYP49" s="851"/>
      <c r="LYQ49" s="851"/>
      <c r="LYR49" s="851"/>
      <c r="LYS49" s="851"/>
      <c r="LYT49" s="851"/>
      <c r="LYU49" s="851"/>
      <c r="LYV49" s="851"/>
      <c r="LYW49" s="851"/>
      <c r="LYX49" s="851"/>
      <c r="LYY49" s="851"/>
      <c r="LYZ49" s="851"/>
      <c r="LZA49" s="851"/>
      <c r="LZB49" s="851"/>
      <c r="LZC49" s="851"/>
      <c r="LZD49" s="851"/>
      <c r="LZE49" s="851"/>
      <c r="LZF49" s="851"/>
      <c r="LZG49" s="851"/>
      <c r="LZH49" s="851"/>
      <c r="LZI49" s="851"/>
      <c r="LZJ49" s="851"/>
      <c r="LZK49" s="851"/>
      <c r="LZL49" s="851"/>
      <c r="LZM49" s="851"/>
      <c r="LZN49" s="851"/>
      <c r="LZO49" s="851"/>
      <c r="LZP49" s="851"/>
      <c r="LZQ49" s="851"/>
      <c r="LZR49" s="851"/>
      <c r="LZS49" s="851"/>
      <c r="LZT49" s="851"/>
      <c r="LZU49" s="851"/>
      <c r="LZV49" s="851"/>
      <c r="LZW49" s="851"/>
      <c r="LZX49" s="851"/>
      <c r="LZY49" s="851"/>
      <c r="LZZ49" s="851"/>
      <c r="MAA49" s="851"/>
      <c r="MAB49" s="851"/>
      <c r="MAC49" s="851"/>
      <c r="MAD49" s="851"/>
      <c r="MAE49" s="851"/>
      <c r="MAF49" s="851"/>
      <c r="MAG49" s="851"/>
      <c r="MAH49" s="851"/>
      <c r="MAI49" s="851"/>
      <c r="MAJ49" s="851"/>
      <c r="MAK49" s="851"/>
      <c r="MAL49" s="851"/>
      <c r="MAM49" s="851"/>
      <c r="MAN49" s="851"/>
      <c r="MAO49" s="851"/>
      <c r="MAP49" s="851"/>
      <c r="MAQ49" s="851"/>
      <c r="MAR49" s="851"/>
      <c r="MAS49" s="851"/>
      <c r="MAT49" s="851"/>
      <c r="MAU49" s="851"/>
      <c r="MAV49" s="851"/>
      <c r="MAW49" s="851"/>
      <c r="MAX49" s="851"/>
      <c r="MAY49" s="851"/>
      <c r="MAZ49" s="851"/>
      <c r="MBA49" s="851"/>
      <c r="MBB49" s="851"/>
      <c r="MBC49" s="851"/>
      <c r="MBD49" s="851"/>
      <c r="MBE49" s="851"/>
      <c r="MBF49" s="851"/>
      <c r="MBG49" s="851"/>
      <c r="MBH49" s="851"/>
      <c r="MBI49" s="851"/>
      <c r="MBJ49" s="851"/>
      <c r="MBK49" s="851"/>
      <c r="MBL49" s="851"/>
      <c r="MBM49" s="851"/>
      <c r="MBN49" s="851"/>
      <c r="MBO49" s="851"/>
      <c r="MBP49" s="851"/>
      <c r="MBQ49" s="851"/>
      <c r="MBR49" s="851"/>
      <c r="MBS49" s="851"/>
      <c r="MBT49" s="851"/>
      <c r="MBU49" s="851"/>
      <c r="MBV49" s="851"/>
      <c r="MBW49" s="851"/>
      <c r="MBX49" s="851"/>
      <c r="MBY49" s="851"/>
      <c r="MBZ49" s="851"/>
      <c r="MCA49" s="851"/>
      <c r="MCB49" s="851"/>
      <c r="MCC49" s="851"/>
      <c r="MCD49" s="851"/>
      <c r="MCE49" s="851"/>
      <c r="MCF49" s="851"/>
      <c r="MCG49" s="851"/>
      <c r="MCH49" s="851"/>
      <c r="MCI49" s="851"/>
      <c r="MCJ49" s="851"/>
      <c r="MCK49" s="851"/>
      <c r="MCL49" s="851"/>
      <c r="MCM49" s="851"/>
      <c r="MCN49" s="851"/>
      <c r="MCO49" s="851"/>
      <c r="MCP49" s="851"/>
      <c r="MCQ49" s="851"/>
      <c r="MCR49" s="851"/>
      <c r="MCS49" s="851"/>
      <c r="MCT49" s="851"/>
      <c r="MCU49" s="851"/>
      <c r="MCV49" s="851"/>
      <c r="MCW49" s="851"/>
      <c r="MCX49" s="851"/>
      <c r="MCY49" s="851"/>
      <c r="MCZ49" s="851"/>
      <c r="MDA49" s="851"/>
      <c r="MDB49" s="851"/>
      <c r="MDC49" s="851"/>
      <c r="MDD49" s="851"/>
      <c r="MDE49" s="851"/>
      <c r="MDF49" s="851"/>
      <c r="MDG49" s="851"/>
      <c r="MDH49" s="851"/>
      <c r="MDI49" s="851"/>
      <c r="MDJ49" s="851"/>
      <c r="MDK49" s="851"/>
      <c r="MDL49" s="851"/>
      <c r="MDM49" s="851"/>
      <c r="MDN49" s="851"/>
      <c r="MDO49" s="851"/>
      <c r="MDP49" s="851"/>
      <c r="MDQ49" s="851"/>
      <c r="MDR49" s="851"/>
      <c r="MDS49" s="851"/>
      <c r="MDT49" s="851"/>
      <c r="MDU49" s="851"/>
      <c r="MDV49" s="851"/>
      <c r="MDW49" s="851"/>
      <c r="MDX49" s="851"/>
      <c r="MDY49" s="851"/>
      <c r="MDZ49" s="851"/>
      <c r="MEA49" s="851"/>
      <c r="MEB49" s="851"/>
      <c r="MEC49" s="851"/>
      <c r="MED49" s="851"/>
      <c r="MEE49" s="851"/>
      <c r="MEF49" s="851"/>
      <c r="MEG49" s="851"/>
      <c r="MEH49" s="851"/>
      <c r="MEI49" s="851"/>
      <c r="MEJ49" s="851"/>
      <c r="MEK49" s="851"/>
      <c r="MEL49" s="851"/>
      <c r="MEM49" s="851"/>
      <c r="MEN49" s="851"/>
      <c r="MEO49" s="851"/>
      <c r="MEP49" s="851"/>
      <c r="MEQ49" s="851"/>
      <c r="MER49" s="851"/>
      <c r="MES49" s="851"/>
      <c r="MET49" s="851"/>
      <c r="MEU49" s="851"/>
      <c r="MEV49" s="851"/>
      <c r="MEW49" s="851"/>
      <c r="MEX49" s="851"/>
      <c r="MEY49" s="851"/>
      <c r="MEZ49" s="851"/>
      <c r="MFA49" s="851"/>
      <c r="MFB49" s="851"/>
      <c r="MFC49" s="851"/>
      <c r="MFD49" s="851"/>
      <c r="MFE49" s="851"/>
      <c r="MFF49" s="851"/>
      <c r="MFG49" s="851"/>
      <c r="MFH49" s="851"/>
      <c r="MFI49" s="851"/>
      <c r="MFJ49" s="851"/>
      <c r="MFK49" s="851"/>
      <c r="MFL49" s="851"/>
      <c r="MFM49" s="851"/>
      <c r="MFN49" s="851"/>
      <c r="MFO49" s="851"/>
      <c r="MFP49" s="851"/>
      <c r="MFQ49" s="851"/>
      <c r="MFR49" s="851"/>
      <c r="MFS49" s="851"/>
      <c r="MFT49" s="851"/>
      <c r="MFU49" s="851"/>
      <c r="MFV49" s="851"/>
      <c r="MFW49" s="851"/>
      <c r="MFX49" s="851"/>
      <c r="MFY49" s="851"/>
      <c r="MFZ49" s="851"/>
      <c r="MGA49" s="851"/>
      <c r="MGB49" s="851"/>
      <c r="MGC49" s="851"/>
      <c r="MGD49" s="851"/>
      <c r="MGE49" s="851"/>
      <c r="MGF49" s="851"/>
      <c r="MGG49" s="851"/>
      <c r="MGH49" s="851"/>
      <c r="MGI49" s="851"/>
      <c r="MGJ49" s="851"/>
      <c r="MGK49" s="851"/>
      <c r="MGL49" s="851"/>
      <c r="MGM49" s="851"/>
      <c r="MGN49" s="851"/>
      <c r="MGO49" s="851"/>
      <c r="MGP49" s="851"/>
      <c r="MGQ49" s="851"/>
      <c r="MGR49" s="851"/>
      <c r="MGS49" s="851"/>
      <c r="MGT49" s="851"/>
      <c r="MGU49" s="851"/>
      <c r="MGV49" s="851"/>
      <c r="MGW49" s="851"/>
      <c r="MGX49" s="851"/>
      <c r="MGY49" s="851"/>
      <c r="MGZ49" s="851"/>
      <c r="MHA49" s="851"/>
      <c r="MHB49" s="851"/>
      <c r="MHC49" s="851"/>
      <c r="MHD49" s="851"/>
      <c r="MHE49" s="851"/>
      <c r="MHF49" s="851"/>
      <c r="MHG49" s="851"/>
      <c r="MHH49" s="851"/>
      <c r="MHI49" s="851"/>
      <c r="MHJ49" s="851"/>
      <c r="MHK49" s="851"/>
      <c r="MHL49" s="851"/>
      <c r="MHM49" s="851"/>
      <c r="MHN49" s="851"/>
      <c r="MHO49" s="851"/>
      <c r="MHP49" s="851"/>
      <c r="MHQ49" s="851"/>
      <c r="MHR49" s="851"/>
      <c r="MHS49" s="851"/>
      <c r="MHT49" s="851"/>
      <c r="MHU49" s="851"/>
      <c r="MHV49" s="851"/>
      <c r="MHW49" s="851"/>
      <c r="MHX49" s="851"/>
      <c r="MHY49" s="851"/>
      <c r="MHZ49" s="851"/>
      <c r="MIA49" s="851"/>
      <c r="MIB49" s="851"/>
      <c r="MIC49" s="851"/>
      <c r="MID49" s="851"/>
      <c r="MIE49" s="851"/>
      <c r="MIF49" s="851"/>
      <c r="MIG49" s="851"/>
      <c r="MIH49" s="851"/>
      <c r="MII49" s="851"/>
      <c r="MIJ49" s="851"/>
      <c r="MIK49" s="851"/>
      <c r="MIL49" s="851"/>
      <c r="MIM49" s="851"/>
      <c r="MIN49" s="851"/>
      <c r="MIO49" s="851"/>
      <c r="MIP49" s="851"/>
      <c r="MIQ49" s="851"/>
      <c r="MIR49" s="851"/>
      <c r="MIS49" s="851"/>
      <c r="MIT49" s="851"/>
      <c r="MIU49" s="851"/>
      <c r="MIV49" s="851"/>
      <c r="MIW49" s="851"/>
      <c r="MIX49" s="851"/>
      <c r="MIY49" s="851"/>
      <c r="MIZ49" s="851"/>
      <c r="MJA49" s="851"/>
      <c r="MJB49" s="851"/>
      <c r="MJC49" s="851"/>
      <c r="MJD49" s="851"/>
      <c r="MJE49" s="851"/>
      <c r="MJF49" s="851"/>
      <c r="MJG49" s="851"/>
      <c r="MJH49" s="851"/>
      <c r="MJI49" s="851"/>
      <c r="MJJ49" s="851"/>
      <c r="MJK49" s="851"/>
      <c r="MJL49" s="851"/>
      <c r="MJM49" s="851"/>
      <c r="MJN49" s="851"/>
      <c r="MJO49" s="851"/>
      <c r="MJP49" s="851"/>
      <c r="MJQ49" s="851"/>
      <c r="MJR49" s="851"/>
      <c r="MJS49" s="851"/>
      <c r="MJT49" s="851"/>
      <c r="MJU49" s="851"/>
      <c r="MJV49" s="851"/>
      <c r="MJW49" s="851"/>
      <c r="MJX49" s="851"/>
      <c r="MJY49" s="851"/>
      <c r="MJZ49" s="851"/>
      <c r="MKA49" s="851"/>
      <c r="MKB49" s="851"/>
      <c r="MKC49" s="851"/>
      <c r="MKD49" s="851"/>
      <c r="MKE49" s="851"/>
      <c r="MKF49" s="851"/>
      <c r="MKG49" s="851"/>
      <c r="MKH49" s="851"/>
      <c r="MKI49" s="851"/>
      <c r="MKJ49" s="851"/>
      <c r="MKK49" s="851"/>
      <c r="MKL49" s="851"/>
      <c r="MKM49" s="851"/>
      <c r="MKN49" s="851"/>
      <c r="MKO49" s="851"/>
      <c r="MKP49" s="851"/>
      <c r="MKQ49" s="851"/>
      <c r="MKR49" s="851"/>
      <c r="MKS49" s="851"/>
      <c r="MKT49" s="851"/>
      <c r="MKU49" s="851"/>
      <c r="MKV49" s="851"/>
      <c r="MKW49" s="851"/>
      <c r="MKX49" s="851"/>
      <c r="MKY49" s="851"/>
      <c r="MKZ49" s="851"/>
      <c r="MLA49" s="851"/>
      <c r="MLB49" s="851"/>
      <c r="MLC49" s="851"/>
      <c r="MLD49" s="851"/>
      <c r="MLE49" s="851"/>
      <c r="MLF49" s="851"/>
      <c r="MLG49" s="851"/>
      <c r="MLH49" s="851"/>
      <c r="MLI49" s="851"/>
      <c r="MLJ49" s="851"/>
      <c r="MLK49" s="851"/>
      <c r="MLL49" s="851"/>
      <c r="MLM49" s="851"/>
      <c r="MLN49" s="851"/>
      <c r="MLO49" s="851"/>
      <c r="MLP49" s="851"/>
      <c r="MLQ49" s="851"/>
      <c r="MLR49" s="851"/>
      <c r="MLS49" s="851"/>
      <c r="MLT49" s="851"/>
      <c r="MLU49" s="851"/>
      <c r="MLV49" s="851"/>
      <c r="MLW49" s="851"/>
      <c r="MLX49" s="851"/>
      <c r="MLY49" s="851"/>
      <c r="MLZ49" s="851"/>
      <c r="MMA49" s="851"/>
      <c r="MMB49" s="851"/>
      <c r="MMC49" s="851"/>
      <c r="MMD49" s="851"/>
      <c r="MME49" s="851"/>
      <c r="MMF49" s="851"/>
      <c r="MMG49" s="851"/>
      <c r="MMH49" s="851"/>
      <c r="MMI49" s="851"/>
      <c r="MMJ49" s="851"/>
      <c r="MMK49" s="851"/>
      <c r="MML49" s="851"/>
      <c r="MMM49" s="851"/>
      <c r="MMN49" s="851"/>
      <c r="MMO49" s="851"/>
      <c r="MMP49" s="851"/>
      <c r="MMQ49" s="851"/>
      <c r="MMR49" s="851"/>
      <c r="MMS49" s="851"/>
      <c r="MMT49" s="851"/>
      <c r="MMU49" s="851"/>
      <c r="MMV49" s="851"/>
      <c r="MMW49" s="851"/>
      <c r="MMX49" s="851"/>
      <c r="MMY49" s="851"/>
      <c r="MMZ49" s="851"/>
      <c r="MNA49" s="851"/>
      <c r="MNB49" s="851"/>
      <c r="MNC49" s="851"/>
      <c r="MND49" s="851"/>
      <c r="MNE49" s="851"/>
      <c r="MNF49" s="851"/>
      <c r="MNG49" s="851"/>
      <c r="MNH49" s="851"/>
      <c r="MNI49" s="851"/>
      <c r="MNJ49" s="851"/>
      <c r="MNK49" s="851"/>
      <c r="MNL49" s="851"/>
      <c r="MNM49" s="851"/>
      <c r="MNN49" s="851"/>
      <c r="MNO49" s="851"/>
      <c r="MNP49" s="851"/>
      <c r="MNQ49" s="851"/>
      <c r="MNR49" s="851"/>
      <c r="MNS49" s="851"/>
      <c r="MNT49" s="851"/>
      <c r="MNU49" s="851"/>
      <c r="MNV49" s="851"/>
      <c r="MNW49" s="851"/>
      <c r="MNX49" s="851"/>
      <c r="MNY49" s="851"/>
      <c r="MNZ49" s="851"/>
      <c r="MOA49" s="851"/>
      <c r="MOB49" s="851"/>
      <c r="MOC49" s="851"/>
      <c r="MOD49" s="851"/>
      <c r="MOE49" s="851"/>
      <c r="MOF49" s="851"/>
      <c r="MOG49" s="851"/>
      <c r="MOH49" s="851"/>
      <c r="MOI49" s="851"/>
      <c r="MOJ49" s="851"/>
      <c r="MOK49" s="851"/>
      <c r="MOL49" s="851"/>
      <c r="MOM49" s="851"/>
      <c r="MON49" s="851"/>
      <c r="MOO49" s="851"/>
      <c r="MOP49" s="851"/>
      <c r="MOQ49" s="851"/>
      <c r="MOR49" s="851"/>
      <c r="MOS49" s="851"/>
      <c r="MOT49" s="851"/>
      <c r="MOU49" s="851"/>
      <c r="MOV49" s="851"/>
      <c r="MOW49" s="851"/>
      <c r="MOX49" s="851"/>
      <c r="MOY49" s="851"/>
      <c r="MOZ49" s="851"/>
      <c r="MPA49" s="851"/>
      <c r="MPB49" s="851"/>
      <c r="MPC49" s="851"/>
      <c r="MPD49" s="851"/>
      <c r="MPE49" s="851"/>
      <c r="MPF49" s="851"/>
      <c r="MPG49" s="851"/>
      <c r="MPH49" s="851"/>
      <c r="MPI49" s="851"/>
      <c r="MPJ49" s="851"/>
      <c r="MPK49" s="851"/>
      <c r="MPL49" s="851"/>
      <c r="MPM49" s="851"/>
      <c r="MPN49" s="851"/>
      <c r="MPO49" s="851"/>
      <c r="MPP49" s="851"/>
      <c r="MPQ49" s="851"/>
      <c r="MPR49" s="851"/>
      <c r="MPS49" s="851"/>
      <c r="MPT49" s="851"/>
      <c r="MPU49" s="851"/>
      <c r="MPV49" s="851"/>
      <c r="MPW49" s="851"/>
      <c r="MPX49" s="851"/>
      <c r="MPY49" s="851"/>
      <c r="MPZ49" s="851"/>
      <c r="MQA49" s="851"/>
      <c r="MQB49" s="851"/>
      <c r="MQC49" s="851"/>
      <c r="MQD49" s="851"/>
      <c r="MQE49" s="851"/>
      <c r="MQF49" s="851"/>
      <c r="MQG49" s="851"/>
      <c r="MQH49" s="851"/>
      <c r="MQI49" s="851"/>
      <c r="MQJ49" s="851"/>
      <c r="MQK49" s="851"/>
      <c r="MQL49" s="851"/>
      <c r="MQM49" s="851"/>
      <c r="MQN49" s="851"/>
      <c r="MQO49" s="851"/>
      <c r="MQP49" s="851"/>
      <c r="MQQ49" s="851"/>
      <c r="MQR49" s="851"/>
      <c r="MQS49" s="851"/>
      <c r="MQT49" s="851"/>
      <c r="MQU49" s="851"/>
      <c r="MQV49" s="851"/>
      <c r="MQW49" s="851"/>
      <c r="MQX49" s="851"/>
      <c r="MQY49" s="851"/>
      <c r="MQZ49" s="851"/>
      <c r="MRA49" s="851"/>
      <c r="MRB49" s="851"/>
      <c r="MRC49" s="851"/>
      <c r="MRD49" s="851"/>
      <c r="MRE49" s="851"/>
      <c r="MRF49" s="851"/>
      <c r="MRG49" s="851"/>
      <c r="MRH49" s="851"/>
      <c r="MRI49" s="851"/>
      <c r="MRJ49" s="851"/>
      <c r="MRK49" s="851"/>
      <c r="MRL49" s="851"/>
      <c r="MRM49" s="851"/>
      <c r="MRN49" s="851"/>
      <c r="MRO49" s="851"/>
      <c r="MRP49" s="851"/>
      <c r="MRQ49" s="851"/>
      <c r="MRR49" s="851"/>
      <c r="MRS49" s="851"/>
      <c r="MRT49" s="851"/>
      <c r="MRU49" s="851"/>
      <c r="MRV49" s="851"/>
      <c r="MRW49" s="851"/>
      <c r="MRX49" s="851"/>
      <c r="MRY49" s="851"/>
      <c r="MRZ49" s="851"/>
      <c r="MSA49" s="851"/>
      <c r="MSB49" s="851"/>
      <c r="MSC49" s="851"/>
      <c r="MSD49" s="851"/>
      <c r="MSE49" s="851"/>
      <c r="MSF49" s="851"/>
      <c r="MSG49" s="851"/>
      <c r="MSH49" s="851"/>
      <c r="MSI49" s="851"/>
      <c r="MSJ49" s="851"/>
      <c r="MSK49" s="851"/>
      <c r="MSL49" s="851"/>
      <c r="MSM49" s="851"/>
      <c r="MSN49" s="851"/>
      <c r="MSO49" s="851"/>
      <c r="MSP49" s="851"/>
      <c r="MSQ49" s="851"/>
      <c r="MSR49" s="851"/>
      <c r="MSS49" s="851"/>
      <c r="MST49" s="851"/>
      <c r="MSU49" s="851"/>
      <c r="MSV49" s="851"/>
      <c r="MSW49" s="851"/>
      <c r="MSX49" s="851"/>
      <c r="MSY49" s="851"/>
      <c r="MSZ49" s="851"/>
      <c r="MTA49" s="851"/>
      <c r="MTB49" s="851"/>
      <c r="MTC49" s="851"/>
      <c r="MTD49" s="851"/>
      <c r="MTE49" s="851"/>
      <c r="MTF49" s="851"/>
      <c r="MTG49" s="851"/>
      <c r="MTH49" s="851"/>
      <c r="MTI49" s="851"/>
      <c r="MTJ49" s="851"/>
      <c r="MTK49" s="851"/>
      <c r="MTL49" s="851"/>
      <c r="MTM49" s="851"/>
      <c r="MTN49" s="851"/>
      <c r="MTO49" s="851"/>
      <c r="MTP49" s="851"/>
      <c r="MTQ49" s="851"/>
      <c r="MTR49" s="851"/>
      <c r="MTS49" s="851"/>
      <c r="MTT49" s="851"/>
      <c r="MTU49" s="851"/>
      <c r="MTV49" s="851"/>
      <c r="MTW49" s="851"/>
      <c r="MTX49" s="851"/>
      <c r="MTY49" s="851"/>
      <c r="MTZ49" s="851"/>
      <c r="MUA49" s="851"/>
      <c r="MUB49" s="851"/>
      <c r="MUC49" s="851"/>
      <c r="MUD49" s="851"/>
      <c r="MUE49" s="851"/>
      <c r="MUF49" s="851"/>
      <c r="MUG49" s="851"/>
      <c r="MUH49" s="851"/>
      <c r="MUI49" s="851"/>
      <c r="MUJ49" s="851"/>
      <c r="MUK49" s="851"/>
      <c r="MUL49" s="851"/>
      <c r="MUM49" s="851"/>
      <c r="MUN49" s="851"/>
      <c r="MUO49" s="851"/>
      <c r="MUP49" s="851"/>
      <c r="MUQ49" s="851"/>
      <c r="MUR49" s="851"/>
      <c r="MUS49" s="851"/>
      <c r="MUT49" s="851"/>
      <c r="MUU49" s="851"/>
      <c r="MUV49" s="851"/>
      <c r="MUW49" s="851"/>
      <c r="MUX49" s="851"/>
      <c r="MUY49" s="851"/>
      <c r="MUZ49" s="851"/>
      <c r="MVA49" s="851"/>
      <c r="MVB49" s="851"/>
      <c r="MVC49" s="851"/>
      <c r="MVD49" s="851"/>
      <c r="MVE49" s="851"/>
      <c r="MVF49" s="851"/>
      <c r="MVG49" s="851"/>
      <c r="MVH49" s="851"/>
      <c r="MVI49" s="851"/>
      <c r="MVJ49" s="851"/>
      <c r="MVK49" s="851"/>
      <c r="MVL49" s="851"/>
      <c r="MVM49" s="851"/>
      <c r="MVN49" s="851"/>
      <c r="MVO49" s="851"/>
      <c r="MVP49" s="851"/>
      <c r="MVQ49" s="851"/>
      <c r="MVR49" s="851"/>
      <c r="MVS49" s="851"/>
      <c r="MVT49" s="851"/>
      <c r="MVU49" s="851"/>
      <c r="MVV49" s="851"/>
      <c r="MVW49" s="851"/>
      <c r="MVX49" s="851"/>
      <c r="MVY49" s="851"/>
      <c r="MVZ49" s="851"/>
      <c r="MWA49" s="851"/>
      <c r="MWB49" s="851"/>
      <c r="MWC49" s="851"/>
      <c r="MWD49" s="851"/>
      <c r="MWE49" s="851"/>
      <c r="MWF49" s="851"/>
      <c r="MWG49" s="851"/>
      <c r="MWH49" s="851"/>
      <c r="MWI49" s="851"/>
      <c r="MWJ49" s="851"/>
      <c r="MWK49" s="851"/>
      <c r="MWL49" s="851"/>
      <c r="MWM49" s="851"/>
      <c r="MWN49" s="851"/>
      <c r="MWO49" s="851"/>
      <c r="MWP49" s="851"/>
      <c r="MWQ49" s="851"/>
      <c r="MWR49" s="851"/>
      <c r="MWS49" s="851"/>
      <c r="MWT49" s="851"/>
      <c r="MWU49" s="851"/>
      <c r="MWV49" s="851"/>
      <c r="MWW49" s="851"/>
      <c r="MWX49" s="851"/>
      <c r="MWY49" s="851"/>
      <c r="MWZ49" s="851"/>
      <c r="MXA49" s="851"/>
      <c r="MXB49" s="851"/>
      <c r="MXC49" s="851"/>
      <c r="MXD49" s="851"/>
      <c r="MXE49" s="851"/>
      <c r="MXF49" s="851"/>
      <c r="MXG49" s="851"/>
      <c r="MXH49" s="851"/>
      <c r="MXI49" s="851"/>
      <c r="MXJ49" s="851"/>
      <c r="MXK49" s="851"/>
      <c r="MXL49" s="851"/>
      <c r="MXM49" s="851"/>
      <c r="MXN49" s="851"/>
      <c r="MXO49" s="851"/>
      <c r="MXP49" s="851"/>
      <c r="MXQ49" s="851"/>
      <c r="MXR49" s="851"/>
      <c r="MXS49" s="851"/>
      <c r="MXT49" s="851"/>
      <c r="MXU49" s="851"/>
      <c r="MXV49" s="851"/>
      <c r="MXW49" s="851"/>
      <c r="MXX49" s="851"/>
      <c r="MXY49" s="851"/>
      <c r="MXZ49" s="851"/>
      <c r="MYA49" s="851"/>
      <c r="MYB49" s="851"/>
      <c r="MYC49" s="851"/>
      <c r="MYD49" s="851"/>
      <c r="MYE49" s="851"/>
      <c r="MYF49" s="851"/>
      <c r="MYG49" s="851"/>
      <c r="MYH49" s="851"/>
      <c r="MYI49" s="851"/>
      <c r="MYJ49" s="851"/>
      <c r="MYK49" s="851"/>
      <c r="MYL49" s="851"/>
      <c r="MYM49" s="851"/>
      <c r="MYN49" s="851"/>
      <c r="MYO49" s="851"/>
      <c r="MYP49" s="851"/>
      <c r="MYQ49" s="851"/>
      <c r="MYR49" s="851"/>
      <c r="MYS49" s="851"/>
      <c r="MYT49" s="851"/>
      <c r="MYU49" s="851"/>
      <c r="MYV49" s="851"/>
      <c r="MYW49" s="851"/>
      <c r="MYX49" s="851"/>
      <c r="MYY49" s="851"/>
      <c r="MYZ49" s="851"/>
      <c r="MZA49" s="851"/>
      <c r="MZB49" s="851"/>
      <c r="MZC49" s="851"/>
      <c r="MZD49" s="851"/>
      <c r="MZE49" s="851"/>
      <c r="MZF49" s="851"/>
      <c r="MZG49" s="851"/>
      <c r="MZH49" s="851"/>
      <c r="MZI49" s="851"/>
      <c r="MZJ49" s="851"/>
      <c r="MZK49" s="851"/>
      <c r="MZL49" s="851"/>
      <c r="MZM49" s="851"/>
      <c r="MZN49" s="851"/>
      <c r="MZO49" s="851"/>
      <c r="MZP49" s="851"/>
      <c r="MZQ49" s="851"/>
      <c r="MZR49" s="851"/>
      <c r="MZS49" s="851"/>
      <c r="MZT49" s="851"/>
      <c r="MZU49" s="851"/>
      <c r="MZV49" s="851"/>
      <c r="MZW49" s="851"/>
      <c r="MZX49" s="851"/>
      <c r="MZY49" s="851"/>
      <c r="MZZ49" s="851"/>
      <c r="NAA49" s="851"/>
      <c r="NAB49" s="851"/>
      <c r="NAC49" s="851"/>
      <c r="NAD49" s="851"/>
      <c r="NAE49" s="851"/>
      <c r="NAF49" s="851"/>
      <c r="NAG49" s="851"/>
      <c r="NAH49" s="851"/>
      <c r="NAI49" s="851"/>
      <c r="NAJ49" s="851"/>
      <c r="NAK49" s="851"/>
      <c r="NAL49" s="851"/>
      <c r="NAM49" s="851"/>
      <c r="NAN49" s="851"/>
      <c r="NAO49" s="851"/>
      <c r="NAP49" s="851"/>
      <c r="NAQ49" s="851"/>
      <c r="NAR49" s="851"/>
      <c r="NAS49" s="851"/>
      <c r="NAT49" s="851"/>
      <c r="NAU49" s="851"/>
      <c r="NAV49" s="851"/>
      <c r="NAW49" s="851"/>
      <c r="NAX49" s="851"/>
      <c r="NAY49" s="851"/>
      <c r="NAZ49" s="851"/>
      <c r="NBA49" s="851"/>
      <c r="NBB49" s="851"/>
      <c r="NBC49" s="851"/>
      <c r="NBD49" s="851"/>
      <c r="NBE49" s="851"/>
      <c r="NBF49" s="851"/>
      <c r="NBG49" s="851"/>
      <c r="NBH49" s="851"/>
      <c r="NBI49" s="851"/>
      <c r="NBJ49" s="851"/>
      <c r="NBK49" s="851"/>
      <c r="NBL49" s="851"/>
      <c r="NBM49" s="851"/>
      <c r="NBN49" s="851"/>
      <c r="NBO49" s="851"/>
      <c r="NBP49" s="851"/>
      <c r="NBQ49" s="851"/>
      <c r="NBR49" s="851"/>
      <c r="NBS49" s="851"/>
      <c r="NBT49" s="851"/>
      <c r="NBU49" s="851"/>
      <c r="NBV49" s="851"/>
      <c r="NBW49" s="851"/>
      <c r="NBX49" s="851"/>
      <c r="NBY49" s="851"/>
      <c r="NBZ49" s="851"/>
      <c r="NCA49" s="851"/>
      <c r="NCB49" s="851"/>
      <c r="NCC49" s="851"/>
      <c r="NCD49" s="851"/>
      <c r="NCE49" s="851"/>
      <c r="NCF49" s="851"/>
      <c r="NCG49" s="851"/>
      <c r="NCH49" s="851"/>
      <c r="NCI49" s="851"/>
      <c r="NCJ49" s="851"/>
      <c r="NCK49" s="851"/>
      <c r="NCL49" s="851"/>
      <c r="NCM49" s="851"/>
      <c r="NCN49" s="851"/>
      <c r="NCO49" s="851"/>
      <c r="NCP49" s="851"/>
      <c r="NCQ49" s="851"/>
      <c r="NCR49" s="851"/>
      <c r="NCS49" s="851"/>
      <c r="NCT49" s="851"/>
      <c r="NCU49" s="851"/>
      <c r="NCV49" s="851"/>
      <c r="NCW49" s="851"/>
      <c r="NCX49" s="851"/>
      <c r="NCY49" s="851"/>
      <c r="NCZ49" s="851"/>
      <c r="NDA49" s="851"/>
      <c r="NDB49" s="851"/>
      <c r="NDC49" s="851"/>
      <c r="NDD49" s="851"/>
      <c r="NDE49" s="851"/>
      <c r="NDF49" s="851"/>
      <c r="NDG49" s="851"/>
      <c r="NDH49" s="851"/>
      <c r="NDI49" s="851"/>
      <c r="NDJ49" s="851"/>
      <c r="NDK49" s="851"/>
      <c r="NDL49" s="851"/>
      <c r="NDM49" s="851"/>
      <c r="NDN49" s="851"/>
      <c r="NDO49" s="851"/>
      <c r="NDP49" s="851"/>
      <c r="NDQ49" s="851"/>
      <c r="NDR49" s="851"/>
      <c r="NDS49" s="851"/>
      <c r="NDT49" s="851"/>
      <c r="NDU49" s="851"/>
      <c r="NDV49" s="851"/>
      <c r="NDW49" s="851"/>
      <c r="NDX49" s="851"/>
      <c r="NDY49" s="851"/>
      <c r="NDZ49" s="851"/>
      <c r="NEA49" s="851"/>
      <c r="NEB49" s="851"/>
      <c r="NEC49" s="851"/>
      <c r="NED49" s="851"/>
      <c r="NEE49" s="851"/>
      <c r="NEF49" s="851"/>
      <c r="NEG49" s="851"/>
      <c r="NEH49" s="851"/>
      <c r="NEI49" s="851"/>
      <c r="NEJ49" s="851"/>
      <c r="NEK49" s="851"/>
      <c r="NEL49" s="851"/>
      <c r="NEM49" s="851"/>
      <c r="NEN49" s="851"/>
      <c r="NEO49" s="851"/>
      <c r="NEP49" s="851"/>
      <c r="NEQ49" s="851"/>
      <c r="NER49" s="851"/>
      <c r="NES49" s="851"/>
      <c r="NET49" s="851"/>
      <c r="NEU49" s="851"/>
      <c r="NEV49" s="851"/>
      <c r="NEW49" s="851"/>
      <c r="NEX49" s="851"/>
      <c r="NEY49" s="851"/>
      <c r="NEZ49" s="851"/>
      <c r="NFA49" s="851"/>
      <c r="NFB49" s="851"/>
      <c r="NFC49" s="851"/>
      <c r="NFD49" s="851"/>
      <c r="NFE49" s="851"/>
      <c r="NFF49" s="851"/>
      <c r="NFG49" s="851"/>
      <c r="NFH49" s="851"/>
      <c r="NFI49" s="851"/>
      <c r="NFJ49" s="851"/>
      <c r="NFK49" s="851"/>
      <c r="NFL49" s="851"/>
      <c r="NFM49" s="851"/>
      <c r="NFN49" s="851"/>
      <c r="NFO49" s="851"/>
      <c r="NFP49" s="851"/>
      <c r="NFQ49" s="851"/>
      <c r="NFR49" s="851"/>
      <c r="NFS49" s="851"/>
      <c r="NFT49" s="851"/>
      <c r="NFU49" s="851"/>
      <c r="NFV49" s="851"/>
      <c r="NFW49" s="851"/>
      <c r="NFX49" s="851"/>
      <c r="NFY49" s="851"/>
      <c r="NFZ49" s="851"/>
      <c r="NGA49" s="851"/>
      <c r="NGB49" s="851"/>
      <c r="NGC49" s="851"/>
      <c r="NGD49" s="851"/>
      <c r="NGE49" s="851"/>
      <c r="NGF49" s="851"/>
      <c r="NGG49" s="851"/>
      <c r="NGH49" s="851"/>
      <c r="NGI49" s="851"/>
      <c r="NGJ49" s="851"/>
      <c r="NGK49" s="851"/>
      <c r="NGL49" s="851"/>
      <c r="NGM49" s="851"/>
      <c r="NGN49" s="851"/>
      <c r="NGO49" s="851"/>
      <c r="NGP49" s="851"/>
      <c r="NGQ49" s="851"/>
      <c r="NGR49" s="851"/>
      <c r="NGS49" s="851"/>
      <c r="NGT49" s="851"/>
      <c r="NGU49" s="851"/>
      <c r="NGV49" s="851"/>
      <c r="NGW49" s="851"/>
      <c r="NGX49" s="851"/>
      <c r="NGY49" s="851"/>
      <c r="NGZ49" s="851"/>
      <c r="NHA49" s="851"/>
      <c r="NHB49" s="851"/>
      <c r="NHC49" s="851"/>
      <c r="NHD49" s="851"/>
      <c r="NHE49" s="851"/>
      <c r="NHF49" s="851"/>
      <c r="NHG49" s="851"/>
      <c r="NHH49" s="851"/>
      <c r="NHI49" s="851"/>
      <c r="NHJ49" s="851"/>
      <c r="NHK49" s="851"/>
      <c r="NHL49" s="851"/>
      <c r="NHM49" s="851"/>
      <c r="NHN49" s="851"/>
      <c r="NHO49" s="851"/>
      <c r="NHP49" s="851"/>
      <c r="NHQ49" s="851"/>
      <c r="NHR49" s="851"/>
      <c r="NHS49" s="851"/>
      <c r="NHT49" s="851"/>
      <c r="NHU49" s="851"/>
      <c r="NHV49" s="851"/>
      <c r="NHW49" s="851"/>
      <c r="NHX49" s="851"/>
      <c r="NHY49" s="851"/>
      <c r="NHZ49" s="851"/>
      <c r="NIA49" s="851"/>
      <c r="NIB49" s="851"/>
      <c r="NIC49" s="851"/>
      <c r="NID49" s="851"/>
      <c r="NIE49" s="851"/>
      <c r="NIF49" s="851"/>
      <c r="NIG49" s="851"/>
      <c r="NIH49" s="851"/>
      <c r="NII49" s="851"/>
      <c r="NIJ49" s="851"/>
      <c r="NIK49" s="851"/>
      <c r="NIL49" s="851"/>
      <c r="NIM49" s="851"/>
      <c r="NIN49" s="851"/>
      <c r="NIO49" s="851"/>
      <c r="NIP49" s="851"/>
      <c r="NIQ49" s="851"/>
      <c r="NIR49" s="851"/>
      <c r="NIS49" s="851"/>
      <c r="NIT49" s="851"/>
      <c r="NIU49" s="851"/>
      <c r="NIV49" s="851"/>
      <c r="NIW49" s="851"/>
      <c r="NIX49" s="851"/>
      <c r="NIY49" s="851"/>
      <c r="NIZ49" s="851"/>
      <c r="NJA49" s="851"/>
      <c r="NJB49" s="851"/>
      <c r="NJC49" s="851"/>
      <c r="NJD49" s="851"/>
      <c r="NJE49" s="851"/>
      <c r="NJF49" s="851"/>
      <c r="NJG49" s="851"/>
      <c r="NJH49" s="851"/>
      <c r="NJI49" s="851"/>
      <c r="NJJ49" s="851"/>
      <c r="NJK49" s="851"/>
      <c r="NJL49" s="851"/>
      <c r="NJM49" s="851"/>
      <c r="NJN49" s="851"/>
      <c r="NJO49" s="851"/>
      <c r="NJP49" s="851"/>
      <c r="NJQ49" s="851"/>
      <c r="NJR49" s="851"/>
      <c r="NJS49" s="851"/>
      <c r="NJT49" s="851"/>
      <c r="NJU49" s="851"/>
      <c r="NJV49" s="851"/>
      <c r="NJW49" s="851"/>
      <c r="NJX49" s="851"/>
      <c r="NJY49" s="851"/>
      <c r="NJZ49" s="851"/>
      <c r="NKA49" s="851"/>
      <c r="NKB49" s="851"/>
      <c r="NKC49" s="851"/>
      <c r="NKD49" s="851"/>
      <c r="NKE49" s="851"/>
      <c r="NKF49" s="851"/>
      <c r="NKG49" s="851"/>
      <c r="NKH49" s="851"/>
      <c r="NKI49" s="851"/>
      <c r="NKJ49" s="851"/>
      <c r="NKK49" s="851"/>
      <c r="NKL49" s="851"/>
      <c r="NKM49" s="851"/>
      <c r="NKN49" s="851"/>
      <c r="NKO49" s="851"/>
      <c r="NKP49" s="851"/>
      <c r="NKQ49" s="851"/>
      <c r="NKR49" s="851"/>
      <c r="NKS49" s="851"/>
      <c r="NKT49" s="851"/>
      <c r="NKU49" s="851"/>
      <c r="NKV49" s="851"/>
      <c r="NKW49" s="851"/>
      <c r="NKX49" s="851"/>
      <c r="NKY49" s="851"/>
      <c r="NKZ49" s="851"/>
      <c r="NLA49" s="851"/>
      <c r="NLB49" s="851"/>
      <c r="NLC49" s="851"/>
      <c r="NLD49" s="851"/>
      <c r="NLE49" s="851"/>
      <c r="NLF49" s="851"/>
      <c r="NLG49" s="851"/>
      <c r="NLH49" s="851"/>
      <c r="NLI49" s="851"/>
      <c r="NLJ49" s="851"/>
      <c r="NLK49" s="851"/>
      <c r="NLL49" s="851"/>
      <c r="NLM49" s="851"/>
      <c r="NLN49" s="851"/>
      <c r="NLO49" s="851"/>
      <c r="NLP49" s="851"/>
      <c r="NLQ49" s="851"/>
      <c r="NLR49" s="851"/>
      <c r="NLS49" s="851"/>
      <c r="NLT49" s="851"/>
      <c r="NLU49" s="851"/>
      <c r="NLV49" s="851"/>
      <c r="NLW49" s="851"/>
      <c r="NLX49" s="851"/>
      <c r="NLY49" s="851"/>
      <c r="NLZ49" s="851"/>
      <c r="NMA49" s="851"/>
      <c r="NMB49" s="851"/>
      <c r="NMC49" s="851"/>
      <c r="NMD49" s="851"/>
      <c r="NME49" s="851"/>
      <c r="NMF49" s="851"/>
      <c r="NMG49" s="851"/>
      <c r="NMH49" s="851"/>
      <c r="NMI49" s="851"/>
      <c r="NMJ49" s="851"/>
      <c r="NMK49" s="851"/>
      <c r="NML49" s="851"/>
      <c r="NMM49" s="851"/>
      <c r="NMN49" s="851"/>
      <c r="NMO49" s="851"/>
      <c r="NMP49" s="851"/>
      <c r="NMQ49" s="851"/>
      <c r="NMR49" s="851"/>
      <c r="NMS49" s="851"/>
      <c r="NMT49" s="851"/>
      <c r="NMU49" s="851"/>
      <c r="NMV49" s="851"/>
      <c r="NMW49" s="851"/>
      <c r="NMX49" s="851"/>
      <c r="NMY49" s="851"/>
      <c r="NMZ49" s="851"/>
      <c r="NNA49" s="851"/>
      <c r="NNB49" s="851"/>
      <c r="NNC49" s="851"/>
      <c r="NND49" s="851"/>
      <c r="NNE49" s="851"/>
      <c r="NNF49" s="851"/>
      <c r="NNG49" s="851"/>
      <c r="NNH49" s="851"/>
      <c r="NNI49" s="851"/>
      <c r="NNJ49" s="851"/>
      <c r="NNK49" s="851"/>
      <c r="NNL49" s="851"/>
      <c r="NNM49" s="851"/>
      <c r="NNN49" s="851"/>
      <c r="NNO49" s="851"/>
      <c r="NNP49" s="851"/>
      <c r="NNQ49" s="851"/>
      <c r="NNR49" s="851"/>
      <c r="NNS49" s="851"/>
      <c r="NNT49" s="851"/>
      <c r="NNU49" s="851"/>
      <c r="NNV49" s="851"/>
      <c r="NNW49" s="851"/>
      <c r="NNX49" s="851"/>
      <c r="NNY49" s="851"/>
      <c r="NNZ49" s="851"/>
      <c r="NOA49" s="851"/>
      <c r="NOB49" s="851"/>
      <c r="NOC49" s="851"/>
      <c r="NOD49" s="851"/>
      <c r="NOE49" s="851"/>
      <c r="NOF49" s="851"/>
      <c r="NOG49" s="851"/>
      <c r="NOH49" s="851"/>
      <c r="NOI49" s="851"/>
      <c r="NOJ49" s="851"/>
      <c r="NOK49" s="851"/>
      <c r="NOL49" s="851"/>
      <c r="NOM49" s="851"/>
      <c r="NON49" s="851"/>
      <c r="NOO49" s="851"/>
      <c r="NOP49" s="851"/>
      <c r="NOQ49" s="851"/>
      <c r="NOR49" s="851"/>
      <c r="NOS49" s="851"/>
      <c r="NOT49" s="851"/>
      <c r="NOU49" s="851"/>
      <c r="NOV49" s="851"/>
      <c r="NOW49" s="851"/>
      <c r="NOX49" s="851"/>
      <c r="NOY49" s="851"/>
      <c r="NOZ49" s="851"/>
      <c r="NPA49" s="851"/>
      <c r="NPB49" s="851"/>
      <c r="NPC49" s="851"/>
      <c r="NPD49" s="851"/>
      <c r="NPE49" s="851"/>
      <c r="NPF49" s="851"/>
      <c r="NPG49" s="851"/>
      <c r="NPH49" s="851"/>
      <c r="NPI49" s="851"/>
      <c r="NPJ49" s="851"/>
      <c r="NPK49" s="851"/>
      <c r="NPL49" s="851"/>
      <c r="NPM49" s="851"/>
      <c r="NPN49" s="851"/>
      <c r="NPO49" s="851"/>
      <c r="NPP49" s="851"/>
      <c r="NPQ49" s="851"/>
      <c r="NPR49" s="851"/>
      <c r="NPS49" s="851"/>
      <c r="NPT49" s="851"/>
      <c r="NPU49" s="851"/>
      <c r="NPV49" s="851"/>
      <c r="NPW49" s="851"/>
      <c r="NPX49" s="851"/>
      <c r="NPY49" s="851"/>
      <c r="NPZ49" s="851"/>
      <c r="NQA49" s="851"/>
      <c r="NQB49" s="851"/>
      <c r="NQC49" s="851"/>
      <c r="NQD49" s="851"/>
      <c r="NQE49" s="851"/>
      <c r="NQF49" s="851"/>
      <c r="NQG49" s="851"/>
      <c r="NQH49" s="851"/>
      <c r="NQI49" s="851"/>
      <c r="NQJ49" s="851"/>
      <c r="NQK49" s="851"/>
      <c r="NQL49" s="851"/>
      <c r="NQM49" s="851"/>
      <c r="NQN49" s="851"/>
      <c r="NQO49" s="851"/>
      <c r="NQP49" s="851"/>
      <c r="NQQ49" s="851"/>
      <c r="NQR49" s="851"/>
      <c r="NQS49" s="851"/>
      <c r="NQT49" s="851"/>
      <c r="NQU49" s="851"/>
      <c r="NQV49" s="851"/>
      <c r="NQW49" s="851"/>
      <c r="NQX49" s="851"/>
      <c r="NQY49" s="851"/>
      <c r="NQZ49" s="851"/>
      <c r="NRA49" s="851"/>
      <c r="NRB49" s="851"/>
      <c r="NRC49" s="851"/>
      <c r="NRD49" s="851"/>
      <c r="NRE49" s="851"/>
      <c r="NRF49" s="851"/>
      <c r="NRG49" s="851"/>
      <c r="NRH49" s="851"/>
      <c r="NRI49" s="851"/>
      <c r="NRJ49" s="851"/>
      <c r="NRK49" s="851"/>
      <c r="NRL49" s="851"/>
      <c r="NRM49" s="851"/>
      <c r="NRN49" s="851"/>
      <c r="NRO49" s="851"/>
      <c r="NRP49" s="851"/>
      <c r="NRQ49" s="851"/>
      <c r="NRR49" s="851"/>
      <c r="NRS49" s="851"/>
      <c r="NRT49" s="851"/>
      <c r="NRU49" s="851"/>
      <c r="NRV49" s="851"/>
      <c r="NRW49" s="851"/>
      <c r="NRX49" s="851"/>
      <c r="NRY49" s="851"/>
      <c r="NRZ49" s="851"/>
      <c r="NSA49" s="851"/>
      <c r="NSB49" s="851"/>
      <c r="NSC49" s="851"/>
      <c r="NSD49" s="851"/>
      <c r="NSE49" s="851"/>
      <c r="NSF49" s="851"/>
      <c r="NSG49" s="851"/>
      <c r="NSH49" s="851"/>
      <c r="NSI49" s="851"/>
      <c r="NSJ49" s="851"/>
      <c r="NSK49" s="851"/>
      <c r="NSL49" s="851"/>
      <c r="NSM49" s="851"/>
      <c r="NSN49" s="851"/>
      <c r="NSO49" s="851"/>
      <c r="NSP49" s="851"/>
      <c r="NSQ49" s="851"/>
      <c r="NSR49" s="851"/>
      <c r="NSS49" s="851"/>
      <c r="NST49" s="851"/>
      <c r="NSU49" s="851"/>
      <c r="NSV49" s="851"/>
      <c r="NSW49" s="851"/>
      <c r="NSX49" s="851"/>
      <c r="NSY49" s="851"/>
      <c r="NSZ49" s="851"/>
      <c r="NTA49" s="851"/>
      <c r="NTB49" s="851"/>
      <c r="NTC49" s="851"/>
      <c r="NTD49" s="851"/>
      <c r="NTE49" s="851"/>
      <c r="NTF49" s="851"/>
      <c r="NTG49" s="851"/>
      <c r="NTH49" s="851"/>
      <c r="NTI49" s="851"/>
      <c r="NTJ49" s="851"/>
      <c r="NTK49" s="851"/>
      <c r="NTL49" s="851"/>
      <c r="NTM49" s="851"/>
      <c r="NTN49" s="851"/>
      <c r="NTO49" s="851"/>
      <c r="NTP49" s="851"/>
      <c r="NTQ49" s="851"/>
      <c r="NTR49" s="851"/>
      <c r="NTS49" s="851"/>
      <c r="NTT49" s="851"/>
      <c r="NTU49" s="851"/>
      <c r="NTV49" s="851"/>
      <c r="NTW49" s="851"/>
      <c r="NTX49" s="851"/>
      <c r="NTY49" s="851"/>
      <c r="NTZ49" s="851"/>
      <c r="NUA49" s="851"/>
      <c r="NUB49" s="851"/>
      <c r="NUC49" s="851"/>
      <c r="NUD49" s="851"/>
      <c r="NUE49" s="851"/>
      <c r="NUF49" s="851"/>
      <c r="NUG49" s="851"/>
      <c r="NUH49" s="851"/>
      <c r="NUI49" s="851"/>
      <c r="NUJ49" s="851"/>
      <c r="NUK49" s="851"/>
      <c r="NUL49" s="851"/>
      <c r="NUM49" s="851"/>
      <c r="NUN49" s="851"/>
      <c r="NUO49" s="851"/>
      <c r="NUP49" s="851"/>
      <c r="NUQ49" s="851"/>
      <c r="NUR49" s="851"/>
      <c r="NUS49" s="851"/>
      <c r="NUT49" s="851"/>
      <c r="NUU49" s="851"/>
      <c r="NUV49" s="851"/>
      <c r="NUW49" s="851"/>
      <c r="NUX49" s="851"/>
      <c r="NUY49" s="851"/>
      <c r="NUZ49" s="851"/>
      <c r="NVA49" s="851"/>
      <c r="NVB49" s="851"/>
      <c r="NVC49" s="851"/>
      <c r="NVD49" s="851"/>
      <c r="NVE49" s="851"/>
      <c r="NVF49" s="851"/>
      <c r="NVG49" s="851"/>
      <c r="NVH49" s="851"/>
      <c r="NVI49" s="851"/>
      <c r="NVJ49" s="851"/>
      <c r="NVK49" s="851"/>
      <c r="NVL49" s="851"/>
      <c r="NVM49" s="851"/>
      <c r="NVN49" s="851"/>
      <c r="NVO49" s="851"/>
      <c r="NVP49" s="851"/>
      <c r="NVQ49" s="851"/>
      <c r="NVR49" s="851"/>
      <c r="NVS49" s="851"/>
      <c r="NVT49" s="851"/>
      <c r="NVU49" s="851"/>
      <c r="NVV49" s="851"/>
      <c r="NVW49" s="851"/>
      <c r="NVX49" s="851"/>
      <c r="NVY49" s="851"/>
      <c r="NVZ49" s="851"/>
      <c r="NWA49" s="851"/>
      <c r="NWB49" s="851"/>
      <c r="NWC49" s="851"/>
      <c r="NWD49" s="851"/>
      <c r="NWE49" s="851"/>
      <c r="NWF49" s="851"/>
      <c r="NWG49" s="851"/>
      <c r="NWH49" s="851"/>
      <c r="NWI49" s="851"/>
      <c r="NWJ49" s="851"/>
      <c r="NWK49" s="851"/>
      <c r="NWL49" s="851"/>
      <c r="NWM49" s="851"/>
      <c r="NWN49" s="851"/>
      <c r="NWO49" s="851"/>
      <c r="NWP49" s="851"/>
      <c r="NWQ49" s="851"/>
      <c r="NWR49" s="851"/>
      <c r="NWS49" s="851"/>
      <c r="NWT49" s="851"/>
      <c r="NWU49" s="851"/>
      <c r="NWV49" s="851"/>
      <c r="NWW49" s="851"/>
      <c r="NWX49" s="851"/>
      <c r="NWY49" s="851"/>
      <c r="NWZ49" s="851"/>
      <c r="NXA49" s="851"/>
      <c r="NXB49" s="851"/>
      <c r="NXC49" s="851"/>
      <c r="NXD49" s="851"/>
      <c r="NXE49" s="851"/>
      <c r="NXF49" s="851"/>
      <c r="NXG49" s="851"/>
      <c r="NXH49" s="851"/>
      <c r="NXI49" s="851"/>
      <c r="NXJ49" s="851"/>
      <c r="NXK49" s="851"/>
      <c r="NXL49" s="851"/>
      <c r="NXM49" s="851"/>
      <c r="NXN49" s="851"/>
      <c r="NXO49" s="851"/>
      <c r="NXP49" s="851"/>
      <c r="NXQ49" s="851"/>
      <c r="NXR49" s="851"/>
      <c r="NXS49" s="851"/>
      <c r="NXT49" s="851"/>
      <c r="NXU49" s="851"/>
      <c r="NXV49" s="851"/>
      <c r="NXW49" s="851"/>
      <c r="NXX49" s="851"/>
      <c r="NXY49" s="851"/>
      <c r="NXZ49" s="851"/>
      <c r="NYA49" s="851"/>
      <c r="NYB49" s="851"/>
      <c r="NYC49" s="851"/>
      <c r="NYD49" s="851"/>
      <c r="NYE49" s="851"/>
      <c r="NYF49" s="851"/>
      <c r="NYG49" s="851"/>
      <c r="NYH49" s="851"/>
      <c r="NYI49" s="851"/>
      <c r="NYJ49" s="851"/>
      <c r="NYK49" s="851"/>
      <c r="NYL49" s="851"/>
      <c r="NYM49" s="851"/>
      <c r="NYN49" s="851"/>
      <c r="NYO49" s="851"/>
      <c r="NYP49" s="851"/>
      <c r="NYQ49" s="851"/>
      <c r="NYR49" s="851"/>
      <c r="NYS49" s="851"/>
      <c r="NYT49" s="851"/>
      <c r="NYU49" s="851"/>
      <c r="NYV49" s="851"/>
      <c r="NYW49" s="851"/>
      <c r="NYX49" s="851"/>
      <c r="NYY49" s="851"/>
      <c r="NYZ49" s="851"/>
      <c r="NZA49" s="851"/>
      <c r="NZB49" s="851"/>
      <c r="NZC49" s="851"/>
      <c r="NZD49" s="851"/>
      <c r="NZE49" s="851"/>
      <c r="NZF49" s="851"/>
      <c r="NZG49" s="851"/>
      <c r="NZH49" s="851"/>
      <c r="NZI49" s="851"/>
      <c r="NZJ49" s="851"/>
      <c r="NZK49" s="851"/>
      <c r="NZL49" s="851"/>
      <c r="NZM49" s="851"/>
      <c r="NZN49" s="851"/>
      <c r="NZO49" s="851"/>
      <c r="NZP49" s="851"/>
      <c r="NZQ49" s="851"/>
      <c r="NZR49" s="851"/>
      <c r="NZS49" s="851"/>
      <c r="NZT49" s="851"/>
      <c r="NZU49" s="851"/>
      <c r="NZV49" s="851"/>
      <c r="NZW49" s="851"/>
      <c r="NZX49" s="851"/>
      <c r="NZY49" s="851"/>
      <c r="NZZ49" s="851"/>
      <c r="OAA49" s="851"/>
      <c r="OAB49" s="851"/>
      <c r="OAC49" s="851"/>
      <c r="OAD49" s="851"/>
      <c r="OAE49" s="851"/>
      <c r="OAF49" s="851"/>
      <c r="OAG49" s="851"/>
      <c r="OAH49" s="851"/>
      <c r="OAI49" s="851"/>
      <c r="OAJ49" s="851"/>
      <c r="OAK49" s="851"/>
      <c r="OAL49" s="851"/>
      <c r="OAM49" s="851"/>
      <c r="OAN49" s="851"/>
      <c r="OAO49" s="851"/>
      <c r="OAP49" s="851"/>
      <c r="OAQ49" s="851"/>
      <c r="OAR49" s="851"/>
      <c r="OAS49" s="851"/>
      <c r="OAT49" s="851"/>
      <c r="OAU49" s="851"/>
      <c r="OAV49" s="851"/>
      <c r="OAW49" s="851"/>
      <c r="OAX49" s="851"/>
      <c r="OAY49" s="851"/>
      <c r="OAZ49" s="851"/>
      <c r="OBA49" s="851"/>
      <c r="OBB49" s="851"/>
      <c r="OBC49" s="851"/>
      <c r="OBD49" s="851"/>
      <c r="OBE49" s="851"/>
      <c r="OBF49" s="851"/>
      <c r="OBG49" s="851"/>
      <c r="OBH49" s="851"/>
      <c r="OBI49" s="851"/>
      <c r="OBJ49" s="851"/>
      <c r="OBK49" s="851"/>
      <c r="OBL49" s="851"/>
      <c r="OBM49" s="851"/>
      <c r="OBN49" s="851"/>
      <c r="OBO49" s="851"/>
      <c r="OBP49" s="851"/>
      <c r="OBQ49" s="851"/>
      <c r="OBR49" s="851"/>
      <c r="OBS49" s="851"/>
      <c r="OBT49" s="851"/>
      <c r="OBU49" s="851"/>
      <c r="OBV49" s="851"/>
      <c r="OBW49" s="851"/>
      <c r="OBX49" s="851"/>
      <c r="OBY49" s="851"/>
      <c r="OBZ49" s="851"/>
      <c r="OCA49" s="851"/>
      <c r="OCB49" s="851"/>
      <c r="OCC49" s="851"/>
      <c r="OCD49" s="851"/>
      <c r="OCE49" s="851"/>
      <c r="OCF49" s="851"/>
      <c r="OCG49" s="851"/>
      <c r="OCH49" s="851"/>
      <c r="OCI49" s="851"/>
      <c r="OCJ49" s="851"/>
      <c r="OCK49" s="851"/>
      <c r="OCL49" s="851"/>
      <c r="OCM49" s="851"/>
      <c r="OCN49" s="851"/>
      <c r="OCO49" s="851"/>
      <c r="OCP49" s="851"/>
      <c r="OCQ49" s="851"/>
      <c r="OCR49" s="851"/>
      <c r="OCS49" s="851"/>
      <c r="OCT49" s="851"/>
      <c r="OCU49" s="851"/>
      <c r="OCV49" s="851"/>
      <c r="OCW49" s="851"/>
      <c r="OCX49" s="851"/>
      <c r="OCY49" s="851"/>
      <c r="OCZ49" s="851"/>
      <c r="ODA49" s="851"/>
      <c r="ODB49" s="851"/>
      <c r="ODC49" s="851"/>
      <c r="ODD49" s="851"/>
      <c r="ODE49" s="851"/>
      <c r="ODF49" s="851"/>
      <c r="ODG49" s="851"/>
      <c r="ODH49" s="851"/>
      <c r="ODI49" s="851"/>
      <c r="ODJ49" s="851"/>
      <c r="ODK49" s="851"/>
      <c r="ODL49" s="851"/>
      <c r="ODM49" s="851"/>
      <c r="ODN49" s="851"/>
      <c r="ODO49" s="851"/>
      <c r="ODP49" s="851"/>
      <c r="ODQ49" s="851"/>
      <c r="ODR49" s="851"/>
      <c r="ODS49" s="851"/>
      <c r="ODT49" s="851"/>
      <c r="ODU49" s="851"/>
      <c r="ODV49" s="851"/>
      <c r="ODW49" s="851"/>
      <c r="ODX49" s="851"/>
      <c r="ODY49" s="851"/>
      <c r="ODZ49" s="851"/>
      <c r="OEA49" s="851"/>
      <c r="OEB49" s="851"/>
      <c r="OEC49" s="851"/>
      <c r="OED49" s="851"/>
      <c r="OEE49" s="851"/>
      <c r="OEF49" s="851"/>
      <c r="OEG49" s="851"/>
      <c r="OEH49" s="851"/>
      <c r="OEI49" s="851"/>
      <c r="OEJ49" s="851"/>
      <c r="OEK49" s="851"/>
      <c r="OEL49" s="851"/>
      <c r="OEM49" s="851"/>
      <c r="OEN49" s="851"/>
      <c r="OEO49" s="851"/>
      <c r="OEP49" s="851"/>
      <c r="OEQ49" s="851"/>
      <c r="OER49" s="851"/>
      <c r="OES49" s="851"/>
      <c r="OET49" s="851"/>
      <c r="OEU49" s="851"/>
      <c r="OEV49" s="851"/>
      <c r="OEW49" s="851"/>
      <c r="OEX49" s="851"/>
      <c r="OEY49" s="851"/>
      <c r="OEZ49" s="851"/>
      <c r="OFA49" s="851"/>
      <c r="OFB49" s="851"/>
      <c r="OFC49" s="851"/>
      <c r="OFD49" s="851"/>
      <c r="OFE49" s="851"/>
      <c r="OFF49" s="851"/>
      <c r="OFG49" s="851"/>
      <c r="OFH49" s="851"/>
      <c r="OFI49" s="851"/>
      <c r="OFJ49" s="851"/>
      <c r="OFK49" s="851"/>
      <c r="OFL49" s="851"/>
      <c r="OFM49" s="851"/>
      <c r="OFN49" s="851"/>
      <c r="OFO49" s="851"/>
      <c r="OFP49" s="851"/>
      <c r="OFQ49" s="851"/>
      <c r="OFR49" s="851"/>
      <c r="OFS49" s="851"/>
      <c r="OFT49" s="851"/>
      <c r="OFU49" s="851"/>
      <c r="OFV49" s="851"/>
      <c r="OFW49" s="851"/>
      <c r="OFX49" s="851"/>
      <c r="OFY49" s="851"/>
      <c r="OFZ49" s="851"/>
      <c r="OGA49" s="851"/>
      <c r="OGB49" s="851"/>
      <c r="OGC49" s="851"/>
      <c r="OGD49" s="851"/>
      <c r="OGE49" s="851"/>
      <c r="OGF49" s="851"/>
      <c r="OGG49" s="851"/>
      <c r="OGH49" s="851"/>
      <c r="OGI49" s="851"/>
      <c r="OGJ49" s="851"/>
      <c r="OGK49" s="851"/>
      <c r="OGL49" s="851"/>
      <c r="OGM49" s="851"/>
      <c r="OGN49" s="851"/>
      <c r="OGO49" s="851"/>
      <c r="OGP49" s="851"/>
      <c r="OGQ49" s="851"/>
      <c r="OGR49" s="851"/>
      <c r="OGS49" s="851"/>
      <c r="OGT49" s="851"/>
      <c r="OGU49" s="851"/>
      <c r="OGV49" s="851"/>
      <c r="OGW49" s="851"/>
      <c r="OGX49" s="851"/>
      <c r="OGY49" s="851"/>
      <c r="OGZ49" s="851"/>
      <c r="OHA49" s="851"/>
      <c r="OHB49" s="851"/>
      <c r="OHC49" s="851"/>
      <c r="OHD49" s="851"/>
      <c r="OHE49" s="851"/>
      <c r="OHF49" s="851"/>
      <c r="OHG49" s="851"/>
      <c r="OHH49" s="851"/>
      <c r="OHI49" s="851"/>
      <c r="OHJ49" s="851"/>
      <c r="OHK49" s="851"/>
      <c r="OHL49" s="851"/>
      <c r="OHM49" s="851"/>
      <c r="OHN49" s="851"/>
      <c r="OHO49" s="851"/>
      <c r="OHP49" s="851"/>
      <c r="OHQ49" s="851"/>
      <c r="OHR49" s="851"/>
      <c r="OHS49" s="851"/>
      <c r="OHT49" s="851"/>
      <c r="OHU49" s="851"/>
      <c r="OHV49" s="851"/>
      <c r="OHW49" s="851"/>
      <c r="OHX49" s="851"/>
      <c r="OHY49" s="851"/>
      <c r="OHZ49" s="851"/>
      <c r="OIA49" s="851"/>
      <c r="OIB49" s="851"/>
      <c r="OIC49" s="851"/>
      <c r="OID49" s="851"/>
      <c r="OIE49" s="851"/>
      <c r="OIF49" s="851"/>
      <c r="OIG49" s="851"/>
      <c r="OIH49" s="851"/>
      <c r="OII49" s="851"/>
      <c r="OIJ49" s="851"/>
      <c r="OIK49" s="851"/>
      <c r="OIL49" s="851"/>
      <c r="OIM49" s="851"/>
      <c r="OIN49" s="851"/>
      <c r="OIO49" s="851"/>
      <c r="OIP49" s="851"/>
      <c r="OIQ49" s="851"/>
      <c r="OIR49" s="851"/>
      <c r="OIS49" s="851"/>
      <c r="OIT49" s="851"/>
      <c r="OIU49" s="851"/>
      <c r="OIV49" s="851"/>
      <c r="OIW49" s="851"/>
      <c r="OIX49" s="851"/>
      <c r="OIY49" s="851"/>
      <c r="OIZ49" s="851"/>
      <c r="OJA49" s="851"/>
      <c r="OJB49" s="851"/>
      <c r="OJC49" s="851"/>
      <c r="OJD49" s="851"/>
      <c r="OJE49" s="851"/>
      <c r="OJF49" s="851"/>
      <c r="OJG49" s="851"/>
      <c r="OJH49" s="851"/>
      <c r="OJI49" s="851"/>
      <c r="OJJ49" s="851"/>
      <c r="OJK49" s="851"/>
      <c r="OJL49" s="851"/>
      <c r="OJM49" s="851"/>
      <c r="OJN49" s="851"/>
      <c r="OJO49" s="851"/>
      <c r="OJP49" s="851"/>
      <c r="OJQ49" s="851"/>
      <c r="OJR49" s="851"/>
      <c r="OJS49" s="851"/>
      <c r="OJT49" s="851"/>
      <c r="OJU49" s="851"/>
      <c r="OJV49" s="851"/>
      <c r="OJW49" s="851"/>
      <c r="OJX49" s="851"/>
      <c r="OJY49" s="851"/>
      <c r="OJZ49" s="851"/>
      <c r="OKA49" s="851"/>
      <c r="OKB49" s="851"/>
      <c r="OKC49" s="851"/>
      <c r="OKD49" s="851"/>
      <c r="OKE49" s="851"/>
      <c r="OKF49" s="851"/>
      <c r="OKG49" s="851"/>
      <c r="OKH49" s="851"/>
      <c r="OKI49" s="851"/>
      <c r="OKJ49" s="851"/>
      <c r="OKK49" s="851"/>
      <c r="OKL49" s="851"/>
      <c r="OKM49" s="851"/>
      <c r="OKN49" s="851"/>
      <c r="OKO49" s="851"/>
      <c r="OKP49" s="851"/>
      <c r="OKQ49" s="851"/>
      <c r="OKR49" s="851"/>
      <c r="OKS49" s="851"/>
      <c r="OKT49" s="851"/>
      <c r="OKU49" s="851"/>
      <c r="OKV49" s="851"/>
      <c r="OKW49" s="851"/>
      <c r="OKX49" s="851"/>
      <c r="OKY49" s="851"/>
      <c r="OKZ49" s="851"/>
      <c r="OLA49" s="851"/>
      <c r="OLB49" s="851"/>
      <c r="OLC49" s="851"/>
      <c r="OLD49" s="851"/>
      <c r="OLE49" s="851"/>
      <c r="OLF49" s="851"/>
      <c r="OLG49" s="851"/>
      <c r="OLH49" s="851"/>
      <c r="OLI49" s="851"/>
      <c r="OLJ49" s="851"/>
      <c r="OLK49" s="851"/>
      <c r="OLL49" s="851"/>
      <c r="OLM49" s="851"/>
      <c r="OLN49" s="851"/>
      <c r="OLO49" s="851"/>
      <c r="OLP49" s="851"/>
      <c r="OLQ49" s="851"/>
      <c r="OLR49" s="851"/>
      <c r="OLS49" s="851"/>
      <c r="OLT49" s="851"/>
      <c r="OLU49" s="851"/>
      <c r="OLV49" s="851"/>
      <c r="OLW49" s="851"/>
      <c r="OLX49" s="851"/>
      <c r="OLY49" s="851"/>
      <c r="OLZ49" s="851"/>
      <c r="OMA49" s="851"/>
      <c r="OMB49" s="851"/>
      <c r="OMC49" s="851"/>
      <c r="OMD49" s="851"/>
      <c r="OME49" s="851"/>
      <c r="OMF49" s="851"/>
      <c r="OMG49" s="851"/>
      <c r="OMH49" s="851"/>
      <c r="OMI49" s="851"/>
      <c r="OMJ49" s="851"/>
      <c r="OMK49" s="851"/>
      <c r="OML49" s="851"/>
      <c r="OMM49" s="851"/>
      <c r="OMN49" s="851"/>
      <c r="OMO49" s="851"/>
      <c r="OMP49" s="851"/>
      <c r="OMQ49" s="851"/>
      <c r="OMR49" s="851"/>
      <c r="OMS49" s="851"/>
      <c r="OMT49" s="851"/>
      <c r="OMU49" s="851"/>
      <c r="OMV49" s="851"/>
      <c r="OMW49" s="851"/>
      <c r="OMX49" s="851"/>
      <c r="OMY49" s="851"/>
      <c r="OMZ49" s="851"/>
      <c r="ONA49" s="851"/>
      <c r="ONB49" s="851"/>
      <c r="ONC49" s="851"/>
      <c r="OND49" s="851"/>
      <c r="ONE49" s="851"/>
      <c r="ONF49" s="851"/>
      <c r="ONG49" s="851"/>
      <c r="ONH49" s="851"/>
      <c r="ONI49" s="851"/>
      <c r="ONJ49" s="851"/>
      <c r="ONK49" s="851"/>
      <c r="ONL49" s="851"/>
      <c r="ONM49" s="851"/>
      <c r="ONN49" s="851"/>
      <c r="ONO49" s="851"/>
      <c r="ONP49" s="851"/>
      <c r="ONQ49" s="851"/>
      <c r="ONR49" s="851"/>
      <c r="ONS49" s="851"/>
      <c r="ONT49" s="851"/>
      <c r="ONU49" s="851"/>
      <c r="ONV49" s="851"/>
      <c r="ONW49" s="851"/>
      <c r="ONX49" s="851"/>
      <c r="ONY49" s="851"/>
      <c r="ONZ49" s="851"/>
      <c r="OOA49" s="851"/>
      <c r="OOB49" s="851"/>
      <c r="OOC49" s="851"/>
      <c r="OOD49" s="851"/>
      <c r="OOE49" s="851"/>
      <c r="OOF49" s="851"/>
      <c r="OOG49" s="851"/>
      <c r="OOH49" s="851"/>
      <c r="OOI49" s="851"/>
      <c r="OOJ49" s="851"/>
      <c r="OOK49" s="851"/>
      <c r="OOL49" s="851"/>
      <c r="OOM49" s="851"/>
      <c r="OON49" s="851"/>
      <c r="OOO49" s="851"/>
      <c r="OOP49" s="851"/>
      <c r="OOQ49" s="851"/>
      <c r="OOR49" s="851"/>
      <c r="OOS49" s="851"/>
      <c r="OOT49" s="851"/>
      <c r="OOU49" s="851"/>
      <c r="OOV49" s="851"/>
      <c r="OOW49" s="851"/>
      <c r="OOX49" s="851"/>
      <c r="OOY49" s="851"/>
      <c r="OOZ49" s="851"/>
      <c r="OPA49" s="851"/>
      <c r="OPB49" s="851"/>
      <c r="OPC49" s="851"/>
      <c r="OPD49" s="851"/>
      <c r="OPE49" s="851"/>
      <c r="OPF49" s="851"/>
      <c r="OPG49" s="851"/>
      <c r="OPH49" s="851"/>
      <c r="OPI49" s="851"/>
      <c r="OPJ49" s="851"/>
      <c r="OPK49" s="851"/>
      <c r="OPL49" s="851"/>
      <c r="OPM49" s="851"/>
      <c r="OPN49" s="851"/>
      <c r="OPO49" s="851"/>
      <c r="OPP49" s="851"/>
      <c r="OPQ49" s="851"/>
      <c r="OPR49" s="851"/>
      <c r="OPS49" s="851"/>
      <c r="OPT49" s="851"/>
      <c r="OPU49" s="851"/>
      <c r="OPV49" s="851"/>
      <c r="OPW49" s="851"/>
      <c r="OPX49" s="851"/>
      <c r="OPY49" s="851"/>
      <c r="OPZ49" s="851"/>
      <c r="OQA49" s="851"/>
      <c r="OQB49" s="851"/>
      <c r="OQC49" s="851"/>
      <c r="OQD49" s="851"/>
      <c r="OQE49" s="851"/>
      <c r="OQF49" s="851"/>
      <c r="OQG49" s="851"/>
      <c r="OQH49" s="851"/>
      <c r="OQI49" s="851"/>
      <c r="OQJ49" s="851"/>
      <c r="OQK49" s="851"/>
      <c r="OQL49" s="851"/>
      <c r="OQM49" s="851"/>
      <c r="OQN49" s="851"/>
      <c r="OQO49" s="851"/>
      <c r="OQP49" s="851"/>
      <c r="OQQ49" s="851"/>
      <c r="OQR49" s="851"/>
      <c r="OQS49" s="851"/>
      <c r="OQT49" s="851"/>
      <c r="OQU49" s="851"/>
      <c r="OQV49" s="851"/>
      <c r="OQW49" s="851"/>
      <c r="OQX49" s="851"/>
      <c r="OQY49" s="851"/>
      <c r="OQZ49" s="851"/>
      <c r="ORA49" s="851"/>
      <c r="ORB49" s="851"/>
      <c r="ORC49" s="851"/>
      <c r="ORD49" s="851"/>
      <c r="ORE49" s="851"/>
      <c r="ORF49" s="851"/>
      <c r="ORG49" s="851"/>
      <c r="ORH49" s="851"/>
      <c r="ORI49" s="851"/>
      <c r="ORJ49" s="851"/>
      <c r="ORK49" s="851"/>
      <c r="ORL49" s="851"/>
      <c r="ORM49" s="851"/>
      <c r="ORN49" s="851"/>
      <c r="ORO49" s="851"/>
      <c r="ORP49" s="851"/>
      <c r="ORQ49" s="851"/>
      <c r="ORR49" s="851"/>
      <c r="ORS49" s="851"/>
      <c r="ORT49" s="851"/>
      <c r="ORU49" s="851"/>
      <c r="ORV49" s="851"/>
      <c r="ORW49" s="851"/>
      <c r="ORX49" s="851"/>
      <c r="ORY49" s="851"/>
      <c r="ORZ49" s="851"/>
      <c r="OSA49" s="851"/>
      <c r="OSB49" s="851"/>
      <c r="OSC49" s="851"/>
      <c r="OSD49" s="851"/>
      <c r="OSE49" s="851"/>
      <c r="OSF49" s="851"/>
      <c r="OSG49" s="851"/>
      <c r="OSH49" s="851"/>
      <c r="OSI49" s="851"/>
      <c r="OSJ49" s="851"/>
      <c r="OSK49" s="851"/>
      <c r="OSL49" s="851"/>
      <c r="OSM49" s="851"/>
      <c r="OSN49" s="851"/>
      <c r="OSO49" s="851"/>
      <c r="OSP49" s="851"/>
      <c r="OSQ49" s="851"/>
      <c r="OSR49" s="851"/>
      <c r="OSS49" s="851"/>
      <c r="OST49" s="851"/>
      <c r="OSU49" s="851"/>
      <c r="OSV49" s="851"/>
      <c r="OSW49" s="851"/>
      <c r="OSX49" s="851"/>
      <c r="OSY49" s="851"/>
      <c r="OSZ49" s="851"/>
      <c r="OTA49" s="851"/>
      <c r="OTB49" s="851"/>
      <c r="OTC49" s="851"/>
      <c r="OTD49" s="851"/>
      <c r="OTE49" s="851"/>
      <c r="OTF49" s="851"/>
      <c r="OTG49" s="851"/>
      <c r="OTH49" s="851"/>
      <c r="OTI49" s="851"/>
      <c r="OTJ49" s="851"/>
      <c r="OTK49" s="851"/>
      <c r="OTL49" s="851"/>
      <c r="OTM49" s="851"/>
      <c r="OTN49" s="851"/>
      <c r="OTO49" s="851"/>
      <c r="OTP49" s="851"/>
      <c r="OTQ49" s="851"/>
      <c r="OTR49" s="851"/>
      <c r="OTS49" s="851"/>
      <c r="OTT49" s="851"/>
      <c r="OTU49" s="851"/>
      <c r="OTV49" s="851"/>
      <c r="OTW49" s="851"/>
      <c r="OTX49" s="851"/>
      <c r="OTY49" s="851"/>
      <c r="OTZ49" s="851"/>
      <c r="OUA49" s="851"/>
      <c r="OUB49" s="851"/>
      <c r="OUC49" s="851"/>
      <c r="OUD49" s="851"/>
      <c r="OUE49" s="851"/>
      <c r="OUF49" s="851"/>
      <c r="OUG49" s="851"/>
      <c r="OUH49" s="851"/>
      <c r="OUI49" s="851"/>
      <c r="OUJ49" s="851"/>
      <c r="OUK49" s="851"/>
      <c r="OUL49" s="851"/>
      <c r="OUM49" s="851"/>
      <c r="OUN49" s="851"/>
      <c r="OUO49" s="851"/>
      <c r="OUP49" s="851"/>
      <c r="OUQ49" s="851"/>
      <c r="OUR49" s="851"/>
      <c r="OUS49" s="851"/>
      <c r="OUT49" s="851"/>
      <c r="OUU49" s="851"/>
      <c r="OUV49" s="851"/>
      <c r="OUW49" s="851"/>
      <c r="OUX49" s="851"/>
      <c r="OUY49" s="851"/>
      <c r="OUZ49" s="851"/>
      <c r="OVA49" s="851"/>
      <c r="OVB49" s="851"/>
      <c r="OVC49" s="851"/>
      <c r="OVD49" s="851"/>
      <c r="OVE49" s="851"/>
      <c r="OVF49" s="851"/>
      <c r="OVG49" s="851"/>
      <c r="OVH49" s="851"/>
      <c r="OVI49" s="851"/>
      <c r="OVJ49" s="851"/>
      <c r="OVK49" s="851"/>
      <c r="OVL49" s="851"/>
      <c r="OVM49" s="851"/>
      <c r="OVN49" s="851"/>
      <c r="OVO49" s="851"/>
      <c r="OVP49" s="851"/>
      <c r="OVQ49" s="851"/>
      <c r="OVR49" s="851"/>
      <c r="OVS49" s="851"/>
      <c r="OVT49" s="851"/>
      <c r="OVU49" s="851"/>
      <c r="OVV49" s="851"/>
      <c r="OVW49" s="851"/>
      <c r="OVX49" s="851"/>
      <c r="OVY49" s="851"/>
      <c r="OVZ49" s="851"/>
      <c r="OWA49" s="851"/>
      <c r="OWB49" s="851"/>
      <c r="OWC49" s="851"/>
      <c r="OWD49" s="851"/>
      <c r="OWE49" s="851"/>
      <c r="OWF49" s="851"/>
      <c r="OWG49" s="851"/>
      <c r="OWH49" s="851"/>
      <c r="OWI49" s="851"/>
      <c r="OWJ49" s="851"/>
      <c r="OWK49" s="851"/>
      <c r="OWL49" s="851"/>
      <c r="OWM49" s="851"/>
      <c r="OWN49" s="851"/>
      <c r="OWO49" s="851"/>
      <c r="OWP49" s="851"/>
      <c r="OWQ49" s="851"/>
      <c r="OWR49" s="851"/>
      <c r="OWS49" s="851"/>
      <c r="OWT49" s="851"/>
      <c r="OWU49" s="851"/>
      <c r="OWV49" s="851"/>
      <c r="OWW49" s="851"/>
      <c r="OWX49" s="851"/>
      <c r="OWY49" s="851"/>
      <c r="OWZ49" s="851"/>
      <c r="OXA49" s="851"/>
      <c r="OXB49" s="851"/>
      <c r="OXC49" s="851"/>
      <c r="OXD49" s="851"/>
      <c r="OXE49" s="851"/>
      <c r="OXF49" s="851"/>
      <c r="OXG49" s="851"/>
      <c r="OXH49" s="851"/>
      <c r="OXI49" s="851"/>
      <c r="OXJ49" s="851"/>
      <c r="OXK49" s="851"/>
      <c r="OXL49" s="851"/>
      <c r="OXM49" s="851"/>
      <c r="OXN49" s="851"/>
      <c r="OXO49" s="851"/>
      <c r="OXP49" s="851"/>
      <c r="OXQ49" s="851"/>
      <c r="OXR49" s="851"/>
      <c r="OXS49" s="851"/>
      <c r="OXT49" s="851"/>
      <c r="OXU49" s="851"/>
      <c r="OXV49" s="851"/>
      <c r="OXW49" s="851"/>
      <c r="OXX49" s="851"/>
      <c r="OXY49" s="851"/>
      <c r="OXZ49" s="851"/>
      <c r="OYA49" s="851"/>
      <c r="OYB49" s="851"/>
      <c r="OYC49" s="851"/>
      <c r="OYD49" s="851"/>
      <c r="OYE49" s="851"/>
      <c r="OYF49" s="851"/>
      <c r="OYG49" s="851"/>
      <c r="OYH49" s="851"/>
      <c r="OYI49" s="851"/>
      <c r="OYJ49" s="851"/>
      <c r="OYK49" s="851"/>
      <c r="OYL49" s="851"/>
      <c r="OYM49" s="851"/>
      <c r="OYN49" s="851"/>
      <c r="OYO49" s="851"/>
      <c r="OYP49" s="851"/>
      <c r="OYQ49" s="851"/>
      <c r="OYR49" s="851"/>
      <c r="OYS49" s="851"/>
      <c r="OYT49" s="851"/>
      <c r="OYU49" s="851"/>
      <c r="OYV49" s="851"/>
      <c r="OYW49" s="851"/>
      <c r="OYX49" s="851"/>
      <c r="OYY49" s="851"/>
      <c r="OYZ49" s="851"/>
      <c r="OZA49" s="851"/>
      <c r="OZB49" s="851"/>
      <c r="OZC49" s="851"/>
      <c r="OZD49" s="851"/>
      <c r="OZE49" s="851"/>
      <c r="OZF49" s="851"/>
      <c r="OZG49" s="851"/>
      <c r="OZH49" s="851"/>
      <c r="OZI49" s="851"/>
      <c r="OZJ49" s="851"/>
      <c r="OZK49" s="851"/>
      <c r="OZL49" s="851"/>
      <c r="OZM49" s="851"/>
      <c r="OZN49" s="851"/>
      <c r="OZO49" s="851"/>
      <c r="OZP49" s="851"/>
      <c r="OZQ49" s="851"/>
      <c r="OZR49" s="851"/>
      <c r="OZS49" s="851"/>
      <c r="OZT49" s="851"/>
      <c r="OZU49" s="851"/>
      <c r="OZV49" s="851"/>
      <c r="OZW49" s="851"/>
      <c r="OZX49" s="851"/>
      <c r="OZY49" s="851"/>
      <c r="OZZ49" s="851"/>
      <c r="PAA49" s="851"/>
      <c r="PAB49" s="851"/>
      <c r="PAC49" s="851"/>
      <c r="PAD49" s="851"/>
      <c r="PAE49" s="851"/>
      <c r="PAF49" s="851"/>
      <c r="PAG49" s="851"/>
      <c r="PAH49" s="851"/>
      <c r="PAI49" s="851"/>
      <c r="PAJ49" s="851"/>
      <c r="PAK49" s="851"/>
      <c r="PAL49" s="851"/>
      <c r="PAM49" s="851"/>
      <c r="PAN49" s="851"/>
      <c r="PAO49" s="851"/>
      <c r="PAP49" s="851"/>
      <c r="PAQ49" s="851"/>
      <c r="PAR49" s="851"/>
      <c r="PAS49" s="851"/>
      <c r="PAT49" s="851"/>
      <c r="PAU49" s="851"/>
      <c r="PAV49" s="851"/>
      <c r="PAW49" s="851"/>
      <c r="PAX49" s="851"/>
      <c r="PAY49" s="851"/>
      <c r="PAZ49" s="851"/>
      <c r="PBA49" s="851"/>
      <c r="PBB49" s="851"/>
      <c r="PBC49" s="851"/>
      <c r="PBD49" s="851"/>
      <c r="PBE49" s="851"/>
      <c r="PBF49" s="851"/>
      <c r="PBG49" s="851"/>
      <c r="PBH49" s="851"/>
      <c r="PBI49" s="851"/>
      <c r="PBJ49" s="851"/>
      <c r="PBK49" s="851"/>
      <c r="PBL49" s="851"/>
      <c r="PBM49" s="851"/>
      <c r="PBN49" s="851"/>
      <c r="PBO49" s="851"/>
      <c r="PBP49" s="851"/>
      <c r="PBQ49" s="851"/>
      <c r="PBR49" s="851"/>
      <c r="PBS49" s="851"/>
      <c r="PBT49" s="851"/>
      <c r="PBU49" s="851"/>
      <c r="PBV49" s="851"/>
      <c r="PBW49" s="851"/>
      <c r="PBX49" s="851"/>
      <c r="PBY49" s="851"/>
      <c r="PBZ49" s="851"/>
      <c r="PCA49" s="851"/>
      <c r="PCB49" s="851"/>
      <c r="PCC49" s="851"/>
      <c r="PCD49" s="851"/>
      <c r="PCE49" s="851"/>
      <c r="PCF49" s="851"/>
      <c r="PCG49" s="851"/>
      <c r="PCH49" s="851"/>
      <c r="PCI49" s="851"/>
      <c r="PCJ49" s="851"/>
      <c r="PCK49" s="851"/>
      <c r="PCL49" s="851"/>
      <c r="PCM49" s="851"/>
      <c r="PCN49" s="851"/>
      <c r="PCO49" s="851"/>
      <c r="PCP49" s="851"/>
      <c r="PCQ49" s="851"/>
      <c r="PCR49" s="851"/>
      <c r="PCS49" s="851"/>
      <c r="PCT49" s="851"/>
      <c r="PCU49" s="851"/>
      <c r="PCV49" s="851"/>
      <c r="PCW49" s="851"/>
      <c r="PCX49" s="851"/>
      <c r="PCY49" s="851"/>
      <c r="PCZ49" s="851"/>
      <c r="PDA49" s="851"/>
      <c r="PDB49" s="851"/>
      <c r="PDC49" s="851"/>
      <c r="PDD49" s="851"/>
      <c r="PDE49" s="851"/>
      <c r="PDF49" s="851"/>
      <c r="PDG49" s="851"/>
      <c r="PDH49" s="851"/>
      <c r="PDI49" s="851"/>
      <c r="PDJ49" s="851"/>
      <c r="PDK49" s="851"/>
      <c r="PDL49" s="851"/>
      <c r="PDM49" s="851"/>
      <c r="PDN49" s="851"/>
      <c r="PDO49" s="851"/>
      <c r="PDP49" s="851"/>
      <c r="PDQ49" s="851"/>
      <c r="PDR49" s="851"/>
      <c r="PDS49" s="851"/>
      <c r="PDT49" s="851"/>
      <c r="PDU49" s="851"/>
      <c r="PDV49" s="851"/>
      <c r="PDW49" s="851"/>
      <c r="PDX49" s="851"/>
      <c r="PDY49" s="851"/>
      <c r="PDZ49" s="851"/>
      <c r="PEA49" s="851"/>
      <c r="PEB49" s="851"/>
      <c r="PEC49" s="851"/>
      <c r="PED49" s="851"/>
      <c r="PEE49" s="851"/>
      <c r="PEF49" s="851"/>
      <c r="PEG49" s="851"/>
      <c r="PEH49" s="851"/>
      <c r="PEI49" s="851"/>
      <c r="PEJ49" s="851"/>
      <c r="PEK49" s="851"/>
      <c r="PEL49" s="851"/>
      <c r="PEM49" s="851"/>
      <c r="PEN49" s="851"/>
      <c r="PEO49" s="851"/>
      <c r="PEP49" s="851"/>
      <c r="PEQ49" s="851"/>
      <c r="PER49" s="851"/>
      <c r="PES49" s="851"/>
      <c r="PET49" s="851"/>
      <c r="PEU49" s="851"/>
      <c r="PEV49" s="851"/>
      <c r="PEW49" s="851"/>
      <c r="PEX49" s="851"/>
      <c r="PEY49" s="851"/>
      <c r="PEZ49" s="851"/>
      <c r="PFA49" s="851"/>
      <c r="PFB49" s="851"/>
      <c r="PFC49" s="851"/>
      <c r="PFD49" s="851"/>
      <c r="PFE49" s="851"/>
      <c r="PFF49" s="851"/>
      <c r="PFG49" s="851"/>
      <c r="PFH49" s="851"/>
      <c r="PFI49" s="851"/>
      <c r="PFJ49" s="851"/>
      <c r="PFK49" s="851"/>
      <c r="PFL49" s="851"/>
      <c r="PFM49" s="851"/>
      <c r="PFN49" s="851"/>
      <c r="PFO49" s="851"/>
      <c r="PFP49" s="851"/>
      <c r="PFQ49" s="851"/>
      <c r="PFR49" s="851"/>
      <c r="PFS49" s="851"/>
      <c r="PFT49" s="851"/>
      <c r="PFU49" s="851"/>
      <c r="PFV49" s="851"/>
      <c r="PFW49" s="851"/>
      <c r="PFX49" s="851"/>
      <c r="PFY49" s="851"/>
      <c r="PFZ49" s="851"/>
      <c r="PGA49" s="851"/>
      <c r="PGB49" s="851"/>
      <c r="PGC49" s="851"/>
      <c r="PGD49" s="851"/>
      <c r="PGE49" s="851"/>
      <c r="PGF49" s="851"/>
      <c r="PGG49" s="851"/>
      <c r="PGH49" s="851"/>
      <c r="PGI49" s="851"/>
      <c r="PGJ49" s="851"/>
      <c r="PGK49" s="851"/>
      <c r="PGL49" s="851"/>
      <c r="PGM49" s="851"/>
      <c r="PGN49" s="851"/>
      <c r="PGO49" s="851"/>
      <c r="PGP49" s="851"/>
      <c r="PGQ49" s="851"/>
      <c r="PGR49" s="851"/>
      <c r="PGS49" s="851"/>
      <c r="PGT49" s="851"/>
      <c r="PGU49" s="851"/>
      <c r="PGV49" s="851"/>
      <c r="PGW49" s="851"/>
      <c r="PGX49" s="851"/>
      <c r="PGY49" s="851"/>
      <c r="PGZ49" s="851"/>
      <c r="PHA49" s="851"/>
      <c r="PHB49" s="851"/>
      <c r="PHC49" s="851"/>
      <c r="PHD49" s="851"/>
      <c r="PHE49" s="851"/>
      <c r="PHF49" s="851"/>
      <c r="PHG49" s="851"/>
      <c r="PHH49" s="851"/>
      <c r="PHI49" s="851"/>
      <c r="PHJ49" s="851"/>
      <c r="PHK49" s="851"/>
      <c r="PHL49" s="851"/>
      <c r="PHM49" s="851"/>
      <c r="PHN49" s="851"/>
      <c r="PHO49" s="851"/>
      <c r="PHP49" s="851"/>
      <c r="PHQ49" s="851"/>
      <c r="PHR49" s="851"/>
      <c r="PHS49" s="851"/>
      <c r="PHT49" s="851"/>
      <c r="PHU49" s="851"/>
      <c r="PHV49" s="851"/>
      <c r="PHW49" s="851"/>
      <c r="PHX49" s="851"/>
      <c r="PHY49" s="851"/>
      <c r="PHZ49" s="851"/>
      <c r="PIA49" s="851"/>
      <c r="PIB49" s="851"/>
      <c r="PIC49" s="851"/>
      <c r="PID49" s="851"/>
      <c r="PIE49" s="851"/>
      <c r="PIF49" s="851"/>
      <c r="PIG49" s="851"/>
      <c r="PIH49" s="851"/>
      <c r="PII49" s="851"/>
      <c r="PIJ49" s="851"/>
      <c r="PIK49" s="851"/>
      <c r="PIL49" s="851"/>
      <c r="PIM49" s="851"/>
      <c r="PIN49" s="851"/>
      <c r="PIO49" s="851"/>
      <c r="PIP49" s="851"/>
      <c r="PIQ49" s="851"/>
      <c r="PIR49" s="851"/>
      <c r="PIS49" s="851"/>
      <c r="PIT49" s="851"/>
      <c r="PIU49" s="851"/>
      <c r="PIV49" s="851"/>
      <c r="PIW49" s="851"/>
      <c r="PIX49" s="851"/>
      <c r="PIY49" s="851"/>
      <c r="PIZ49" s="851"/>
      <c r="PJA49" s="851"/>
      <c r="PJB49" s="851"/>
      <c r="PJC49" s="851"/>
      <c r="PJD49" s="851"/>
      <c r="PJE49" s="851"/>
      <c r="PJF49" s="851"/>
      <c r="PJG49" s="851"/>
      <c r="PJH49" s="851"/>
      <c r="PJI49" s="851"/>
      <c r="PJJ49" s="851"/>
      <c r="PJK49" s="851"/>
      <c r="PJL49" s="851"/>
      <c r="PJM49" s="851"/>
      <c r="PJN49" s="851"/>
      <c r="PJO49" s="851"/>
      <c r="PJP49" s="851"/>
      <c r="PJQ49" s="851"/>
      <c r="PJR49" s="851"/>
      <c r="PJS49" s="851"/>
      <c r="PJT49" s="851"/>
      <c r="PJU49" s="851"/>
      <c r="PJV49" s="851"/>
      <c r="PJW49" s="851"/>
      <c r="PJX49" s="851"/>
      <c r="PJY49" s="851"/>
      <c r="PJZ49" s="851"/>
      <c r="PKA49" s="851"/>
      <c r="PKB49" s="851"/>
      <c r="PKC49" s="851"/>
      <c r="PKD49" s="851"/>
      <c r="PKE49" s="851"/>
      <c r="PKF49" s="851"/>
      <c r="PKG49" s="851"/>
      <c r="PKH49" s="851"/>
      <c r="PKI49" s="851"/>
      <c r="PKJ49" s="851"/>
      <c r="PKK49" s="851"/>
      <c r="PKL49" s="851"/>
      <c r="PKM49" s="851"/>
      <c r="PKN49" s="851"/>
      <c r="PKO49" s="851"/>
      <c r="PKP49" s="851"/>
      <c r="PKQ49" s="851"/>
      <c r="PKR49" s="851"/>
      <c r="PKS49" s="851"/>
      <c r="PKT49" s="851"/>
      <c r="PKU49" s="851"/>
      <c r="PKV49" s="851"/>
      <c r="PKW49" s="851"/>
      <c r="PKX49" s="851"/>
      <c r="PKY49" s="851"/>
      <c r="PKZ49" s="851"/>
      <c r="PLA49" s="851"/>
      <c r="PLB49" s="851"/>
      <c r="PLC49" s="851"/>
      <c r="PLD49" s="851"/>
      <c r="PLE49" s="851"/>
      <c r="PLF49" s="851"/>
      <c r="PLG49" s="851"/>
      <c r="PLH49" s="851"/>
      <c r="PLI49" s="851"/>
      <c r="PLJ49" s="851"/>
      <c r="PLK49" s="851"/>
      <c r="PLL49" s="851"/>
      <c r="PLM49" s="851"/>
      <c r="PLN49" s="851"/>
      <c r="PLO49" s="851"/>
      <c r="PLP49" s="851"/>
      <c r="PLQ49" s="851"/>
      <c r="PLR49" s="851"/>
      <c r="PLS49" s="851"/>
      <c r="PLT49" s="851"/>
      <c r="PLU49" s="851"/>
      <c r="PLV49" s="851"/>
      <c r="PLW49" s="851"/>
      <c r="PLX49" s="851"/>
      <c r="PLY49" s="851"/>
      <c r="PLZ49" s="851"/>
      <c r="PMA49" s="851"/>
      <c r="PMB49" s="851"/>
      <c r="PMC49" s="851"/>
      <c r="PMD49" s="851"/>
      <c r="PME49" s="851"/>
      <c r="PMF49" s="851"/>
      <c r="PMG49" s="851"/>
      <c r="PMH49" s="851"/>
      <c r="PMI49" s="851"/>
      <c r="PMJ49" s="851"/>
      <c r="PMK49" s="851"/>
      <c r="PML49" s="851"/>
      <c r="PMM49" s="851"/>
      <c r="PMN49" s="851"/>
      <c r="PMO49" s="851"/>
      <c r="PMP49" s="851"/>
      <c r="PMQ49" s="851"/>
      <c r="PMR49" s="851"/>
      <c r="PMS49" s="851"/>
      <c r="PMT49" s="851"/>
      <c r="PMU49" s="851"/>
      <c r="PMV49" s="851"/>
      <c r="PMW49" s="851"/>
      <c r="PMX49" s="851"/>
      <c r="PMY49" s="851"/>
      <c r="PMZ49" s="851"/>
      <c r="PNA49" s="851"/>
      <c r="PNB49" s="851"/>
      <c r="PNC49" s="851"/>
      <c r="PND49" s="851"/>
      <c r="PNE49" s="851"/>
      <c r="PNF49" s="851"/>
      <c r="PNG49" s="851"/>
      <c r="PNH49" s="851"/>
      <c r="PNI49" s="851"/>
      <c r="PNJ49" s="851"/>
      <c r="PNK49" s="851"/>
      <c r="PNL49" s="851"/>
      <c r="PNM49" s="851"/>
      <c r="PNN49" s="851"/>
      <c r="PNO49" s="851"/>
      <c r="PNP49" s="851"/>
      <c r="PNQ49" s="851"/>
      <c r="PNR49" s="851"/>
      <c r="PNS49" s="851"/>
      <c r="PNT49" s="851"/>
      <c r="PNU49" s="851"/>
      <c r="PNV49" s="851"/>
      <c r="PNW49" s="851"/>
      <c r="PNX49" s="851"/>
      <c r="PNY49" s="851"/>
      <c r="PNZ49" s="851"/>
      <c r="POA49" s="851"/>
      <c r="POB49" s="851"/>
      <c r="POC49" s="851"/>
      <c r="POD49" s="851"/>
      <c r="POE49" s="851"/>
      <c r="POF49" s="851"/>
      <c r="POG49" s="851"/>
      <c r="POH49" s="851"/>
      <c r="POI49" s="851"/>
      <c r="POJ49" s="851"/>
      <c r="POK49" s="851"/>
      <c r="POL49" s="851"/>
      <c r="POM49" s="851"/>
      <c r="PON49" s="851"/>
      <c r="POO49" s="851"/>
      <c r="POP49" s="851"/>
      <c r="POQ49" s="851"/>
      <c r="POR49" s="851"/>
      <c r="POS49" s="851"/>
      <c r="POT49" s="851"/>
      <c r="POU49" s="851"/>
      <c r="POV49" s="851"/>
      <c r="POW49" s="851"/>
      <c r="POX49" s="851"/>
      <c r="POY49" s="851"/>
      <c r="POZ49" s="851"/>
      <c r="PPA49" s="851"/>
      <c r="PPB49" s="851"/>
      <c r="PPC49" s="851"/>
      <c r="PPD49" s="851"/>
      <c r="PPE49" s="851"/>
      <c r="PPF49" s="851"/>
      <c r="PPG49" s="851"/>
      <c r="PPH49" s="851"/>
      <c r="PPI49" s="851"/>
      <c r="PPJ49" s="851"/>
      <c r="PPK49" s="851"/>
      <c r="PPL49" s="851"/>
      <c r="PPM49" s="851"/>
      <c r="PPN49" s="851"/>
      <c r="PPO49" s="851"/>
      <c r="PPP49" s="851"/>
      <c r="PPQ49" s="851"/>
      <c r="PPR49" s="851"/>
      <c r="PPS49" s="851"/>
      <c r="PPT49" s="851"/>
      <c r="PPU49" s="851"/>
      <c r="PPV49" s="851"/>
      <c r="PPW49" s="851"/>
      <c r="PPX49" s="851"/>
      <c r="PPY49" s="851"/>
      <c r="PPZ49" s="851"/>
      <c r="PQA49" s="851"/>
      <c r="PQB49" s="851"/>
      <c r="PQC49" s="851"/>
      <c r="PQD49" s="851"/>
      <c r="PQE49" s="851"/>
      <c r="PQF49" s="851"/>
      <c r="PQG49" s="851"/>
      <c r="PQH49" s="851"/>
      <c r="PQI49" s="851"/>
      <c r="PQJ49" s="851"/>
      <c r="PQK49" s="851"/>
      <c r="PQL49" s="851"/>
      <c r="PQM49" s="851"/>
      <c r="PQN49" s="851"/>
      <c r="PQO49" s="851"/>
      <c r="PQP49" s="851"/>
      <c r="PQQ49" s="851"/>
      <c r="PQR49" s="851"/>
      <c r="PQS49" s="851"/>
      <c r="PQT49" s="851"/>
      <c r="PQU49" s="851"/>
      <c r="PQV49" s="851"/>
      <c r="PQW49" s="851"/>
      <c r="PQX49" s="851"/>
      <c r="PQY49" s="851"/>
      <c r="PQZ49" s="851"/>
      <c r="PRA49" s="851"/>
      <c r="PRB49" s="851"/>
      <c r="PRC49" s="851"/>
      <c r="PRD49" s="851"/>
      <c r="PRE49" s="851"/>
      <c r="PRF49" s="851"/>
      <c r="PRG49" s="851"/>
      <c r="PRH49" s="851"/>
      <c r="PRI49" s="851"/>
      <c r="PRJ49" s="851"/>
      <c r="PRK49" s="851"/>
      <c r="PRL49" s="851"/>
      <c r="PRM49" s="851"/>
      <c r="PRN49" s="851"/>
      <c r="PRO49" s="851"/>
      <c r="PRP49" s="851"/>
      <c r="PRQ49" s="851"/>
      <c r="PRR49" s="851"/>
      <c r="PRS49" s="851"/>
      <c r="PRT49" s="851"/>
      <c r="PRU49" s="851"/>
      <c r="PRV49" s="851"/>
      <c r="PRW49" s="851"/>
      <c r="PRX49" s="851"/>
      <c r="PRY49" s="851"/>
      <c r="PRZ49" s="851"/>
      <c r="PSA49" s="851"/>
      <c r="PSB49" s="851"/>
      <c r="PSC49" s="851"/>
      <c r="PSD49" s="851"/>
      <c r="PSE49" s="851"/>
      <c r="PSF49" s="851"/>
      <c r="PSG49" s="851"/>
      <c r="PSH49" s="851"/>
      <c r="PSI49" s="851"/>
      <c r="PSJ49" s="851"/>
      <c r="PSK49" s="851"/>
      <c r="PSL49" s="851"/>
      <c r="PSM49" s="851"/>
      <c r="PSN49" s="851"/>
      <c r="PSO49" s="851"/>
      <c r="PSP49" s="851"/>
      <c r="PSQ49" s="851"/>
      <c r="PSR49" s="851"/>
      <c r="PSS49" s="851"/>
      <c r="PST49" s="851"/>
      <c r="PSU49" s="851"/>
      <c r="PSV49" s="851"/>
      <c r="PSW49" s="851"/>
      <c r="PSX49" s="851"/>
      <c r="PSY49" s="851"/>
      <c r="PSZ49" s="851"/>
      <c r="PTA49" s="851"/>
      <c r="PTB49" s="851"/>
      <c r="PTC49" s="851"/>
      <c r="PTD49" s="851"/>
      <c r="PTE49" s="851"/>
      <c r="PTF49" s="851"/>
      <c r="PTG49" s="851"/>
      <c r="PTH49" s="851"/>
      <c r="PTI49" s="851"/>
      <c r="PTJ49" s="851"/>
      <c r="PTK49" s="851"/>
      <c r="PTL49" s="851"/>
      <c r="PTM49" s="851"/>
      <c r="PTN49" s="851"/>
      <c r="PTO49" s="851"/>
      <c r="PTP49" s="851"/>
      <c r="PTQ49" s="851"/>
      <c r="PTR49" s="851"/>
      <c r="PTS49" s="851"/>
      <c r="PTT49" s="851"/>
      <c r="PTU49" s="851"/>
      <c r="PTV49" s="851"/>
      <c r="PTW49" s="851"/>
      <c r="PTX49" s="851"/>
      <c r="PTY49" s="851"/>
      <c r="PTZ49" s="851"/>
      <c r="PUA49" s="851"/>
      <c r="PUB49" s="851"/>
      <c r="PUC49" s="851"/>
      <c r="PUD49" s="851"/>
      <c r="PUE49" s="851"/>
      <c r="PUF49" s="851"/>
      <c r="PUG49" s="851"/>
      <c r="PUH49" s="851"/>
      <c r="PUI49" s="851"/>
      <c r="PUJ49" s="851"/>
      <c r="PUK49" s="851"/>
      <c r="PUL49" s="851"/>
      <c r="PUM49" s="851"/>
      <c r="PUN49" s="851"/>
      <c r="PUO49" s="851"/>
      <c r="PUP49" s="851"/>
      <c r="PUQ49" s="851"/>
      <c r="PUR49" s="851"/>
      <c r="PUS49" s="851"/>
      <c r="PUT49" s="851"/>
      <c r="PUU49" s="851"/>
      <c r="PUV49" s="851"/>
      <c r="PUW49" s="851"/>
      <c r="PUX49" s="851"/>
      <c r="PUY49" s="851"/>
      <c r="PUZ49" s="851"/>
      <c r="PVA49" s="851"/>
      <c r="PVB49" s="851"/>
      <c r="PVC49" s="851"/>
      <c r="PVD49" s="851"/>
      <c r="PVE49" s="851"/>
      <c r="PVF49" s="851"/>
      <c r="PVG49" s="851"/>
      <c r="PVH49" s="851"/>
      <c r="PVI49" s="851"/>
      <c r="PVJ49" s="851"/>
      <c r="PVK49" s="851"/>
      <c r="PVL49" s="851"/>
      <c r="PVM49" s="851"/>
      <c r="PVN49" s="851"/>
      <c r="PVO49" s="851"/>
      <c r="PVP49" s="851"/>
      <c r="PVQ49" s="851"/>
      <c r="PVR49" s="851"/>
      <c r="PVS49" s="851"/>
      <c r="PVT49" s="851"/>
      <c r="PVU49" s="851"/>
      <c r="PVV49" s="851"/>
      <c r="PVW49" s="851"/>
      <c r="PVX49" s="851"/>
      <c r="PVY49" s="851"/>
      <c r="PVZ49" s="851"/>
      <c r="PWA49" s="851"/>
      <c r="PWB49" s="851"/>
      <c r="PWC49" s="851"/>
      <c r="PWD49" s="851"/>
      <c r="PWE49" s="851"/>
      <c r="PWF49" s="851"/>
      <c r="PWG49" s="851"/>
      <c r="PWH49" s="851"/>
      <c r="PWI49" s="851"/>
      <c r="PWJ49" s="851"/>
      <c r="PWK49" s="851"/>
      <c r="PWL49" s="851"/>
      <c r="PWM49" s="851"/>
      <c r="PWN49" s="851"/>
      <c r="PWO49" s="851"/>
      <c r="PWP49" s="851"/>
      <c r="PWQ49" s="851"/>
      <c r="PWR49" s="851"/>
      <c r="PWS49" s="851"/>
      <c r="PWT49" s="851"/>
      <c r="PWU49" s="851"/>
      <c r="PWV49" s="851"/>
      <c r="PWW49" s="851"/>
      <c r="PWX49" s="851"/>
      <c r="PWY49" s="851"/>
      <c r="PWZ49" s="851"/>
      <c r="PXA49" s="851"/>
      <c r="PXB49" s="851"/>
      <c r="PXC49" s="851"/>
      <c r="PXD49" s="851"/>
      <c r="PXE49" s="851"/>
      <c r="PXF49" s="851"/>
      <c r="PXG49" s="851"/>
      <c r="PXH49" s="851"/>
      <c r="PXI49" s="851"/>
      <c r="PXJ49" s="851"/>
      <c r="PXK49" s="851"/>
      <c r="PXL49" s="851"/>
      <c r="PXM49" s="851"/>
      <c r="PXN49" s="851"/>
      <c r="PXO49" s="851"/>
      <c r="PXP49" s="851"/>
      <c r="PXQ49" s="851"/>
      <c r="PXR49" s="851"/>
      <c r="PXS49" s="851"/>
      <c r="PXT49" s="851"/>
      <c r="PXU49" s="851"/>
      <c r="PXV49" s="851"/>
      <c r="PXW49" s="851"/>
      <c r="PXX49" s="851"/>
      <c r="PXY49" s="851"/>
      <c r="PXZ49" s="851"/>
      <c r="PYA49" s="851"/>
      <c r="PYB49" s="851"/>
      <c r="PYC49" s="851"/>
      <c r="PYD49" s="851"/>
      <c r="PYE49" s="851"/>
      <c r="PYF49" s="851"/>
      <c r="PYG49" s="851"/>
      <c r="PYH49" s="851"/>
      <c r="PYI49" s="851"/>
      <c r="PYJ49" s="851"/>
      <c r="PYK49" s="851"/>
      <c r="PYL49" s="851"/>
      <c r="PYM49" s="851"/>
      <c r="PYN49" s="851"/>
      <c r="PYO49" s="851"/>
      <c r="PYP49" s="851"/>
      <c r="PYQ49" s="851"/>
      <c r="PYR49" s="851"/>
      <c r="PYS49" s="851"/>
      <c r="PYT49" s="851"/>
      <c r="PYU49" s="851"/>
      <c r="PYV49" s="851"/>
      <c r="PYW49" s="851"/>
      <c r="PYX49" s="851"/>
      <c r="PYY49" s="851"/>
      <c r="PYZ49" s="851"/>
      <c r="PZA49" s="851"/>
      <c r="PZB49" s="851"/>
      <c r="PZC49" s="851"/>
      <c r="PZD49" s="851"/>
      <c r="PZE49" s="851"/>
      <c r="PZF49" s="851"/>
      <c r="PZG49" s="851"/>
      <c r="PZH49" s="851"/>
      <c r="PZI49" s="851"/>
      <c r="PZJ49" s="851"/>
      <c r="PZK49" s="851"/>
      <c r="PZL49" s="851"/>
      <c r="PZM49" s="851"/>
      <c r="PZN49" s="851"/>
      <c r="PZO49" s="851"/>
      <c r="PZP49" s="851"/>
      <c r="PZQ49" s="851"/>
      <c r="PZR49" s="851"/>
      <c r="PZS49" s="851"/>
      <c r="PZT49" s="851"/>
      <c r="PZU49" s="851"/>
      <c r="PZV49" s="851"/>
      <c r="PZW49" s="851"/>
      <c r="PZX49" s="851"/>
      <c r="PZY49" s="851"/>
      <c r="PZZ49" s="851"/>
      <c r="QAA49" s="851"/>
      <c r="QAB49" s="851"/>
      <c r="QAC49" s="851"/>
      <c r="QAD49" s="851"/>
      <c r="QAE49" s="851"/>
      <c r="QAF49" s="851"/>
      <c r="QAG49" s="851"/>
      <c r="QAH49" s="851"/>
      <c r="QAI49" s="851"/>
      <c r="QAJ49" s="851"/>
      <c r="QAK49" s="851"/>
      <c r="QAL49" s="851"/>
      <c r="QAM49" s="851"/>
      <c r="QAN49" s="851"/>
      <c r="QAO49" s="851"/>
      <c r="QAP49" s="851"/>
      <c r="QAQ49" s="851"/>
      <c r="QAR49" s="851"/>
      <c r="QAS49" s="851"/>
      <c r="QAT49" s="851"/>
      <c r="QAU49" s="851"/>
      <c r="QAV49" s="851"/>
      <c r="QAW49" s="851"/>
      <c r="QAX49" s="851"/>
      <c r="QAY49" s="851"/>
      <c r="QAZ49" s="851"/>
      <c r="QBA49" s="851"/>
      <c r="QBB49" s="851"/>
      <c r="QBC49" s="851"/>
      <c r="QBD49" s="851"/>
      <c r="QBE49" s="851"/>
      <c r="QBF49" s="851"/>
      <c r="QBG49" s="851"/>
      <c r="QBH49" s="851"/>
      <c r="QBI49" s="851"/>
      <c r="QBJ49" s="851"/>
      <c r="QBK49" s="851"/>
      <c r="QBL49" s="851"/>
      <c r="QBM49" s="851"/>
      <c r="QBN49" s="851"/>
      <c r="QBO49" s="851"/>
      <c r="QBP49" s="851"/>
      <c r="QBQ49" s="851"/>
      <c r="QBR49" s="851"/>
      <c r="QBS49" s="851"/>
      <c r="QBT49" s="851"/>
      <c r="QBU49" s="851"/>
      <c r="QBV49" s="851"/>
      <c r="QBW49" s="851"/>
      <c r="QBX49" s="851"/>
      <c r="QBY49" s="851"/>
      <c r="QBZ49" s="851"/>
      <c r="QCA49" s="851"/>
      <c r="QCB49" s="851"/>
      <c r="QCC49" s="851"/>
      <c r="QCD49" s="851"/>
      <c r="QCE49" s="851"/>
      <c r="QCF49" s="851"/>
      <c r="QCG49" s="851"/>
      <c r="QCH49" s="851"/>
      <c r="QCI49" s="851"/>
      <c r="QCJ49" s="851"/>
      <c r="QCK49" s="851"/>
      <c r="QCL49" s="851"/>
      <c r="QCM49" s="851"/>
      <c r="QCN49" s="851"/>
      <c r="QCO49" s="851"/>
      <c r="QCP49" s="851"/>
      <c r="QCQ49" s="851"/>
      <c r="QCR49" s="851"/>
      <c r="QCS49" s="851"/>
      <c r="QCT49" s="851"/>
      <c r="QCU49" s="851"/>
      <c r="QCV49" s="851"/>
      <c r="QCW49" s="851"/>
      <c r="QCX49" s="851"/>
      <c r="QCY49" s="851"/>
      <c r="QCZ49" s="851"/>
      <c r="QDA49" s="851"/>
      <c r="QDB49" s="851"/>
      <c r="QDC49" s="851"/>
      <c r="QDD49" s="851"/>
      <c r="QDE49" s="851"/>
      <c r="QDF49" s="851"/>
      <c r="QDG49" s="851"/>
      <c r="QDH49" s="851"/>
      <c r="QDI49" s="851"/>
      <c r="QDJ49" s="851"/>
      <c r="QDK49" s="851"/>
      <c r="QDL49" s="851"/>
      <c r="QDM49" s="851"/>
      <c r="QDN49" s="851"/>
      <c r="QDO49" s="851"/>
      <c r="QDP49" s="851"/>
      <c r="QDQ49" s="851"/>
      <c r="QDR49" s="851"/>
      <c r="QDS49" s="851"/>
      <c r="QDT49" s="851"/>
      <c r="QDU49" s="851"/>
      <c r="QDV49" s="851"/>
      <c r="QDW49" s="851"/>
      <c r="QDX49" s="851"/>
      <c r="QDY49" s="851"/>
      <c r="QDZ49" s="851"/>
      <c r="QEA49" s="851"/>
      <c r="QEB49" s="851"/>
      <c r="QEC49" s="851"/>
      <c r="QED49" s="851"/>
      <c r="QEE49" s="851"/>
      <c r="QEF49" s="851"/>
      <c r="QEG49" s="851"/>
      <c r="QEH49" s="851"/>
      <c r="QEI49" s="851"/>
      <c r="QEJ49" s="851"/>
      <c r="QEK49" s="851"/>
      <c r="QEL49" s="851"/>
      <c r="QEM49" s="851"/>
      <c r="QEN49" s="851"/>
      <c r="QEO49" s="851"/>
      <c r="QEP49" s="851"/>
      <c r="QEQ49" s="851"/>
      <c r="QER49" s="851"/>
      <c r="QES49" s="851"/>
      <c r="QET49" s="851"/>
      <c r="QEU49" s="851"/>
      <c r="QEV49" s="851"/>
      <c r="QEW49" s="851"/>
      <c r="QEX49" s="851"/>
      <c r="QEY49" s="851"/>
      <c r="QEZ49" s="851"/>
      <c r="QFA49" s="851"/>
      <c r="QFB49" s="851"/>
      <c r="QFC49" s="851"/>
      <c r="QFD49" s="851"/>
      <c r="QFE49" s="851"/>
      <c r="QFF49" s="851"/>
      <c r="QFG49" s="851"/>
      <c r="QFH49" s="851"/>
      <c r="QFI49" s="851"/>
      <c r="QFJ49" s="851"/>
      <c r="QFK49" s="851"/>
      <c r="QFL49" s="851"/>
      <c r="QFM49" s="851"/>
      <c r="QFN49" s="851"/>
      <c r="QFO49" s="851"/>
      <c r="QFP49" s="851"/>
      <c r="QFQ49" s="851"/>
      <c r="QFR49" s="851"/>
      <c r="QFS49" s="851"/>
      <c r="QFT49" s="851"/>
      <c r="QFU49" s="851"/>
      <c r="QFV49" s="851"/>
      <c r="QFW49" s="851"/>
      <c r="QFX49" s="851"/>
      <c r="QFY49" s="851"/>
      <c r="QFZ49" s="851"/>
      <c r="QGA49" s="851"/>
      <c r="QGB49" s="851"/>
      <c r="QGC49" s="851"/>
      <c r="QGD49" s="851"/>
      <c r="QGE49" s="851"/>
      <c r="QGF49" s="851"/>
      <c r="QGG49" s="851"/>
      <c r="QGH49" s="851"/>
      <c r="QGI49" s="851"/>
      <c r="QGJ49" s="851"/>
      <c r="QGK49" s="851"/>
      <c r="QGL49" s="851"/>
      <c r="QGM49" s="851"/>
      <c r="QGN49" s="851"/>
      <c r="QGO49" s="851"/>
      <c r="QGP49" s="851"/>
      <c r="QGQ49" s="851"/>
      <c r="QGR49" s="851"/>
      <c r="QGS49" s="851"/>
      <c r="QGT49" s="851"/>
      <c r="QGU49" s="851"/>
      <c r="QGV49" s="851"/>
      <c r="QGW49" s="851"/>
      <c r="QGX49" s="851"/>
      <c r="QGY49" s="851"/>
      <c r="QGZ49" s="851"/>
      <c r="QHA49" s="851"/>
      <c r="QHB49" s="851"/>
      <c r="QHC49" s="851"/>
      <c r="QHD49" s="851"/>
      <c r="QHE49" s="851"/>
      <c r="QHF49" s="851"/>
      <c r="QHG49" s="851"/>
      <c r="QHH49" s="851"/>
      <c r="QHI49" s="851"/>
      <c r="QHJ49" s="851"/>
      <c r="QHK49" s="851"/>
      <c r="QHL49" s="851"/>
      <c r="QHM49" s="851"/>
      <c r="QHN49" s="851"/>
      <c r="QHO49" s="851"/>
      <c r="QHP49" s="851"/>
      <c r="QHQ49" s="851"/>
      <c r="QHR49" s="851"/>
      <c r="QHS49" s="851"/>
      <c r="QHT49" s="851"/>
      <c r="QHU49" s="851"/>
      <c r="QHV49" s="851"/>
      <c r="QHW49" s="851"/>
      <c r="QHX49" s="851"/>
      <c r="QHY49" s="851"/>
      <c r="QHZ49" s="851"/>
      <c r="QIA49" s="851"/>
      <c r="QIB49" s="851"/>
      <c r="QIC49" s="851"/>
      <c r="QID49" s="851"/>
      <c r="QIE49" s="851"/>
      <c r="QIF49" s="851"/>
      <c r="QIG49" s="851"/>
      <c r="QIH49" s="851"/>
      <c r="QII49" s="851"/>
      <c r="QIJ49" s="851"/>
      <c r="QIK49" s="851"/>
      <c r="QIL49" s="851"/>
      <c r="QIM49" s="851"/>
      <c r="QIN49" s="851"/>
      <c r="QIO49" s="851"/>
      <c r="QIP49" s="851"/>
      <c r="QIQ49" s="851"/>
      <c r="QIR49" s="851"/>
      <c r="QIS49" s="851"/>
      <c r="QIT49" s="851"/>
      <c r="QIU49" s="851"/>
      <c r="QIV49" s="851"/>
      <c r="QIW49" s="851"/>
      <c r="QIX49" s="851"/>
      <c r="QIY49" s="851"/>
      <c r="QIZ49" s="851"/>
      <c r="QJA49" s="851"/>
      <c r="QJB49" s="851"/>
      <c r="QJC49" s="851"/>
      <c r="QJD49" s="851"/>
      <c r="QJE49" s="851"/>
      <c r="QJF49" s="851"/>
      <c r="QJG49" s="851"/>
      <c r="QJH49" s="851"/>
      <c r="QJI49" s="851"/>
      <c r="QJJ49" s="851"/>
      <c r="QJK49" s="851"/>
      <c r="QJL49" s="851"/>
      <c r="QJM49" s="851"/>
      <c r="QJN49" s="851"/>
      <c r="QJO49" s="851"/>
      <c r="QJP49" s="851"/>
      <c r="QJQ49" s="851"/>
      <c r="QJR49" s="851"/>
      <c r="QJS49" s="851"/>
      <c r="QJT49" s="851"/>
      <c r="QJU49" s="851"/>
      <c r="QJV49" s="851"/>
      <c r="QJW49" s="851"/>
      <c r="QJX49" s="851"/>
      <c r="QJY49" s="851"/>
      <c r="QJZ49" s="851"/>
      <c r="QKA49" s="851"/>
      <c r="QKB49" s="851"/>
      <c r="QKC49" s="851"/>
      <c r="QKD49" s="851"/>
      <c r="QKE49" s="851"/>
      <c r="QKF49" s="851"/>
      <c r="QKG49" s="851"/>
      <c r="QKH49" s="851"/>
      <c r="QKI49" s="851"/>
      <c r="QKJ49" s="851"/>
      <c r="QKK49" s="851"/>
      <c r="QKL49" s="851"/>
      <c r="QKM49" s="851"/>
      <c r="QKN49" s="851"/>
      <c r="QKO49" s="851"/>
      <c r="QKP49" s="851"/>
      <c r="QKQ49" s="851"/>
      <c r="QKR49" s="851"/>
      <c r="QKS49" s="851"/>
      <c r="QKT49" s="851"/>
      <c r="QKU49" s="851"/>
      <c r="QKV49" s="851"/>
      <c r="QKW49" s="851"/>
      <c r="QKX49" s="851"/>
      <c r="QKY49" s="851"/>
      <c r="QKZ49" s="851"/>
      <c r="QLA49" s="851"/>
      <c r="QLB49" s="851"/>
      <c r="QLC49" s="851"/>
      <c r="QLD49" s="851"/>
      <c r="QLE49" s="851"/>
      <c r="QLF49" s="851"/>
      <c r="QLG49" s="851"/>
      <c r="QLH49" s="851"/>
      <c r="QLI49" s="851"/>
      <c r="QLJ49" s="851"/>
      <c r="QLK49" s="851"/>
      <c r="QLL49" s="851"/>
      <c r="QLM49" s="851"/>
      <c r="QLN49" s="851"/>
      <c r="QLO49" s="851"/>
      <c r="QLP49" s="851"/>
      <c r="QLQ49" s="851"/>
      <c r="QLR49" s="851"/>
      <c r="QLS49" s="851"/>
      <c r="QLT49" s="851"/>
      <c r="QLU49" s="851"/>
      <c r="QLV49" s="851"/>
      <c r="QLW49" s="851"/>
      <c r="QLX49" s="851"/>
      <c r="QLY49" s="851"/>
      <c r="QLZ49" s="851"/>
      <c r="QMA49" s="851"/>
      <c r="QMB49" s="851"/>
      <c r="QMC49" s="851"/>
      <c r="QMD49" s="851"/>
      <c r="QME49" s="851"/>
      <c r="QMF49" s="851"/>
      <c r="QMG49" s="851"/>
      <c r="QMH49" s="851"/>
      <c r="QMI49" s="851"/>
      <c r="QMJ49" s="851"/>
      <c r="QMK49" s="851"/>
      <c r="QML49" s="851"/>
      <c r="QMM49" s="851"/>
      <c r="QMN49" s="851"/>
      <c r="QMO49" s="851"/>
      <c r="QMP49" s="851"/>
      <c r="QMQ49" s="851"/>
      <c r="QMR49" s="851"/>
      <c r="QMS49" s="851"/>
      <c r="QMT49" s="851"/>
      <c r="QMU49" s="851"/>
      <c r="QMV49" s="851"/>
      <c r="QMW49" s="851"/>
      <c r="QMX49" s="851"/>
      <c r="QMY49" s="851"/>
      <c r="QMZ49" s="851"/>
      <c r="QNA49" s="851"/>
      <c r="QNB49" s="851"/>
      <c r="QNC49" s="851"/>
      <c r="QND49" s="851"/>
      <c r="QNE49" s="851"/>
      <c r="QNF49" s="851"/>
      <c r="QNG49" s="851"/>
      <c r="QNH49" s="851"/>
      <c r="QNI49" s="851"/>
      <c r="QNJ49" s="851"/>
      <c r="QNK49" s="851"/>
      <c r="QNL49" s="851"/>
      <c r="QNM49" s="851"/>
      <c r="QNN49" s="851"/>
      <c r="QNO49" s="851"/>
      <c r="QNP49" s="851"/>
      <c r="QNQ49" s="851"/>
      <c r="QNR49" s="851"/>
      <c r="QNS49" s="851"/>
      <c r="QNT49" s="851"/>
      <c r="QNU49" s="851"/>
      <c r="QNV49" s="851"/>
      <c r="QNW49" s="851"/>
      <c r="QNX49" s="851"/>
      <c r="QNY49" s="851"/>
      <c r="QNZ49" s="851"/>
      <c r="QOA49" s="851"/>
      <c r="QOB49" s="851"/>
      <c r="QOC49" s="851"/>
      <c r="QOD49" s="851"/>
      <c r="QOE49" s="851"/>
      <c r="QOF49" s="851"/>
      <c r="QOG49" s="851"/>
      <c r="QOH49" s="851"/>
      <c r="QOI49" s="851"/>
      <c r="QOJ49" s="851"/>
      <c r="QOK49" s="851"/>
      <c r="QOL49" s="851"/>
      <c r="QOM49" s="851"/>
      <c r="QON49" s="851"/>
      <c r="QOO49" s="851"/>
      <c r="QOP49" s="851"/>
      <c r="QOQ49" s="851"/>
      <c r="QOR49" s="851"/>
      <c r="QOS49" s="851"/>
      <c r="QOT49" s="851"/>
      <c r="QOU49" s="851"/>
      <c r="QOV49" s="851"/>
      <c r="QOW49" s="851"/>
      <c r="QOX49" s="851"/>
      <c r="QOY49" s="851"/>
      <c r="QOZ49" s="851"/>
      <c r="QPA49" s="851"/>
      <c r="QPB49" s="851"/>
      <c r="QPC49" s="851"/>
      <c r="QPD49" s="851"/>
      <c r="QPE49" s="851"/>
      <c r="QPF49" s="851"/>
      <c r="QPG49" s="851"/>
      <c r="QPH49" s="851"/>
      <c r="QPI49" s="851"/>
      <c r="QPJ49" s="851"/>
      <c r="QPK49" s="851"/>
      <c r="QPL49" s="851"/>
      <c r="QPM49" s="851"/>
      <c r="QPN49" s="851"/>
      <c r="QPO49" s="851"/>
      <c r="QPP49" s="851"/>
      <c r="QPQ49" s="851"/>
      <c r="QPR49" s="851"/>
      <c r="QPS49" s="851"/>
      <c r="QPT49" s="851"/>
      <c r="QPU49" s="851"/>
      <c r="QPV49" s="851"/>
      <c r="QPW49" s="851"/>
      <c r="QPX49" s="851"/>
      <c r="QPY49" s="851"/>
      <c r="QPZ49" s="851"/>
      <c r="QQA49" s="851"/>
      <c r="QQB49" s="851"/>
      <c r="QQC49" s="851"/>
      <c r="QQD49" s="851"/>
      <c r="QQE49" s="851"/>
      <c r="QQF49" s="851"/>
      <c r="QQG49" s="851"/>
      <c r="QQH49" s="851"/>
      <c r="QQI49" s="851"/>
      <c r="QQJ49" s="851"/>
      <c r="QQK49" s="851"/>
      <c r="QQL49" s="851"/>
      <c r="QQM49" s="851"/>
      <c r="QQN49" s="851"/>
      <c r="QQO49" s="851"/>
      <c r="QQP49" s="851"/>
      <c r="QQQ49" s="851"/>
      <c r="QQR49" s="851"/>
      <c r="QQS49" s="851"/>
      <c r="QQT49" s="851"/>
      <c r="QQU49" s="851"/>
      <c r="QQV49" s="851"/>
      <c r="QQW49" s="851"/>
      <c r="QQX49" s="851"/>
      <c r="QQY49" s="851"/>
      <c r="QQZ49" s="851"/>
      <c r="QRA49" s="851"/>
      <c r="QRB49" s="851"/>
      <c r="QRC49" s="851"/>
      <c r="QRD49" s="851"/>
      <c r="QRE49" s="851"/>
      <c r="QRF49" s="851"/>
      <c r="QRG49" s="851"/>
      <c r="QRH49" s="851"/>
      <c r="QRI49" s="851"/>
      <c r="QRJ49" s="851"/>
      <c r="QRK49" s="851"/>
      <c r="QRL49" s="851"/>
      <c r="QRM49" s="851"/>
      <c r="QRN49" s="851"/>
      <c r="QRO49" s="851"/>
      <c r="QRP49" s="851"/>
      <c r="QRQ49" s="851"/>
      <c r="QRR49" s="851"/>
      <c r="QRS49" s="851"/>
      <c r="QRT49" s="851"/>
      <c r="QRU49" s="851"/>
      <c r="QRV49" s="851"/>
      <c r="QRW49" s="851"/>
      <c r="QRX49" s="851"/>
      <c r="QRY49" s="851"/>
      <c r="QRZ49" s="851"/>
      <c r="QSA49" s="851"/>
      <c r="QSB49" s="851"/>
      <c r="QSC49" s="851"/>
      <c r="QSD49" s="851"/>
      <c r="QSE49" s="851"/>
      <c r="QSF49" s="851"/>
      <c r="QSG49" s="851"/>
      <c r="QSH49" s="851"/>
      <c r="QSI49" s="851"/>
      <c r="QSJ49" s="851"/>
      <c r="QSK49" s="851"/>
      <c r="QSL49" s="851"/>
      <c r="QSM49" s="851"/>
      <c r="QSN49" s="851"/>
      <c r="QSO49" s="851"/>
      <c r="QSP49" s="851"/>
      <c r="QSQ49" s="851"/>
      <c r="QSR49" s="851"/>
      <c r="QSS49" s="851"/>
      <c r="QST49" s="851"/>
      <c r="QSU49" s="851"/>
      <c r="QSV49" s="851"/>
      <c r="QSW49" s="851"/>
      <c r="QSX49" s="851"/>
      <c r="QSY49" s="851"/>
      <c r="QSZ49" s="851"/>
      <c r="QTA49" s="851"/>
      <c r="QTB49" s="851"/>
      <c r="QTC49" s="851"/>
      <c r="QTD49" s="851"/>
      <c r="QTE49" s="851"/>
      <c r="QTF49" s="851"/>
      <c r="QTG49" s="851"/>
      <c r="QTH49" s="851"/>
      <c r="QTI49" s="851"/>
      <c r="QTJ49" s="851"/>
      <c r="QTK49" s="851"/>
      <c r="QTL49" s="851"/>
      <c r="QTM49" s="851"/>
      <c r="QTN49" s="851"/>
      <c r="QTO49" s="851"/>
      <c r="QTP49" s="851"/>
      <c r="QTQ49" s="851"/>
      <c r="QTR49" s="851"/>
      <c r="QTS49" s="851"/>
      <c r="QTT49" s="851"/>
      <c r="QTU49" s="851"/>
      <c r="QTV49" s="851"/>
      <c r="QTW49" s="851"/>
      <c r="QTX49" s="851"/>
      <c r="QTY49" s="851"/>
      <c r="QTZ49" s="851"/>
      <c r="QUA49" s="851"/>
      <c r="QUB49" s="851"/>
      <c r="QUC49" s="851"/>
      <c r="QUD49" s="851"/>
      <c r="QUE49" s="851"/>
      <c r="QUF49" s="851"/>
      <c r="QUG49" s="851"/>
      <c r="QUH49" s="851"/>
      <c r="QUI49" s="851"/>
      <c r="QUJ49" s="851"/>
      <c r="QUK49" s="851"/>
      <c r="QUL49" s="851"/>
      <c r="QUM49" s="851"/>
      <c r="QUN49" s="851"/>
      <c r="QUO49" s="851"/>
      <c r="QUP49" s="851"/>
      <c r="QUQ49" s="851"/>
      <c r="QUR49" s="851"/>
      <c r="QUS49" s="851"/>
      <c r="QUT49" s="851"/>
      <c r="QUU49" s="851"/>
      <c r="QUV49" s="851"/>
      <c r="QUW49" s="851"/>
      <c r="QUX49" s="851"/>
      <c r="QUY49" s="851"/>
      <c r="QUZ49" s="851"/>
      <c r="QVA49" s="851"/>
      <c r="QVB49" s="851"/>
      <c r="QVC49" s="851"/>
      <c r="QVD49" s="851"/>
      <c r="QVE49" s="851"/>
      <c r="QVF49" s="851"/>
      <c r="QVG49" s="851"/>
      <c r="QVH49" s="851"/>
      <c r="QVI49" s="851"/>
      <c r="QVJ49" s="851"/>
      <c r="QVK49" s="851"/>
      <c r="QVL49" s="851"/>
      <c r="QVM49" s="851"/>
      <c r="QVN49" s="851"/>
      <c r="QVO49" s="851"/>
      <c r="QVP49" s="851"/>
      <c r="QVQ49" s="851"/>
      <c r="QVR49" s="851"/>
      <c r="QVS49" s="851"/>
      <c r="QVT49" s="851"/>
      <c r="QVU49" s="851"/>
      <c r="QVV49" s="851"/>
      <c r="QVW49" s="851"/>
      <c r="QVX49" s="851"/>
      <c r="QVY49" s="851"/>
      <c r="QVZ49" s="851"/>
      <c r="QWA49" s="851"/>
      <c r="QWB49" s="851"/>
      <c r="QWC49" s="851"/>
      <c r="QWD49" s="851"/>
      <c r="QWE49" s="851"/>
      <c r="QWF49" s="851"/>
      <c r="QWG49" s="851"/>
      <c r="QWH49" s="851"/>
      <c r="QWI49" s="851"/>
      <c r="QWJ49" s="851"/>
      <c r="QWK49" s="851"/>
      <c r="QWL49" s="851"/>
      <c r="QWM49" s="851"/>
      <c r="QWN49" s="851"/>
      <c r="QWO49" s="851"/>
      <c r="QWP49" s="851"/>
      <c r="QWQ49" s="851"/>
      <c r="QWR49" s="851"/>
      <c r="QWS49" s="851"/>
      <c r="QWT49" s="851"/>
      <c r="QWU49" s="851"/>
      <c r="QWV49" s="851"/>
      <c r="QWW49" s="851"/>
      <c r="QWX49" s="851"/>
      <c r="QWY49" s="851"/>
      <c r="QWZ49" s="851"/>
      <c r="QXA49" s="851"/>
      <c r="QXB49" s="851"/>
      <c r="QXC49" s="851"/>
      <c r="QXD49" s="851"/>
      <c r="QXE49" s="851"/>
      <c r="QXF49" s="851"/>
      <c r="QXG49" s="851"/>
      <c r="QXH49" s="851"/>
      <c r="QXI49" s="851"/>
      <c r="QXJ49" s="851"/>
      <c r="QXK49" s="851"/>
      <c r="QXL49" s="851"/>
      <c r="QXM49" s="851"/>
      <c r="QXN49" s="851"/>
      <c r="QXO49" s="851"/>
      <c r="QXP49" s="851"/>
      <c r="QXQ49" s="851"/>
      <c r="QXR49" s="851"/>
      <c r="QXS49" s="851"/>
      <c r="QXT49" s="851"/>
      <c r="QXU49" s="851"/>
      <c r="QXV49" s="851"/>
      <c r="QXW49" s="851"/>
      <c r="QXX49" s="851"/>
      <c r="QXY49" s="851"/>
      <c r="QXZ49" s="851"/>
      <c r="QYA49" s="851"/>
      <c r="QYB49" s="851"/>
      <c r="QYC49" s="851"/>
      <c r="QYD49" s="851"/>
      <c r="QYE49" s="851"/>
      <c r="QYF49" s="851"/>
      <c r="QYG49" s="851"/>
      <c r="QYH49" s="851"/>
      <c r="QYI49" s="851"/>
      <c r="QYJ49" s="851"/>
      <c r="QYK49" s="851"/>
      <c r="QYL49" s="851"/>
      <c r="QYM49" s="851"/>
      <c r="QYN49" s="851"/>
      <c r="QYO49" s="851"/>
      <c r="QYP49" s="851"/>
      <c r="QYQ49" s="851"/>
      <c r="QYR49" s="851"/>
      <c r="QYS49" s="851"/>
      <c r="QYT49" s="851"/>
      <c r="QYU49" s="851"/>
      <c r="QYV49" s="851"/>
      <c r="QYW49" s="851"/>
      <c r="QYX49" s="851"/>
      <c r="QYY49" s="851"/>
      <c r="QYZ49" s="851"/>
      <c r="QZA49" s="851"/>
      <c r="QZB49" s="851"/>
      <c r="QZC49" s="851"/>
      <c r="QZD49" s="851"/>
      <c r="QZE49" s="851"/>
      <c r="QZF49" s="851"/>
      <c r="QZG49" s="851"/>
      <c r="QZH49" s="851"/>
      <c r="QZI49" s="851"/>
      <c r="QZJ49" s="851"/>
      <c r="QZK49" s="851"/>
      <c r="QZL49" s="851"/>
      <c r="QZM49" s="851"/>
      <c r="QZN49" s="851"/>
      <c r="QZO49" s="851"/>
      <c r="QZP49" s="851"/>
      <c r="QZQ49" s="851"/>
      <c r="QZR49" s="851"/>
      <c r="QZS49" s="851"/>
      <c r="QZT49" s="851"/>
      <c r="QZU49" s="851"/>
      <c r="QZV49" s="851"/>
      <c r="QZW49" s="851"/>
      <c r="QZX49" s="851"/>
      <c r="QZY49" s="851"/>
      <c r="QZZ49" s="851"/>
      <c r="RAA49" s="851"/>
      <c r="RAB49" s="851"/>
      <c r="RAC49" s="851"/>
      <c r="RAD49" s="851"/>
      <c r="RAE49" s="851"/>
      <c r="RAF49" s="851"/>
      <c r="RAG49" s="851"/>
      <c r="RAH49" s="851"/>
      <c r="RAI49" s="851"/>
      <c r="RAJ49" s="851"/>
      <c r="RAK49" s="851"/>
      <c r="RAL49" s="851"/>
      <c r="RAM49" s="851"/>
      <c r="RAN49" s="851"/>
      <c r="RAO49" s="851"/>
      <c r="RAP49" s="851"/>
      <c r="RAQ49" s="851"/>
      <c r="RAR49" s="851"/>
      <c r="RAS49" s="851"/>
      <c r="RAT49" s="851"/>
      <c r="RAU49" s="851"/>
      <c r="RAV49" s="851"/>
      <c r="RAW49" s="851"/>
      <c r="RAX49" s="851"/>
      <c r="RAY49" s="851"/>
      <c r="RAZ49" s="851"/>
      <c r="RBA49" s="851"/>
      <c r="RBB49" s="851"/>
      <c r="RBC49" s="851"/>
      <c r="RBD49" s="851"/>
      <c r="RBE49" s="851"/>
      <c r="RBF49" s="851"/>
      <c r="RBG49" s="851"/>
      <c r="RBH49" s="851"/>
      <c r="RBI49" s="851"/>
      <c r="RBJ49" s="851"/>
      <c r="RBK49" s="851"/>
      <c r="RBL49" s="851"/>
      <c r="RBM49" s="851"/>
      <c r="RBN49" s="851"/>
      <c r="RBO49" s="851"/>
      <c r="RBP49" s="851"/>
      <c r="RBQ49" s="851"/>
      <c r="RBR49" s="851"/>
      <c r="RBS49" s="851"/>
      <c r="RBT49" s="851"/>
      <c r="RBU49" s="851"/>
      <c r="RBV49" s="851"/>
      <c r="RBW49" s="851"/>
      <c r="RBX49" s="851"/>
      <c r="RBY49" s="851"/>
      <c r="RBZ49" s="851"/>
      <c r="RCA49" s="851"/>
      <c r="RCB49" s="851"/>
      <c r="RCC49" s="851"/>
      <c r="RCD49" s="851"/>
      <c r="RCE49" s="851"/>
      <c r="RCF49" s="851"/>
      <c r="RCG49" s="851"/>
      <c r="RCH49" s="851"/>
      <c r="RCI49" s="851"/>
      <c r="RCJ49" s="851"/>
      <c r="RCK49" s="851"/>
      <c r="RCL49" s="851"/>
      <c r="RCM49" s="851"/>
      <c r="RCN49" s="851"/>
      <c r="RCO49" s="851"/>
      <c r="RCP49" s="851"/>
      <c r="RCQ49" s="851"/>
      <c r="RCR49" s="851"/>
      <c r="RCS49" s="851"/>
      <c r="RCT49" s="851"/>
      <c r="RCU49" s="851"/>
      <c r="RCV49" s="851"/>
      <c r="RCW49" s="851"/>
      <c r="RCX49" s="851"/>
      <c r="RCY49" s="851"/>
      <c r="RCZ49" s="851"/>
      <c r="RDA49" s="851"/>
      <c r="RDB49" s="851"/>
      <c r="RDC49" s="851"/>
      <c r="RDD49" s="851"/>
      <c r="RDE49" s="851"/>
      <c r="RDF49" s="851"/>
      <c r="RDG49" s="851"/>
      <c r="RDH49" s="851"/>
      <c r="RDI49" s="851"/>
      <c r="RDJ49" s="851"/>
      <c r="RDK49" s="851"/>
      <c r="RDL49" s="851"/>
      <c r="RDM49" s="851"/>
      <c r="RDN49" s="851"/>
      <c r="RDO49" s="851"/>
      <c r="RDP49" s="851"/>
      <c r="RDQ49" s="851"/>
      <c r="RDR49" s="851"/>
      <c r="RDS49" s="851"/>
      <c r="RDT49" s="851"/>
      <c r="RDU49" s="851"/>
      <c r="RDV49" s="851"/>
      <c r="RDW49" s="851"/>
      <c r="RDX49" s="851"/>
      <c r="RDY49" s="851"/>
      <c r="RDZ49" s="851"/>
      <c r="REA49" s="851"/>
      <c r="REB49" s="851"/>
      <c r="REC49" s="851"/>
      <c r="RED49" s="851"/>
      <c r="REE49" s="851"/>
      <c r="REF49" s="851"/>
      <c r="REG49" s="851"/>
      <c r="REH49" s="851"/>
      <c r="REI49" s="851"/>
      <c r="REJ49" s="851"/>
      <c r="REK49" s="851"/>
      <c r="REL49" s="851"/>
      <c r="REM49" s="851"/>
      <c r="REN49" s="851"/>
      <c r="REO49" s="851"/>
      <c r="REP49" s="851"/>
      <c r="REQ49" s="851"/>
      <c r="RER49" s="851"/>
      <c r="RES49" s="851"/>
      <c r="RET49" s="851"/>
      <c r="REU49" s="851"/>
      <c r="REV49" s="851"/>
      <c r="REW49" s="851"/>
      <c r="REX49" s="851"/>
      <c r="REY49" s="851"/>
      <c r="REZ49" s="851"/>
      <c r="RFA49" s="851"/>
      <c r="RFB49" s="851"/>
      <c r="RFC49" s="851"/>
      <c r="RFD49" s="851"/>
      <c r="RFE49" s="851"/>
      <c r="RFF49" s="851"/>
      <c r="RFG49" s="851"/>
      <c r="RFH49" s="851"/>
      <c r="RFI49" s="851"/>
      <c r="RFJ49" s="851"/>
      <c r="RFK49" s="851"/>
      <c r="RFL49" s="851"/>
      <c r="RFM49" s="851"/>
      <c r="RFN49" s="851"/>
      <c r="RFO49" s="851"/>
      <c r="RFP49" s="851"/>
      <c r="RFQ49" s="851"/>
      <c r="RFR49" s="851"/>
      <c r="RFS49" s="851"/>
      <c r="RFT49" s="851"/>
      <c r="RFU49" s="851"/>
      <c r="RFV49" s="851"/>
      <c r="RFW49" s="851"/>
      <c r="RFX49" s="851"/>
      <c r="RFY49" s="851"/>
      <c r="RFZ49" s="851"/>
      <c r="RGA49" s="851"/>
      <c r="RGB49" s="851"/>
      <c r="RGC49" s="851"/>
      <c r="RGD49" s="851"/>
      <c r="RGE49" s="851"/>
      <c r="RGF49" s="851"/>
      <c r="RGG49" s="851"/>
      <c r="RGH49" s="851"/>
      <c r="RGI49" s="851"/>
      <c r="RGJ49" s="851"/>
      <c r="RGK49" s="851"/>
      <c r="RGL49" s="851"/>
      <c r="RGM49" s="851"/>
      <c r="RGN49" s="851"/>
      <c r="RGO49" s="851"/>
      <c r="RGP49" s="851"/>
      <c r="RGQ49" s="851"/>
      <c r="RGR49" s="851"/>
      <c r="RGS49" s="851"/>
      <c r="RGT49" s="851"/>
      <c r="RGU49" s="851"/>
      <c r="RGV49" s="851"/>
      <c r="RGW49" s="851"/>
      <c r="RGX49" s="851"/>
      <c r="RGY49" s="851"/>
      <c r="RGZ49" s="851"/>
      <c r="RHA49" s="851"/>
      <c r="RHB49" s="851"/>
      <c r="RHC49" s="851"/>
      <c r="RHD49" s="851"/>
      <c r="RHE49" s="851"/>
      <c r="RHF49" s="851"/>
      <c r="RHG49" s="851"/>
      <c r="RHH49" s="851"/>
      <c r="RHI49" s="851"/>
      <c r="RHJ49" s="851"/>
      <c r="RHK49" s="851"/>
      <c r="RHL49" s="851"/>
      <c r="RHM49" s="851"/>
      <c r="RHN49" s="851"/>
      <c r="RHO49" s="851"/>
      <c r="RHP49" s="851"/>
      <c r="RHQ49" s="851"/>
      <c r="RHR49" s="851"/>
      <c r="RHS49" s="851"/>
      <c r="RHT49" s="851"/>
      <c r="RHU49" s="851"/>
      <c r="RHV49" s="851"/>
      <c r="RHW49" s="851"/>
      <c r="RHX49" s="851"/>
      <c r="RHY49" s="851"/>
      <c r="RHZ49" s="851"/>
      <c r="RIA49" s="851"/>
      <c r="RIB49" s="851"/>
      <c r="RIC49" s="851"/>
      <c r="RID49" s="851"/>
      <c r="RIE49" s="851"/>
      <c r="RIF49" s="851"/>
      <c r="RIG49" s="851"/>
      <c r="RIH49" s="851"/>
      <c r="RII49" s="851"/>
      <c r="RIJ49" s="851"/>
      <c r="RIK49" s="851"/>
      <c r="RIL49" s="851"/>
      <c r="RIM49" s="851"/>
      <c r="RIN49" s="851"/>
      <c r="RIO49" s="851"/>
      <c r="RIP49" s="851"/>
      <c r="RIQ49" s="851"/>
      <c r="RIR49" s="851"/>
      <c r="RIS49" s="851"/>
      <c r="RIT49" s="851"/>
      <c r="RIU49" s="851"/>
      <c r="RIV49" s="851"/>
      <c r="RIW49" s="851"/>
      <c r="RIX49" s="851"/>
      <c r="RIY49" s="851"/>
      <c r="RIZ49" s="851"/>
      <c r="RJA49" s="851"/>
      <c r="RJB49" s="851"/>
      <c r="RJC49" s="851"/>
      <c r="RJD49" s="851"/>
      <c r="RJE49" s="851"/>
      <c r="RJF49" s="851"/>
      <c r="RJG49" s="851"/>
      <c r="RJH49" s="851"/>
      <c r="RJI49" s="851"/>
      <c r="RJJ49" s="851"/>
      <c r="RJK49" s="851"/>
      <c r="RJL49" s="851"/>
      <c r="RJM49" s="851"/>
      <c r="RJN49" s="851"/>
      <c r="RJO49" s="851"/>
      <c r="RJP49" s="851"/>
      <c r="RJQ49" s="851"/>
      <c r="RJR49" s="851"/>
      <c r="RJS49" s="851"/>
      <c r="RJT49" s="851"/>
      <c r="RJU49" s="851"/>
      <c r="RJV49" s="851"/>
      <c r="RJW49" s="851"/>
      <c r="RJX49" s="851"/>
      <c r="RJY49" s="851"/>
      <c r="RJZ49" s="851"/>
      <c r="RKA49" s="851"/>
      <c r="RKB49" s="851"/>
      <c r="RKC49" s="851"/>
      <c r="RKD49" s="851"/>
      <c r="RKE49" s="851"/>
      <c r="RKF49" s="851"/>
      <c r="RKG49" s="851"/>
      <c r="RKH49" s="851"/>
      <c r="RKI49" s="851"/>
      <c r="RKJ49" s="851"/>
      <c r="RKK49" s="851"/>
      <c r="RKL49" s="851"/>
      <c r="RKM49" s="851"/>
      <c r="RKN49" s="851"/>
      <c r="RKO49" s="851"/>
      <c r="RKP49" s="851"/>
      <c r="RKQ49" s="851"/>
      <c r="RKR49" s="851"/>
      <c r="RKS49" s="851"/>
      <c r="RKT49" s="851"/>
      <c r="RKU49" s="851"/>
      <c r="RKV49" s="851"/>
      <c r="RKW49" s="851"/>
      <c r="RKX49" s="851"/>
      <c r="RKY49" s="851"/>
      <c r="RKZ49" s="851"/>
      <c r="RLA49" s="851"/>
      <c r="RLB49" s="851"/>
      <c r="RLC49" s="851"/>
      <c r="RLD49" s="851"/>
      <c r="RLE49" s="851"/>
      <c r="RLF49" s="851"/>
      <c r="RLG49" s="851"/>
      <c r="RLH49" s="851"/>
      <c r="RLI49" s="851"/>
      <c r="RLJ49" s="851"/>
      <c r="RLK49" s="851"/>
      <c r="RLL49" s="851"/>
      <c r="RLM49" s="851"/>
      <c r="RLN49" s="851"/>
      <c r="RLO49" s="851"/>
      <c r="RLP49" s="851"/>
      <c r="RLQ49" s="851"/>
      <c r="RLR49" s="851"/>
      <c r="RLS49" s="851"/>
      <c r="RLT49" s="851"/>
      <c r="RLU49" s="851"/>
      <c r="RLV49" s="851"/>
      <c r="RLW49" s="851"/>
      <c r="RLX49" s="851"/>
      <c r="RLY49" s="851"/>
      <c r="RLZ49" s="851"/>
      <c r="RMA49" s="851"/>
      <c r="RMB49" s="851"/>
      <c r="RMC49" s="851"/>
      <c r="RMD49" s="851"/>
      <c r="RME49" s="851"/>
      <c r="RMF49" s="851"/>
      <c r="RMG49" s="851"/>
      <c r="RMH49" s="851"/>
      <c r="RMI49" s="851"/>
      <c r="RMJ49" s="851"/>
      <c r="RMK49" s="851"/>
      <c r="RML49" s="851"/>
      <c r="RMM49" s="851"/>
      <c r="RMN49" s="851"/>
      <c r="RMO49" s="851"/>
      <c r="RMP49" s="851"/>
      <c r="RMQ49" s="851"/>
      <c r="RMR49" s="851"/>
      <c r="RMS49" s="851"/>
      <c r="RMT49" s="851"/>
      <c r="RMU49" s="851"/>
      <c r="RMV49" s="851"/>
      <c r="RMW49" s="851"/>
      <c r="RMX49" s="851"/>
      <c r="RMY49" s="851"/>
      <c r="RMZ49" s="851"/>
      <c r="RNA49" s="851"/>
      <c r="RNB49" s="851"/>
      <c r="RNC49" s="851"/>
      <c r="RND49" s="851"/>
      <c r="RNE49" s="851"/>
      <c r="RNF49" s="851"/>
      <c r="RNG49" s="851"/>
      <c r="RNH49" s="851"/>
      <c r="RNI49" s="851"/>
      <c r="RNJ49" s="851"/>
      <c r="RNK49" s="851"/>
      <c r="RNL49" s="851"/>
      <c r="RNM49" s="851"/>
      <c r="RNN49" s="851"/>
      <c r="RNO49" s="851"/>
      <c r="RNP49" s="851"/>
      <c r="RNQ49" s="851"/>
      <c r="RNR49" s="851"/>
      <c r="RNS49" s="851"/>
      <c r="RNT49" s="851"/>
      <c r="RNU49" s="851"/>
      <c r="RNV49" s="851"/>
      <c r="RNW49" s="851"/>
      <c r="RNX49" s="851"/>
      <c r="RNY49" s="851"/>
      <c r="RNZ49" s="851"/>
      <c r="ROA49" s="851"/>
      <c r="ROB49" s="851"/>
      <c r="ROC49" s="851"/>
      <c r="ROD49" s="851"/>
      <c r="ROE49" s="851"/>
      <c r="ROF49" s="851"/>
      <c r="ROG49" s="851"/>
      <c r="ROH49" s="851"/>
      <c r="ROI49" s="851"/>
      <c r="ROJ49" s="851"/>
      <c r="ROK49" s="851"/>
      <c r="ROL49" s="851"/>
      <c r="ROM49" s="851"/>
      <c r="RON49" s="851"/>
      <c r="ROO49" s="851"/>
      <c r="ROP49" s="851"/>
      <c r="ROQ49" s="851"/>
      <c r="ROR49" s="851"/>
      <c r="ROS49" s="851"/>
      <c r="ROT49" s="851"/>
      <c r="ROU49" s="851"/>
      <c r="ROV49" s="851"/>
      <c r="ROW49" s="851"/>
      <c r="ROX49" s="851"/>
      <c r="ROY49" s="851"/>
      <c r="ROZ49" s="851"/>
      <c r="RPA49" s="851"/>
      <c r="RPB49" s="851"/>
      <c r="RPC49" s="851"/>
      <c r="RPD49" s="851"/>
      <c r="RPE49" s="851"/>
      <c r="RPF49" s="851"/>
      <c r="RPG49" s="851"/>
      <c r="RPH49" s="851"/>
      <c r="RPI49" s="851"/>
      <c r="RPJ49" s="851"/>
      <c r="RPK49" s="851"/>
      <c r="RPL49" s="851"/>
      <c r="RPM49" s="851"/>
      <c r="RPN49" s="851"/>
      <c r="RPO49" s="851"/>
      <c r="RPP49" s="851"/>
      <c r="RPQ49" s="851"/>
      <c r="RPR49" s="851"/>
      <c r="RPS49" s="851"/>
      <c r="RPT49" s="851"/>
      <c r="RPU49" s="851"/>
      <c r="RPV49" s="851"/>
      <c r="RPW49" s="851"/>
      <c r="RPX49" s="851"/>
      <c r="RPY49" s="851"/>
      <c r="RPZ49" s="851"/>
      <c r="RQA49" s="851"/>
      <c r="RQB49" s="851"/>
      <c r="RQC49" s="851"/>
      <c r="RQD49" s="851"/>
      <c r="RQE49" s="851"/>
      <c r="RQF49" s="851"/>
      <c r="RQG49" s="851"/>
      <c r="RQH49" s="851"/>
      <c r="RQI49" s="851"/>
      <c r="RQJ49" s="851"/>
      <c r="RQK49" s="851"/>
      <c r="RQL49" s="851"/>
      <c r="RQM49" s="851"/>
      <c r="RQN49" s="851"/>
      <c r="RQO49" s="851"/>
      <c r="RQP49" s="851"/>
      <c r="RQQ49" s="851"/>
      <c r="RQR49" s="851"/>
      <c r="RQS49" s="851"/>
      <c r="RQT49" s="851"/>
      <c r="RQU49" s="851"/>
      <c r="RQV49" s="851"/>
      <c r="RQW49" s="851"/>
      <c r="RQX49" s="851"/>
      <c r="RQY49" s="851"/>
      <c r="RQZ49" s="851"/>
      <c r="RRA49" s="851"/>
      <c r="RRB49" s="851"/>
      <c r="RRC49" s="851"/>
      <c r="RRD49" s="851"/>
      <c r="RRE49" s="851"/>
      <c r="RRF49" s="851"/>
      <c r="RRG49" s="851"/>
      <c r="RRH49" s="851"/>
      <c r="RRI49" s="851"/>
      <c r="RRJ49" s="851"/>
      <c r="RRK49" s="851"/>
      <c r="RRL49" s="851"/>
      <c r="RRM49" s="851"/>
      <c r="RRN49" s="851"/>
      <c r="RRO49" s="851"/>
      <c r="RRP49" s="851"/>
      <c r="RRQ49" s="851"/>
      <c r="RRR49" s="851"/>
      <c r="RRS49" s="851"/>
      <c r="RRT49" s="851"/>
      <c r="RRU49" s="851"/>
      <c r="RRV49" s="851"/>
      <c r="RRW49" s="851"/>
      <c r="RRX49" s="851"/>
      <c r="RRY49" s="851"/>
      <c r="RRZ49" s="851"/>
      <c r="RSA49" s="851"/>
      <c r="RSB49" s="851"/>
      <c r="RSC49" s="851"/>
      <c r="RSD49" s="851"/>
      <c r="RSE49" s="851"/>
      <c r="RSF49" s="851"/>
      <c r="RSG49" s="851"/>
      <c r="RSH49" s="851"/>
      <c r="RSI49" s="851"/>
      <c r="RSJ49" s="851"/>
      <c r="RSK49" s="851"/>
      <c r="RSL49" s="851"/>
      <c r="RSM49" s="851"/>
      <c r="RSN49" s="851"/>
      <c r="RSO49" s="851"/>
      <c r="RSP49" s="851"/>
      <c r="RSQ49" s="851"/>
      <c r="RSR49" s="851"/>
      <c r="RSS49" s="851"/>
      <c r="RST49" s="851"/>
      <c r="RSU49" s="851"/>
      <c r="RSV49" s="851"/>
      <c r="RSW49" s="851"/>
      <c r="RSX49" s="851"/>
      <c r="RSY49" s="851"/>
      <c r="RSZ49" s="851"/>
      <c r="RTA49" s="851"/>
      <c r="RTB49" s="851"/>
      <c r="RTC49" s="851"/>
      <c r="RTD49" s="851"/>
      <c r="RTE49" s="851"/>
      <c r="RTF49" s="851"/>
      <c r="RTG49" s="851"/>
      <c r="RTH49" s="851"/>
      <c r="RTI49" s="851"/>
      <c r="RTJ49" s="851"/>
      <c r="RTK49" s="851"/>
      <c r="RTL49" s="851"/>
      <c r="RTM49" s="851"/>
      <c r="RTN49" s="851"/>
      <c r="RTO49" s="851"/>
      <c r="RTP49" s="851"/>
      <c r="RTQ49" s="851"/>
      <c r="RTR49" s="851"/>
      <c r="RTS49" s="851"/>
      <c r="RTT49" s="851"/>
      <c r="RTU49" s="851"/>
      <c r="RTV49" s="851"/>
      <c r="RTW49" s="851"/>
      <c r="RTX49" s="851"/>
      <c r="RTY49" s="851"/>
      <c r="RTZ49" s="851"/>
      <c r="RUA49" s="851"/>
      <c r="RUB49" s="851"/>
      <c r="RUC49" s="851"/>
      <c r="RUD49" s="851"/>
      <c r="RUE49" s="851"/>
      <c r="RUF49" s="851"/>
      <c r="RUG49" s="851"/>
      <c r="RUH49" s="851"/>
      <c r="RUI49" s="851"/>
      <c r="RUJ49" s="851"/>
      <c r="RUK49" s="851"/>
      <c r="RUL49" s="851"/>
      <c r="RUM49" s="851"/>
      <c r="RUN49" s="851"/>
      <c r="RUO49" s="851"/>
      <c r="RUP49" s="851"/>
      <c r="RUQ49" s="851"/>
      <c r="RUR49" s="851"/>
      <c r="RUS49" s="851"/>
      <c r="RUT49" s="851"/>
      <c r="RUU49" s="851"/>
      <c r="RUV49" s="851"/>
      <c r="RUW49" s="851"/>
      <c r="RUX49" s="851"/>
      <c r="RUY49" s="851"/>
      <c r="RUZ49" s="851"/>
      <c r="RVA49" s="851"/>
      <c r="RVB49" s="851"/>
      <c r="RVC49" s="851"/>
      <c r="RVD49" s="851"/>
      <c r="RVE49" s="851"/>
      <c r="RVF49" s="851"/>
      <c r="RVG49" s="851"/>
      <c r="RVH49" s="851"/>
      <c r="RVI49" s="851"/>
      <c r="RVJ49" s="851"/>
      <c r="RVK49" s="851"/>
      <c r="RVL49" s="851"/>
      <c r="RVM49" s="851"/>
      <c r="RVN49" s="851"/>
      <c r="RVO49" s="851"/>
      <c r="RVP49" s="851"/>
      <c r="RVQ49" s="851"/>
      <c r="RVR49" s="851"/>
      <c r="RVS49" s="851"/>
      <c r="RVT49" s="851"/>
      <c r="RVU49" s="851"/>
      <c r="RVV49" s="851"/>
      <c r="RVW49" s="851"/>
      <c r="RVX49" s="851"/>
      <c r="RVY49" s="851"/>
      <c r="RVZ49" s="851"/>
      <c r="RWA49" s="851"/>
      <c r="RWB49" s="851"/>
      <c r="RWC49" s="851"/>
      <c r="RWD49" s="851"/>
      <c r="RWE49" s="851"/>
      <c r="RWF49" s="851"/>
      <c r="RWG49" s="851"/>
      <c r="RWH49" s="851"/>
      <c r="RWI49" s="851"/>
      <c r="RWJ49" s="851"/>
      <c r="RWK49" s="851"/>
      <c r="RWL49" s="851"/>
      <c r="RWM49" s="851"/>
      <c r="RWN49" s="851"/>
      <c r="RWO49" s="851"/>
      <c r="RWP49" s="851"/>
      <c r="RWQ49" s="851"/>
      <c r="RWR49" s="851"/>
      <c r="RWS49" s="851"/>
      <c r="RWT49" s="851"/>
      <c r="RWU49" s="851"/>
      <c r="RWV49" s="851"/>
      <c r="RWW49" s="851"/>
      <c r="RWX49" s="851"/>
      <c r="RWY49" s="851"/>
      <c r="RWZ49" s="851"/>
      <c r="RXA49" s="851"/>
      <c r="RXB49" s="851"/>
      <c r="RXC49" s="851"/>
      <c r="RXD49" s="851"/>
      <c r="RXE49" s="851"/>
      <c r="RXF49" s="851"/>
      <c r="RXG49" s="851"/>
      <c r="RXH49" s="851"/>
      <c r="RXI49" s="851"/>
      <c r="RXJ49" s="851"/>
      <c r="RXK49" s="851"/>
      <c r="RXL49" s="851"/>
      <c r="RXM49" s="851"/>
      <c r="RXN49" s="851"/>
      <c r="RXO49" s="851"/>
      <c r="RXP49" s="851"/>
      <c r="RXQ49" s="851"/>
      <c r="RXR49" s="851"/>
      <c r="RXS49" s="851"/>
      <c r="RXT49" s="851"/>
      <c r="RXU49" s="851"/>
      <c r="RXV49" s="851"/>
      <c r="RXW49" s="851"/>
      <c r="RXX49" s="851"/>
      <c r="RXY49" s="851"/>
      <c r="RXZ49" s="851"/>
      <c r="RYA49" s="851"/>
      <c r="RYB49" s="851"/>
      <c r="RYC49" s="851"/>
      <c r="RYD49" s="851"/>
      <c r="RYE49" s="851"/>
      <c r="RYF49" s="851"/>
      <c r="RYG49" s="851"/>
      <c r="RYH49" s="851"/>
      <c r="RYI49" s="851"/>
      <c r="RYJ49" s="851"/>
      <c r="RYK49" s="851"/>
      <c r="RYL49" s="851"/>
      <c r="RYM49" s="851"/>
      <c r="RYN49" s="851"/>
      <c r="RYO49" s="851"/>
      <c r="RYP49" s="851"/>
      <c r="RYQ49" s="851"/>
      <c r="RYR49" s="851"/>
      <c r="RYS49" s="851"/>
      <c r="RYT49" s="851"/>
      <c r="RYU49" s="851"/>
      <c r="RYV49" s="851"/>
      <c r="RYW49" s="851"/>
      <c r="RYX49" s="851"/>
      <c r="RYY49" s="851"/>
      <c r="RYZ49" s="851"/>
      <c r="RZA49" s="851"/>
      <c r="RZB49" s="851"/>
      <c r="RZC49" s="851"/>
      <c r="RZD49" s="851"/>
      <c r="RZE49" s="851"/>
      <c r="RZF49" s="851"/>
      <c r="RZG49" s="851"/>
      <c r="RZH49" s="851"/>
      <c r="RZI49" s="851"/>
      <c r="RZJ49" s="851"/>
      <c r="RZK49" s="851"/>
      <c r="RZL49" s="851"/>
      <c r="RZM49" s="851"/>
      <c r="RZN49" s="851"/>
      <c r="RZO49" s="851"/>
      <c r="RZP49" s="851"/>
      <c r="RZQ49" s="851"/>
      <c r="RZR49" s="851"/>
      <c r="RZS49" s="851"/>
      <c r="RZT49" s="851"/>
      <c r="RZU49" s="851"/>
      <c r="RZV49" s="851"/>
      <c r="RZW49" s="851"/>
      <c r="RZX49" s="851"/>
      <c r="RZY49" s="851"/>
      <c r="RZZ49" s="851"/>
      <c r="SAA49" s="851"/>
      <c r="SAB49" s="851"/>
      <c r="SAC49" s="851"/>
      <c r="SAD49" s="851"/>
      <c r="SAE49" s="851"/>
      <c r="SAF49" s="851"/>
      <c r="SAG49" s="851"/>
      <c r="SAH49" s="851"/>
      <c r="SAI49" s="851"/>
      <c r="SAJ49" s="851"/>
      <c r="SAK49" s="851"/>
      <c r="SAL49" s="851"/>
      <c r="SAM49" s="851"/>
      <c r="SAN49" s="851"/>
      <c r="SAO49" s="851"/>
      <c r="SAP49" s="851"/>
      <c r="SAQ49" s="851"/>
      <c r="SAR49" s="851"/>
      <c r="SAS49" s="851"/>
      <c r="SAT49" s="851"/>
      <c r="SAU49" s="851"/>
      <c r="SAV49" s="851"/>
      <c r="SAW49" s="851"/>
      <c r="SAX49" s="851"/>
      <c r="SAY49" s="851"/>
      <c r="SAZ49" s="851"/>
      <c r="SBA49" s="851"/>
      <c r="SBB49" s="851"/>
      <c r="SBC49" s="851"/>
      <c r="SBD49" s="851"/>
      <c r="SBE49" s="851"/>
      <c r="SBF49" s="851"/>
      <c r="SBG49" s="851"/>
      <c r="SBH49" s="851"/>
      <c r="SBI49" s="851"/>
      <c r="SBJ49" s="851"/>
      <c r="SBK49" s="851"/>
      <c r="SBL49" s="851"/>
      <c r="SBM49" s="851"/>
      <c r="SBN49" s="851"/>
      <c r="SBO49" s="851"/>
      <c r="SBP49" s="851"/>
      <c r="SBQ49" s="851"/>
      <c r="SBR49" s="851"/>
      <c r="SBS49" s="851"/>
      <c r="SBT49" s="851"/>
      <c r="SBU49" s="851"/>
      <c r="SBV49" s="851"/>
      <c r="SBW49" s="851"/>
      <c r="SBX49" s="851"/>
      <c r="SBY49" s="851"/>
      <c r="SBZ49" s="851"/>
      <c r="SCA49" s="851"/>
      <c r="SCB49" s="851"/>
      <c r="SCC49" s="851"/>
      <c r="SCD49" s="851"/>
      <c r="SCE49" s="851"/>
      <c r="SCF49" s="851"/>
      <c r="SCG49" s="851"/>
      <c r="SCH49" s="851"/>
      <c r="SCI49" s="851"/>
      <c r="SCJ49" s="851"/>
      <c r="SCK49" s="851"/>
      <c r="SCL49" s="851"/>
      <c r="SCM49" s="851"/>
      <c r="SCN49" s="851"/>
      <c r="SCO49" s="851"/>
      <c r="SCP49" s="851"/>
      <c r="SCQ49" s="851"/>
      <c r="SCR49" s="851"/>
      <c r="SCS49" s="851"/>
      <c r="SCT49" s="851"/>
      <c r="SCU49" s="851"/>
      <c r="SCV49" s="851"/>
      <c r="SCW49" s="851"/>
      <c r="SCX49" s="851"/>
      <c r="SCY49" s="851"/>
      <c r="SCZ49" s="851"/>
      <c r="SDA49" s="851"/>
      <c r="SDB49" s="851"/>
      <c r="SDC49" s="851"/>
      <c r="SDD49" s="851"/>
      <c r="SDE49" s="851"/>
      <c r="SDF49" s="851"/>
      <c r="SDG49" s="851"/>
      <c r="SDH49" s="851"/>
      <c r="SDI49" s="851"/>
      <c r="SDJ49" s="851"/>
      <c r="SDK49" s="851"/>
      <c r="SDL49" s="851"/>
      <c r="SDM49" s="851"/>
      <c r="SDN49" s="851"/>
      <c r="SDO49" s="851"/>
      <c r="SDP49" s="851"/>
      <c r="SDQ49" s="851"/>
      <c r="SDR49" s="851"/>
      <c r="SDS49" s="851"/>
      <c r="SDT49" s="851"/>
      <c r="SDU49" s="851"/>
      <c r="SDV49" s="851"/>
      <c r="SDW49" s="851"/>
      <c r="SDX49" s="851"/>
      <c r="SDY49" s="851"/>
      <c r="SDZ49" s="851"/>
      <c r="SEA49" s="851"/>
      <c r="SEB49" s="851"/>
      <c r="SEC49" s="851"/>
      <c r="SED49" s="851"/>
      <c r="SEE49" s="851"/>
      <c r="SEF49" s="851"/>
      <c r="SEG49" s="851"/>
      <c r="SEH49" s="851"/>
      <c r="SEI49" s="851"/>
      <c r="SEJ49" s="851"/>
      <c r="SEK49" s="851"/>
      <c r="SEL49" s="851"/>
      <c r="SEM49" s="851"/>
      <c r="SEN49" s="851"/>
      <c r="SEO49" s="851"/>
      <c r="SEP49" s="851"/>
      <c r="SEQ49" s="851"/>
      <c r="SER49" s="851"/>
      <c r="SES49" s="851"/>
      <c r="SET49" s="851"/>
      <c r="SEU49" s="851"/>
      <c r="SEV49" s="851"/>
      <c r="SEW49" s="851"/>
      <c r="SEX49" s="851"/>
      <c r="SEY49" s="851"/>
      <c r="SEZ49" s="851"/>
      <c r="SFA49" s="851"/>
      <c r="SFB49" s="851"/>
      <c r="SFC49" s="851"/>
      <c r="SFD49" s="851"/>
      <c r="SFE49" s="851"/>
      <c r="SFF49" s="851"/>
      <c r="SFG49" s="851"/>
      <c r="SFH49" s="851"/>
      <c r="SFI49" s="851"/>
      <c r="SFJ49" s="851"/>
      <c r="SFK49" s="851"/>
      <c r="SFL49" s="851"/>
      <c r="SFM49" s="851"/>
      <c r="SFN49" s="851"/>
      <c r="SFO49" s="851"/>
      <c r="SFP49" s="851"/>
      <c r="SFQ49" s="851"/>
      <c r="SFR49" s="851"/>
      <c r="SFS49" s="851"/>
      <c r="SFT49" s="851"/>
      <c r="SFU49" s="851"/>
      <c r="SFV49" s="851"/>
      <c r="SFW49" s="851"/>
      <c r="SFX49" s="851"/>
      <c r="SFY49" s="851"/>
      <c r="SFZ49" s="851"/>
      <c r="SGA49" s="851"/>
      <c r="SGB49" s="851"/>
      <c r="SGC49" s="851"/>
      <c r="SGD49" s="851"/>
      <c r="SGE49" s="851"/>
      <c r="SGF49" s="851"/>
      <c r="SGG49" s="851"/>
      <c r="SGH49" s="851"/>
      <c r="SGI49" s="851"/>
      <c r="SGJ49" s="851"/>
      <c r="SGK49" s="851"/>
      <c r="SGL49" s="851"/>
      <c r="SGM49" s="851"/>
      <c r="SGN49" s="851"/>
      <c r="SGO49" s="851"/>
      <c r="SGP49" s="851"/>
      <c r="SGQ49" s="851"/>
      <c r="SGR49" s="851"/>
      <c r="SGS49" s="851"/>
      <c r="SGT49" s="851"/>
      <c r="SGU49" s="851"/>
      <c r="SGV49" s="851"/>
      <c r="SGW49" s="851"/>
      <c r="SGX49" s="851"/>
      <c r="SGY49" s="851"/>
      <c r="SGZ49" s="851"/>
      <c r="SHA49" s="851"/>
      <c r="SHB49" s="851"/>
      <c r="SHC49" s="851"/>
      <c r="SHD49" s="851"/>
      <c r="SHE49" s="851"/>
      <c r="SHF49" s="851"/>
      <c r="SHG49" s="851"/>
      <c r="SHH49" s="851"/>
      <c r="SHI49" s="851"/>
      <c r="SHJ49" s="851"/>
      <c r="SHK49" s="851"/>
      <c r="SHL49" s="851"/>
      <c r="SHM49" s="851"/>
      <c r="SHN49" s="851"/>
      <c r="SHO49" s="851"/>
      <c r="SHP49" s="851"/>
      <c r="SHQ49" s="851"/>
      <c r="SHR49" s="851"/>
      <c r="SHS49" s="851"/>
      <c r="SHT49" s="851"/>
      <c r="SHU49" s="851"/>
      <c r="SHV49" s="851"/>
      <c r="SHW49" s="851"/>
      <c r="SHX49" s="851"/>
      <c r="SHY49" s="851"/>
      <c r="SHZ49" s="851"/>
      <c r="SIA49" s="851"/>
      <c r="SIB49" s="851"/>
      <c r="SIC49" s="851"/>
      <c r="SID49" s="851"/>
      <c r="SIE49" s="851"/>
      <c r="SIF49" s="851"/>
      <c r="SIG49" s="851"/>
      <c r="SIH49" s="851"/>
      <c r="SII49" s="851"/>
      <c r="SIJ49" s="851"/>
      <c r="SIK49" s="851"/>
      <c r="SIL49" s="851"/>
      <c r="SIM49" s="851"/>
      <c r="SIN49" s="851"/>
      <c r="SIO49" s="851"/>
      <c r="SIP49" s="851"/>
      <c r="SIQ49" s="851"/>
      <c r="SIR49" s="851"/>
      <c r="SIS49" s="851"/>
      <c r="SIT49" s="851"/>
      <c r="SIU49" s="851"/>
      <c r="SIV49" s="851"/>
      <c r="SIW49" s="851"/>
      <c r="SIX49" s="851"/>
      <c r="SIY49" s="851"/>
      <c r="SIZ49" s="851"/>
      <c r="SJA49" s="851"/>
      <c r="SJB49" s="851"/>
      <c r="SJC49" s="851"/>
      <c r="SJD49" s="851"/>
      <c r="SJE49" s="851"/>
      <c r="SJF49" s="851"/>
      <c r="SJG49" s="851"/>
      <c r="SJH49" s="851"/>
      <c r="SJI49" s="851"/>
      <c r="SJJ49" s="851"/>
      <c r="SJK49" s="851"/>
      <c r="SJL49" s="851"/>
      <c r="SJM49" s="851"/>
      <c r="SJN49" s="851"/>
      <c r="SJO49" s="851"/>
      <c r="SJP49" s="851"/>
      <c r="SJQ49" s="851"/>
      <c r="SJR49" s="851"/>
      <c r="SJS49" s="851"/>
      <c r="SJT49" s="851"/>
      <c r="SJU49" s="851"/>
      <c r="SJV49" s="851"/>
      <c r="SJW49" s="851"/>
      <c r="SJX49" s="851"/>
      <c r="SJY49" s="851"/>
      <c r="SJZ49" s="851"/>
      <c r="SKA49" s="851"/>
      <c r="SKB49" s="851"/>
      <c r="SKC49" s="851"/>
      <c r="SKD49" s="851"/>
      <c r="SKE49" s="851"/>
      <c r="SKF49" s="851"/>
      <c r="SKG49" s="851"/>
      <c r="SKH49" s="851"/>
      <c r="SKI49" s="851"/>
      <c r="SKJ49" s="851"/>
      <c r="SKK49" s="851"/>
      <c r="SKL49" s="851"/>
      <c r="SKM49" s="851"/>
      <c r="SKN49" s="851"/>
      <c r="SKO49" s="851"/>
      <c r="SKP49" s="851"/>
      <c r="SKQ49" s="851"/>
      <c r="SKR49" s="851"/>
      <c r="SKS49" s="851"/>
      <c r="SKT49" s="851"/>
      <c r="SKU49" s="851"/>
      <c r="SKV49" s="851"/>
      <c r="SKW49" s="851"/>
      <c r="SKX49" s="851"/>
      <c r="SKY49" s="851"/>
      <c r="SKZ49" s="851"/>
      <c r="SLA49" s="851"/>
      <c r="SLB49" s="851"/>
      <c r="SLC49" s="851"/>
      <c r="SLD49" s="851"/>
      <c r="SLE49" s="851"/>
      <c r="SLF49" s="851"/>
      <c r="SLG49" s="851"/>
      <c r="SLH49" s="851"/>
      <c r="SLI49" s="851"/>
      <c r="SLJ49" s="851"/>
      <c r="SLK49" s="851"/>
      <c r="SLL49" s="851"/>
      <c r="SLM49" s="851"/>
      <c r="SLN49" s="851"/>
      <c r="SLO49" s="851"/>
      <c r="SLP49" s="851"/>
      <c r="SLQ49" s="851"/>
      <c r="SLR49" s="851"/>
      <c r="SLS49" s="851"/>
      <c r="SLT49" s="851"/>
      <c r="SLU49" s="851"/>
      <c r="SLV49" s="851"/>
      <c r="SLW49" s="851"/>
      <c r="SLX49" s="851"/>
      <c r="SLY49" s="851"/>
      <c r="SLZ49" s="851"/>
      <c r="SMA49" s="851"/>
      <c r="SMB49" s="851"/>
      <c r="SMC49" s="851"/>
      <c r="SMD49" s="851"/>
      <c r="SME49" s="851"/>
      <c r="SMF49" s="851"/>
      <c r="SMG49" s="851"/>
      <c r="SMH49" s="851"/>
      <c r="SMI49" s="851"/>
      <c r="SMJ49" s="851"/>
      <c r="SMK49" s="851"/>
      <c r="SML49" s="851"/>
      <c r="SMM49" s="851"/>
      <c r="SMN49" s="851"/>
      <c r="SMO49" s="851"/>
      <c r="SMP49" s="851"/>
      <c r="SMQ49" s="851"/>
      <c r="SMR49" s="851"/>
      <c r="SMS49" s="851"/>
      <c r="SMT49" s="851"/>
      <c r="SMU49" s="851"/>
      <c r="SMV49" s="851"/>
      <c r="SMW49" s="851"/>
      <c r="SMX49" s="851"/>
      <c r="SMY49" s="851"/>
      <c r="SMZ49" s="851"/>
      <c r="SNA49" s="851"/>
      <c r="SNB49" s="851"/>
      <c r="SNC49" s="851"/>
      <c r="SND49" s="851"/>
      <c r="SNE49" s="851"/>
      <c r="SNF49" s="851"/>
      <c r="SNG49" s="851"/>
      <c r="SNH49" s="851"/>
      <c r="SNI49" s="851"/>
      <c r="SNJ49" s="851"/>
      <c r="SNK49" s="851"/>
      <c r="SNL49" s="851"/>
      <c r="SNM49" s="851"/>
      <c r="SNN49" s="851"/>
      <c r="SNO49" s="851"/>
      <c r="SNP49" s="851"/>
      <c r="SNQ49" s="851"/>
      <c r="SNR49" s="851"/>
      <c r="SNS49" s="851"/>
      <c r="SNT49" s="851"/>
      <c r="SNU49" s="851"/>
      <c r="SNV49" s="851"/>
      <c r="SNW49" s="851"/>
      <c r="SNX49" s="851"/>
      <c r="SNY49" s="851"/>
      <c r="SNZ49" s="851"/>
      <c r="SOA49" s="851"/>
      <c r="SOB49" s="851"/>
      <c r="SOC49" s="851"/>
      <c r="SOD49" s="851"/>
      <c r="SOE49" s="851"/>
      <c r="SOF49" s="851"/>
      <c r="SOG49" s="851"/>
      <c r="SOH49" s="851"/>
      <c r="SOI49" s="851"/>
      <c r="SOJ49" s="851"/>
      <c r="SOK49" s="851"/>
      <c r="SOL49" s="851"/>
      <c r="SOM49" s="851"/>
      <c r="SON49" s="851"/>
      <c r="SOO49" s="851"/>
      <c r="SOP49" s="851"/>
      <c r="SOQ49" s="851"/>
      <c r="SOR49" s="851"/>
      <c r="SOS49" s="851"/>
      <c r="SOT49" s="851"/>
      <c r="SOU49" s="851"/>
      <c r="SOV49" s="851"/>
      <c r="SOW49" s="851"/>
      <c r="SOX49" s="851"/>
      <c r="SOY49" s="851"/>
      <c r="SOZ49" s="851"/>
      <c r="SPA49" s="851"/>
      <c r="SPB49" s="851"/>
      <c r="SPC49" s="851"/>
      <c r="SPD49" s="851"/>
      <c r="SPE49" s="851"/>
      <c r="SPF49" s="851"/>
      <c r="SPG49" s="851"/>
      <c r="SPH49" s="851"/>
      <c r="SPI49" s="851"/>
      <c r="SPJ49" s="851"/>
      <c r="SPK49" s="851"/>
      <c r="SPL49" s="851"/>
      <c r="SPM49" s="851"/>
      <c r="SPN49" s="851"/>
      <c r="SPO49" s="851"/>
      <c r="SPP49" s="851"/>
      <c r="SPQ49" s="851"/>
      <c r="SPR49" s="851"/>
      <c r="SPS49" s="851"/>
      <c r="SPT49" s="851"/>
      <c r="SPU49" s="851"/>
      <c r="SPV49" s="851"/>
      <c r="SPW49" s="851"/>
      <c r="SPX49" s="851"/>
      <c r="SPY49" s="851"/>
      <c r="SPZ49" s="851"/>
      <c r="SQA49" s="851"/>
      <c r="SQB49" s="851"/>
      <c r="SQC49" s="851"/>
      <c r="SQD49" s="851"/>
      <c r="SQE49" s="851"/>
      <c r="SQF49" s="851"/>
      <c r="SQG49" s="851"/>
      <c r="SQH49" s="851"/>
      <c r="SQI49" s="851"/>
      <c r="SQJ49" s="851"/>
      <c r="SQK49" s="851"/>
      <c r="SQL49" s="851"/>
      <c r="SQM49" s="851"/>
      <c r="SQN49" s="851"/>
      <c r="SQO49" s="851"/>
      <c r="SQP49" s="851"/>
      <c r="SQQ49" s="851"/>
      <c r="SQR49" s="851"/>
      <c r="SQS49" s="851"/>
      <c r="SQT49" s="851"/>
      <c r="SQU49" s="851"/>
      <c r="SQV49" s="851"/>
      <c r="SQW49" s="851"/>
      <c r="SQX49" s="851"/>
      <c r="SQY49" s="851"/>
      <c r="SQZ49" s="851"/>
      <c r="SRA49" s="851"/>
      <c r="SRB49" s="851"/>
      <c r="SRC49" s="851"/>
      <c r="SRD49" s="851"/>
      <c r="SRE49" s="851"/>
      <c r="SRF49" s="851"/>
      <c r="SRG49" s="851"/>
      <c r="SRH49" s="851"/>
      <c r="SRI49" s="851"/>
      <c r="SRJ49" s="851"/>
      <c r="SRK49" s="851"/>
      <c r="SRL49" s="851"/>
      <c r="SRM49" s="851"/>
      <c r="SRN49" s="851"/>
      <c r="SRO49" s="851"/>
      <c r="SRP49" s="851"/>
      <c r="SRQ49" s="851"/>
      <c r="SRR49" s="851"/>
      <c r="SRS49" s="851"/>
      <c r="SRT49" s="851"/>
      <c r="SRU49" s="851"/>
      <c r="SRV49" s="851"/>
      <c r="SRW49" s="851"/>
      <c r="SRX49" s="851"/>
      <c r="SRY49" s="851"/>
      <c r="SRZ49" s="851"/>
      <c r="SSA49" s="851"/>
      <c r="SSB49" s="851"/>
      <c r="SSC49" s="851"/>
      <c r="SSD49" s="851"/>
      <c r="SSE49" s="851"/>
      <c r="SSF49" s="851"/>
      <c r="SSG49" s="851"/>
      <c r="SSH49" s="851"/>
      <c r="SSI49" s="851"/>
      <c r="SSJ49" s="851"/>
      <c r="SSK49" s="851"/>
      <c r="SSL49" s="851"/>
      <c r="SSM49" s="851"/>
      <c r="SSN49" s="851"/>
      <c r="SSO49" s="851"/>
      <c r="SSP49" s="851"/>
      <c r="SSQ49" s="851"/>
      <c r="SSR49" s="851"/>
      <c r="SSS49" s="851"/>
      <c r="SST49" s="851"/>
      <c r="SSU49" s="851"/>
      <c r="SSV49" s="851"/>
      <c r="SSW49" s="851"/>
      <c r="SSX49" s="851"/>
      <c r="SSY49" s="851"/>
      <c r="SSZ49" s="851"/>
      <c r="STA49" s="851"/>
      <c r="STB49" s="851"/>
      <c r="STC49" s="851"/>
      <c r="STD49" s="851"/>
      <c r="STE49" s="851"/>
      <c r="STF49" s="851"/>
      <c r="STG49" s="851"/>
      <c r="STH49" s="851"/>
      <c r="STI49" s="851"/>
      <c r="STJ49" s="851"/>
      <c r="STK49" s="851"/>
      <c r="STL49" s="851"/>
      <c r="STM49" s="851"/>
      <c r="STN49" s="851"/>
      <c r="STO49" s="851"/>
      <c r="STP49" s="851"/>
      <c r="STQ49" s="851"/>
      <c r="STR49" s="851"/>
      <c r="STS49" s="851"/>
      <c r="STT49" s="851"/>
      <c r="STU49" s="851"/>
      <c r="STV49" s="851"/>
      <c r="STW49" s="851"/>
      <c r="STX49" s="851"/>
      <c r="STY49" s="851"/>
      <c r="STZ49" s="851"/>
      <c r="SUA49" s="851"/>
      <c r="SUB49" s="851"/>
      <c r="SUC49" s="851"/>
      <c r="SUD49" s="851"/>
      <c r="SUE49" s="851"/>
      <c r="SUF49" s="851"/>
      <c r="SUG49" s="851"/>
      <c r="SUH49" s="851"/>
      <c r="SUI49" s="851"/>
      <c r="SUJ49" s="851"/>
      <c r="SUK49" s="851"/>
      <c r="SUL49" s="851"/>
      <c r="SUM49" s="851"/>
      <c r="SUN49" s="851"/>
      <c r="SUO49" s="851"/>
      <c r="SUP49" s="851"/>
      <c r="SUQ49" s="851"/>
      <c r="SUR49" s="851"/>
      <c r="SUS49" s="851"/>
      <c r="SUT49" s="851"/>
      <c r="SUU49" s="851"/>
      <c r="SUV49" s="851"/>
      <c r="SUW49" s="851"/>
      <c r="SUX49" s="851"/>
      <c r="SUY49" s="851"/>
      <c r="SUZ49" s="851"/>
      <c r="SVA49" s="851"/>
      <c r="SVB49" s="851"/>
      <c r="SVC49" s="851"/>
      <c r="SVD49" s="851"/>
      <c r="SVE49" s="851"/>
      <c r="SVF49" s="851"/>
      <c r="SVG49" s="851"/>
      <c r="SVH49" s="851"/>
      <c r="SVI49" s="851"/>
      <c r="SVJ49" s="851"/>
      <c r="SVK49" s="851"/>
      <c r="SVL49" s="851"/>
      <c r="SVM49" s="851"/>
      <c r="SVN49" s="851"/>
      <c r="SVO49" s="851"/>
      <c r="SVP49" s="851"/>
      <c r="SVQ49" s="851"/>
      <c r="SVR49" s="851"/>
      <c r="SVS49" s="851"/>
      <c r="SVT49" s="851"/>
      <c r="SVU49" s="851"/>
      <c r="SVV49" s="851"/>
      <c r="SVW49" s="851"/>
      <c r="SVX49" s="851"/>
      <c r="SVY49" s="851"/>
      <c r="SVZ49" s="851"/>
      <c r="SWA49" s="851"/>
      <c r="SWB49" s="851"/>
      <c r="SWC49" s="851"/>
      <c r="SWD49" s="851"/>
      <c r="SWE49" s="851"/>
      <c r="SWF49" s="851"/>
      <c r="SWG49" s="851"/>
      <c r="SWH49" s="851"/>
      <c r="SWI49" s="851"/>
      <c r="SWJ49" s="851"/>
      <c r="SWK49" s="851"/>
      <c r="SWL49" s="851"/>
      <c r="SWM49" s="851"/>
      <c r="SWN49" s="851"/>
      <c r="SWO49" s="851"/>
      <c r="SWP49" s="851"/>
      <c r="SWQ49" s="851"/>
      <c r="SWR49" s="851"/>
      <c r="SWS49" s="851"/>
      <c r="SWT49" s="851"/>
      <c r="SWU49" s="851"/>
      <c r="SWV49" s="851"/>
      <c r="SWW49" s="851"/>
      <c r="SWX49" s="851"/>
      <c r="SWY49" s="851"/>
      <c r="SWZ49" s="851"/>
      <c r="SXA49" s="851"/>
      <c r="SXB49" s="851"/>
      <c r="SXC49" s="851"/>
      <c r="SXD49" s="851"/>
      <c r="SXE49" s="851"/>
      <c r="SXF49" s="851"/>
      <c r="SXG49" s="851"/>
      <c r="SXH49" s="851"/>
      <c r="SXI49" s="851"/>
      <c r="SXJ49" s="851"/>
      <c r="SXK49" s="851"/>
      <c r="SXL49" s="851"/>
      <c r="SXM49" s="851"/>
      <c r="SXN49" s="851"/>
      <c r="SXO49" s="851"/>
      <c r="SXP49" s="851"/>
      <c r="SXQ49" s="851"/>
      <c r="SXR49" s="851"/>
      <c r="SXS49" s="851"/>
      <c r="SXT49" s="851"/>
      <c r="SXU49" s="851"/>
      <c r="SXV49" s="851"/>
      <c r="SXW49" s="851"/>
      <c r="SXX49" s="851"/>
      <c r="SXY49" s="851"/>
      <c r="SXZ49" s="851"/>
      <c r="SYA49" s="851"/>
      <c r="SYB49" s="851"/>
      <c r="SYC49" s="851"/>
      <c r="SYD49" s="851"/>
      <c r="SYE49" s="851"/>
      <c r="SYF49" s="851"/>
      <c r="SYG49" s="851"/>
      <c r="SYH49" s="851"/>
      <c r="SYI49" s="851"/>
      <c r="SYJ49" s="851"/>
      <c r="SYK49" s="851"/>
      <c r="SYL49" s="851"/>
      <c r="SYM49" s="851"/>
      <c r="SYN49" s="851"/>
      <c r="SYO49" s="851"/>
      <c r="SYP49" s="851"/>
      <c r="SYQ49" s="851"/>
      <c r="SYR49" s="851"/>
      <c r="SYS49" s="851"/>
      <c r="SYT49" s="851"/>
      <c r="SYU49" s="851"/>
      <c r="SYV49" s="851"/>
      <c r="SYW49" s="851"/>
      <c r="SYX49" s="851"/>
      <c r="SYY49" s="851"/>
      <c r="SYZ49" s="851"/>
      <c r="SZA49" s="851"/>
      <c r="SZB49" s="851"/>
      <c r="SZC49" s="851"/>
      <c r="SZD49" s="851"/>
      <c r="SZE49" s="851"/>
      <c r="SZF49" s="851"/>
      <c r="SZG49" s="851"/>
      <c r="SZH49" s="851"/>
      <c r="SZI49" s="851"/>
      <c r="SZJ49" s="851"/>
      <c r="SZK49" s="851"/>
      <c r="SZL49" s="851"/>
      <c r="SZM49" s="851"/>
      <c r="SZN49" s="851"/>
      <c r="SZO49" s="851"/>
      <c r="SZP49" s="851"/>
      <c r="SZQ49" s="851"/>
      <c r="SZR49" s="851"/>
      <c r="SZS49" s="851"/>
      <c r="SZT49" s="851"/>
      <c r="SZU49" s="851"/>
      <c r="SZV49" s="851"/>
      <c r="SZW49" s="851"/>
      <c r="SZX49" s="851"/>
      <c r="SZY49" s="851"/>
      <c r="SZZ49" s="851"/>
      <c r="TAA49" s="851"/>
      <c r="TAB49" s="851"/>
      <c r="TAC49" s="851"/>
      <c r="TAD49" s="851"/>
      <c r="TAE49" s="851"/>
      <c r="TAF49" s="851"/>
      <c r="TAG49" s="851"/>
      <c r="TAH49" s="851"/>
      <c r="TAI49" s="851"/>
      <c r="TAJ49" s="851"/>
      <c r="TAK49" s="851"/>
      <c r="TAL49" s="851"/>
      <c r="TAM49" s="851"/>
      <c r="TAN49" s="851"/>
      <c r="TAO49" s="851"/>
      <c r="TAP49" s="851"/>
      <c r="TAQ49" s="851"/>
      <c r="TAR49" s="851"/>
      <c r="TAS49" s="851"/>
      <c r="TAT49" s="851"/>
      <c r="TAU49" s="851"/>
      <c r="TAV49" s="851"/>
      <c r="TAW49" s="851"/>
      <c r="TAX49" s="851"/>
      <c r="TAY49" s="851"/>
      <c r="TAZ49" s="851"/>
      <c r="TBA49" s="851"/>
      <c r="TBB49" s="851"/>
      <c r="TBC49" s="851"/>
      <c r="TBD49" s="851"/>
      <c r="TBE49" s="851"/>
      <c r="TBF49" s="851"/>
      <c r="TBG49" s="851"/>
      <c r="TBH49" s="851"/>
      <c r="TBI49" s="851"/>
      <c r="TBJ49" s="851"/>
      <c r="TBK49" s="851"/>
      <c r="TBL49" s="851"/>
      <c r="TBM49" s="851"/>
      <c r="TBN49" s="851"/>
      <c r="TBO49" s="851"/>
      <c r="TBP49" s="851"/>
      <c r="TBQ49" s="851"/>
      <c r="TBR49" s="851"/>
      <c r="TBS49" s="851"/>
      <c r="TBT49" s="851"/>
      <c r="TBU49" s="851"/>
      <c r="TBV49" s="851"/>
      <c r="TBW49" s="851"/>
      <c r="TBX49" s="851"/>
      <c r="TBY49" s="851"/>
      <c r="TBZ49" s="851"/>
      <c r="TCA49" s="851"/>
      <c r="TCB49" s="851"/>
      <c r="TCC49" s="851"/>
      <c r="TCD49" s="851"/>
      <c r="TCE49" s="851"/>
      <c r="TCF49" s="851"/>
      <c r="TCG49" s="851"/>
      <c r="TCH49" s="851"/>
      <c r="TCI49" s="851"/>
      <c r="TCJ49" s="851"/>
      <c r="TCK49" s="851"/>
      <c r="TCL49" s="851"/>
      <c r="TCM49" s="851"/>
      <c r="TCN49" s="851"/>
      <c r="TCO49" s="851"/>
      <c r="TCP49" s="851"/>
      <c r="TCQ49" s="851"/>
      <c r="TCR49" s="851"/>
      <c r="TCS49" s="851"/>
      <c r="TCT49" s="851"/>
      <c r="TCU49" s="851"/>
      <c r="TCV49" s="851"/>
      <c r="TCW49" s="851"/>
      <c r="TCX49" s="851"/>
      <c r="TCY49" s="851"/>
      <c r="TCZ49" s="851"/>
      <c r="TDA49" s="851"/>
      <c r="TDB49" s="851"/>
      <c r="TDC49" s="851"/>
      <c r="TDD49" s="851"/>
      <c r="TDE49" s="851"/>
      <c r="TDF49" s="851"/>
      <c r="TDG49" s="851"/>
      <c r="TDH49" s="851"/>
      <c r="TDI49" s="851"/>
      <c r="TDJ49" s="851"/>
      <c r="TDK49" s="851"/>
      <c r="TDL49" s="851"/>
      <c r="TDM49" s="851"/>
      <c r="TDN49" s="851"/>
      <c r="TDO49" s="851"/>
      <c r="TDP49" s="851"/>
      <c r="TDQ49" s="851"/>
      <c r="TDR49" s="851"/>
      <c r="TDS49" s="851"/>
      <c r="TDT49" s="851"/>
      <c r="TDU49" s="851"/>
      <c r="TDV49" s="851"/>
      <c r="TDW49" s="851"/>
      <c r="TDX49" s="851"/>
      <c r="TDY49" s="851"/>
      <c r="TDZ49" s="851"/>
      <c r="TEA49" s="851"/>
      <c r="TEB49" s="851"/>
      <c r="TEC49" s="851"/>
      <c r="TED49" s="851"/>
      <c r="TEE49" s="851"/>
      <c r="TEF49" s="851"/>
      <c r="TEG49" s="851"/>
      <c r="TEH49" s="851"/>
      <c r="TEI49" s="851"/>
      <c r="TEJ49" s="851"/>
      <c r="TEK49" s="851"/>
      <c r="TEL49" s="851"/>
      <c r="TEM49" s="851"/>
      <c r="TEN49" s="851"/>
      <c r="TEO49" s="851"/>
      <c r="TEP49" s="851"/>
      <c r="TEQ49" s="851"/>
      <c r="TER49" s="851"/>
      <c r="TES49" s="851"/>
      <c r="TET49" s="851"/>
      <c r="TEU49" s="851"/>
      <c r="TEV49" s="851"/>
      <c r="TEW49" s="851"/>
      <c r="TEX49" s="851"/>
      <c r="TEY49" s="851"/>
      <c r="TEZ49" s="851"/>
      <c r="TFA49" s="851"/>
      <c r="TFB49" s="851"/>
      <c r="TFC49" s="851"/>
      <c r="TFD49" s="851"/>
      <c r="TFE49" s="851"/>
      <c r="TFF49" s="851"/>
      <c r="TFG49" s="851"/>
      <c r="TFH49" s="851"/>
      <c r="TFI49" s="851"/>
      <c r="TFJ49" s="851"/>
      <c r="TFK49" s="851"/>
      <c r="TFL49" s="851"/>
      <c r="TFM49" s="851"/>
      <c r="TFN49" s="851"/>
      <c r="TFO49" s="851"/>
      <c r="TFP49" s="851"/>
      <c r="TFQ49" s="851"/>
      <c r="TFR49" s="851"/>
      <c r="TFS49" s="851"/>
      <c r="TFT49" s="851"/>
      <c r="TFU49" s="851"/>
      <c r="TFV49" s="851"/>
      <c r="TFW49" s="851"/>
      <c r="TFX49" s="851"/>
      <c r="TFY49" s="851"/>
      <c r="TFZ49" s="851"/>
      <c r="TGA49" s="851"/>
      <c r="TGB49" s="851"/>
      <c r="TGC49" s="851"/>
      <c r="TGD49" s="851"/>
      <c r="TGE49" s="851"/>
      <c r="TGF49" s="851"/>
      <c r="TGG49" s="851"/>
      <c r="TGH49" s="851"/>
      <c r="TGI49" s="851"/>
      <c r="TGJ49" s="851"/>
      <c r="TGK49" s="851"/>
      <c r="TGL49" s="851"/>
      <c r="TGM49" s="851"/>
      <c r="TGN49" s="851"/>
      <c r="TGO49" s="851"/>
      <c r="TGP49" s="851"/>
      <c r="TGQ49" s="851"/>
      <c r="TGR49" s="851"/>
      <c r="TGS49" s="851"/>
      <c r="TGT49" s="851"/>
      <c r="TGU49" s="851"/>
      <c r="TGV49" s="851"/>
      <c r="TGW49" s="851"/>
      <c r="TGX49" s="851"/>
      <c r="TGY49" s="851"/>
      <c r="TGZ49" s="851"/>
      <c r="THA49" s="851"/>
      <c r="THB49" s="851"/>
      <c r="THC49" s="851"/>
      <c r="THD49" s="851"/>
      <c r="THE49" s="851"/>
      <c r="THF49" s="851"/>
      <c r="THG49" s="851"/>
      <c r="THH49" s="851"/>
      <c r="THI49" s="851"/>
      <c r="THJ49" s="851"/>
      <c r="THK49" s="851"/>
      <c r="THL49" s="851"/>
      <c r="THM49" s="851"/>
      <c r="THN49" s="851"/>
      <c r="THO49" s="851"/>
      <c r="THP49" s="851"/>
      <c r="THQ49" s="851"/>
      <c r="THR49" s="851"/>
      <c r="THS49" s="851"/>
      <c r="THT49" s="851"/>
      <c r="THU49" s="851"/>
      <c r="THV49" s="851"/>
      <c r="THW49" s="851"/>
      <c r="THX49" s="851"/>
      <c r="THY49" s="851"/>
      <c r="THZ49" s="851"/>
      <c r="TIA49" s="851"/>
      <c r="TIB49" s="851"/>
      <c r="TIC49" s="851"/>
      <c r="TID49" s="851"/>
      <c r="TIE49" s="851"/>
      <c r="TIF49" s="851"/>
      <c r="TIG49" s="851"/>
      <c r="TIH49" s="851"/>
      <c r="TII49" s="851"/>
      <c r="TIJ49" s="851"/>
      <c r="TIK49" s="851"/>
      <c r="TIL49" s="851"/>
      <c r="TIM49" s="851"/>
      <c r="TIN49" s="851"/>
      <c r="TIO49" s="851"/>
      <c r="TIP49" s="851"/>
      <c r="TIQ49" s="851"/>
      <c r="TIR49" s="851"/>
      <c r="TIS49" s="851"/>
      <c r="TIT49" s="851"/>
      <c r="TIU49" s="851"/>
      <c r="TIV49" s="851"/>
      <c r="TIW49" s="851"/>
      <c r="TIX49" s="851"/>
      <c r="TIY49" s="851"/>
      <c r="TIZ49" s="851"/>
      <c r="TJA49" s="851"/>
      <c r="TJB49" s="851"/>
      <c r="TJC49" s="851"/>
      <c r="TJD49" s="851"/>
      <c r="TJE49" s="851"/>
      <c r="TJF49" s="851"/>
      <c r="TJG49" s="851"/>
      <c r="TJH49" s="851"/>
      <c r="TJI49" s="851"/>
      <c r="TJJ49" s="851"/>
      <c r="TJK49" s="851"/>
      <c r="TJL49" s="851"/>
      <c r="TJM49" s="851"/>
      <c r="TJN49" s="851"/>
      <c r="TJO49" s="851"/>
      <c r="TJP49" s="851"/>
      <c r="TJQ49" s="851"/>
      <c r="TJR49" s="851"/>
      <c r="TJS49" s="851"/>
      <c r="TJT49" s="851"/>
      <c r="TJU49" s="851"/>
      <c r="TJV49" s="851"/>
      <c r="TJW49" s="851"/>
      <c r="TJX49" s="851"/>
      <c r="TJY49" s="851"/>
      <c r="TJZ49" s="851"/>
      <c r="TKA49" s="851"/>
      <c r="TKB49" s="851"/>
      <c r="TKC49" s="851"/>
      <c r="TKD49" s="851"/>
      <c r="TKE49" s="851"/>
      <c r="TKF49" s="851"/>
      <c r="TKG49" s="851"/>
      <c r="TKH49" s="851"/>
      <c r="TKI49" s="851"/>
      <c r="TKJ49" s="851"/>
      <c r="TKK49" s="851"/>
      <c r="TKL49" s="851"/>
      <c r="TKM49" s="851"/>
      <c r="TKN49" s="851"/>
      <c r="TKO49" s="851"/>
      <c r="TKP49" s="851"/>
      <c r="TKQ49" s="851"/>
      <c r="TKR49" s="851"/>
      <c r="TKS49" s="851"/>
      <c r="TKT49" s="851"/>
      <c r="TKU49" s="851"/>
      <c r="TKV49" s="851"/>
      <c r="TKW49" s="851"/>
      <c r="TKX49" s="851"/>
      <c r="TKY49" s="851"/>
      <c r="TKZ49" s="851"/>
      <c r="TLA49" s="851"/>
      <c r="TLB49" s="851"/>
      <c r="TLC49" s="851"/>
      <c r="TLD49" s="851"/>
      <c r="TLE49" s="851"/>
      <c r="TLF49" s="851"/>
      <c r="TLG49" s="851"/>
      <c r="TLH49" s="851"/>
      <c r="TLI49" s="851"/>
      <c r="TLJ49" s="851"/>
      <c r="TLK49" s="851"/>
      <c r="TLL49" s="851"/>
      <c r="TLM49" s="851"/>
      <c r="TLN49" s="851"/>
      <c r="TLO49" s="851"/>
      <c r="TLP49" s="851"/>
      <c r="TLQ49" s="851"/>
      <c r="TLR49" s="851"/>
      <c r="TLS49" s="851"/>
      <c r="TLT49" s="851"/>
      <c r="TLU49" s="851"/>
      <c r="TLV49" s="851"/>
      <c r="TLW49" s="851"/>
      <c r="TLX49" s="851"/>
      <c r="TLY49" s="851"/>
      <c r="TLZ49" s="851"/>
      <c r="TMA49" s="851"/>
      <c r="TMB49" s="851"/>
      <c r="TMC49" s="851"/>
      <c r="TMD49" s="851"/>
      <c r="TME49" s="851"/>
      <c r="TMF49" s="851"/>
      <c r="TMG49" s="851"/>
      <c r="TMH49" s="851"/>
      <c r="TMI49" s="851"/>
      <c r="TMJ49" s="851"/>
      <c r="TMK49" s="851"/>
      <c r="TML49" s="851"/>
      <c r="TMM49" s="851"/>
      <c r="TMN49" s="851"/>
      <c r="TMO49" s="851"/>
      <c r="TMP49" s="851"/>
      <c r="TMQ49" s="851"/>
      <c r="TMR49" s="851"/>
      <c r="TMS49" s="851"/>
      <c r="TMT49" s="851"/>
      <c r="TMU49" s="851"/>
      <c r="TMV49" s="851"/>
      <c r="TMW49" s="851"/>
      <c r="TMX49" s="851"/>
      <c r="TMY49" s="851"/>
      <c r="TMZ49" s="851"/>
      <c r="TNA49" s="851"/>
      <c r="TNB49" s="851"/>
      <c r="TNC49" s="851"/>
      <c r="TND49" s="851"/>
      <c r="TNE49" s="851"/>
      <c r="TNF49" s="851"/>
      <c r="TNG49" s="851"/>
      <c r="TNH49" s="851"/>
      <c r="TNI49" s="851"/>
      <c r="TNJ49" s="851"/>
      <c r="TNK49" s="851"/>
      <c r="TNL49" s="851"/>
      <c r="TNM49" s="851"/>
      <c r="TNN49" s="851"/>
      <c r="TNO49" s="851"/>
      <c r="TNP49" s="851"/>
      <c r="TNQ49" s="851"/>
      <c r="TNR49" s="851"/>
      <c r="TNS49" s="851"/>
      <c r="TNT49" s="851"/>
      <c r="TNU49" s="851"/>
      <c r="TNV49" s="851"/>
      <c r="TNW49" s="851"/>
      <c r="TNX49" s="851"/>
      <c r="TNY49" s="851"/>
      <c r="TNZ49" s="851"/>
      <c r="TOA49" s="851"/>
      <c r="TOB49" s="851"/>
      <c r="TOC49" s="851"/>
      <c r="TOD49" s="851"/>
      <c r="TOE49" s="851"/>
      <c r="TOF49" s="851"/>
      <c r="TOG49" s="851"/>
      <c r="TOH49" s="851"/>
      <c r="TOI49" s="851"/>
      <c r="TOJ49" s="851"/>
      <c r="TOK49" s="851"/>
      <c r="TOL49" s="851"/>
      <c r="TOM49" s="851"/>
      <c r="TON49" s="851"/>
      <c r="TOO49" s="851"/>
      <c r="TOP49" s="851"/>
      <c r="TOQ49" s="851"/>
      <c r="TOR49" s="851"/>
      <c r="TOS49" s="851"/>
      <c r="TOT49" s="851"/>
      <c r="TOU49" s="851"/>
      <c r="TOV49" s="851"/>
      <c r="TOW49" s="851"/>
      <c r="TOX49" s="851"/>
      <c r="TOY49" s="851"/>
      <c r="TOZ49" s="851"/>
      <c r="TPA49" s="851"/>
      <c r="TPB49" s="851"/>
      <c r="TPC49" s="851"/>
      <c r="TPD49" s="851"/>
      <c r="TPE49" s="851"/>
      <c r="TPF49" s="851"/>
      <c r="TPG49" s="851"/>
      <c r="TPH49" s="851"/>
      <c r="TPI49" s="851"/>
      <c r="TPJ49" s="851"/>
      <c r="TPK49" s="851"/>
      <c r="TPL49" s="851"/>
      <c r="TPM49" s="851"/>
      <c r="TPN49" s="851"/>
      <c r="TPO49" s="851"/>
      <c r="TPP49" s="851"/>
      <c r="TPQ49" s="851"/>
      <c r="TPR49" s="851"/>
      <c r="TPS49" s="851"/>
      <c r="TPT49" s="851"/>
      <c r="TPU49" s="851"/>
      <c r="TPV49" s="851"/>
      <c r="TPW49" s="851"/>
      <c r="TPX49" s="851"/>
      <c r="TPY49" s="851"/>
      <c r="TPZ49" s="851"/>
      <c r="TQA49" s="851"/>
      <c r="TQB49" s="851"/>
      <c r="TQC49" s="851"/>
      <c r="TQD49" s="851"/>
      <c r="TQE49" s="851"/>
      <c r="TQF49" s="851"/>
      <c r="TQG49" s="851"/>
      <c r="TQH49" s="851"/>
      <c r="TQI49" s="851"/>
      <c r="TQJ49" s="851"/>
      <c r="TQK49" s="851"/>
      <c r="TQL49" s="851"/>
      <c r="TQM49" s="851"/>
      <c r="TQN49" s="851"/>
      <c r="TQO49" s="851"/>
      <c r="TQP49" s="851"/>
      <c r="TQQ49" s="851"/>
      <c r="TQR49" s="851"/>
      <c r="TQS49" s="851"/>
      <c r="TQT49" s="851"/>
      <c r="TQU49" s="851"/>
      <c r="TQV49" s="851"/>
      <c r="TQW49" s="851"/>
      <c r="TQX49" s="851"/>
      <c r="TQY49" s="851"/>
      <c r="TQZ49" s="851"/>
      <c r="TRA49" s="851"/>
      <c r="TRB49" s="851"/>
      <c r="TRC49" s="851"/>
      <c r="TRD49" s="851"/>
      <c r="TRE49" s="851"/>
      <c r="TRF49" s="851"/>
      <c r="TRG49" s="851"/>
      <c r="TRH49" s="851"/>
      <c r="TRI49" s="851"/>
      <c r="TRJ49" s="851"/>
      <c r="TRK49" s="851"/>
      <c r="TRL49" s="851"/>
      <c r="TRM49" s="851"/>
      <c r="TRN49" s="851"/>
      <c r="TRO49" s="851"/>
      <c r="TRP49" s="851"/>
      <c r="TRQ49" s="851"/>
      <c r="TRR49" s="851"/>
      <c r="TRS49" s="851"/>
      <c r="TRT49" s="851"/>
      <c r="TRU49" s="851"/>
      <c r="TRV49" s="851"/>
      <c r="TRW49" s="851"/>
      <c r="TRX49" s="851"/>
      <c r="TRY49" s="851"/>
      <c r="TRZ49" s="851"/>
      <c r="TSA49" s="851"/>
      <c r="TSB49" s="851"/>
      <c r="TSC49" s="851"/>
      <c r="TSD49" s="851"/>
      <c r="TSE49" s="851"/>
      <c r="TSF49" s="851"/>
      <c r="TSG49" s="851"/>
      <c r="TSH49" s="851"/>
      <c r="TSI49" s="851"/>
      <c r="TSJ49" s="851"/>
      <c r="TSK49" s="851"/>
      <c r="TSL49" s="851"/>
      <c r="TSM49" s="851"/>
      <c r="TSN49" s="851"/>
      <c r="TSO49" s="851"/>
      <c r="TSP49" s="851"/>
      <c r="TSQ49" s="851"/>
      <c r="TSR49" s="851"/>
      <c r="TSS49" s="851"/>
      <c r="TST49" s="851"/>
      <c r="TSU49" s="851"/>
      <c r="TSV49" s="851"/>
      <c r="TSW49" s="851"/>
      <c r="TSX49" s="851"/>
      <c r="TSY49" s="851"/>
      <c r="TSZ49" s="851"/>
      <c r="TTA49" s="851"/>
      <c r="TTB49" s="851"/>
      <c r="TTC49" s="851"/>
      <c r="TTD49" s="851"/>
      <c r="TTE49" s="851"/>
      <c r="TTF49" s="851"/>
      <c r="TTG49" s="851"/>
      <c r="TTH49" s="851"/>
      <c r="TTI49" s="851"/>
      <c r="TTJ49" s="851"/>
      <c r="TTK49" s="851"/>
      <c r="TTL49" s="851"/>
      <c r="TTM49" s="851"/>
      <c r="TTN49" s="851"/>
      <c r="TTO49" s="851"/>
      <c r="TTP49" s="851"/>
      <c r="TTQ49" s="851"/>
      <c r="TTR49" s="851"/>
      <c r="TTS49" s="851"/>
      <c r="TTT49" s="851"/>
      <c r="TTU49" s="851"/>
      <c r="TTV49" s="851"/>
      <c r="TTW49" s="851"/>
      <c r="TTX49" s="851"/>
      <c r="TTY49" s="851"/>
      <c r="TTZ49" s="851"/>
      <c r="TUA49" s="851"/>
      <c r="TUB49" s="851"/>
      <c r="TUC49" s="851"/>
      <c r="TUD49" s="851"/>
      <c r="TUE49" s="851"/>
      <c r="TUF49" s="851"/>
      <c r="TUG49" s="851"/>
      <c r="TUH49" s="851"/>
      <c r="TUI49" s="851"/>
      <c r="TUJ49" s="851"/>
      <c r="TUK49" s="851"/>
      <c r="TUL49" s="851"/>
      <c r="TUM49" s="851"/>
      <c r="TUN49" s="851"/>
      <c r="TUO49" s="851"/>
      <c r="TUP49" s="851"/>
      <c r="TUQ49" s="851"/>
      <c r="TUR49" s="851"/>
      <c r="TUS49" s="851"/>
      <c r="TUT49" s="851"/>
      <c r="TUU49" s="851"/>
      <c r="TUV49" s="851"/>
      <c r="TUW49" s="851"/>
      <c r="TUX49" s="851"/>
      <c r="TUY49" s="851"/>
      <c r="TUZ49" s="851"/>
      <c r="TVA49" s="851"/>
      <c r="TVB49" s="851"/>
      <c r="TVC49" s="851"/>
      <c r="TVD49" s="851"/>
      <c r="TVE49" s="851"/>
      <c r="TVF49" s="851"/>
      <c r="TVG49" s="851"/>
      <c r="TVH49" s="851"/>
      <c r="TVI49" s="851"/>
      <c r="TVJ49" s="851"/>
      <c r="TVK49" s="851"/>
      <c r="TVL49" s="851"/>
      <c r="TVM49" s="851"/>
      <c r="TVN49" s="851"/>
      <c r="TVO49" s="851"/>
      <c r="TVP49" s="851"/>
      <c r="TVQ49" s="851"/>
      <c r="TVR49" s="851"/>
      <c r="TVS49" s="851"/>
      <c r="TVT49" s="851"/>
      <c r="TVU49" s="851"/>
      <c r="TVV49" s="851"/>
      <c r="TVW49" s="851"/>
      <c r="TVX49" s="851"/>
      <c r="TVY49" s="851"/>
      <c r="TVZ49" s="851"/>
      <c r="TWA49" s="851"/>
      <c r="TWB49" s="851"/>
      <c r="TWC49" s="851"/>
      <c r="TWD49" s="851"/>
      <c r="TWE49" s="851"/>
      <c r="TWF49" s="851"/>
      <c r="TWG49" s="851"/>
      <c r="TWH49" s="851"/>
      <c r="TWI49" s="851"/>
      <c r="TWJ49" s="851"/>
      <c r="TWK49" s="851"/>
      <c r="TWL49" s="851"/>
      <c r="TWM49" s="851"/>
      <c r="TWN49" s="851"/>
      <c r="TWO49" s="851"/>
      <c r="TWP49" s="851"/>
      <c r="TWQ49" s="851"/>
      <c r="TWR49" s="851"/>
      <c r="TWS49" s="851"/>
      <c r="TWT49" s="851"/>
      <c r="TWU49" s="851"/>
      <c r="TWV49" s="851"/>
      <c r="TWW49" s="851"/>
      <c r="TWX49" s="851"/>
      <c r="TWY49" s="851"/>
      <c r="TWZ49" s="851"/>
      <c r="TXA49" s="851"/>
      <c r="TXB49" s="851"/>
      <c r="TXC49" s="851"/>
      <c r="TXD49" s="851"/>
      <c r="TXE49" s="851"/>
      <c r="TXF49" s="851"/>
      <c r="TXG49" s="851"/>
      <c r="TXH49" s="851"/>
      <c r="TXI49" s="851"/>
      <c r="TXJ49" s="851"/>
      <c r="TXK49" s="851"/>
      <c r="TXL49" s="851"/>
      <c r="TXM49" s="851"/>
      <c r="TXN49" s="851"/>
      <c r="TXO49" s="851"/>
      <c r="TXP49" s="851"/>
      <c r="TXQ49" s="851"/>
      <c r="TXR49" s="851"/>
      <c r="TXS49" s="851"/>
      <c r="TXT49" s="851"/>
      <c r="TXU49" s="851"/>
      <c r="TXV49" s="851"/>
      <c r="TXW49" s="851"/>
      <c r="TXX49" s="851"/>
      <c r="TXY49" s="851"/>
      <c r="TXZ49" s="851"/>
      <c r="TYA49" s="851"/>
      <c r="TYB49" s="851"/>
      <c r="TYC49" s="851"/>
      <c r="TYD49" s="851"/>
      <c r="TYE49" s="851"/>
      <c r="TYF49" s="851"/>
      <c r="TYG49" s="851"/>
      <c r="TYH49" s="851"/>
      <c r="TYI49" s="851"/>
      <c r="TYJ49" s="851"/>
      <c r="TYK49" s="851"/>
      <c r="TYL49" s="851"/>
      <c r="TYM49" s="851"/>
      <c r="TYN49" s="851"/>
      <c r="TYO49" s="851"/>
      <c r="TYP49" s="851"/>
      <c r="TYQ49" s="851"/>
      <c r="TYR49" s="851"/>
      <c r="TYS49" s="851"/>
      <c r="TYT49" s="851"/>
      <c r="TYU49" s="851"/>
      <c r="TYV49" s="851"/>
      <c r="TYW49" s="851"/>
      <c r="TYX49" s="851"/>
      <c r="TYY49" s="851"/>
      <c r="TYZ49" s="851"/>
      <c r="TZA49" s="851"/>
      <c r="TZB49" s="851"/>
      <c r="TZC49" s="851"/>
      <c r="TZD49" s="851"/>
      <c r="TZE49" s="851"/>
      <c r="TZF49" s="851"/>
      <c r="TZG49" s="851"/>
      <c r="TZH49" s="851"/>
      <c r="TZI49" s="851"/>
      <c r="TZJ49" s="851"/>
      <c r="TZK49" s="851"/>
      <c r="TZL49" s="851"/>
      <c r="TZM49" s="851"/>
      <c r="TZN49" s="851"/>
      <c r="TZO49" s="851"/>
      <c r="TZP49" s="851"/>
      <c r="TZQ49" s="851"/>
      <c r="TZR49" s="851"/>
      <c r="TZS49" s="851"/>
      <c r="TZT49" s="851"/>
      <c r="TZU49" s="851"/>
      <c r="TZV49" s="851"/>
      <c r="TZW49" s="851"/>
      <c r="TZX49" s="851"/>
      <c r="TZY49" s="851"/>
      <c r="TZZ49" s="851"/>
      <c r="UAA49" s="851"/>
      <c r="UAB49" s="851"/>
      <c r="UAC49" s="851"/>
      <c r="UAD49" s="851"/>
      <c r="UAE49" s="851"/>
      <c r="UAF49" s="851"/>
      <c r="UAG49" s="851"/>
      <c r="UAH49" s="851"/>
      <c r="UAI49" s="851"/>
      <c r="UAJ49" s="851"/>
      <c r="UAK49" s="851"/>
      <c r="UAL49" s="851"/>
      <c r="UAM49" s="851"/>
      <c r="UAN49" s="851"/>
      <c r="UAO49" s="851"/>
      <c r="UAP49" s="851"/>
      <c r="UAQ49" s="851"/>
      <c r="UAR49" s="851"/>
      <c r="UAS49" s="851"/>
      <c r="UAT49" s="851"/>
      <c r="UAU49" s="851"/>
      <c r="UAV49" s="851"/>
      <c r="UAW49" s="851"/>
      <c r="UAX49" s="851"/>
      <c r="UAY49" s="851"/>
      <c r="UAZ49" s="851"/>
      <c r="UBA49" s="851"/>
      <c r="UBB49" s="851"/>
      <c r="UBC49" s="851"/>
      <c r="UBD49" s="851"/>
      <c r="UBE49" s="851"/>
      <c r="UBF49" s="851"/>
      <c r="UBG49" s="851"/>
      <c r="UBH49" s="851"/>
      <c r="UBI49" s="851"/>
      <c r="UBJ49" s="851"/>
      <c r="UBK49" s="851"/>
      <c r="UBL49" s="851"/>
      <c r="UBM49" s="851"/>
      <c r="UBN49" s="851"/>
      <c r="UBO49" s="851"/>
      <c r="UBP49" s="851"/>
      <c r="UBQ49" s="851"/>
      <c r="UBR49" s="851"/>
      <c r="UBS49" s="851"/>
      <c r="UBT49" s="851"/>
      <c r="UBU49" s="851"/>
      <c r="UBV49" s="851"/>
      <c r="UBW49" s="851"/>
      <c r="UBX49" s="851"/>
      <c r="UBY49" s="851"/>
      <c r="UBZ49" s="851"/>
      <c r="UCA49" s="851"/>
      <c r="UCB49" s="851"/>
      <c r="UCC49" s="851"/>
      <c r="UCD49" s="851"/>
      <c r="UCE49" s="851"/>
      <c r="UCF49" s="851"/>
      <c r="UCG49" s="851"/>
      <c r="UCH49" s="851"/>
      <c r="UCI49" s="851"/>
      <c r="UCJ49" s="851"/>
      <c r="UCK49" s="851"/>
      <c r="UCL49" s="851"/>
      <c r="UCM49" s="851"/>
      <c r="UCN49" s="851"/>
      <c r="UCO49" s="851"/>
      <c r="UCP49" s="851"/>
      <c r="UCQ49" s="851"/>
      <c r="UCR49" s="851"/>
      <c r="UCS49" s="851"/>
      <c r="UCT49" s="851"/>
      <c r="UCU49" s="851"/>
      <c r="UCV49" s="851"/>
      <c r="UCW49" s="851"/>
      <c r="UCX49" s="851"/>
      <c r="UCY49" s="851"/>
      <c r="UCZ49" s="851"/>
      <c r="UDA49" s="851"/>
      <c r="UDB49" s="851"/>
      <c r="UDC49" s="851"/>
      <c r="UDD49" s="851"/>
      <c r="UDE49" s="851"/>
      <c r="UDF49" s="851"/>
      <c r="UDG49" s="851"/>
      <c r="UDH49" s="851"/>
      <c r="UDI49" s="851"/>
      <c r="UDJ49" s="851"/>
      <c r="UDK49" s="851"/>
      <c r="UDL49" s="851"/>
      <c r="UDM49" s="851"/>
      <c r="UDN49" s="851"/>
      <c r="UDO49" s="851"/>
      <c r="UDP49" s="851"/>
      <c r="UDQ49" s="851"/>
      <c r="UDR49" s="851"/>
      <c r="UDS49" s="851"/>
      <c r="UDT49" s="851"/>
      <c r="UDU49" s="851"/>
      <c r="UDV49" s="851"/>
      <c r="UDW49" s="851"/>
      <c r="UDX49" s="851"/>
      <c r="UDY49" s="851"/>
      <c r="UDZ49" s="851"/>
      <c r="UEA49" s="851"/>
      <c r="UEB49" s="851"/>
      <c r="UEC49" s="851"/>
      <c r="UED49" s="851"/>
      <c r="UEE49" s="851"/>
      <c r="UEF49" s="851"/>
      <c r="UEG49" s="851"/>
      <c r="UEH49" s="851"/>
      <c r="UEI49" s="851"/>
      <c r="UEJ49" s="851"/>
      <c r="UEK49" s="851"/>
      <c r="UEL49" s="851"/>
      <c r="UEM49" s="851"/>
      <c r="UEN49" s="851"/>
      <c r="UEO49" s="851"/>
      <c r="UEP49" s="851"/>
      <c r="UEQ49" s="851"/>
      <c r="UER49" s="851"/>
      <c r="UES49" s="851"/>
      <c r="UET49" s="851"/>
      <c r="UEU49" s="851"/>
      <c r="UEV49" s="851"/>
      <c r="UEW49" s="851"/>
      <c r="UEX49" s="851"/>
      <c r="UEY49" s="851"/>
      <c r="UEZ49" s="851"/>
      <c r="UFA49" s="851"/>
      <c r="UFB49" s="851"/>
      <c r="UFC49" s="851"/>
      <c r="UFD49" s="851"/>
      <c r="UFE49" s="851"/>
      <c r="UFF49" s="851"/>
      <c r="UFG49" s="851"/>
      <c r="UFH49" s="851"/>
      <c r="UFI49" s="851"/>
      <c r="UFJ49" s="851"/>
      <c r="UFK49" s="851"/>
      <c r="UFL49" s="851"/>
      <c r="UFM49" s="851"/>
      <c r="UFN49" s="851"/>
      <c r="UFO49" s="851"/>
      <c r="UFP49" s="851"/>
      <c r="UFQ49" s="851"/>
      <c r="UFR49" s="851"/>
      <c r="UFS49" s="851"/>
      <c r="UFT49" s="851"/>
      <c r="UFU49" s="851"/>
      <c r="UFV49" s="851"/>
      <c r="UFW49" s="851"/>
      <c r="UFX49" s="851"/>
      <c r="UFY49" s="851"/>
      <c r="UFZ49" s="851"/>
      <c r="UGA49" s="851"/>
      <c r="UGB49" s="851"/>
      <c r="UGC49" s="851"/>
      <c r="UGD49" s="851"/>
      <c r="UGE49" s="851"/>
      <c r="UGF49" s="851"/>
      <c r="UGG49" s="851"/>
      <c r="UGH49" s="851"/>
      <c r="UGI49" s="851"/>
      <c r="UGJ49" s="851"/>
      <c r="UGK49" s="851"/>
      <c r="UGL49" s="851"/>
      <c r="UGM49" s="851"/>
      <c r="UGN49" s="851"/>
      <c r="UGO49" s="851"/>
      <c r="UGP49" s="851"/>
      <c r="UGQ49" s="851"/>
      <c r="UGR49" s="851"/>
      <c r="UGS49" s="851"/>
      <c r="UGT49" s="851"/>
      <c r="UGU49" s="851"/>
      <c r="UGV49" s="851"/>
      <c r="UGW49" s="851"/>
      <c r="UGX49" s="851"/>
      <c r="UGY49" s="851"/>
      <c r="UGZ49" s="851"/>
      <c r="UHA49" s="851"/>
      <c r="UHB49" s="851"/>
      <c r="UHC49" s="851"/>
      <c r="UHD49" s="851"/>
      <c r="UHE49" s="851"/>
      <c r="UHF49" s="851"/>
      <c r="UHG49" s="851"/>
      <c r="UHH49" s="851"/>
      <c r="UHI49" s="851"/>
      <c r="UHJ49" s="851"/>
      <c r="UHK49" s="851"/>
      <c r="UHL49" s="851"/>
      <c r="UHM49" s="851"/>
      <c r="UHN49" s="851"/>
      <c r="UHO49" s="851"/>
      <c r="UHP49" s="851"/>
      <c r="UHQ49" s="851"/>
      <c r="UHR49" s="851"/>
      <c r="UHS49" s="851"/>
      <c r="UHT49" s="851"/>
      <c r="UHU49" s="851"/>
      <c r="UHV49" s="851"/>
      <c r="UHW49" s="851"/>
      <c r="UHX49" s="851"/>
      <c r="UHY49" s="851"/>
      <c r="UHZ49" s="851"/>
      <c r="UIA49" s="851"/>
      <c r="UIB49" s="851"/>
      <c r="UIC49" s="851"/>
      <c r="UID49" s="851"/>
      <c r="UIE49" s="851"/>
      <c r="UIF49" s="851"/>
      <c r="UIG49" s="851"/>
      <c r="UIH49" s="851"/>
      <c r="UII49" s="851"/>
      <c r="UIJ49" s="851"/>
      <c r="UIK49" s="851"/>
      <c r="UIL49" s="851"/>
      <c r="UIM49" s="851"/>
      <c r="UIN49" s="851"/>
      <c r="UIO49" s="851"/>
      <c r="UIP49" s="851"/>
      <c r="UIQ49" s="851"/>
      <c r="UIR49" s="851"/>
      <c r="UIS49" s="851"/>
      <c r="UIT49" s="851"/>
      <c r="UIU49" s="851"/>
      <c r="UIV49" s="851"/>
      <c r="UIW49" s="851"/>
      <c r="UIX49" s="851"/>
      <c r="UIY49" s="851"/>
      <c r="UIZ49" s="851"/>
      <c r="UJA49" s="851"/>
      <c r="UJB49" s="851"/>
      <c r="UJC49" s="851"/>
      <c r="UJD49" s="851"/>
      <c r="UJE49" s="851"/>
      <c r="UJF49" s="851"/>
      <c r="UJG49" s="851"/>
      <c r="UJH49" s="851"/>
      <c r="UJI49" s="851"/>
      <c r="UJJ49" s="851"/>
      <c r="UJK49" s="851"/>
      <c r="UJL49" s="851"/>
      <c r="UJM49" s="851"/>
      <c r="UJN49" s="851"/>
      <c r="UJO49" s="851"/>
      <c r="UJP49" s="851"/>
      <c r="UJQ49" s="851"/>
      <c r="UJR49" s="851"/>
      <c r="UJS49" s="851"/>
      <c r="UJT49" s="851"/>
      <c r="UJU49" s="851"/>
      <c r="UJV49" s="851"/>
      <c r="UJW49" s="851"/>
      <c r="UJX49" s="851"/>
      <c r="UJY49" s="851"/>
      <c r="UJZ49" s="851"/>
      <c r="UKA49" s="851"/>
      <c r="UKB49" s="851"/>
      <c r="UKC49" s="851"/>
      <c r="UKD49" s="851"/>
      <c r="UKE49" s="851"/>
      <c r="UKF49" s="851"/>
      <c r="UKG49" s="851"/>
      <c r="UKH49" s="851"/>
      <c r="UKI49" s="851"/>
      <c r="UKJ49" s="851"/>
      <c r="UKK49" s="851"/>
      <c r="UKL49" s="851"/>
      <c r="UKM49" s="851"/>
      <c r="UKN49" s="851"/>
      <c r="UKO49" s="851"/>
      <c r="UKP49" s="851"/>
      <c r="UKQ49" s="851"/>
      <c r="UKR49" s="851"/>
      <c r="UKS49" s="851"/>
      <c r="UKT49" s="851"/>
      <c r="UKU49" s="851"/>
      <c r="UKV49" s="851"/>
      <c r="UKW49" s="851"/>
      <c r="UKX49" s="851"/>
      <c r="UKY49" s="851"/>
      <c r="UKZ49" s="851"/>
      <c r="ULA49" s="851"/>
      <c r="ULB49" s="851"/>
      <c r="ULC49" s="851"/>
      <c r="ULD49" s="851"/>
      <c r="ULE49" s="851"/>
      <c r="ULF49" s="851"/>
      <c r="ULG49" s="851"/>
      <c r="ULH49" s="851"/>
      <c r="ULI49" s="851"/>
      <c r="ULJ49" s="851"/>
      <c r="ULK49" s="851"/>
      <c r="ULL49" s="851"/>
      <c r="ULM49" s="851"/>
      <c r="ULN49" s="851"/>
      <c r="ULO49" s="851"/>
      <c r="ULP49" s="851"/>
      <c r="ULQ49" s="851"/>
      <c r="ULR49" s="851"/>
      <c r="ULS49" s="851"/>
      <c r="ULT49" s="851"/>
      <c r="ULU49" s="851"/>
      <c r="ULV49" s="851"/>
      <c r="ULW49" s="851"/>
      <c r="ULX49" s="851"/>
      <c r="ULY49" s="851"/>
      <c r="ULZ49" s="851"/>
      <c r="UMA49" s="851"/>
      <c r="UMB49" s="851"/>
      <c r="UMC49" s="851"/>
      <c r="UMD49" s="851"/>
      <c r="UME49" s="851"/>
      <c r="UMF49" s="851"/>
      <c r="UMG49" s="851"/>
      <c r="UMH49" s="851"/>
      <c r="UMI49" s="851"/>
      <c r="UMJ49" s="851"/>
      <c r="UMK49" s="851"/>
      <c r="UML49" s="851"/>
      <c r="UMM49" s="851"/>
      <c r="UMN49" s="851"/>
      <c r="UMO49" s="851"/>
      <c r="UMP49" s="851"/>
      <c r="UMQ49" s="851"/>
      <c r="UMR49" s="851"/>
      <c r="UMS49" s="851"/>
      <c r="UMT49" s="851"/>
      <c r="UMU49" s="851"/>
      <c r="UMV49" s="851"/>
      <c r="UMW49" s="851"/>
      <c r="UMX49" s="851"/>
      <c r="UMY49" s="851"/>
      <c r="UMZ49" s="851"/>
      <c r="UNA49" s="851"/>
      <c r="UNB49" s="851"/>
      <c r="UNC49" s="851"/>
      <c r="UND49" s="851"/>
      <c r="UNE49" s="851"/>
      <c r="UNF49" s="851"/>
      <c r="UNG49" s="851"/>
      <c r="UNH49" s="851"/>
      <c r="UNI49" s="851"/>
      <c r="UNJ49" s="851"/>
      <c r="UNK49" s="851"/>
      <c r="UNL49" s="851"/>
      <c r="UNM49" s="851"/>
      <c r="UNN49" s="851"/>
      <c r="UNO49" s="851"/>
      <c r="UNP49" s="851"/>
      <c r="UNQ49" s="851"/>
      <c r="UNR49" s="851"/>
      <c r="UNS49" s="851"/>
      <c r="UNT49" s="851"/>
      <c r="UNU49" s="851"/>
      <c r="UNV49" s="851"/>
      <c r="UNW49" s="851"/>
      <c r="UNX49" s="851"/>
      <c r="UNY49" s="851"/>
      <c r="UNZ49" s="851"/>
      <c r="UOA49" s="851"/>
      <c r="UOB49" s="851"/>
      <c r="UOC49" s="851"/>
      <c r="UOD49" s="851"/>
      <c r="UOE49" s="851"/>
      <c r="UOF49" s="851"/>
      <c r="UOG49" s="851"/>
      <c r="UOH49" s="851"/>
      <c r="UOI49" s="851"/>
      <c r="UOJ49" s="851"/>
      <c r="UOK49" s="851"/>
      <c r="UOL49" s="851"/>
      <c r="UOM49" s="851"/>
      <c r="UON49" s="851"/>
      <c r="UOO49" s="851"/>
      <c r="UOP49" s="851"/>
      <c r="UOQ49" s="851"/>
      <c r="UOR49" s="851"/>
      <c r="UOS49" s="851"/>
      <c r="UOT49" s="851"/>
      <c r="UOU49" s="851"/>
      <c r="UOV49" s="851"/>
      <c r="UOW49" s="851"/>
      <c r="UOX49" s="851"/>
      <c r="UOY49" s="851"/>
      <c r="UOZ49" s="851"/>
      <c r="UPA49" s="851"/>
      <c r="UPB49" s="851"/>
      <c r="UPC49" s="851"/>
      <c r="UPD49" s="851"/>
      <c r="UPE49" s="851"/>
      <c r="UPF49" s="851"/>
      <c r="UPG49" s="851"/>
      <c r="UPH49" s="851"/>
      <c r="UPI49" s="851"/>
      <c r="UPJ49" s="851"/>
      <c r="UPK49" s="851"/>
      <c r="UPL49" s="851"/>
      <c r="UPM49" s="851"/>
      <c r="UPN49" s="851"/>
      <c r="UPO49" s="851"/>
      <c r="UPP49" s="851"/>
      <c r="UPQ49" s="851"/>
      <c r="UPR49" s="851"/>
      <c r="UPS49" s="851"/>
      <c r="UPT49" s="851"/>
      <c r="UPU49" s="851"/>
      <c r="UPV49" s="851"/>
      <c r="UPW49" s="851"/>
      <c r="UPX49" s="851"/>
      <c r="UPY49" s="851"/>
      <c r="UPZ49" s="851"/>
      <c r="UQA49" s="851"/>
      <c r="UQB49" s="851"/>
      <c r="UQC49" s="851"/>
      <c r="UQD49" s="851"/>
      <c r="UQE49" s="851"/>
      <c r="UQF49" s="851"/>
      <c r="UQG49" s="851"/>
      <c r="UQH49" s="851"/>
      <c r="UQI49" s="851"/>
      <c r="UQJ49" s="851"/>
      <c r="UQK49" s="851"/>
      <c r="UQL49" s="851"/>
      <c r="UQM49" s="851"/>
      <c r="UQN49" s="851"/>
      <c r="UQO49" s="851"/>
      <c r="UQP49" s="851"/>
      <c r="UQQ49" s="851"/>
      <c r="UQR49" s="851"/>
      <c r="UQS49" s="851"/>
      <c r="UQT49" s="851"/>
      <c r="UQU49" s="851"/>
      <c r="UQV49" s="851"/>
      <c r="UQW49" s="851"/>
      <c r="UQX49" s="851"/>
      <c r="UQY49" s="851"/>
      <c r="UQZ49" s="851"/>
      <c r="URA49" s="851"/>
      <c r="URB49" s="851"/>
      <c r="URC49" s="851"/>
      <c r="URD49" s="851"/>
      <c r="URE49" s="851"/>
      <c r="URF49" s="851"/>
      <c r="URG49" s="851"/>
      <c r="URH49" s="851"/>
      <c r="URI49" s="851"/>
      <c r="URJ49" s="851"/>
      <c r="URK49" s="851"/>
      <c r="URL49" s="851"/>
      <c r="URM49" s="851"/>
      <c r="URN49" s="851"/>
      <c r="URO49" s="851"/>
      <c r="URP49" s="851"/>
      <c r="URQ49" s="851"/>
      <c r="URR49" s="851"/>
      <c r="URS49" s="851"/>
      <c r="URT49" s="851"/>
      <c r="URU49" s="851"/>
      <c r="URV49" s="851"/>
      <c r="URW49" s="851"/>
      <c r="URX49" s="851"/>
      <c r="URY49" s="851"/>
      <c r="URZ49" s="851"/>
      <c r="USA49" s="851"/>
      <c r="USB49" s="851"/>
      <c r="USC49" s="851"/>
      <c r="USD49" s="851"/>
      <c r="USE49" s="851"/>
      <c r="USF49" s="851"/>
      <c r="USG49" s="851"/>
      <c r="USH49" s="851"/>
      <c r="USI49" s="851"/>
      <c r="USJ49" s="851"/>
      <c r="USK49" s="851"/>
      <c r="USL49" s="851"/>
      <c r="USM49" s="851"/>
      <c r="USN49" s="851"/>
      <c r="USO49" s="851"/>
      <c r="USP49" s="851"/>
      <c r="USQ49" s="851"/>
      <c r="USR49" s="851"/>
      <c r="USS49" s="851"/>
      <c r="UST49" s="851"/>
      <c r="USU49" s="851"/>
      <c r="USV49" s="851"/>
      <c r="USW49" s="851"/>
      <c r="USX49" s="851"/>
      <c r="USY49" s="851"/>
      <c r="USZ49" s="851"/>
      <c r="UTA49" s="851"/>
      <c r="UTB49" s="851"/>
      <c r="UTC49" s="851"/>
      <c r="UTD49" s="851"/>
      <c r="UTE49" s="851"/>
      <c r="UTF49" s="851"/>
      <c r="UTG49" s="851"/>
      <c r="UTH49" s="851"/>
      <c r="UTI49" s="851"/>
      <c r="UTJ49" s="851"/>
      <c r="UTK49" s="851"/>
      <c r="UTL49" s="851"/>
      <c r="UTM49" s="851"/>
      <c r="UTN49" s="851"/>
      <c r="UTO49" s="851"/>
      <c r="UTP49" s="851"/>
      <c r="UTQ49" s="851"/>
      <c r="UTR49" s="851"/>
      <c r="UTS49" s="851"/>
      <c r="UTT49" s="851"/>
      <c r="UTU49" s="851"/>
      <c r="UTV49" s="851"/>
      <c r="UTW49" s="851"/>
      <c r="UTX49" s="851"/>
      <c r="UTY49" s="851"/>
      <c r="UTZ49" s="851"/>
      <c r="UUA49" s="851"/>
      <c r="UUB49" s="851"/>
      <c r="UUC49" s="851"/>
      <c r="UUD49" s="851"/>
      <c r="UUE49" s="851"/>
      <c r="UUF49" s="851"/>
      <c r="UUG49" s="851"/>
      <c r="UUH49" s="851"/>
      <c r="UUI49" s="851"/>
      <c r="UUJ49" s="851"/>
      <c r="UUK49" s="851"/>
      <c r="UUL49" s="851"/>
      <c r="UUM49" s="851"/>
      <c r="UUN49" s="851"/>
      <c r="UUO49" s="851"/>
      <c r="UUP49" s="851"/>
      <c r="UUQ49" s="851"/>
      <c r="UUR49" s="851"/>
      <c r="UUS49" s="851"/>
      <c r="UUT49" s="851"/>
      <c r="UUU49" s="851"/>
      <c r="UUV49" s="851"/>
      <c r="UUW49" s="851"/>
      <c r="UUX49" s="851"/>
      <c r="UUY49" s="851"/>
      <c r="UUZ49" s="851"/>
      <c r="UVA49" s="851"/>
      <c r="UVB49" s="851"/>
      <c r="UVC49" s="851"/>
      <c r="UVD49" s="851"/>
      <c r="UVE49" s="851"/>
      <c r="UVF49" s="851"/>
      <c r="UVG49" s="851"/>
      <c r="UVH49" s="851"/>
      <c r="UVI49" s="851"/>
      <c r="UVJ49" s="851"/>
      <c r="UVK49" s="851"/>
      <c r="UVL49" s="851"/>
      <c r="UVM49" s="851"/>
      <c r="UVN49" s="851"/>
      <c r="UVO49" s="851"/>
      <c r="UVP49" s="851"/>
      <c r="UVQ49" s="851"/>
      <c r="UVR49" s="851"/>
      <c r="UVS49" s="851"/>
      <c r="UVT49" s="851"/>
      <c r="UVU49" s="851"/>
      <c r="UVV49" s="851"/>
      <c r="UVW49" s="851"/>
      <c r="UVX49" s="851"/>
      <c r="UVY49" s="851"/>
      <c r="UVZ49" s="851"/>
      <c r="UWA49" s="851"/>
      <c r="UWB49" s="851"/>
      <c r="UWC49" s="851"/>
      <c r="UWD49" s="851"/>
      <c r="UWE49" s="851"/>
      <c r="UWF49" s="851"/>
      <c r="UWG49" s="851"/>
      <c r="UWH49" s="851"/>
      <c r="UWI49" s="851"/>
      <c r="UWJ49" s="851"/>
      <c r="UWK49" s="851"/>
      <c r="UWL49" s="851"/>
      <c r="UWM49" s="851"/>
      <c r="UWN49" s="851"/>
      <c r="UWO49" s="851"/>
      <c r="UWP49" s="851"/>
      <c r="UWQ49" s="851"/>
      <c r="UWR49" s="851"/>
      <c r="UWS49" s="851"/>
      <c r="UWT49" s="851"/>
      <c r="UWU49" s="851"/>
      <c r="UWV49" s="851"/>
      <c r="UWW49" s="851"/>
      <c r="UWX49" s="851"/>
      <c r="UWY49" s="851"/>
      <c r="UWZ49" s="851"/>
      <c r="UXA49" s="851"/>
      <c r="UXB49" s="851"/>
      <c r="UXC49" s="851"/>
      <c r="UXD49" s="851"/>
      <c r="UXE49" s="851"/>
      <c r="UXF49" s="851"/>
      <c r="UXG49" s="851"/>
      <c r="UXH49" s="851"/>
      <c r="UXI49" s="851"/>
      <c r="UXJ49" s="851"/>
      <c r="UXK49" s="851"/>
      <c r="UXL49" s="851"/>
      <c r="UXM49" s="851"/>
      <c r="UXN49" s="851"/>
      <c r="UXO49" s="851"/>
      <c r="UXP49" s="851"/>
      <c r="UXQ49" s="851"/>
      <c r="UXR49" s="851"/>
      <c r="UXS49" s="851"/>
      <c r="UXT49" s="851"/>
      <c r="UXU49" s="851"/>
      <c r="UXV49" s="851"/>
      <c r="UXW49" s="851"/>
      <c r="UXX49" s="851"/>
      <c r="UXY49" s="851"/>
      <c r="UXZ49" s="851"/>
      <c r="UYA49" s="851"/>
      <c r="UYB49" s="851"/>
      <c r="UYC49" s="851"/>
      <c r="UYD49" s="851"/>
      <c r="UYE49" s="851"/>
      <c r="UYF49" s="851"/>
      <c r="UYG49" s="851"/>
      <c r="UYH49" s="851"/>
      <c r="UYI49" s="851"/>
      <c r="UYJ49" s="851"/>
      <c r="UYK49" s="851"/>
      <c r="UYL49" s="851"/>
      <c r="UYM49" s="851"/>
      <c r="UYN49" s="851"/>
      <c r="UYO49" s="851"/>
      <c r="UYP49" s="851"/>
      <c r="UYQ49" s="851"/>
      <c r="UYR49" s="851"/>
      <c r="UYS49" s="851"/>
      <c r="UYT49" s="851"/>
      <c r="UYU49" s="851"/>
      <c r="UYV49" s="851"/>
      <c r="UYW49" s="851"/>
      <c r="UYX49" s="851"/>
      <c r="UYY49" s="851"/>
      <c r="UYZ49" s="851"/>
      <c r="UZA49" s="851"/>
      <c r="UZB49" s="851"/>
      <c r="UZC49" s="851"/>
      <c r="UZD49" s="851"/>
      <c r="UZE49" s="851"/>
      <c r="UZF49" s="851"/>
      <c r="UZG49" s="851"/>
      <c r="UZH49" s="851"/>
      <c r="UZI49" s="851"/>
      <c r="UZJ49" s="851"/>
      <c r="UZK49" s="851"/>
      <c r="UZL49" s="851"/>
      <c r="UZM49" s="851"/>
      <c r="UZN49" s="851"/>
      <c r="UZO49" s="851"/>
      <c r="UZP49" s="851"/>
      <c r="UZQ49" s="851"/>
      <c r="UZR49" s="851"/>
      <c r="UZS49" s="851"/>
      <c r="UZT49" s="851"/>
      <c r="UZU49" s="851"/>
      <c r="UZV49" s="851"/>
      <c r="UZW49" s="851"/>
      <c r="UZX49" s="851"/>
      <c r="UZY49" s="851"/>
      <c r="UZZ49" s="851"/>
      <c r="VAA49" s="851"/>
      <c r="VAB49" s="851"/>
      <c r="VAC49" s="851"/>
      <c r="VAD49" s="851"/>
      <c r="VAE49" s="851"/>
      <c r="VAF49" s="851"/>
      <c r="VAG49" s="851"/>
      <c r="VAH49" s="851"/>
      <c r="VAI49" s="851"/>
      <c r="VAJ49" s="851"/>
      <c r="VAK49" s="851"/>
      <c r="VAL49" s="851"/>
      <c r="VAM49" s="851"/>
      <c r="VAN49" s="851"/>
      <c r="VAO49" s="851"/>
      <c r="VAP49" s="851"/>
      <c r="VAQ49" s="851"/>
      <c r="VAR49" s="851"/>
      <c r="VAS49" s="851"/>
      <c r="VAT49" s="851"/>
      <c r="VAU49" s="851"/>
      <c r="VAV49" s="851"/>
      <c r="VAW49" s="851"/>
      <c r="VAX49" s="851"/>
      <c r="VAY49" s="851"/>
      <c r="VAZ49" s="851"/>
      <c r="VBA49" s="851"/>
      <c r="VBB49" s="851"/>
      <c r="VBC49" s="851"/>
      <c r="VBD49" s="851"/>
      <c r="VBE49" s="851"/>
      <c r="VBF49" s="851"/>
      <c r="VBG49" s="851"/>
      <c r="VBH49" s="851"/>
      <c r="VBI49" s="851"/>
      <c r="VBJ49" s="851"/>
      <c r="VBK49" s="851"/>
      <c r="VBL49" s="851"/>
      <c r="VBM49" s="851"/>
      <c r="VBN49" s="851"/>
      <c r="VBO49" s="851"/>
      <c r="VBP49" s="851"/>
      <c r="VBQ49" s="851"/>
      <c r="VBR49" s="851"/>
      <c r="VBS49" s="851"/>
      <c r="VBT49" s="851"/>
      <c r="VBU49" s="851"/>
      <c r="VBV49" s="851"/>
      <c r="VBW49" s="851"/>
      <c r="VBX49" s="851"/>
      <c r="VBY49" s="851"/>
      <c r="VBZ49" s="851"/>
      <c r="VCA49" s="851"/>
      <c r="VCB49" s="851"/>
      <c r="VCC49" s="851"/>
      <c r="VCD49" s="851"/>
      <c r="VCE49" s="851"/>
      <c r="VCF49" s="851"/>
      <c r="VCG49" s="851"/>
      <c r="VCH49" s="851"/>
      <c r="VCI49" s="851"/>
      <c r="VCJ49" s="851"/>
      <c r="VCK49" s="851"/>
      <c r="VCL49" s="851"/>
      <c r="VCM49" s="851"/>
      <c r="VCN49" s="851"/>
      <c r="VCO49" s="851"/>
      <c r="VCP49" s="851"/>
      <c r="VCQ49" s="851"/>
      <c r="VCR49" s="851"/>
      <c r="VCS49" s="851"/>
      <c r="VCT49" s="851"/>
      <c r="VCU49" s="851"/>
      <c r="VCV49" s="851"/>
      <c r="VCW49" s="851"/>
      <c r="VCX49" s="851"/>
      <c r="VCY49" s="851"/>
      <c r="VCZ49" s="851"/>
      <c r="VDA49" s="851"/>
      <c r="VDB49" s="851"/>
      <c r="VDC49" s="851"/>
      <c r="VDD49" s="851"/>
      <c r="VDE49" s="851"/>
      <c r="VDF49" s="851"/>
      <c r="VDG49" s="851"/>
      <c r="VDH49" s="851"/>
      <c r="VDI49" s="851"/>
      <c r="VDJ49" s="851"/>
      <c r="VDK49" s="851"/>
      <c r="VDL49" s="851"/>
      <c r="VDM49" s="851"/>
      <c r="VDN49" s="851"/>
      <c r="VDO49" s="851"/>
      <c r="VDP49" s="851"/>
      <c r="VDQ49" s="851"/>
      <c r="VDR49" s="851"/>
      <c r="VDS49" s="851"/>
      <c r="VDT49" s="851"/>
      <c r="VDU49" s="851"/>
      <c r="VDV49" s="851"/>
      <c r="VDW49" s="851"/>
      <c r="VDX49" s="851"/>
      <c r="VDY49" s="851"/>
      <c r="VDZ49" s="851"/>
      <c r="VEA49" s="851"/>
      <c r="VEB49" s="851"/>
      <c r="VEC49" s="851"/>
      <c r="VED49" s="851"/>
      <c r="VEE49" s="851"/>
      <c r="VEF49" s="851"/>
      <c r="VEG49" s="851"/>
      <c r="VEH49" s="851"/>
      <c r="VEI49" s="851"/>
      <c r="VEJ49" s="851"/>
      <c r="VEK49" s="851"/>
      <c r="VEL49" s="851"/>
      <c r="VEM49" s="851"/>
      <c r="VEN49" s="851"/>
      <c r="VEO49" s="851"/>
      <c r="VEP49" s="851"/>
      <c r="VEQ49" s="851"/>
      <c r="VER49" s="851"/>
      <c r="VES49" s="851"/>
      <c r="VET49" s="851"/>
      <c r="VEU49" s="851"/>
      <c r="VEV49" s="851"/>
      <c r="VEW49" s="851"/>
      <c r="VEX49" s="851"/>
      <c r="VEY49" s="851"/>
      <c r="VEZ49" s="851"/>
      <c r="VFA49" s="851"/>
      <c r="VFB49" s="851"/>
      <c r="VFC49" s="851"/>
      <c r="VFD49" s="851"/>
      <c r="VFE49" s="851"/>
      <c r="VFF49" s="851"/>
      <c r="VFG49" s="851"/>
      <c r="VFH49" s="851"/>
      <c r="VFI49" s="851"/>
      <c r="VFJ49" s="851"/>
      <c r="VFK49" s="851"/>
      <c r="VFL49" s="851"/>
      <c r="VFM49" s="851"/>
      <c r="VFN49" s="851"/>
      <c r="VFO49" s="851"/>
      <c r="VFP49" s="851"/>
      <c r="VFQ49" s="851"/>
      <c r="VFR49" s="851"/>
      <c r="VFS49" s="851"/>
      <c r="VFT49" s="851"/>
      <c r="VFU49" s="851"/>
      <c r="VFV49" s="851"/>
      <c r="VFW49" s="851"/>
      <c r="VFX49" s="851"/>
      <c r="VFY49" s="851"/>
      <c r="VFZ49" s="851"/>
      <c r="VGA49" s="851"/>
      <c r="VGB49" s="851"/>
      <c r="VGC49" s="851"/>
      <c r="VGD49" s="851"/>
      <c r="VGE49" s="851"/>
      <c r="VGF49" s="851"/>
      <c r="VGG49" s="851"/>
      <c r="VGH49" s="851"/>
      <c r="VGI49" s="851"/>
      <c r="VGJ49" s="851"/>
      <c r="VGK49" s="851"/>
      <c r="VGL49" s="851"/>
      <c r="VGM49" s="851"/>
      <c r="VGN49" s="851"/>
      <c r="VGO49" s="851"/>
      <c r="VGP49" s="851"/>
      <c r="VGQ49" s="851"/>
      <c r="VGR49" s="851"/>
      <c r="VGS49" s="851"/>
      <c r="VGT49" s="851"/>
      <c r="VGU49" s="851"/>
      <c r="VGV49" s="851"/>
      <c r="VGW49" s="851"/>
      <c r="VGX49" s="851"/>
      <c r="VGY49" s="851"/>
      <c r="VGZ49" s="851"/>
      <c r="VHA49" s="851"/>
      <c r="VHB49" s="851"/>
      <c r="VHC49" s="851"/>
      <c r="VHD49" s="851"/>
      <c r="VHE49" s="851"/>
      <c r="VHF49" s="851"/>
      <c r="VHG49" s="851"/>
      <c r="VHH49" s="851"/>
      <c r="VHI49" s="851"/>
      <c r="VHJ49" s="851"/>
      <c r="VHK49" s="851"/>
      <c r="VHL49" s="851"/>
      <c r="VHM49" s="851"/>
      <c r="VHN49" s="851"/>
      <c r="VHO49" s="851"/>
      <c r="VHP49" s="851"/>
      <c r="VHQ49" s="851"/>
      <c r="VHR49" s="851"/>
      <c r="VHS49" s="851"/>
      <c r="VHT49" s="851"/>
      <c r="VHU49" s="851"/>
      <c r="VHV49" s="851"/>
      <c r="VHW49" s="851"/>
      <c r="VHX49" s="851"/>
      <c r="VHY49" s="851"/>
      <c r="VHZ49" s="851"/>
      <c r="VIA49" s="851"/>
      <c r="VIB49" s="851"/>
      <c r="VIC49" s="851"/>
      <c r="VID49" s="851"/>
      <c r="VIE49" s="851"/>
      <c r="VIF49" s="851"/>
      <c r="VIG49" s="851"/>
      <c r="VIH49" s="851"/>
      <c r="VII49" s="851"/>
      <c r="VIJ49" s="851"/>
      <c r="VIK49" s="851"/>
      <c r="VIL49" s="851"/>
      <c r="VIM49" s="851"/>
      <c r="VIN49" s="851"/>
      <c r="VIO49" s="851"/>
      <c r="VIP49" s="851"/>
      <c r="VIQ49" s="851"/>
      <c r="VIR49" s="851"/>
      <c r="VIS49" s="851"/>
      <c r="VIT49" s="851"/>
      <c r="VIU49" s="851"/>
      <c r="VIV49" s="851"/>
      <c r="VIW49" s="851"/>
      <c r="VIX49" s="851"/>
      <c r="VIY49" s="851"/>
      <c r="VIZ49" s="851"/>
      <c r="VJA49" s="851"/>
      <c r="VJB49" s="851"/>
      <c r="VJC49" s="851"/>
      <c r="VJD49" s="851"/>
      <c r="VJE49" s="851"/>
      <c r="VJF49" s="851"/>
      <c r="VJG49" s="851"/>
      <c r="VJH49" s="851"/>
      <c r="VJI49" s="851"/>
      <c r="VJJ49" s="851"/>
      <c r="VJK49" s="851"/>
      <c r="VJL49" s="851"/>
      <c r="VJM49" s="851"/>
      <c r="VJN49" s="851"/>
      <c r="VJO49" s="851"/>
      <c r="VJP49" s="851"/>
      <c r="VJQ49" s="851"/>
      <c r="VJR49" s="851"/>
      <c r="VJS49" s="851"/>
      <c r="VJT49" s="851"/>
      <c r="VJU49" s="851"/>
      <c r="VJV49" s="851"/>
      <c r="VJW49" s="851"/>
      <c r="VJX49" s="851"/>
      <c r="VJY49" s="851"/>
      <c r="VJZ49" s="851"/>
      <c r="VKA49" s="851"/>
      <c r="VKB49" s="851"/>
      <c r="VKC49" s="851"/>
      <c r="VKD49" s="851"/>
      <c r="VKE49" s="851"/>
      <c r="VKF49" s="851"/>
      <c r="VKG49" s="851"/>
      <c r="VKH49" s="851"/>
      <c r="VKI49" s="851"/>
      <c r="VKJ49" s="851"/>
      <c r="VKK49" s="851"/>
      <c r="VKL49" s="851"/>
      <c r="VKM49" s="851"/>
      <c r="VKN49" s="851"/>
      <c r="VKO49" s="851"/>
      <c r="VKP49" s="851"/>
      <c r="VKQ49" s="851"/>
      <c r="VKR49" s="851"/>
      <c r="VKS49" s="851"/>
      <c r="VKT49" s="851"/>
      <c r="VKU49" s="851"/>
      <c r="VKV49" s="851"/>
      <c r="VKW49" s="851"/>
      <c r="VKX49" s="851"/>
      <c r="VKY49" s="851"/>
      <c r="VKZ49" s="851"/>
      <c r="VLA49" s="851"/>
      <c r="VLB49" s="851"/>
      <c r="VLC49" s="851"/>
      <c r="VLD49" s="851"/>
      <c r="VLE49" s="851"/>
      <c r="VLF49" s="851"/>
      <c r="VLG49" s="851"/>
      <c r="VLH49" s="851"/>
      <c r="VLI49" s="851"/>
      <c r="VLJ49" s="851"/>
      <c r="VLK49" s="851"/>
      <c r="VLL49" s="851"/>
      <c r="VLM49" s="851"/>
      <c r="VLN49" s="851"/>
      <c r="VLO49" s="851"/>
      <c r="VLP49" s="851"/>
      <c r="VLQ49" s="851"/>
      <c r="VLR49" s="851"/>
      <c r="VLS49" s="851"/>
      <c r="VLT49" s="851"/>
      <c r="VLU49" s="851"/>
      <c r="VLV49" s="851"/>
      <c r="VLW49" s="851"/>
      <c r="VLX49" s="851"/>
      <c r="VLY49" s="851"/>
      <c r="VLZ49" s="851"/>
      <c r="VMA49" s="851"/>
      <c r="VMB49" s="851"/>
      <c r="VMC49" s="851"/>
      <c r="VMD49" s="851"/>
      <c r="VME49" s="851"/>
      <c r="VMF49" s="851"/>
      <c r="VMG49" s="851"/>
      <c r="VMH49" s="851"/>
      <c r="VMI49" s="851"/>
      <c r="VMJ49" s="851"/>
      <c r="VMK49" s="851"/>
      <c r="VML49" s="851"/>
      <c r="VMM49" s="851"/>
      <c r="VMN49" s="851"/>
      <c r="VMO49" s="851"/>
      <c r="VMP49" s="851"/>
      <c r="VMQ49" s="851"/>
      <c r="VMR49" s="851"/>
      <c r="VMS49" s="851"/>
      <c r="VMT49" s="851"/>
      <c r="VMU49" s="851"/>
      <c r="VMV49" s="851"/>
      <c r="VMW49" s="851"/>
      <c r="VMX49" s="851"/>
      <c r="VMY49" s="851"/>
      <c r="VMZ49" s="851"/>
      <c r="VNA49" s="851"/>
      <c r="VNB49" s="851"/>
      <c r="VNC49" s="851"/>
      <c r="VND49" s="851"/>
      <c r="VNE49" s="851"/>
      <c r="VNF49" s="851"/>
      <c r="VNG49" s="851"/>
      <c r="VNH49" s="851"/>
      <c r="VNI49" s="851"/>
      <c r="VNJ49" s="851"/>
      <c r="VNK49" s="851"/>
      <c r="VNL49" s="851"/>
      <c r="VNM49" s="851"/>
      <c r="VNN49" s="851"/>
      <c r="VNO49" s="851"/>
      <c r="VNP49" s="851"/>
      <c r="VNQ49" s="851"/>
      <c r="VNR49" s="851"/>
      <c r="VNS49" s="851"/>
      <c r="VNT49" s="851"/>
      <c r="VNU49" s="851"/>
      <c r="VNV49" s="851"/>
      <c r="VNW49" s="851"/>
      <c r="VNX49" s="851"/>
      <c r="VNY49" s="851"/>
      <c r="VNZ49" s="851"/>
      <c r="VOA49" s="851"/>
      <c r="VOB49" s="851"/>
      <c r="VOC49" s="851"/>
      <c r="VOD49" s="851"/>
      <c r="VOE49" s="851"/>
      <c r="VOF49" s="851"/>
      <c r="VOG49" s="851"/>
      <c r="VOH49" s="851"/>
      <c r="VOI49" s="851"/>
      <c r="VOJ49" s="851"/>
      <c r="VOK49" s="851"/>
      <c r="VOL49" s="851"/>
      <c r="VOM49" s="851"/>
      <c r="VON49" s="851"/>
      <c r="VOO49" s="851"/>
      <c r="VOP49" s="851"/>
      <c r="VOQ49" s="851"/>
      <c r="VOR49" s="851"/>
      <c r="VOS49" s="851"/>
      <c r="VOT49" s="851"/>
      <c r="VOU49" s="851"/>
      <c r="VOV49" s="851"/>
      <c r="VOW49" s="851"/>
      <c r="VOX49" s="851"/>
      <c r="VOY49" s="851"/>
      <c r="VOZ49" s="851"/>
      <c r="VPA49" s="851"/>
      <c r="VPB49" s="851"/>
      <c r="VPC49" s="851"/>
      <c r="VPD49" s="851"/>
      <c r="VPE49" s="851"/>
      <c r="VPF49" s="851"/>
      <c r="VPG49" s="851"/>
      <c r="VPH49" s="851"/>
      <c r="VPI49" s="851"/>
      <c r="VPJ49" s="851"/>
      <c r="VPK49" s="851"/>
      <c r="VPL49" s="851"/>
      <c r="VPM49" s="851"/>
      <c r="VPN49" s="851"/>
      <c r="VPO49" s="851"/>
      <c r="VPP49" s="851"/>
      <c r="VPQ49" s="851"/>
      <c r="VPR49" s="851"/>
      <c r="VPS49" s="851"/>
      <c r="VPT49" s="851"/>
      <c r="VPU49" s="851"/>
      <c r="VPV49" s="851"/>
      <c r="VPW49" s="851"/>
      <c r="VPX49" s="851"/>
      <c r="VPY49" s="851"/>
      <c r="VPZ49" s="851"/>
      <c r="VQA49" s="851"/>
      <c r="VQB49" s="851"/>
      <c r="VQC49" s="851"/>
      <c r="VQD49" s="851"/>
      <c r="VQE49" s="851"/>
      <c r="VQF49" s="851"/>
      <c r="VQG49" s="851"/>
      <c r="VQH49" s="851"/>
      <c r="VQI49" s="851"/>
      <c r="VQJ49" s="851"/>
      <c r="VQK49" s="851"/>
      <c r="VQL49" s="851"/>
      <c r="VQM49" s="851"/>
      <c r="VQN49" s="851"/>
      <c r="VQO49" s="851"/>
      <c r="VQP49" s="851"/>
      <c r="VQQ49" s="851"/>
      <c r="VQR49" s="851"/>
      <c r="VQS49" s="851"/>
      <c r="VQT49" s="851"/>
      <c r="VQU49" s="851"/>
      <c r="VQV49" s="851"/>
      <c r="VQW49" s="851"/>
      <c r="VQX49" s="851"/>
      <c r="VQY49" s="851"/>
      <c r="VQZ49" s="851"/>
      <c r="VRA49" s="851"/>
      <c r="VRB49" s="851"/>
      <c r="VRC49" s="851"/>
      <c r="VRD49" s="851"/>
      <c r="VRE49" s="851"/>
      <c r="VRF49" s="851"/>
      <c r="VRG49" s="851"/>
      <c r="VRH49" s="851"/>
      <c r="VRI49" s="851"/>
      <c r="VRJ49" s="851"/>
      <c r="VRK49" s="851"/>
      <c r="VRL49" s="851"/>
      <c r="VRM49" s="851"/>
      <c r="VRN49" s="851"/>
      <c r="VRO49" s="851"/>
      <c r="VRP49" s="851"/>
      <c r="VRQ49" s="851"/>
      <c r="VRR49" s="851"/>
      <c r="VRS49" s="851"/>
      <c r="VRT49" s="851"/>
      <c r="VRU49" s="851"/>
      <c r="VRV49" s="851"/>
      <c r="VRW49" s="851"/>
      <c r="VRX49" s="851"/>
      <c r="VRY49" s="851"/>
      <c r="VRZ49" s="851"/>
      <c r="VSA49" s="851"/>
      <c r="VSB49" s="851"/>
      <c r="VSC49" s="851"/>
      <c r="VSD49" s="851"/>
      <c r="VSE49" s="851"/>
      <c r="VSF49" s="851"/>
      <c r="VSG49" s="851"/>
      <c r="VSH49" s="851"/>
      <c r="VSI49" s="851"/>
      <c r="VSJ49" s="851"/>
      <c r="VSK49" s="851"/>
      <c r="VSL49" s="851"/>
      <c r="VSM49" s="851"/>
      <c r="VSN49" s="851"/>
      <c r="VSO49" s="851"/>
      <c r="VSP49" s="851"/>
      <c r="VSQ49" s="851"/>
      <c r="VSR49" s="851"/>
      <c r="VSS49" s="851"/>
      <c r="VST49" s="851"/>
      <c r="VSU49" s="851"/>
      <c r="VSV49" s="851"/>
      <c r="VSW49" s="851"/>
      <c r="VSX49" s="851"/>
      <c r="VSY49" s="851"/>
      <c r="VSZ49" s="851"/>
      <c r="VTA49" s="851"/>
      <c r="VTB49" s="851"/>
      <c r="VTC49" s="851"/>
      <c r="VTD49" s="851"/>
      <c r="VTE49" s="851"/>
      <c r="VTF49" s="851"/>
      <c r="VTG49" s="851"/>
      <c r="VTH49" s="851"/>
      <c r="VTI49" s="851"/>
      <c r="VTJ49" s="851"/>
      <c r="VTK49" s="851"/>
      <c r="VTL49" s="851"/>
      <c r="VTM49" s="851"/>
      <c r="VTN49" s="851"/>
      <c r="VTO49" s="851"/>
      <c r="VTP49" s="851"/>
      <c r="VTQ49" s="851"/>
      <c r="VTR49" s="851"/>
      <c r="VTS49" s="851"/>
      <c r="VTT49" s="851"/>
      <c r="VTU49" s="851"/>
      <c r="VTV49" s="851"/>
      <c r="VTW49" s="851"/>
      <c r="VTX49" s="851"/>
      <c r="VTY49" s="851"/>
      <c r="VTZ49" s="851"/>
      <c r="VUA49" s="851"/>
      <c r="VUB49" s="851"/>
      <c r="VUC49" s="851"/>
      <c r="VUD49" s="851"/>
      <c r="VUE49" s="851"/>
      <c r="VUF49" s="851"/>
      <c r="VUG49" s="851"/>
      <c r="VUH49" s="851"/>
      <c r="VUI49" s="851"/>
      <c r="VUJ49" s="851"/>
      <c r="VUK49" s="851"/>
      <c r="VUL49" s="851"/>
      <c r="VUM49" s="851"/>
      <c r="VUN49" s="851"/>
      <c r="VUO49" s="851"/>
      <c r="VUP49" s="851"/>
      <c r="VUQ49" s="851"/>
      <c r="VUR49" s="851"/>
      <c r="VUS49" s="851"/>
      <c r="VUT49" s="851"/>
      <c r="VUU49" s="851"/>
      <c r="VUV49" s="851"/>
      <c r="VUW49" s="851"/>
      <c r="VUX49" s="851"/>
      <c r="VUY49" s="851"/>
      <c r="VUZ49" s="851"/>
      <c r="VVA49" s="851"/>
      <c r="VVB49" s="851"/>
      <c r="VVC49" s="851"/>
      <c r="VVD49" s="851"/>
      <c r="VVE49" s="851"/>
      <c r="VVF49" s="851"/>
      <c r="VVG49" s="851"/>
      <c r="VVH49" s="851"/>
      <c r="VVI49" s="851"/>
      <c r="VVJ49" s="851"/>
      <c r="VVK49" s="851"/>
      <c r="VVL49" s="851"/>
      <c r="VVM49" s="851"/>
      <c r="VVN49" s="851"/>
      <c r="VVO49" s="851"/>
      <c r="VVP49" s="851"/>
      <c r="VVQ49" s="851"/>
      <c r="VVR49" s="851"/>
      <c r="VVS49" s="851"/>
      <c r="VVT49" s="851"/>
      <c r="VVU49" s="851"/>
      <c r="VVV49" s="851"/>
      <c r="VVW49" s="851"/>
      <c r="VVX49" s="851"/>
      <c r="VVY49" s="851"/>
      <c r="VVZ49" s="851"/>
      <c r="VWA49" s="851"/>
      <c r="VWB49" s="851"/>
      <c r="VWC49" s="851"/>
      <c r="VWD49" s="851"/>
      <c r="VWE49" s="851"/>
      <c r="VWF49" s="851"/>
      <c r="VWG49" s="851"/>
      <c r="VWH49" s="851"/>
      <c r="VWI49" s="851"/>
      <c r="VWJ49" s="851"/>
      <c r="VWK49" s="851"/>
      <c r="VWL49" s="851"/>
      <c r="VWM49" s="851"/>
      <c r="VWN49" s="851"/>
      <c r="VWO49" s="851"/>
      <c r="VWP49" s="851"/>
      <c r="VWQ49" s="851"/>
      <c r="VWR49" s="851"/>
      <c r="VWS49" s="851"/>
      <c r="VWT49" s="851"/>
      <c r="VWU49" s="851"/>
      <c r="VWV49" s="851"/>
      <c r="VWW49" s="851"/>
      <c r="VWX49" s="851"/>
      <c r="VWY49" s="851"/>
      <c r="VWZ49" s="851"/>
      <c r="VXA49" s="851"/>
      <c r="VXB49" s="851"/>
      <c r="VXC49" s="851"/>
      <c r="VXD49" s="851"/>
      <c r="VXE49" s="851"/>
      <c r="VXF49" s="851"/>
      <c r="VXG49" s="851"/>
      <c r="VXH49" s="851"/>
      <c r="VXI49" s="851"/>
      <c r="VXJ49" s="851"/>
      <c r="VXK49" s="851"/>
      <c r="VXL49" s="851"/>
      <c r="VXM49" s="851"/>
      <c r="VXN49" s="851"/>
      <c r="VXO49" s="851"/>
      <c r="VXP49" s="851"/>
      <c r="VXQ49" s="851"/>
      <c r="VXR49" s="851"/>
      <c r="VXS49" s="851"/>
      <c r="VXT49" s="851"/>
      <c r="VXU49" s="851"/>
      <c r="VXV49" s="851"/>
      <c r="VXW49" s="851"/>
      <c r="VXX49" s="851"/>
      <c r="VXY49" s="851"/>
      <c r="VXZ49" s="851"/>
      <c r="VYA49" s="851"/>
      <c r="VYB49" s="851"/>
      <c r="VYC49" s="851"/>
      <c r="VYD49" s="851"/>
      <c r="VYE49" s="851"/>
      <c r="VYF49" s="851"/>
      <c r="VYG49" s="851"/>
      <c r="VYH49" s="851"/>
      <c r="VYI49" s="851"/>
      <c r="VYJ49" s="851"/>
      <c r="VYK49" s="851"/>
      <c r="VYL49" s="851"/>
      <c r="VYM49" s="851"/>
      <c r="VYN49" s="851"/>
      <c r="VYO49" s="851"/>
      <c r="VYP49" s="851"/>
      <c r="VYQ49" s="851"/>
      <c r="VYR49" s="851"/>
      <c r="VYS49" s="851"/>
      <c r="VYT49" s="851"/>
      <c r="VYU49" s="851"/>
      <c r="VYV49" s="851"/>
      <c r="VYW49" s="851"/>
      <c r="VYX49" s="851"/>
      <c r="VYY49" s="851"/>
      <c r="VYZ49" s="851"/>
      <c r="VZA49" s="851"/>
      <c r="VZB49" s="851"/>
      <c r="VZC49" s="851"/>
      <c r="VZD49" s="851"/>
      <c r="VZE49" s="851"/>
      <c r="VZF49" s="851"/>
      <c r="VZG49" s="851"/>
      <c r="VZH49" s="851"/>
      <c r="VZI49" s="851"/>
      <c r="VZJ49" s="851"/>
      <c r="VZK49" s="851"/>
      <c r="VZL49" s="851"/>
      <c r="VZM49" s="851"/>
      <c r="VZN49" s="851"/>
      <c r="VZO49" s="851"/>
      <c r="VZP49" s="851"/>
      <c r="VZQ49" s="851"/>
      <c r="VZR49" s="851"/>
      <c r="VZS49" s="851"/>
      <c r="VZT49" s="851"/>
      <c r="VZU49" s="851"/>
      <c r="VZV49" s="851"/>
      <c r="VZW49" s="851"/>
      <c r="VZX49" s="851"/>
      <c r="VZY49" s="851"/>
      <c r="VZZ49" s="851"/>
      <c r="WAA49" s="851"/>
      <c r="WAB49" s="851"/>
      <c r="WAC49" s="851"/>
      <c r="WAD49" s="851"/>
      <c r="WAE49" s="851"/>
      <c r="WAF49" s="851"/>
      <c r="WAG49" s="851"/>
      <c r="WAH49" s="851"/>
      <c r="WAI49" s="851"/>
      <c r="WAJ49" s="851"/>
      <c r="WAK49" s="851"/>
      <c r="WAL49" s="851"/>
      <c r="WAM49" s="851"/>
      <c r="WAN49" s="851"/>
      <c r="WAO49" s="851"/>
      <c r="WAP49" s="851"/>
      <c r="WAQ49" s="851"/>
      <c r="WAR49" s="851"/>
      <c r="WAS49" s="851"/>
      <c r="WAT49" s="851"/>
      <c r="WAU49" s="851"/>
      <c r="WAV49" s="851"/>
      <c r="WAW49" s="851"/>
      <c r="WAX49" s="851"/>
      <c r="WAY49" s="851"/>
      <c r="WAZ49" s="851"/>
      <c r="WBA49" s="851"/>
      <c r="WBB49" s="851"/>
      <c r="WBC49" s="851"/>
      <c r="WBD49" s="851"/>
      <c r="WBE49" s="851"/>
      <c r="WBF49" s="851"/>
      <c r="WBG49" s="851"/>
      <c r="WBH49" s="851"/>
      <c r="WBI49" s="851"/>
      <c r="WBJ49" s="851"/>
      <c r="WBK49" s="851"/>
      <c r="WBL49" s="851"/>
      <c r="WBM49" s="851"/>
      <c r="WBN49" s="851"/>
      <c r="WBO49" s="851"/>
      <c r="WBP49" s="851"/>
      <c r="WBQ49" s="851"/>
      <c r="WBR49" s="851"/>
      <c r="WBS49" s="851"/>
      <c r="WBT49" s="851"/>
      <c r="WBU49" s="851"/>
      <c r="WBV49" s="851"/>
      <c r="WBW49" s="851"/>
      <c r="WBX49" s="851"/>
      <c r="WBY49" s="851"/>
      <c r="WBZ49" s="851"/>
      <c r="WCA49" s="851"/>
      <c r="WCB49" s="851"/>
      <c r="WCC49" s="851"/>
      <c r="WCD49" s="851"/>
      <c r="WCE49" s="851"/>
      <c r="WCF49" s="851"/>
      <c r="WCG49" s="851"/>
      <c r="WCH49" s="851"/>
      <c r="WCI49" s="851"/>
      <c r="WCJ49" s="851"/>
      <c r="WCK49" s="851"/>
      <c r="WCL49" s="851"/>
      <c r="WCM49" s="851"/>
      <c r="WCN49" s="851"/>
      <c r="WCO49" s="851"/>
      <c r="WCP49" s="851"/>
      <c r="WCQ49" s="851"/>
      <c r="WCR49" s="851"/>
      <c r="WCS49" s="851"/>
      <c r="WCT49" s="851"/>
      <c r="WCU49" s="851"/>
      <c r="WCV49" s="851"/>
      <c r="WCW49" s="851"/>
      <c r="WCX49" s="851"/>
      <c r="WCY49" s="851"/>
      <c r="WCZ49" s="851"/>
      <c r="WDA49" s="851"/>
      <c r="WDB49" s="851"/>
      <c r="WDC49" s="851"/>
      <c r="WDD49" s="851"/>
      <c r="WDE49" s="851"/>
      <c r="WDF49" s="851"/>
      <c r="WDG49" s="851"/>
      <c r="WDH49" s="851"/>
      <c r="WDI49" s="851"/>
      <c r="WDJ49" s="851"/>
      <c r="WDK49" s="851"/>
      <c r="WDL49" s="851"/>
      <c r="WDM49" s="851"/>
      <c r="WDN49" s="851"/>
      <c r="WDO49" s="851"/>
      <c r="WDP49" s="851"/>
      <c r="WDQ49" s="851"/>
      <c r="WDR49" s="851"/>
      <c r="WDS49" s="851"/>
      <c r="WDT49" s="851"/>
      <c r="WDU49" s="851"/>
      <c r="WDV49" s="851"/>
      <c r="WDW49" s="851"/>
      <c r="WDX49" s="851"/>
      <c r="WDY49" s="851"/>
      <c r="WDZ49" s="851"/>
      <c r="WEA49" s="851"/>
      <c r="WEB49" s="851"/>
      <c r="WEC49" s="851"/>
      <c r="WED49" s="851"/>
      <c r="WEE49" s="851"/>
      <c r="WEF49" s="851"/>
      <c r="WEG49" s="851"/>
      <c r="WEH49" s="851"/>
      <c r="WEI49" s="851"/>
      <c r="WEJ49" s="851"/>
      <c r="WEK49" s="851"/>
      <c r="WEL49" s="851"/>
      <c r="WEM49" s="851"/>
      <c r="WEN49" s="851"/>
      <c r="WEO49" s="851"/>
      <c r="WEP49" s="851"/>
      <c r="WEQ49" s="851"/>
      <c r="WER49" s="851"/>
      <c r="WES49" s="851"/>
      <c r="WET49" s="851"/>
      <c r="WEU49" s="851"/>
      <c r="WEV49" s="851"/>
      <c r="WEW49" s="851"/>
      <c r="WEX49" s="851"/>
      <c r="WEY49" s="851"/>
      <c r="WEZ49" s="851"/>
      <c r="WFA49" s="851"/>
      <c r="WFB49" s="851"/>
      <c r="WFC49" s="851"/>
      <c r="WFD49" s="851"/>
      <c r="WFE49" s="851"/>
      <c r="WFF49" s="851"/>
      <c r="WFG49" s="851"/>
      <c r="WFH49" s="851"/>
      <c r="WFI49" s="851"/>
      <c r="WFJ49" s="851"/>
      <c r="WFK49" s="851"/>
      <c r="WFL49" s="851"/>
      <c r="WFM49" s="851"/>
      <c r="WFN49" s="851"/>
      <c r="WFO49" s="851"/>
      <c r="WFP49" s="851"/>
      <c r="WFQ49" s="851"/>
      <c r="WFR49" s="851"/>
      <c r="WFS49" s="851"/>
      <c r="WFT49" s="851"/>
      <c r="WFU49" s="851"/>
      <c r="WFV49" s="851"/>
      <c r="WFW49" s="851"/>
      <c r="WFX49" s="851"/>
      <c r="WFY49" s="851"/>
      <c r="WFZ49" s="851"/>
      <c r="WGA49" s="851"/>
      <c r="WGB49" s="851"/>
      <c r="WGC49" s="851"/>
      <c r="WGD49" s="851"/>
      <c r="WGE49" s="851"/>
      <c r="WGF49" s="851"/>
      <c r="WGG49" s="851"/>
      <c r="WGH49" s="851"/>
      <c r="WGI49" s="851"/>
      <c r="WGJ49" s="851"/>
      <c r="WGK49" s="851"/>
      <c r="WGL49" s="851"/>
      <c r="WGM49" s="851"/>
      <c r="WGN49" s="851"/>
      <c r="WGO49" s="851"/>
      <c r="WGP49" s="851"/>
      <c r="WGQ49" s="851"/>
      <c r="WGR49" s="851"/>
      <c r="WGS49" s="851"/>
      <c r="WGT49" s="851"/>
      <c r="WGU49" s="851"/>
      <c r="WGV49" s="851"/>
      <c r="WGW49" s="851"/>
      <c r="WGX49" s="851"/>
      <c r="WGY49" s="851"/>
      <c r="WGZ49" s="851"/>
      <c r="WHA49" s="851"/>
      <c r="WHB49" s="851"/>
      <c r="WHC49" s="851"/>
      <c r="WHD49" s="851"/>
      <c r="WHE49" s="851"/>
      <c r="WHF49" s="851"/>
      <c r="WHG49" s="851"/>
      <c r="WHH49" s="851"/>
      <c r="WHI49" s="851"/>
      <c r="WHJ49" s="851"/>
      <c r="WHK49" s="851"/>
      <c r="WHL49" s="851"/>
      <c r="WHM49" s="851"/>
      <c r="WHN49" s="851"/>
      <c r="WHO49" s="851"/>
      <c r="WHP49" s="851"/>
      <c r="WHQ49" s="851"/>
      <c r="WHR49" s="851"/>
      <c r="WHS49" s="851"/>
      <c r="WHT49" s="851"/>
      <c r="WHU49" s="851"/>
      <c r="WHV49" s="851"/>
      <c r="WHW49" s="851"/>
      <c r="WHX49" s="851"/>
      <c r="WHY49" s="851"/>
      <c r="WHZ49" s="851"/>
      <c r="WIA49" s="851"/>
      <c r="WIB49" s="851"/>
      <c r="WIC49" s="851"/>
      <c r="WID49" s="851"/>
      <c r="WIE49" s="851"/>
      <c r="WIF49" s="851"/>
      <c r="WIG49" s="851"/>
      <c r="WIH49" s="851"/>
      <c r="WII49" s="851"/>
      <c r="WIJ49" s="851"/>
      <c r="WIK49" s="851"/>
      <c r="WIL49" s="851"/>
      <c r="WIM49" s="851"/>
      <c r="WIN49" s="851"/>
      <c r="WIO49" s="851"/>
      <c r="WIP49" s="851"/>
      <c r="WIQ49" s="851"/>
      <c r="WIR49" s="851"/>
      <c r="WIS49" s="851"/>
      <c r="WIT49" s="851"/>
      <c r="WIU49" s="851"/>
      <c r="WIV49" s="851"/>
      <c r="WIW49" s="851"/>
      <c r="WIX49" s="851"/>
      <c r="WIY49" s="851"/>
      <c r="WIZ49" s="851"/>
      <c r="WJA49" s="851"/>
      <c r="WJB49" s="851"/>
      <c r="WJC49" s="851"/>
      <c r="WJD49" s="851"/>
      <c r="WJE49" s="851"/>
      <c r="WJF49" s="851"/>
      <c r="WJG49" s="851"/>
      <c r="WJH49" s="851"/>
      <c r="WJI49" s="851"/>
      <c r="WJJ49" s="851"/>
      <c r="WJK49" s="851"/>
      <c r="WJL49" s="851"/>
      <c r="WJM49" s="851"/>
      <c r="WJN49" s="851"/>
      <c r="WJO49" s="851"/>
      <c r="WJP49" s="851"/>
      <c r="WJQ49" s="851"/>
      <c r="WJR49" s="851"/>
      <c r="WJS49" s="851"/>
      <c r="WJT49" s="851"/>
      <c r="WJU49" s="851"/>
      <c r="WJV49" s="851"/>
      <c r="WJW49" s="851"/>
      <c r="WJX49" s="851"/>
      <c r="WJY49" s="851"/>
      <c r="WJZ49" s="851"/>
      <c r="WKA49" s="851"/>
      <c r="WKB49" s="851"/>
      <c r="WKC49" s="851"/>
      <c r="WKD49" s="851"/>
      <c r="WKE49" s="851"/>
      <c r="WKF49" s="851"/>
      <c r="WKG49" s="851"/>
      <c r="WKH49" s="851"/>
      <c r="WKI49" s="851"/>
      <c r="WKJ49" s="851"/>
      <c r="WKK49" s="851"/>
      <c r="WKL49" s="851"/>
      <c r="WKM49" s="851"/>
      <c r="WKN49" s="851"/>
      <c r="WKO49" s="851"/>
      <c r="WKP49" s="851"/>
      <c r="WKQ49" s="851"/>
      <c r="WKR49" s="851"/>
      <c r="WKS49" s="851"/>
      <c r="WKT49" s="851"/>
      <c r="WKU49" s="851"/>
      <c r="WKV49" s="851"/>
      <c r="WKW49" s="851"/>
      <c r="WKX49" s="851"/>
      <c r="WKY49" s="851"/>
      <c r="WKZ49" s="851"/>
      <c r="WLA49" s="851"/>
      <c r="WLB49" s="851"/>
      <c r="WLC49" s="851"/>
      <c r="WLD49" s="851"/>
      <c r="WLE49" s="851"/>
      <c r="WLF49" s="851"/>
      <c r="WLG49" s="851"/>
      <c r="WLH49" s="851"/>
      <c r="WLI49" s="851"/>
      <c r="WLJ49" s="851"/>
      <c r="WLK49" s="851"/>
      <c r="WLL49" s="851"/>
      <c r="WLM49" s="851"/>
      <c r="WLN49" s="851"/>
      <c r="WLO49" s="851"/>
      <c r="WLP49" s="851"/>
      <c r="WLQ49" s="851"/>
      <c r="WLR49" s="851"/>
      <c r="WLS49" s="851"/>
      <c r="WLT49" s="851"/>
      <c r="WLU49" s="851"/>
      <c r="WLV49" s="851"/>
      <c r="WLW49" s="851"/>
      <c r="WLX49" s="851"/>
      <c r="WLY49" s="851"/>
      <c r="WLZ49" s="851"/>
      <c r="WMA49" s="851"/>
      <c r="WMB49" s="851"/>
      <c r="WMC49" s="851"/>
      <c r="WMD49" s="851"/>
      <c r="WME49" s="851"/>
      <c r="WMF49" s="851"/>
      <c r="WMG49" s="851"/>
      <c r="WMH49" s="851"/>
      <c r="WMI49" s="851"/>
      <c r="WMJ49" s="851"/>
      <c r="WMK49" s="851"/>
      <c r="WML49" s="851"/>
      <c r="WMM49" s="851"/>
      <c r="WMN49" s="851"/>
      <c r="WMO49" s="851"/>
      <c r="WMP49" s="851"/>
      <c r="WMQ49" s="851"/>
      <c r="WMR49" s="851"/>
      <c r="WMS49" s="851"/>
      <c r="WMT49" s="851"/>
      <c r="WMU49" s="851"/>
      <c r="WMV49" s="851"/>
      <c r="WMW49" s="851"/>
      <c r="WMX49" s="851"/>
      <c r="WMY49" s="851"/>
      <c r="WMZ49" s="851"/>
      <c r="WNA49" s="851"/>
      <c r="WNB49" s="851"/>
      <c r="WNC49" s="851"/>
      <c r="WND49" s="851"/>
      <c r="WNE49" s="851"/>
      <c r="WNF49" s="851"/>
      <c r="WNG49" s="851"/>
      <c r="WNH49" s="851"/>
      <c r="WNI49" s="851"/>
      <c r="WNJ49" s="851"/>
      <c r="WNK49" s="851"/>
      <c r="WNL49" s="851"/>
      <c r="WNM49" s="851"/>
      <c r="WNN49" s="851"/>
      <c r="WNO49" s="851"/>
      <c r="WNP49" s="851"/>
      <c r="WNQ49" s="851"/>
      <c r="WNR49" s="851"/>
      <c r="WNS49" s="851"/>
      <c r="WNT49" s="851"/>
      <c r="WNU49" s="851"/>
      <c r="WNV49" s="851"/>
      <c r="WNW49" s="851"/>
      <c r="WNX49" s="851"/>
      <c r="WNY49" s="851"/>
      <c r="WNZ49" s="851"/>
      <c r="WOA49" s="851"/>
      <c r="WOB49" s="851"/>
      <c r="WOC49" s="851"/>
      <c r="WOD49" s="851"/>
      <c r="WOE49" s="851"/>
      <c r="WOF49" s="851"/>
      <c r="WOG49" s="851"/>
      <c r="WOH49" s="851"/>
      <c r="WOI49" s="851"/>
      <c r="WOJ49" s="851"/>
      <c r="WOK49" s="851"/>
      <c r="WOL49" s="851"/>
      <c r="WOM49" s="851"/>
      <c r="WON49" s="851"/>
      <c r="WOO49" s="851"/>
      <c r="WOP49" s="851"/>
      <c r="WOQ49" s="851"/>
      <c r="WOR49" s="851"/>
      <c r="WOS49" s="851"/>
      <c r="WOT49" s="851"/>
      <c r="WOU49" s="851"/>
      <c r="WOV49" s="851"/>
      <c r="WOW49" s="851"/>
      <c r="WOX49" s="851"/>
      <c r="WOY49" s="851"/>
      <c r="WOZ49" s="851"/>
      <c r="WPA49" s="851"/>
      <c r="WPB49" s="851"/>
      <c r="WPC49" s="851"/>
      <c r="WPD49" s="851"/>
      <c r="WPE49" s="851"/>
      <c r="WPF49" s="851"/>
      <c r="WPG49" s="851"/>
      <c r="WPH49" s="851"/>
      <c r="WPI49" s="851"/>
      <c r="WPJ49" s="851"/>
      <c r="WPK49" s="851"/>
      <c r="WPL49" s="851"/>
      <c r="WPM49" s="851"/>
      <c r="WPN49" s="851"/>
      <c r="WPO49" s="851"/>
      <c r="WPP49" s="851"/>
      <c r="WPQ49" s="851"/>
      <c r="WPR49" s="851"/>
      <c r="WPS49" s="851"/>
      <c r="WPT49" s="851"/>
      <c r="WPU49" s="851"/>
      <c r="WPV49" s="851"/>
      <c r="WPW49" s="851"/>
      <c r="WPX49" s="851"/>
      <c r="WPY49" s="851"/>
      <c r="WPZ49" s="851"/>
      <c r="WQA49" s="851"/>
      <c r="WQB49" s="851"/>
      <c r="WQC49" s="851"/>
      <c r="WQD49" s="851"/>
      <c r="WQE49" s="851"/>
      <c r="WQF49" s="851"/>
      <c r="WQG49" s="851"/>
      <c r="WQH49" s="851"/>
      <c r="WQI49" s="851"/>
      <c r="WQJ49" s="851"/>
      <c r="WQK49" s="851"/>
      <c r="WQL49" s="851"/>
      <c r="WQM49" s="851"/>
      <c r="WQN49" s="851"/>
      <c r="WQO49" s="851"/>
      <c r="WQP49" s="851"/>
      <c r="WQQ49" s="851"/>
      <c r="WQR49" s="851"/>
      <c r="WQS49" s="851"/>
      <c r="WQT49" s="851"/>
      <c r="WQU49" s="851"/>
      <c r="WQV49" s="851"/>
      <c r="WQW49" s="851"/>
      <c r="WQX49" s="851"/>
      <c r="WQY49" s="851"/>
      <c r="WQZ49" s="851"/>
      <c r="WRA49" s="851"/>
      <c r="WRB49" s="851"/>
      <c r="WRC49" s="851"/>
      <c r="WRD49" s="851"/>
      <c r="WRE49" s="851"/>
      <c r="WRF49" s="851"/>
      <c r="WRG49" s="851"/>
      <c r="WRH49" s="851"/>
      <c r="WRI49" s="851"/>
      <c r="WRJ49" s="851"/>
      <c r="WRK49" s="851"/>
      <c r="WRL49" s="851"/>
      <c r="WRM49" s="851"/>
      <c r="WRN49" s="851"/>
      <c r="WRO49" s="851"/>
      <c r="WRP49" s="851"/>
      <c r="WRQ49" s="851"/>
      <c r="WRR49" s="851"/>
      <c r="WRS49" s="851"/>
      <c r="WRT49" s="851"/>
      <c r="WRU49" s="851"/>
      <c r="WRV49" s="851"/>
      <c r="WRW49" s="851"/>
      <c r="WRX49" s="851"/>
      <c r="WRY49" s="851"/>
      <c r="WRZ49" s="851"/>
      <c r="WSA49" s="851"/>
      <c r="WSB49" s="851"/>
      <c r="WSC49" s="851"/>
      <c r="WSD49" s="851"/>
      <c r="WSE49" s="851"/>
      <c r="WSF49" s="851"/>
      <c r="WSG49" s="851"/>
      <c r="WSH49" s="851"/>
      <c r="WSI49" s="851"/>
      <c r="WSJ49" s="851"/>
      <c r="WSK49" s="851"/>
      <c r="WSL49" s="851"/>
      <c r="WSM49" s="851"/>
      <c r="WSN49" s="851"/>
      <c r="WSO49" s="851"/>
      <c r="WSP49" s="851"/>
      <c r="WSQ49" s="851"/>
      <c r="WSR49" s="851"/>
      <c r="WSS49" s="851"/>
      <c r="WST49" s="851"/>
      <c r="WSU49" s="851"/>
      <c r="WSV49" s="851"/>
      <c r="WSW49" s="851"/>
      <c r="WSX49" s="851"/>
      <c r="WSY49" s="851"/>
      <c r="WSZ49" s="851"/>
      <c r="WTA49" s="851"/>
      <c r="WTB49" s="851"/>
      <c r="WTC49" s="851"/>
      <c r="WTD49" s="851"/>
      <c r="WTE49" s="851"/>
      <c r="WTF49" s="851"/>
      <c r="WTG49" s="851"/>
      <c r="WTH49" s="851"/>
      <c r="WTI49" s="851"/>
      <c r="WTJ49" s="851"/>
      <c r="WTK49" s="851"/>
      <c r="WTL49" s="851"/>
      <c r="WTM49" s="851"/>
      <c r="WTN49" s="851"/>
      <c r="WTO49" s="851"/>
      <c r="WTP49" s="851"/>
      <c r="WTQ49" s="851"/>
      <c r="WTR49" s="851"/>
      <c r="WTS49" s="851"/>
      <c r="WTT49" s="851"/>
      <c r="WTU49" s="851"/>
      <c r="WTV49" s="851"/>
      <c r="WTW49" s="851"/>
      <c r="WTX49" s="851"/>
      <c r="WTY49" s="851"/>
      <c r="WTZ49" s="851"/>
      <c r="WUA49" s="851"/>
      <c r="WUB49" s="851"/>
      <c r="WUC49" s="851"/>
      <c r="WUD49" s="851"/>
      <c r="WUE49" s="851"/>
      <c r="WUF49" s="851"/>
      <c r="WUG49" s="851"/>
      <c r="WUH49" s="851"/>
      <c r="WUI49" s="851"/>
      <c r="WUJ49" s="851"/>
      <c r="WUK49" s="851"/>
      <c r="WUL49" s="851"/>
      <c r="WUM49" s="851"/>
      <c r="WUN49" s="851"/>
      <c r="WUO49" s="851"/>
      <c r="WUP49" s="851"/>
      <c r="WUQ49" s="851"/>
      <c r="WUR49" s="851"/>
      <c r="WUS49" s="851"/>
      <c r="WUT49" s="851"/>
      <c r="WUU49" s="851"/>
      <c r="WUV49" s="851"/>
      <c r="WUW49" s="851"/>
      <c r="WUX49" s="851"/>
      <c r="WUY49" s="851"/>
      <c r="WUZ49" s="851"/>
      <c r="WVA49" s="851"/>
      <c r="WVB49" s="851"/>
      <c r="WVC49" s="851"/>
      <c r="WVD49" s="851"/>
      <c r="WVE49" s="851"/>
      <c r="WVF49" s="851"/>
      <c r="WVG49" s="851"/>
      <c r="WVH49" s="851"/>
      <c r="WVI49" s="851"/>
      <c r="WVJ49" s="851"/>
      <c r="WVK49" s="851"/>
      <c r="WVL49" s="851"/>
      <c r="WVM49" s="851"/>
      <c r="WVN49" s="851"/>
      <c r="WVO49" s="851"/>
      <c r="WVP49" s="851"/>
      <c r="WVQ49" s="851"/>
      <c r="WVR49" s="851"/>
      <c r="WVS49" s="851"/>
      <c r="WVT49" s="851"/>
      <c r="WVU49" s="851"/>
      <c r="WVV49" s="851"/>
      <c r="WVW49" s="851"/>
      <c r="WVX49" s="851"/>
      <c r="WVY49" s="851"/>
      <c r="WVZ49" s="851"/>
      <c r="WWA49" s="851"/>
      <c r="WWB49" s="851"/>
      <c r="WWC49" s="851"/>
      <c r="WWD49" s="851"/>
      <c r="WWE49" s="851"/>
      <c r="WWF49" s="851"/>
      <c r="WWG49" s="851"/>
      <c r="WWH49" s="851"/>
      <c r="WWI49" s="851"/>
      <c r="WWJ49" s="851"/>
      <c r="WWK49" s="851"/>
      <c r="WWL49" s="851"/>
      <c r="WWM49" s="851"/>
      <c r="WWN49" s="851"/>
      <c r="WWO49" s="851"/>
      <c r="WWP49" s="851"/>
      <c r="WWQ49" s="851"/>
      <c r="WWR49" s="851"/>
      <c r="WWS49" s="851"/>
      <c r="WWT49" s="851"/>
      <c r="WWU49" s="851"/>
      <c r="WWV49" s="851"/>
      <c r="WWW49" s="851"/>
      <c r="WWX49" s="851"/>
      <c r="WWY49" s="851"/>
      <c r="WWZ49" s="851"/>
      <c r="WXA49" s="851"/>
      <c r="WXB49" s="851"/>
      <c r="WXC49" s="851"/>
      <c r="WXD49" s="851"/>
      <c r="WXE49" s="851"/>
      <c r="WXF49" s="851"/>
      <c r="WXG49" s="851"/>
      <c r="WXH49" s="851"/>
      <c r="WXI49" s="851"/>
      <c r="WXJ49" s="851"/>
      <c r="WXK49" s="851"/>
      <c r="WXL49" s="851"/>
      <c r="WXM49" s="851"/>
      <c r="WXN49" s="851"/>
      <c r="WXO49" s="851"/>
      <c r="WXP49" s="851"/>
      <c r="WXQ49" s="851"/>
      <c r="WXR49" s="851"/>
      <c r="WXS49" s="851"/>
      <c r="WXT49" s="851"/>
      <c r="WXU49" s="851"/>
      <c r="WXV49" s="851"/>
      <c r="WXW49" s="851"/>
      <c r="WXX49" s="851"/>
      <c r="WXY49" s="851"/>
      <c r="WXZ49" s="851"/>
      <c r="WYA49" s="851"/>
      <c r="WYB49" s="851"/>
      <c r="WYC49" s="851"/>
      <c r="WYD49" s="851"/>
      <c r="WYE49" s="851"/>
      <c r="WYF49" s="851"/>
      <c r="WYG49" s="851"/>
      <c r="WYH49" s="851"/>
      <c r="WYI49" s="851"/>
      <c r="WYJ49" s="851"/>
      <c r="WYK49" s="851"/>
      <c r="WYL49" s="851"/>
      <c r="WYM49" s="851"/>
      <c r="WYN49" s="851"/>
      <c r="WYO49" s="851"/>
      <c r="WYP49" s="851"/>
      <c r="WYQ49" s="851"/>
      <c r="WYR49" s="851"/>
      <c r="WYS49" s="851"/>
      <c r="WYT49" s="851"/>
      <c r="WYU49" s="851"/>
      <c r="WYV49" s="851"/>
      <c r="WYW49" s="851"/>
      <c r="WYX49" s="851"/>
      <c r="WYY49" s="851"/>
      <c r="WYZ49" s="851"/>
      <c r="WZA49" s="851"/>
      <c r="WZB49" s="851"/>
      <c r="WZC49" s="851"/>
      <c r="WZD49" s="851"/>
      <c r="WZE49" s="851"/>
      <c r="WZF49" s="851"/>
      <c r="WZG49" s="851"/>
      <c r="WZH49" s="851"/>
      <c r="WZI49" s="851"/>
      <c r="WZJ49" s="851"/>
      <c r="WZK49" s="851"/>
      <c r="WZL49" s="851"/>
      <c r="WZM49" s="851"/>
      <c r="WZN49" s="851"/>
      <c r="WZO49" s="851"/>
      <c r="WZP49" s="851"/>
      <c r="WZQ49" s="851"/>
      <c r="WZR49" s="851"/>
      <c r="WZS49" s="851"/>
      <c r="WZT49" s="851"/>
      <c r="WZU49" s="851"/>
      <c r="WZV49" s="851"/>
      <c r="WZW49" s="851"/>
      <c r="WZX49" s="851"/>
      <c r="WZY49" s="851"/>
      <c r="WZZ49" s="851"/>
      <c r="XAA49" s="851"/>
      <c r="XAB49" s="851"/>
      <c r="XAC49" s="851"/>
      <c r="XAD49" s="851"/>
      <c r="XAE49" s="851"/>
      <c r="XAF49" s="851"/>
      <c r="XAG49" s="851"/>
      <c r="XAH49" s="851"/>
      <c r="XAI49" s="851"/>
      <c r="XAJ49" s="851"/>
      <c r="XAK49" s="851"/>
      <c r="XAL49" s="851"/>
      <c r="XAM49" s="851"/>
      <c r="XAN49" s="851"/>
      <c r="XAO49" s="851"/>
      <c r="XAP49" s="851"/>
      <c r="XAQ49" s="851"/>
      <c r="XAR49" s="851"/>
      <c r="XAS49" s="851"/>
      <c r="XAT49" s="851"/>
      <c r="XAU49" s="851"/>
      <c r="XAV49" s="851"/>
      <c r="XAW49" s="851"/>
      <c r="XAX49" s="851"/>
      <c r="XAY49" s="851"/>
      <c r="XAZ49" s="851"/>
      <c r="XBA49" s="851"/>
      <c r="XBB49" s="851"/>
      <c r="XBC49" s="851"/>
      <c r="XBD49" s="851"/>
      <c r="XBE49" s="851"/>
      <c r="XBF49" s="851"/>
      <c r="XBG49" s="851"/>
      <c r="XBH49" s="851"/>
      <c r="XBI49" s="851"/>
      <c r="XBJ49" s="851"/>
      <c r="XBK49" s="851"/>
      <c r="XBL49" s="851"/>
      <c r="XBM49" s="851"/>
      <c r="XBN49" s="851"/>
      <c r="XBO49" s="851"/>
      <c r="XBP49" s="851"/>
      <c r="XBQ49" s="851"/>
      <c r="XBR49" s="851"/>
      <c r="XBS49" s="851"/>
      <c r="XBT49" s="851"/>
      <c r="XBU49" s="851"/>
      <c r="XBV49" s="851"/>
      <c r="XBW49" s="851"/>
      <c r="XBX49" s="851"/>
      <c r="XBY49" s="851"/>
      <c r="XBZ49" s="851"/>
      <c r="XCA49" s="851"/>
      <c r="XCB49" s="851"/>
      <c r="XCC49" s="851"/>
      <c r="XCD49" s="851"/>
      <c r="XCE49" s="851"/>
      <c r="XCF49" s="851"/>
      <c r="XCG49" s="851"/>
      <c r="XCH49" s="851"/>
      <c r="XCI49" s="851"/>
      <c r="XCJ49" s="851"/>
      <c r="XCK49" s="851"/>
      <c r="XCL49" s="851"/>
      <c r="XCM49" s="851"/>
      <c r="XCN49" s="851"/>
      <c r="XCO49" s="851"/>
      <c r="XCP49" s="851"/>
      <c r="XCQ49" s="851"/>
      <c r="XCR49" s="851"/>
      <c r="XCS49" s="851"/>
      <c r="XCT49" s="851"/>
      <c r="XCU49" s="851"/>
      <c r="XCV49" s="851"/>
      <c r="XCW49" s="851"/>
      <c r="XCX49" s="851"/>
      <c r="XCY49" s="851"/>
      <c r="XCZ49" s="851"/>
      <c r="XDA49" s="851"/>
      <c r="XDB49" s="851"/>
      <c r="XDC49" s="851"/>
      <c r="XDD49" s="851"/>
      <c r="XDE49" s="851"/>
      <c r="XDF49" s="851"/>
      <c r="XDG49" s="851"/>
      <c r="XDH49" s="851"/>
      <c r="XDI49" s="851"/>
      <c r="XDJ49" s="851"/>
      <c r="XDK49" s="851"/>
      <c r="XDL49" s="851"/>
      <c r="XDM49" s="851"/>
      <c r="XDN49" s="851"/>
      <c r="XDO49" s="851"/>
      <c r="XDP49" s="851"/>
      <c r="XDQ49" s="851"/>
      <c r="XDR49" s="851"/>
      <c r="XDS49" s="851"/>
      <c r="XDT49" s="851"/>
      <c r="XDU49" s="851"/>
      <c r="XDV49" s="851"/>
      <c r="XDW49" s="851"/>
      <c r="XDX49" s="851"/>
      <c r="XDY49" s="851"/>
      <c r="XDZ49" s="851"/>
      <c r="XEA49" s="851"/>
      <c r="XEB49" s="851"/>
      <c r="XEC49" s="851"/>
      <c r="XED49" s="851"/>
      <c r="XEE49" s="851"/>
      <c r="XEF49" s="851"/>
      <c r="XEG49" s="851"/>
      <c r="XEH49" s="851"/>
      <c r="XEI49" s="851"/>
      <c r="XEJ49" s="851"/>
      <c r="XEK49" s="851"/>
      <c r="XEL49" s="851"/>
      <c r="XEM49" s="851"/>
      <c r="XEN49" s="851"/>
      <c r="XEO49" s="851"/>
      <c r="XEP49" s="851"/>
      <c r="XEQ49" s="851"/>
      <c r="XER49" s="851"/>
      <c r="XES49" s="851"/>
      <c r="XET49" s="851"/>
      <c r="XEU49" s="851"/>
      <c r="XEV49" s="851"/>
      <c r="XEW49" s="851"/>
      <c r="XEX49" s="851"/>
      <c r="XEY49" s="851"/>
      <c r="XEZ49" s="851"/>
      <c r="XFA49" s="851"/>
      <c r="XFB49" s="851"/>
      <c r="XFC49" s="851"/>
      <c r="XFD49" s="851"/>
    </row>
    <row r="50" s="4" customFormat="1" customHeight="1" spans="1:16384">
      <c r="A50" s="789" t="str">
        <f t="shared" si="30"/>
        <v>西U1</v>
      </c>
      <c r="B50" s="790">
        <f t="shared" si="6"/>
        <v>291.9291</v>
      </c>
      <c r="C50" s="790">
        <f t="shared" si="7"/>
        <v>316.9291</v>
      </c>
      <c r="D50" s="791">
        <f t="shared" si="8"/>
        <v>25</v>
      </c>
      <c r="E50" s="792">
        <f t="shared" si="9"/>
        <v>3.348</v>
      </c>
      <c r="F50" s="792">
        <f t="shared" si="10"/>
        <v>3.348</v>
      </c>
      <c r="G50" s="792">
        <f t="shared" si="11"/>
        <v>-3.90902</v>
      </c>
      <c r="H50" s="792">
        <f t="shared" si="12"/>
        <v>-3.90902</v>
      </c>
      <c r="I50" s="792">
        <f t="shared" si="13"/>
        <v>7.25702</v>
      </c>
      <c r="J50" s="792">
        <f t="shared" si="14"/>
        <v>7.25702</v>
      </c>
      <c r="K50" s="813">
        <f t="shared" si="15"/>
        <v>0.8</v>
      </c>
      <c r="L50" s="813">
        <f>LOOKUP(MAX(J50,I50),{0,3,4,5,6.5,7.5,9,10},{0.3,0.4,0.5,0.6,0.7,0.8,0.9})</f>
        <v>0.7</v>
      </c>
      <c r="M50" s="813">
        <f t="shared" si="16"/>
        <v>23.65</v>
      </c>
      <c r="N50" s="813">
        <f t="shared" si="17"/>
        <v>23.65</v>
      </c>
      <c r="O50" s="814">
        <f t="shared" si="18"/>
        <v>3.15154</v>
      </c>
      <c r="P50" s="815">
        <f t="shared" si="19"/>
        <v>2.95856</v>
      </c>
      <c r="Q50" s="815">
        <f t="shared" si="20"/>
        <v>1.75</v>
      </c>
      <c r="R50" s="791">
        <f t="shared" si="21"/>
        <v>1.75</v>
      </c>
      <c r="S50" s="838">
        <f t="shared" si="22"/>
        <v>1</v>
      </c>
      <c r="T50" s="839">
        <f t="shared" si="23"/>
        <v>2.49007</v>
      </c>
      <c r="U50" s="840">
        <f t="shared" si="24"/>
        <v>1.4388</v>
      </c>
      <c r="V50" s="840">
        <f t="shared" si="25"/>
        <v>0.45</v>
      </c>
      <c r="W50" s="839">
        <f t="shared" si="26"/>
        <v>0.45</v>
      </c>
      <c r="X50" s="841">
        <f t="shared" si="27"/>
        <v>0</v>
      </c>
      <c r="Y50" s="828">
        <f t="shared" si="28"/>
        <v>5.3463375</v>
      </c>
      <c r="Z50" s="828">
        <f t="shared" si="29"/>
        <v>0</v>
      </c>
      <c r="AA50" s="851"/>
      <c r="AB50" s="852"/>
      <c r="AC50" s="852"/>
      <c r="AD50" s="851"/>
      <c r="AE50" s="851"/>
      <c r="AF50" s="851"/>
      <c r="AG50" s="851"/>
      <c r="AH50" s="851"/>
      <c r="AI50" s="851"/>
      <c r="AJ50" s="851"/>
      <c r="AK50" s="851"/>
      <c r="AL50" s="851"/>
      <c r="AM50" s="851"/>
      <c r="AN50" s="851"/>
      <c r="AO50" s="851"/>
      <c r="AP50" s="851"/>
      <c r="AQ50" s="851"/>
      <c r="AR50" s="851"/>
      <c r="AS50" s="851"/>
      <c r="AT50" s="851"/>
      <c r="AU50" s="851"/>
      <c r="AV50" s="851"/>
      <c r="AW50" s="851"/>
      <c r="AX50" s="851"/>
      <c r="AY50" s="851"/>
      <c r="AZ50" s="851"/>
      <c r="BA50" s="851"/>
      <c r="BB50" s="851"/>
      <c r="BC50" s="851"/>
      <c r="BD50" s="851"/>
      <c r="BE50" s="851"/>
      <c r="BF50" s="851"/>
      <c r="BG50" s="851"/>
      <c r="BH50" s="851"/>
      <c r="BI50" s="851"/>
      <c r="BJ50" s="851"/>
      <c r="BK50" s="851"/>
      <c r="BL50" s="851"/>
      <c r="BM50" s="851"/>
      <c r="BN50" s="851"/>
      <c r="BO50" s="851"/>
      <c r="BP50" s="851"/>
      <c r="BQ50" s="851"/>
      <c r="BR50" s="851"/>
      <c r="BS50" s="851"/>
      <c r="BT50" s="851"/>
      <c r="BU50" s="851"/>
      <c r="BV50" s="851"/>
      <c r="BW50" s="851"/>
      <c r="BX50" s="851"/>
      <c r="BY50" s="851"/>
      <c r="BZ50" s="851"/>
      <c r="CA50" s="851"/>
      <c r="CB50" s="851"/>
      <c r="CC50" s="851"/>
      <c r="CD50" s="851"/>
      <c r="CE50" s="851"/>
      <c r="CF50" s="851"/>
      <c r="CG50" s="851"/>
      <c r="CH50" s="851"/>
      <c r="CI50" s="851"/>
      <c r="CJ50" s="851"/>
      <c r="CK50" s="851"/>
      <c r="CL50" s="851"/>
      <c r="CM50" s="851"/>
      <c r="CN50" s="851"/>
      <c r="CO50" s="851"/>
      <c r="CP50" s="851"/>
      <c r="CQ50" s="851"/>
      <c r="CR50" s="851"/>
      <c r="CS50" s="851"/>
      <c r="CT50" s="851"/>
      <c r="CU50" s="851"/>
      <c r="CV50" s="851"/>
      <c r="CW50" s="851"/>
      <c r="CX50" s="851"/>
      <c r="CY50" s="851"/>
      <c r="CZ50" s="851"/>
      <c r="DA50" s="851"/>
      <c r="DB50" s="851"/>
      <c r="DC50" s="851"/>
      <c r="DD50" s="851"/>
      <c r="DE50" s="851"/>
      <c r="DF50" s="851"/>
      <c r="DG50" s="851"/>
      <c r="DH50" s="851"/>
      <c r="DI50" s="851"/>
      <c r="DJ50" s="851"/>
      <c r="DK50" s="851"/>
      <c r="DL50" s="851"/>
      <c r="DM50" s="851"/>
      <c r="DN50" s="851"/>
      <c r="DO50" s="851"/>
      <c r="DP50" s="851"/>
      <c r="DQ50" s="851"/>
      <c r="DR50" s="851"/>
      <c r="DS50" s="851"/>
      <c r="DT50" s="851"/>
      <c r="DU50" s="851"/>
      <c r="DV50" s="851"/>
      <c r="DW50" s="851"/>
      <c r="DX50" s="851"/>
      <c r="DY50" s="851"/>
      <c r="DZ50" s="851"/>
      <c r="EA50" s="851"/>
      <c r="EB50" s="851"/>
      <c r="EC50" s="851"/>
      <c r="ED50" s="851"/>
      <c r="EE50" s="851"/>
      <c r="EF50" s="851"/>
      <c r="EG50" s="851"/>
      <c r="EH50" s="851"/>
      <c r="EI50" s="851"/>
      <c r="EJ50" s="851"/>
      <c r="EK50" s="851"/>
      <c r="EL50" s="851"/>
      <c r="EM50" s="851"/>
      <c r="EN50" s="851"/>
      <c r="EO50" s="851"/>
      <c r="EP50" s="851"/>
      <c r="EQ50" s="851"/>
      <c r="ER50" s="851"/>
      <c r="ES50" s="851"/>
      <c r="ET50" s="851"/>
      <c r="EU50" s="851"/>
      <c r="EV50" s="851"/>
      <c r="EW50" s="851"/>
      <c r="EX50" s="851"/>
      <c r="EY50" s="851"/>
      <c r="EZ50" s="851"/>
      <c r="FA50" s="851"/>
      <c r="FB50" s="851"/>
      <c r="FC50" s="851"/>
      <c r="FD50" s="851"/>
      <c r="FE50" s="851"/>
      <c r="FF50" s="851"/>
      <c r="FG50" s="851"/>
      <c r="FH50" s="851"/>
      <c r="FI50" s="851"/>
      <c r="FJ50" s="851"/>
      <c r="FK50" s="851"/>
      <c r="FL50" s="851"/>
      <c r="FM50" s="851"/>
      <c r="FN50" s="851"/>
      <c r="FO50" s="851"/>
      <c r="FP50" s="851"/>
      <c r="FQ50" s="851"/>
      <c r="FR50" s="851"/>
      <c r="FS50" s="851"/>
      <c r="FT50" s="851"/>
      <c r="FU50" s="851"/>
      <c r="FV50" s="851"/>
      <c r="FW50" s="851"/>
      <c r="FX50" s="851"/>
      <c r="FY50" s="851"/>
      <c r="FZ50" s="851"/>
      <c r="GA50" s="851"/>
      <c r="GB50" s="851"/>
      <c r="GC50" s="851"/>
      <c r="GD50" s="851"/>
      <c r="GE50" s="851"/>
      <c r="GF50" s="851"/>
      <c r="GG50" s="851"/>
      <c r="GH50" s="851"/>
      <c r="GI50" s="851"/>
      <c r="GJ50" s="851"/>
      <c r="GK50" s="851"/>
      <c r="GL50" s="851"/>
      <c r="GM50" s="851"/>
      <c r="GN50" s="851"/>
      <c r="GO50" s="851"/>
      <c r="GP50" s="851"/>
      <c r="GQ50" s="851"/>
      <c r="GR50" s="851"/>
      <c r="GS50" s="851"/>
      <c r="GT50" s="851"/>
      <c r="GU50" s="851"/>
      <c r="GV50" s="851"/>
      <c r="GW50" s="851"/>
      <c r="GX50" s="851"/>
      <c r="GY50" s="851"/>
      <c r="GZ50" s="851"/>
      <c r="HA50" s="851"/>
      <c r="HB50" s="851"/>
      <c r="HC50" s="851"/>
      <c r="HD50" s="851"/>
      <c r="HE50" s="851"/>
      <c r="HF50" s="851"/>
      <c r="HG50" s="851"/>
      <c r="HH50" s="851"/>
      <c r="HI50" s="851"/>
      <c r="HJ50" s="851"/>
      <c r="HK50" s="851"/>
      <c r="HL50" s="851"/>
      <c r="HM50" s="851"/>
      <c r="HN50" s="851"/>
      <c r="HO50" s="851"/>
      <c r="HP50" s="851"/>
      <c r="HQ50" s="851"/>
      <c r="HR50" s="851"/>
      <c r="HS50" s="851"/>
      <c r="HT50" s="851"/>
      <c r="HU50" s="851"/>
      <c r="HV50" s="851"/>
      <c r="HW50" s="851"/>
      <c r="HX50" s="851"/>
      <c r="HY50" s="851"/>
      <c r="HZ50" s="851"/>
      <c r="IA50" s="851"/>
      <c r="IB50" s="851"/>
      <c r="IC50" s="851"/>
      <c r="ID50" s="851"/>
      <c r="IE50" s="851"/>
      <c r="IF50" s="851"/>
      <c r="IG50" s="851"/>
      <c r="IH50" s="851"/>
      <c r="II50" s="851"/>
      <c r="IJ50" s="851"/>
      <c r="IK50" s="851"/>
      <c r="IL50" s="851"/>
      <c r="IM50" s="851"/>
      <c r="IN50" s="851"/>
      <c r="IO50" s="851"/>
      <c r="IP50" s="851"/>
      <c r="IQ50" s="851"/>
      <c r="IR50" s="851"/>
      <c r="IS50" s="851"/>
      <c r="IT50" s="851"/>
      <c r="IU50" s="851"/>
      <c r="IV50" s="851"/>
      <c r="IW50" s="851"/>
      <c r="IX50" s="851"/>
      <c r="IY50" s="851"/>
      <c r="IZ50" s="851"/>
      <c r="JA50" s="851"/>
      <c r="JB50" s="851"/>
      <c r="JC50" s="851"/>
      <c r="JD50" s="851"/>
      <c r="JE50" s="851"/>
      <c r="JF50" s="851"/>
      <c r="JG50" s="851"/>
      <c r="JH50" s="851"/>
      <c r="JI50" s="851"/>
      <c r="JJ50" s="851"/>
      <c r="JK50" s="851"/>
      <c r="JL50" s="851"/>
      <c r="JM50" s="851"/>
      <c r="JN50" s="851"/>
      <c r="JO50" s="851"/>
      <c r="JP50" s="851"/>
      <c r="JQ50" s="851"/>
      <c r="JR50" s="851"/>
      <c r="JS50" s="851"/>
      <c r="JT50" s="851"/>
      <c r="JU50" s="851"/>
      <c r="JV50" s="851"/>
      <c r="JW50" s="851"/>
      <c r="JX50" s="851"/>
      <c r="JY50" s="851"/>
      <c r="JZ50" s="851"/>
      <c r="KA50" s="851"/>
      <c r="KB50" s="851"/>
      <c r="KC50" s="851"/>
      <c r="KD50" s="851"/>
      <c r="KE50" s="851"/>
      <c r="KF50" s="851"/>
      <c r="KG50" s="851"/>
      <c r="KH50" s="851"/>
      <c r="KI50" s="851"/>
      <c r="KJ50" s="851"/>
      <c r="KK50" s="851"/>
      <c r="KL50" s="851"/>
      <c r="KM50" s="851"/>
      <c r="KN50" s="851"/>
      <c r="KO50" s="851"/>
      <c r="KP50" s="851"/>
      <c r="KQ50" s="851"/>
      <c r="KR50" s="851"/>
      <c r="KS50" s="851"/>
      <c r="KT50" s="851"/>
      <c r="KU50" s="851"/>
      <c r="KV50" s="851"/>
      <c r="KW50" s="851"/>
      <c r="KX50" s="851"/>
      <c r="KY50" s="851"/>
      <c r="KZ50" s="851"/>
      <c r="LA50" s="851"/>
      <c r="LB50" s="851"/>
      <c r="LC50" s="851"/>
      <c r="LD50" s="851"/>
      <c r="LE50" s="851"/>
      <c r="LF50" s="851"/>
      <c r="LG50" s="851"/>
      <c r="LH50" s="851"/>
      <c r="LI50" s="851"/>
      <c r="LJ50" s="851"/>
      <c r="LK50" s="851"/>
      <c r="LL50" s="851"/>
      <c r="LM50" s="851"/>
      <c r="LN50" s="851"/>
      <c r="LO50" s="851"/>
      <c r="LP50" s="851"/>
      <c r="LQ50" s="851"/>
      <c r="LR50" s="851"/>
      <c r="LS50" s="851"/>
      <c r="LT50" s="851"/>
      <c r="LU50" s="851"/>
      <c r="LV50" s="851"/>
      <c r="LW50" s="851"/>
      <c r="LX50" s="851"/>
      <c r="LY50" s="851"/>
      <c r="LZ50" s="851"/>
      <c r="MA50" s="851"/>
      <c r="MB50" s="851"/>
      <c r="MC50" s="851"/>
      <c r="MD50" s="851"/>
      <c r="ME50" s="851"/>
      <c r="MF50" s="851"/>
      <c r="MG50" s="851"/>
      <c r="MH50" s="851"/>
      <c r="MI50" s="851"/>
      <c r="MJ50" s="851"/>
      <c r="MK50" s="851"/>
      <c r="ML50" s="851"/>
      <c r="MM50" s="851"/>
      <c r="MN50" s="851"/>
      <c r="MO50" s="851"/>
      <c r="MP50" s="851"/>
      <c r="MQ50" s="851"/>
      <c r="MR50" s="851"/>
      <c r="MS50" s="851"/>
      <c r="MT50" s="851"/>
      <c r="MU50" s="851"/>
      <c r="MV50" s="851"/>
      <c r="MW50" s="851"/>
      <c r="MX50" s="851"/>
      <c r="MY50" s="851"/>
      <c r="MZ50" s="851"/>
      <c r="NA50" s="851"/>
      <c r="NB50" s="851"/>
      <c r="NC50" s="851"/>
      <c r="ND50" s="851"/>
      <c r="NE50" s="851"/>
      <c r="NF50" s="851"/>
      <c r="NG50" s="851"/>
      <c r="NH50" s="851"/>
      <c r="NI50" s="851"/>
      <c r="NJ50" s="851"/>
      <c r="NK50" s="851"/>
      <c r="NL50" s="851"/>
      <c r="NM50" s="851"/>
      <c r="NN50" s="851"/>
      <c r="NO50" s="851"/>
      <c r="NP50" s="851"/>
      <c r="NQ50" s="851"/>
      <c r="NR50" s="851"/>
      <c r="NS50" s="851"/>
      <c r="NT50" s="851"/>
      <c r="NU50" s="851"/>
      <c r="NV50" s="851"/>
      <c r="NW50" s="851"/>
      <c r="NX50" s="851"/>
      <c r="NY50" s="851"/>
      <c r="NZ50" s="851"/>
      <c r="OA50" s="851"/>
      <c r="OB50" s="851"/>
      <c r="OC50" s="851"/>
      <c r="OD50" s="851"/>
      <c r="OE50" s="851"/>
      <c r="OF50" s="851"/>
      <c r="OG50" s="851"/>
      <c r="OH50" s="851"/>
      <c r="OI50" s="851"/>
      <c r="OJ50" s="851"/>
      <c r="OK50" s="851"/>
      <c r="OL50" s="851"/>
      <c r="OM50" s="851"/>
      <c r="ON50" s="851"/>
      <c r="OO50" s="851"/>
      <c r="OP50" s="851"/>
      <c r="OQ50" s="851"/>
      <c r="OR50" s="851"/>
      <c r="OS50" s="851"/>
      <c r="OT50" s="851"/>
      <c r="OU50" s="851"/>
      <c r="OV50" s="851"/>
      <c r="OW50" s="851"/>
      <c r="OX50" s="851"/>
      <c r="OY50" s="851"/>
      <c r="OZ50" s="851"/>
      <c r="PA50" s="851"/>
      <c r="PB50" s="851"/>
      <c r="PC50" s="851"/>
      <c r="PD50" s="851"/>
      <c r="PE50" s="851"/>
      <c r="PF50" s="851"/>
      <c r="PG50" s="851"/>
      <c r="PH50" s="851"/>
      <c r="PI50" s="851"/>
      <c r="PJ50" s="851"/>
      <c r="PK50" s="851"/>
      <c r="PL50" s="851"/>
      <c r="PM50" s="851"/>
      <c r="PN50" s="851"/>
      <c r="PO50" s="851"/>
      <c r="PP50" s="851"/>
      <c r="PQ50" s="851"/>
      <c r="PR50" s="851"/>
      <c r="PS50" s="851"/>
      <c r="PT50" s="851"/>
      <c r="PU50" s="851"/>
      <c r="PV50" s="851"/>
      <c r="PW50" s="851"/>
      <c r="PX50" s="851"/>
      <c r="PY50" s="851"/>
      <c r="PZ50" s="851"/>
      <c r="QA50" s="851"/>
      <c r="QB50" s="851"/>
      <c r="QC50" s="851"/>
      <c r="QD50" s="851"/>
      <c r="QE50" s="851"/>
      <c r="QF50" s="851"/>
      <c r="QG50" s="851"/>
      <c r="QH50" s="851"/>
      <c r="QI50" s="851"/>
      <c r="QJ50" s="851"/>
      <c r="QK50" s="851"/>
      <c r="QL50" s="851"/>
      <c r="QM50" s="851"/>
      <c r="QN50" s="851"/>
      <c r="QO50" s="851"/>
      <c r="QP50" s="851"/>
      <c r="QQ50" s="851"/>
      <c r="QR50" s="851"/>
      <c r="QS50" s="851"/>
      <c r="QT50" s="851"/>
      <c r="QU50" s="851"/>
      <c r="QV50" s="851"/>
      <c r="QW50" s="851"/>
      <c r="QX50" s="851"/>
      <c r="QY50" s="851"/>
      <c r="QZ50" s="851"/>
      <c r="RA50" s="851"/>
      <c r="RB50" s="851"/>
      <c r="RC50" s="851"/>
      <c r="RD50" s="851"/>
      <c r="RE50" s="851"/>
      <c r="RF50" s="851"/>
      <c r="RG50" s="851"/>
      <c r="RH50" s="851"/>
      <c r="RI50" s="851"/>
      <c r="RJ50" s="851"/>
      <c r="RK50" s="851"/>
      <c r="RL50" s="851"/>
      <c r="RM50" s="851"/>
      <c r="RN50" s="851"/>
      <c r="RO50" s="851"/>
      <c r="RP50" s="851"/>
      <c r="RQ50" s="851"/>
      <c r="RR50" s="851"/>
      <c r="RS50" s="851"/>
      <c r="RT50" s="851"/>
      <c r="RU50" s="851"/>
      <c r="RV50" s="851"/>
      <c r="RW50" s="851"/>
      <c r="RX50" s="851"/>
      <c r="RY50" s="851"/>
      <c r="RZ50" s="851"/>
      <c r="SA50" s="851"/>
      <c r="SB50" s="851"/>
      <c r="SC50" s="851"/>
      <c r="SD50" s="851"/>
      <c r="SE50" s="851"/>
      <c r="SF50" s="851"/>
      <c r="SG50" s="851"/>
      <c r="SH50" s="851"/>
      <c r="SI50" s="851"/>
      <c r="SJ50" s="851"/>
      <c r="SK50" s="851"/>
      <c r="SL50" s="851"/>
      <c r="SM50" s="851"/>
      <c r="SN50" s="851"/>
      <c r="SO50" s="851"/>
      <c r="SP50" s="851"/>
      <c r="SQ50" s="851"/>
      <c r="SR50" s="851"/>
      <c r="SS50" s="851"/>
      <c r="ST50" s="851"/>
      <c r="SU50" s="851"/>
      <c r="SV50" s="851"/>
      <c r="SW50" s="851"/>
      <c r="SX50" s="851"/>
      <c r="SY50" s="851"/>
      <c r="SZ50" s="851"/>
      <c r="TA50" s="851"/>
      <c r="TB50" s="851"/>
      <c r="TC50" s="851"/>
      <c r="TD50" s="851"/>
      <c r="TE50" s="851"/>
      <c r="TF50" s="851"/>
      <c r="TG50" s="851"/>
      <c r="TH50" s="851"/>
      <c r="TI50" s="851"/>
      <c r="TJ50" s="851"/>
      <c r="TK50" s="851"/>
      <c r="TL50" s="851"/>
      <c r="TM50" s="851"/>
      <c r="TN50" s="851"/>
      <c r="TO50" s="851"/>
      <c r="TP50" s="851"/>
      <c r="TQ50" s="851"/>
      <c r="TR50" s="851"/>
      <c r="TS50" s="851"/>
      <c r="TT50" s="851"/>
      <c r="TU50" s="851"/>
      <c r="TV50" s="851"/>
      <c r="TW50" s="851"/>
      <c r="TX50" s="851"/>
      <c r="TY50" s="851"/>
      <c r="TZ50" s="851"/>
      <c r="UA50" s="851"/>
      <c r="UB50" s="851"/>
      <c r="UC50" s="851"/>
      <c r="UD50" s="851"/>
      <c r="UE50" s="851"/>
      <c r="UF50" s="851"/>
      <c r="UG50" s="851"/>
      <c r="UH50" s="851"/>
      <c r="UI50" s="851"/>
      <c r="UJ50" s="851"/>
      <c r="UK50" s="851"/>
      <c r="UL50" s="851"/>
      <c r="UM50" s="851"/>
      <c r="UN50" s="851"/>
      <c r="UO50" s="851"/>
      <c r="UP50" s="851"/>
      <c r="UQ50" s="851"/>
      <c r="UR50" s="851"/>
      <c r="US50" s="851"/>
      <c r="UT50" s="851"/>
      <c r="UU50" s="851"/>
      <c r="UV50" s="851"/>
      <c r="UW50" s="851"/>
      <c r="UX50" s="851"/>
      <c r="UY50" s="851"/>
      <c r="UZ50" s="851"/>
      <c r="VA50" s="851"/>
      <c r="VB50" s="851"/>
      <c r="VC50" s="851"/>
      <c r="VD50" s="851"/>
      <c r="VE50" s="851"/>
      <c r="VF50" s="851"/>
      <c r="VG50" s="851"/>
      <c r="VH50" s="851"/>
      <c r="VI50" s="851"/>
      <c r="VJ50" s="851"/>
      <c r="VK50" s="851"/>
      <c r="VL50" s="851"/>
      <c r="VM50" s="851"/>
      <c r="VN50" s="851"/>
      <c r="VO50" s="851"/>
      <c r="VP50" s="851"/>
      <c r="VQ50" s="851"/>
      <c r="VR50" s="851"/>
      <c r="VS50" s="851"/>
      <c r="VT50" s="851"/>
      <c r="VU50" s="851"/>
      <c r="VV50" s="851"/>
      <c r="VW50" s="851"/>
      <c r="VX50" s="851"/>
      <c r="VY50" s="851"/>
      <c r="VZ50" s="851"/>
      <c r="WA50" s="851"/>
      <c r="WB50" s="851"/>
      <c r="WC50" s="851"/>
      <c r="WD50" s="851"/>
      <c r="WE50" s="851"/>
      <c r="WF50" s="851"/>
      <c r="WG50" s="851"/>
      <c r="WH50" s="851"/>
      <c r="WI50" s="851"/>
      <c r="WJ50" s="851"/>
      <c r="WK50" s="851"/>
      <c r="WL50" s="851"/>
      <c r="WM50" s="851"/>
      <c r="WN50" s="851"/>
      <c r="WO50" s="851"/>
      <c r="WP50" s="851"/>
      <c r="WQ50" s="851"/>
      <c r="WR50" s="851"/>
      <c r="WS50" s="851"/>
      <c r="WT50" s="851"/>
      <c r="WU50" s="851"/>
      <c r="WV50" s="851"/>
      <c r="WW50" s="851"/>
      <c r="WX50" s="851"/>
      <c r="WY50" s="851"/>
      <c r="WZ50" s="851"/>
      <c r="XA50" s="851"/>
      <c r="XB50" s="851"/>
      <c r="XC50" s="851"/>
      <c r="XD50" s="851"/>
      <c r="XE50" s="851"/>
      <c r="XF50" s="851"/>
      <c r="XG50" s="851"/>
      <c r="XH50" s="851"/>
      <c r="XI50" s="851"/>
      <c r="XJ50" s="851"/>
      <c r="XK50" s="851"/>
      <c r="XL50" s="851"/>
      <c r="XM50" s="851"/>
      <c r="XN50" s="851"/>
      <c r="XO50" s="851"/>
      <c r="XP50" s="851"/>
      <c r="XQ50" s="851"/>
      <c r="XR50" s="851"/>
      <c r="XS50" s="851"/>
      <c r="XT50" s="851"/>
      <c r="XU50" s="851"/>
      <c r="XV50" s="851"/>
      <c r="XW50" s="851"/>
      <c r="XX50" s="851"/>
      <c r="XY50" s="851"/>
      <c r="XZ50" s="851"/>
      <c r="YA50" s="851"/>
      <c r="YB50" s="851"/>
      <c r="YC50" s="851"/>
      <c r="YD50" s="851"/>
      <c r="YE50" s="851"/>
      <c r="YF50" s="851"/>
      <c r="YG50" s="851"/>
      <c r="YH50" s="851"/>
      <c r="YI50" s="851"/>
      <c r="YJ50" s="851"/>
      <c r="YK50" s="851"/>
      <c r="YL50" s="851"/>
      <c r="YM50" s="851"/>
      <c r="YN50" s="851"/>
      <c r="YO50" s="851"/>
      <c r="YP50" s="851"/>
      <c r="YQ50" s="851"/>
      <c r="YR50" s="851"/>
      <c r="YS50" s="851"/>
      <c r="YT50" s="851"/>
      <c r="YU50" s="851"/>
      <c r="YV50" s="851"/>
      <c r="YW50" s="851"/>
      <c r="YX50" s="851"/>
      <c r="YY50" s="851"/>
      <c r="YZ50" s="851"/>
      <c r="ZA50" s="851"/>
      <c r="ZB50" s="851"/>
      <c r="ZC50" s="851"/>
      <c r="ZD50" s="851"/>
      <c r="ZE50" s="851"/>
      <c r="ZF50" s="851"/>
      <c r="ZG50" s="851"/>
      <c r="ZH50" s="851"/>
      <c r="ZI50" s="851"/>
      <c r="ZJ50" s="851"/>
      <c r="ZK50" s="851"/>
      <c r="ZL50" s="851"/>
      <c r="ZM50" s="851"/>
      <c r="ZN50" s="851"/>
      <c r="ZO50" s="851"/>
      <c r="ZP50" s="851"/>
      <c r="ZQ50" s="851"/>
      <c r="ZR50" s="851"/>
      <c r="ZS50" s="851"/>
      <c r="ZT50" s="851"/>
      <c r="ZU50" s="851"/>
      <c r="ZV50" s="851"/>
      <c r="ZW50" s="851"/>
      <c r="ZX50" s="851"/>
      <c r="ZY50" s="851"/>
      <c r="ZZ50" s="851"/>
      <c r="AAA50" s="851"/>
      <c r="AAB50" s="851"/>
      <c r="AAC50" s="851"/>
      <c r="AAD50" s="851"/>
      <c r="AAE50" s="851"/>
      <c r="AAF50" s="851"/>
      <c r="AAG50" s="851"/>
      <c r="AAH50" s="851"/>
      <c r="AAI50" s="851"/>
      <c r="AAJ50" s="851"/>
      <c r="AAK50" s="851"/>
      <c r="AAL50" s="851"/>
      <c r="AAM50" s="851"/>
      <c r="AAN50" s="851"/>
      <c r="AAO50" s="851"/>
      <c r="AAP50" s="851"/>
      <c r="AAQ50" s="851"/>
      <c r="AAR50" s="851"/>
      <c r="AAS50" s="851"/>
      <c r="AAT50" s="851"/>
      <c r="AAU50" s="851"/>
      <c r="AAV50" s="851"/>
      <c r="AAW50" s="851"/>
      <c r="AAX50" s="851"/>
      <c r="AAY50" s="851"/>
      <c r="AAZ50" s="851"/>
      <c r="ABA50" s="851"/>
      <c r="ABB50" s="851"/>
      <c r="ABC50" s="851"/>
      <c r="ABD50" s="851"/>
      <c r="ABE50" s="851"/>
      <c r="ABF50" s="851"/>
      <c r="ABG50" s="851"/>
      <c r="ABH50" s="851"/>
      <c r="ABI50" s="851"/>
      <c r="ABJ50" s="851"/>
      <c r="ABK50" s="851"/>
      <c r="ABL50" s="851"/>
      <c r="ABM50" s="851"/>
      <c r="ABN50" s="851"/>
      <c r="ABO50" s="851"/>
      <c r="ABP50" s="851"/>
      <c r="ABQ50" s="851"/>
      <c r="ABR50" s="851"/>
      <c r="ABS50" s="851"/>
      <c r="ABT50" s="851"/>
      <c r="ABU50" s="851"/>
      <c r="ABV50" s="851"/>
      <c r="ABW50" s="851"/>
      <c r="ABX50" s="851"/>
      <c r="ABY50" s="851"/>
      <c r="ABZ50" s="851"/>
      <c r="ACA50" s="851"/>
      <c r="ACB50" s="851"/>
      <c r="ACC50" s="851"/>
      <c r="ACD50" s="851"/>
      <c r="ACE50" s="851"/>
      <c r="ACF50" s="851"/>
      <c r="ACG50" s="851"/>
      <c r="ACH50" s="851"/>
      <c r="ACI50" s="851"/>
      <c r="ACJ50" s="851"/>
      <c r="ACK50" s="851"/>
      <c r="ACL50" s="851"/>
      <c r="ACM50" s="851"/>
      <c r="ACN50" s="851"/>
      <c r="ACO50" s="851"/>
      <c r="ACP50" s="851"/>
      <c r="ACQ50" s="851"/>
      <c r="ACR50" s="851"/>
      <c r="ACS50" s="851"/>
      <c r="ACT50" s="851"/>
      <c r="ACU50" s="851"/>
      <c r="ACV50" s="851"/>
      <c r="ACW50" s="851"/>
      <c r="ACX50" s="851"/>
      <c r="ACY50" s="851"/>
      <c r="ACZ50" s="851"/>
      <c r="ADA50" s="851"/>
      <c r="ADB50" s="851"/>
      <c r="ADC50" s="851"/>
      <c r="ADD50" s="851"/>
      <c r="ADE50" s="851"/>
      <c r="ADF50" s="851"/>
      <c r="ADG50" s="851"/>
      <c r="ADH50" s="851"/>
      <c r="ADI50" s="851"/>
      <c r="ADJ50" s="851"/>
      <c r="ADK50" s="851"/>
      <c r="ADL50" s="851"/>
      <c r="ADM50" s="851"/>
      <c r="ADN50" s="851"/>
      <c r="ADO50" s="851"/>
      <c r="ADP50" s="851"/>
      <c r="ADQ50" s="851"/>
      <c r="ADR50" s="851"/>
      <c r="ADS50" s="851"/>
      <c r="ADT50" s="851"/>
      <c r="ADU50" s="851"/>
      <c r="ADV50" s="851"/>
      <c r="ADW50" s="851"/>
      <c r="ADX50" s="851"/>
      <c r="ADY50" s="851"/>
      <c r="ADZ50" s="851"/>
      <c r="AEA50" s="851"/>
      <c r="AEB50" s="851"/>
      <c r="AEC50" s="851"/>
      <c r="AED50" s="851"/>
      <c r="AEE50" s="851"/>
      <c r="AEF50" s="851"/>
      <c r="AEG50" s="851"/>
      <c r="AEH50" s="851"/>
      <c r="AEI50" s="851"/>
      <c r="AEJ50" s="851"/>
      <c r="AEK50" s="851"/>
      <c r="AEL50" s="851"/>
      <c r="AEM50" s="851"/>
      <c r="AEN50" s="851"/>
      <c r="AEO50" s="851"/>
      <c r="AEP50" s="851"/>
      <c r="AEQ50" s="851"/>
      <c r="AER50" s="851"/>
      <c r="AES50" s="851"/>
      <c r="AET50" s="851"/>
      <c r="AEU50" s="851"/>
      <c r="AEV50" s="851"/>
      <c r="AEW50" s="851"/>
      <c r="AEX50" s="851"/>
      <c r="AEY50" s="851"/>
      <c r="AEZ50" s="851"/>
      <c r="AFA50" s="851"/>
      <c r="AFB50" s="851"/>
      <c r="AFC50" s="851"/>
      <c r="AFD50" s="851"/>
      <c r="AFE50" s="851"/>
      <c r="AFF50" s="851"/>
      <c r="AFG50" s="851"/>
      <c r="AFH50" s="851"/>
      <c r="AFI50" s="851"/>
      <c r="AFJ50" s="851"/>
      <c r="AFK50" s="851"/>
      <c r="AFL50" s="851"/>
      <c r="AFM50" s="851"/>
      <c r="AFN50" s="851"/>
      <c r="AFO50" s="851"/>
      <c r="AFP50" s="851"/>
      <c r="AFQ50" s="851"/>
      <c r="AFR50" s="851"/>
      <c r="AFS50" s="851"/>
      <c r="AFT50" s="851"/>
      <c r="AFU50" s="851"/>
      <c r="AFV50" s="851"/>
      <c r="AFW50" s="851"/>
      <c r="AFX50" s="851"/>
      <c r="AFY50" s="851"/>
      <c r="AFZ50" s="851"/>
      <c r="AGA50" s="851"/>
      <c r="AGB50" s="851"/>
      <c r="AGC50" s="851"/>
      <c r="AGD50" s="851"/>
      <c r="AGE50" s="851"/>
      <c r="AGF50" s="851"/>
      <c r="AGG50" s="851"/>
      <c r="AGH50" s="851"/>
      <c r="AGI50" s="851"/>
      <c r="AGJ50" s="851"/>
      <c r="AGK50" s="851"/>
      <c r="AGL50" s="851"/>
      <c r="AGM50" s="851"/>
      <c r="AGN50" s="851"/>
      <c r="AGO50" s="851"/>
      <c r="AGP50" s="851"/>
      <c r="AGQ50" s="851"/>
      <c r="AGR50" s="851"/>
      <c r="AGS50" s="851"/>
      <c r="AGT50" s="851"/>
      <c r="AGU50" s="851"/>
      <c r="AGV50" s="851"/>
      <c r="AGW50" s="851"/>
      <c r="AGX50" s="851"/>
      <c r="AGY50" s="851"/>
      <c r="AGZ50" s="851"/>
      <c r="AHA50" s="851"/>
      <c r="AHB50" s="851"/>
      <c r="AHC50" s="851"/>
      <c r="AHD50" s="851"/>
      <c r="AHE50" s="851"/>
      <c r="AHF50" s="851"/>
      <c r="AHG50" s="851"/>
      <c r="AHH50" s="851"/>
      <c r="AHI50" s="851"/>
      <c r="AHJ50" s="851"/>
      <c r="AHK50" s="851"/>
      <c r="AHL50" s="851"/>
      <c r="AHM50" s="851"/>
      <c r="AHN50" s="851"/>
      <c r="AHO50" s="851"/>
      <c r="AHP50" s="851"/>
      <c r="AHQ50" s="851"/>
      <c r="AHR50" s="851"/>
      <c r="AHS50" s="851"/>
      <c r="AHT50" s="851"/>
      <c r="AHU50" s="851"/>
      <c r="AHV50" s="851"/>
      <c r="AHW50" s="851"/>
      <c r="AHX50" s="851"/>
      <c r="AHY50" s="851"/>
      <c r="AHZ50" s="851"/>
      <c r="AIA50" s="851"/>
      <c r="AIB50" s="851"/>
      <c r="AIC50" s="851"/>
      <c r="AID50" s="851"/>
      <c r="AIE50" s="851"/>
      <c r="AIF50" s="851"/>
      <c r="AIG50" s="851"/>
      <c r="AIH50" s="851"/>
      <c r="AII50" s="851"/>
      <c r="AIJ50" s="851"/>
      <c r="AIK50" s="851"/>
      <c r="AIL50" s="851"/>
      <c r="AIM50" s="851"/>
      <c r="AIN50" s="851"/>
      <c r="AIO50" s="851"/>
      <c r="AIP50" s="851"/>
      <c r="AIQ50" s="851"/>
      <c r="AIR50" s="851"/>
      <c r="AIS50" s="851"/>
      <c r="AIT50" s="851"/>
      <c r="AIU50" s="851"/>
      <c r="AIV50" s="851"/>
      <c r="AIW50" s="851"/>
      <c r="AIX50" s="851"/>
      <c r="AIY50" s="851"/>
      <c r="AIZ50" s="851"/>
      <c r="AJA50" s="851"/>
      <c r="AJB50" s="851"/>
      <c r="AJC50" s="851"/>
      <c r="AJD50" s="851"/>
      <c r="AJE50" s="851"/>
      <c r="AJF50" s="851"/>
      <c r="AJG50" s="851"/>
      <c r="AJH50" s="851"/>
      <c r="AJI50" s="851"/>
      <c r="AJJ50" s="851"/>
      <c r="AJK50" s="851"/>
      <c r="AJL50" s="851"/>
      <c r="AJM50" s="851"/>
      <c r="AJN50" s="851"/>
      <c r="AJO50" s="851"/>
      <c r="AJP50" s="851"/>
      <c r="AJQ50" s="851"/>
      <c r="AJR50" s="851"/>
      <c r="AJS50" s="851"/>
      <c r="AJT50" s="851"/>
      <c r="AJU50" s="851"/>
      <c r="AJV50" s="851"/>
      <c r="AJW50" s="851"/>
      <c r="AJX50" s="851"/>
      <c r="AJY50" s="851"/>
      <c r="AJZ50" s="851"/>
      <c r="AKA50" s="851"/>
      <c r="AKB50" s="851"/>
      <c r="AKC50" s="851"/>
      <c r="AKD50" s="851"/>
      <c r="AKE50" s="851"/>
      <c r="AKF50" s="851"/>
      <c r="AKG50" s="851"/>
      <c r="AKH50" s="851"/>
      <c r="AKI50" s="851"/>
      <c r="AKJ50" s="851"/>
      <c r="AKK50" s="851"/>
      <c r="AKL50" s="851"/>
      <c r="AKM50" s="851"/>
      <c r="AKN50" s="851"/>
      <c r="AKO50" s="851"/>
      <c r="AKP50" s="851"/>
      <c r="AKQ50" s="851"/>
      <c r="AKR50" s="851"/>
      <c r="AKS50" s="851"/>
      <c r="AKT50" s="851"/>
      <c r="AKU50" s="851"/>
      <c r="AKV50" s="851"/>
      <c r="AKW50" s="851"/>
      <c r="AKX50" s="851"/>
      <c r="AKY50" s="851"/>
      <c r="AKZ50" s="851"/>
      <c r="ALA50" s="851"/>
      <c r="ALB50" s="851"/>
      <c r="ALC50" s="851"/>
      <c r="ALD50" s="851"/>
      <c r="ALE50" s="851"/>
      <c r="ALF50" s="851"/>
      <c r="ALG50" s="851"/>
      <c r="ALH50" s="851"/>
      <c r="ALI50" s="851"/>
      <c r="ALJ50" s="851"/>
      <c r="ALK50" s="851"/>
      <c r="ALL50" s="851"/>
      <c r="ALM50" s="851"/>
      <c r="ALN50" s="851"/>
      <c r="ALO50" s="851"/>
      <c r="ALP50" s="851"/>
      <c r="ALQ50" s="851"/>
      <c r="ALR50" s="851"/>
      <c r="ALS50" s="851"/>
      <c r="ALT50" s="851"/>
      <c r="ALU50" s="851"/>
      <c r="ALV50" s="851"/>
      <c r="ALW50" s="851"/>
      <c r="ALX50" s="851"/>
      <c r="ALY50" s="851"/>
      <c r="ALZ50" s="851"/>
      <c r="AMA50" s="851"/>
      <c r="AMB50" s="851"/>
      <c r="AMC50" s="851"/>
      <c r="AMD50" s="851"/>
      <c r="AME50" s="851"/>
      <c r="AMF50" s="851"/>
      <c r="AMG50" s="851"/>
      <c r="AMH50" s="851"/>
      <c r="AMI50" s="851"/>
      <c r="AMJ50" s="851"/>
      <c r="AMK50" s="851"/>
      <c r="AML50" s="851"/>
      <c r="AMM50" s="851"/>
      <c r="AMN50" s="851"/>
      <c r="AMO50" s="851"/>
      <c r="AMP50" s="851"/>
      <c r="AMQ50" s="851"/>
      <c r="AMR50" s="851"/>
      <c r="AMS50" s="851"/>
      <c r="AMT50" s="851"/>
      <c r="AMU50" s="851"/>
      <c r="AMV50" s="851"/>
      <c r="AMW50" s="851"/>
      <c r="AMX50" s="851"/>
      <c r="AMY50" s="851"/>
      <c r="AMZ50" s="851"/>
      <c r="ANA50" s="851"/>
      <c r="ANB50" s="851"/>
      <c r="ANC50" s="851"/>
      <c r="AND50" s="851"/>
      <c r="ANE50" s="851"/>
      <c r="ANF50" s="851"/>
      <c r="ANG50" s="851"/>
      <c r="ANH50" s="851"/>
      <c r="ANI50" s="851"/>
      <c r="ANJ50" s="851"/>
      <c r="ANK50" s="851"/>
      <c r="ANL50" s="851"/>
      <c r="ANM50" s="851"/>
      <c r="ANN50" s="851"/>
      <c r="ANO50" s="851"/>
      <c r="ANP50" s="851"/>
      <c r="ANQ50" s="851"/>
      <c r="ANR50" s="851"/>
      <c r="ANS50" s="851"/>
      <c r="ANT50" s="851"/>
      <c r="ANU50" s="851"/>
      <c r="ANV50" s="851"/>
      <c r="ANW50" s="851"/>
      <c r="ANX50" s="851"/>
      <c r="ANY50" s="851"/>
      <c r="ANZ50" s="851"/>
      <c r="AOA50" s="851"/>
      <c r="AOB50" s="851"/>
      <c r="AOC50" s="851"/>
      <c r="AOD50" s="851"/>
      <c r="AOE50" s="851"/>
      <c r="AOF50" s="851"/>
      <c r="AOG50" s="851"/>
      <c r="AOH50" s="851"/>
      <c r="AOI50" s="851"/>
      <c r="AOJ50" s="851"/>
      <c r="AOK50" s="851"/>
      <c r="AOL50" s="851"/>
      <c r="AOM50" s="851"/>
      <c r="AON50" s="851"/>
      <c r="AOO50" s="851"/>
      <c r="AOP50" s="851"/>
      <c r="AOQ50" s="851"/>
      <c r="AOR50" s="851"/>
      <c r="AOS50" s="851"/>
      <c r="AOT50" s="851"/>
      <c r="AOU50" s="851"/>
      <c r="AOV50" s="851"/>
      <c r="AOW50" s="851"/>
      <c r="AOX50" s="851"/>
      <c r="AOY50" s="851"/>
      <c r="AOZ50" s="851"/>
      <c r="APA50" s="851"/>
      <c r="APB50" s="851"/>
      <c r="APC50" s="851"/>
      <c r="APD50" s="851"/>
      <c r="APE50" s="851"/>
      <c r="APF50" s="851"/>
      <c r="APG50" s="851"/>
      <c r="APH50" s="851"/>
      <c r="API50" s="851"/>
      <c r="APJ50" s="851"/>
      <c r="APK50" s="851"/>
      <c r="APL50" s="851"/>
      <c r="APM50" s="851"/>
      <c r="APN50" s="851"/>
      <c r="APO50" s="851"/>
      <c r="APP50" s="851"/>
      <c r="APQ50" s="851"/>
      <c r="APR50" s="851"/>
      <c r="APS50" s="851"/>
      <c r="APT50" s="851"/>
      <c r="APU50" s="851"/>
      <c r="APV50" s="851"/>
      <c r="APW50" s="851"/>
      <c r="APX50" s="851"/>
      <c r="APY50" s="851"/>
      <c r="APZ50" s="851"/>
      <c r="AQA50" s="851"/>
      <c r="AQB50" s="851"/>
      <c r="AQC50" s="851"/>
      <c r="AQD50" s="851"/>
      <c r="AQE50" s="851"/>
      <c r="AQF50" s="851"/>
      <c r="AQG50" s="851"/>
      <c r="AQH50" s="851"/>
      <c r="AQI50" s="851"/>
      <c r="AQJ50" s="851"/>
      <c r="AQK50" s="851"/>
      <c r="AQL50" s="851"/>
      <c r="AQM50" s="851"/>
      <c r="AQN50" s="851"/>
      <c r="AQO50" s="851"/>
      <c r="AQP50" s="851"/>
      <c r="AQQ50" s="851"/>
      <c r="AQR50" s="851"/>
      <c r="AQS50" s="851"/>
      <c r="AQT50" s="851"/>
      <c r="AQU50" s="851"/>
      <c r="AQV50" s="851"/>
      <c r="AQW50" s="851"/>
      <c r="AQX50" s="851"/>
      <c r="AQY50" s="851"/>
      <c r="AQZ50" s="851"/>
      <c r="ARA50" s="851"/>
      <c r="ARB50" s="851"/>
      <c r="ARC50" s="851"/>
      <c r="ARD50" s="851"/>
      <c r="ARE50" s="851"/>
      <c r="ARF50" s="851"/>
      <c r="ARG50" s="851"/>
      <c r="ARH50" s="851"/>
      <c r="ARI50" s="851"/>
      <c r="ARJ50" s="851"/>
      <c r="ARK50" s="851"/>
      <c r="ARL50" s="851"/>
      <c r="ARM50" s="851"/>
      <c r="ARN50" s="851"/>
      <c r="ARO50" s="851"/>
      <c r="ARP50" s="851"/>
      <c r="ARQ50" s="851"/>
      <c r="ARR50" s="851"/>
      <c r="ARS50" s="851"/>
      <c r="ART50" s="851"/>
      <c r="ARU50" s="851"/>
      <c r="ARV50" s="851"/>
      <c r="ARW50" s="851"/>
      <c r="ARX50" s="851"/>
      <c r="ARY50" s="851"/>
      <c r="ARZ50" s="851"/>
      <c r="ASA50" s="851"/>
      <c r="ASB50" s="851"/>
      <c r="ASC50" s="851"/>
      <c r="ASD50" s="851"/>
      <c r="ASE50" s="851"/>
      <c r="ASF50" s="851"/>
      <c r="ASG50" s="851"/>
      <c r="ASH50" s="851"/>
      <c r="ASI50" s="851"/>
      <c r="ASJ50" s="851"/>
      <c r="ASK50" s="851"/>
      <c r="ASL50" s="851"/>
      <c r="ASM50" s="851"/>
      <c r="ASN50" s="851"/>
      <c r="ASO50" s="851"/>
      <c r="ASP50" s="851"/>
      <c r="ASQ50" s="851"/>
      <c r="ASR50" s="851"/>
      <c r="ASS50" s="851"/>
      <c r="AST50" s="851"/>
      <c r="ASU50" s="851"/>
      <c r="ASV50" s="851"/>
      <c r="ASW50" s="851"/>
      <c r="ASX50" s="851"/>
      <c r="ASY50" s="851"/>
      <c r="ASZ50" s="851"/>
      <c r="ATA50" s="851"/>
      <c r="ATB50" s="851"/>
      <c r="ATC50" s="851"/>
      <c r="ATD50" s="851"/>
      <c r="ATE50" s="851"/>
      <c r="ATF50" s="851"/>
      <c r="ATG50" s="851"/>
      <c r="ATH50" s="851"/>
      <c r="ATI50" s="851"/>
      <c r="ATJ50" s="851"/>
      <c r="ATK50" s="851"/>
      <c r="ATL50" s="851"/>
      <c r="ATM50" s="851"/>
      <c r="ATN50" s="851"/>
      <c r="ATO50" s="851"/>
      <c r="ATP50" s="851"/>
      <c r="ATQ50" s="851"/>
      <c r="ATR50" s="851"/>
      <c r="ATS50" s="851"/>
      <c r="ATT50" s="851"/>
      <c r="ATU50" s="851"/>
      <c r="ATV50" s="851"/>
      <c r="ATW50" s="851"/>
      <c r="ATX50" s="851"/>
      <c r="ATY50" s="851"/>
      <c r="ATZ50" s="851"/>
      <c r="AUA50" s="851"/>
      <c r="AUB50" s="851"/>
      <c r="AUC50" s="851"/>
      <c r="AUD50" s="851"/>
      <c r="AUE50" s="851"/>
      <c r="AUF50" s="851"/>
      <c r="AUG50" s="851"/>
      <c r="AUH50" s="851"/>
      <c r="AUI50" s="851"/>
      <c r="AUJ50" s="851"/>
      <c r="AUK50" s="851"/>
      <c r="AUL50" s="851"/>
      <c r="AUM50" s="851"/>
      <c r="AUN50" s="851"/>
      <c r="AUO50" s="851"/>
      <c r="AUP50" s="851"/>
      <c r="AUQ50" s="851"/>
      <c r="AUR50" s="851"/>
      <c r="AUS50" s="851"/>
      <c r="AUT50" s="851"/>
      <c r="AUU50" s="851"/>
      <c r="AUV50" s="851"/>
      <c r="AUW50" s="851"/>
      <c r="AUX50" s="851"/>
      <c r="AUY50" s="851"/>
      <c r="AUZ50" s="851"/>
      <c r="AVA50" s="851"/>
      <c r="AVB50" s="851"/>
      <c r="AVC50" s="851"/>
      <c r="AVD50" s="851"/>
      <c r="AVE50" s="851"/>
      <c r="AVF50" s="851"/>
      <c r="AVG50" s="851"/>
      <c r="AVH50" s="851"/>
      <c r="AVI50" s="851"/>
      <c r="AVJ50" s="851"/>
      <c r="AVK50" s="851"/>
      <c r="AVL50" s="851"/>
      <c r="AVM50" s="851"/>
      <c r="AVN50" s="851"/>
      <c r="AVO50" s="851"/>
      <c r="AVP50" s="851"/>
      <c r="AVQ50" s="851"/>
      <c r="AVR50" s="851"/>
      <c r="AVS50" s="851"/>
      <c r="AVT50" s="851"/>
      <c r="AVU50" s="851"/>
      <c r="AVV50" s="851"/>
      <c r="AVW50" s="851"/>
      <c r="AVX50" s="851"/>
      <c r="AVY50" s="851"/>
      <c r="AVZ50" s="851"/>
      <c r="AWA50" s="851"/>
      <c r="AWB50" s="851"/>
      <c r="AWC50" s="851"/>
      <c r="AWD50" s="851"/>
      <c r="AWE50" s="851"/>
      <c r="AWF50" s="851"/>
      <c r="AWG50" s="851"/>
      <c r="AWH50" s="851"/>
      <c r="AWI50" s="851"/>
      <c r="AWJ50" s="851"/>
      <c r="AWK50" s="851"/>
      <c r="AWL50" s="851"/>
      <c r="AWM50" s="851"/>
      <c r="AWN50" s="851"/>
      <c r="AWO50" s="851"/>
      <c r="AWP50" s="851"/>
      <c r="AWQ50" s="851"/>
      <c r="AWR50" s="851"/>
      <c r="AWS50" s="851"/>
      <c r="AWT50" s="851"/>
      <c r="AWU50" s="851"/>
      <c r="AWV50" s="851"/>
      <c r="AWW50" s="851"/>
      <c r="AWX50" s="851"/>
      <c r="AWY50" s="851"/>
      <c r="AWZ50" s="851"/>
      <c r="AXA50" s="851"/>
      <c r="AXB50" s="851"/>
      <c r="AXC50" s="851"/>
      <c r="AXD50" s="851"/>
      <c r="AXE50" s="851"/>
      <c r="AXF50" s="851"/>
      <c r="AXG50" s="851"/>
      <c r="AXH50" s="851"/>
      <c r="AXI50" s="851"/>
      <c r="AXJ50" s="851"/>
      <c r="AXK50" s="851"/>
      <c r="AXL50" s="851"/>
      <c r="AXM50" s="851"/>
      <c r="AXN50" s="851"/>
      <c r="AXO50" s="851"/>
      <c r="AXP50" s="851"/>
      <c r="AXQ50" s="851"/>
      <c r="AXR50" s="851"/>
      <c r="AXS50" s="851"/>
      <c r="AXT50" s="851"/>
      <c r="AXU50" s="851"/>
      <c r="AXV50" s="851"/>
      <c r="AXW50" s="851"/>
      <c r="AXX50" s="851"/>
      <c r="AXY50" s="851"/>
      <c r="AXZ50" s="851"/>
      <c r="AYA50" s="851"/>
      <c r="AYB50" s="851"/>
      <c r="AYC50" s="851"/>
      <c r="AYD50" s="851"/>
      <c r="AYE50" s="851"/>
      <c r="AYF50" s="851"/>
      <c r="AYG50" s="851"/>
      <c r="AYH50" s="851"/>
      <c r="AYI50" s="851"/>
      <c r="AYJ50" s="851"/>
      <c r="AYK50" s="851"/>
      <c r="AYL50" s="851"/>
      <c r="AYM50" s="851"/>
      <c r="AYN50" s="851"/>
      <c r="AYO50" s="851"/>
      <c r="AYP50" s="851"/>
      <c r="AYQ50" s="851"/>
      <c r="AYR50" s="851"/>
      <c r="AYS50" s="851"/>
      <c r="AYT50" s="851"/>
      <c r="AYU50" s="851"/>
      <c r="AYV50" s="851"/>
      <c r="AYW50" s="851"/>
      <c r="AYX50" s="851"/>
      <c r="AYY50" s="851"/>
      <c r="AYZ50" s="851"/>
      <c r="AZA50" s="851"/>
      <c r="AZB50" s="851"/>
      <c r="AZC50" s="851"/>
      <c r="AZD50" s="851"/>
      <c r="AZE50" s="851"/>
      <c r="AZF50" s="851"/>
      <c r="AZG50" s="851"/>
      <c r="AZH50" s="851"/>
      <c r="AZI50" s="851"/>
      <c r="AZJ50" s="851"/>
      <c r="AZK50" s="851"/>
      <c r="AZL50" s="851"/>
      <c r="AZM50" s="851"/>
      <c r="AZN50" s="851"/>
      <c r="AZO50" s="851"/>
      <c r="AZP50" s="851"/>
      <c r="AZQ50" s="851"/>
      <c r="AZR50" s="851"/>
      <c r="AZS50" s="851"/>
      <c r="AZT50" s="851"/>
      <c r="AZU50" s="851"/>
      <c r="AZV50" s="851"/>
      <c r="AZW50" s="851"/>
      <c r="AZX50" s="851"/>
      <c r="AZY50" s="851"/>
      <c r="AZZ50" s="851"/>
      <c r="BAA50" s="851"/>
      <c r="BAB50" s="851"/>
      <c r="BAC50" s="851"/>
      <c r="BAD50" s="851"/>
      <c r="BAE50" s="851"/>
      <c r="BAF50" s="851"/>
      <c r="BAG50" s="851"/>
      <c r="BAH50" s="851"/>
      <c r="BAI50" s="851"/>
      <c r="BAJ50" s="851"/>
      <c r="BAK50" s="851"/>
      <c r="BAL50" s="851"/>
      <c r="BAM50" s="851"/>
      <c r="BAN50" s="851"/>
      <c r="BAO50" s="851"/>
      <c r="BAP50" s="851"/>
      <c r="BAQ50" s="851"/>
      <c r="BAR50" s="851"/>
      <c r="BAS50" s="851"/>
      <c r="BAT50" s="851"/>
      <c r="BAU50" s="851"/>
      <c r="BAV50" s="851"/>
      <c r="BAW50" s="851"/>
      <c r="BAX50" s="851"/>
      <c r="BAY50" s="851"/>
      <c r="BAZ50" s="851"/>
      <c r="BBA50" s="851"/>
      <c r="BBB50" s="851"/>
      <c r="BBC50" s="851"/>
      <c r="BBD50" s="851"/>
      <c r="BBE50" s="851"/>
      <c r="BBF50" s="851"/>
      <c r="BBG50" s="851"/>
      <c r="BBH50" s="851"/>
      <c r="BBI50" s="851"/>
      <c r="BBJ50" s="851"/>
      <c r="BBK50" s="851"/>
      <c r="BBL50" s="851"/>
      <c r="BBM50" s="851"/>
      <c r="BBN50" s="851"/>
      <c r="BBO50" s="851"/>
      <c r="BBP50" s="851"/>
      <c r="BBQ50" s="851"/>
      <c r="BBR50" s="851"/>
      <c r="BBS50" s="851"/>
      <c r="BBT50" s="851"/>
      <c r="BBU50" s="851"/>
      <c r="BBV50" s="851"/>
      <c r="BBW50" s="851"/>
      <c r="BBX50" s="851"/>
      <c r="BBY50" s="851"/>
      <c r="BBZ50" s="851"/>
      <c r="BCA50" s="851"/>
      <c r="BCB50" s="851"/>
      <c r="BCC50" s="851"/>
      <c r="BCD50" s="851"/>
      <c r="BCE50" s="851"/>
      <c r="BCF50" s="851"/>
      <c r="BCG50" s="851"/>
      <c r="BCH50" s="851"/>
      <c r="BCI50" s="851"/>
      <c r="BCJ50" s="851"/>
      <c r="BCK50" s="851"/>
      <c r="BCL50" s="851"/>
      <c r="BCM50" s="851"/>
      <c r="BCN50" s="851"/>
      <c r="BCO50" s="851"/>
      <c r="BCP50" s="851"/>
      <c r="BCQ50" s="851"/>
      <c r="BCR50" s="851"/>
      <c r="BCS50" s="851"/>
      <c r="BCT50" s="851"/>
      <c r="BCU50" s="851"/>
      <c r="BCV50" s="851"/>
      <c r="BCW50" s="851"/>
      <c r="BCX50" s="851"/>
      <c r="BCY50" s="851"/>
      <c r="BCZ50" s="851"/>
      <c r="BDA50" s="851"/>
      <c r="BDB50" s="851"/>
      <c r="BDC50" s="851"/>
      <c r="BDD50" s="851"/>
      <c r="BDE50" s="851"/>
      <c r="BDF50" s="851"/>
      <c r="BDG50" s="851"/>
      <c r="BDH50" s="851"/>
      <c r="BDI50" s="851"/>
      <c r="BDJ50" s="851"/>
      <c r="BDK50" s="851"/>
      <c r="BDL50" s="851"/>
      <c r="BDM50" s="851"/>
      <c r="BDN50" s="851"/>
      <c r="BDO50" s="851"/>
      <c r="BDP50" s="851"/>
      <c r="BDQ50" s="851"/>
      <c r="BDR50" s="851"/>
      <c r="BDS50" s="851"/>
      <c r="BDT50" s="851"/>
      <c r="BDU50" s="851"/>
      <c r="BDV50" s="851"/>
      <c r="BDW50" s="851"/>
      <c r="BDX50" s="851"/>
      <c r="BDY50" s="851"/>
      <c r="BDZ50" s="851"/>
      <c r="BEA50" s="851"/>
      <c r="BEB50" s="851"/>
      <c r="BEC50" s="851"/>
      <c r="BED50" s="851"/>
      <c r="BEE50" s="851"/>
      <c r="BEF50" s="851"/>
      <c r="BEG50" s="851"/>
      <c r="BEH50" s="851"/>
      <c r="BEI50" s="851"/>
      <c r="BEJ50" s="851"/>
      <c r="BEK50" s="851"/>
      <c r="BEL50" s="851"/>
      <c r="BEM50" s="851"/>
      <c r="BEN50" s="851"/>
      <c r="BEO50" s="851"/>
      <c r="BEP50" s="851"/>
      <c r="BEQ50" s="851"/>
      <c r="BER50" s="851"/>
      <c r="BES50" s="851"/>
      <c r="BET50" s="851"/>
      <c r="BEU50" s="851"/>
      <c r="BEV50" s="851"/>
      <c r="BEW50" s="851"/>
      <c r="BEX50" s="851"/>
      <c r="BEY50" s="851"/>
      <c r="BEZ50" s="851"/>
      <c r="BFA50" s="851"/>
      <c r="BFB50" s="851"/>
      <c r="BFC50" s="851"/>
      <c r="BFD50" s="851"/>
      <c r="BFE50" s="851"/>
      <c r="BFF50" s="851"/>
      <c r="BFG50" s="851"/>
      <c r="BFH50" s="851"/>
      <c r="BFI50" s="851"/>
      <c r="BFJ50" s="851"/>
      <c r="BFK50" s="851"/>
      <c r="BFL50" s="851"/>
      <c r="BFM50" s="851"/>
      <c r="BFN50" s="851"/>
      <c r="BFO50" s="851"/>
      <c r="BFP50" s="851"/>
      <c r="BFQ50" s="851"/>
      <c r="BFR50" s="851"/>
      <c r="BFS50" s="851"/>
      <c r="BFT50" s="851"/>
      <c r="BFU50" s="851"/>
      <c r="BFV50" s="851"/>
      <c r="BFW50" s="851"/>
      <c r="BFX50" s="851"/>
      <c r="BFY50" s="851"/>
      <c r="BFZ50" s="851"/>
      <c r="BGA50" s="851"/>
      <c r="BGB50" s="851"/>
      <c r="BGC50" s="851"/>
      <c r="BGD50" s="851"/>
      <c r="BGE50" s="851"/>
      <c r="BGF50" s="851"/>
      <c r="BGG50" s="851"/>
      <c r="BGH50" s="851"/>
      <c r="BGI50" s="851"/>
      <c r="BGJ50" s="851"/>
      <c r="BGK50" s="851"/>
      <c r="BGL50" s="851"/>
      <c r="BGM50" s="851"/>
      <c r="BGN50" s="851"/>
      <c r="BGO50" s="851"/>
      <c r="BGP50" s="851"/>
      <c r="BGQ50" s="851"/>
      <c r="BGR50" s="851"/>
      <c r="BGS50" s="851"/>
      <c r="BGT50" s="851"/>
      <c r="BGU50" s="851"/>
      <c r="BGV50" s="851"/>
      <c r="BGW50" s="851"/>
      <c r="BGX50" s="851"/>
      <c r="BGY50" s="851"/>
      <c r="BGZ50" s="851"/>
      <c r="BHA50" s="851"/>
      <c r="BHB50" s="851"/>
      <c r="BHC50" s="851"/>
      <c r="BHD50" s="851"/>
      <c r="BHE50" s="851"/>
      <c r="BHF50" s="851"/>
      <c r="BHG50" s="851"/>
      <c r="BHH50" s="851"/>
      <c r="BHI50" s="851"/>
      <c r="BHJ50" s="851"/>
      <c r="BHK50" s="851"/>
      <c r="BHL50" s="851"/>
      <c r="BHM50" s="851"/>
      <c r="BHN50" s="851"/>
      <c r="BHO50" s="851"/>
      <c r="BHP50" s="851"/>
      <c r="BHQ50" s="851"/>
      <c r="BHR50" s="851"/>
      <c r="BHS50" s="851"/>
      <c r="BHT50" s="851"/>
      <c r="BHU50" s="851"/>
      <c r="BHV50" s="851"/>
      <c r="BHW50" s="851"/>
      <c r="BHX50" s="851"/>
      <c r="BHY50" s="851"/>
      <c r="BHZ50" s="851"/>
      <c r="BIA50" s="851"/>
      <c r="BIB50" s="851"/>
      <c r="BIC50" s="851"/>
      <c r="BID50" s="851"/>
      <c r="BIE50" s="851"/>
      <c r="BIF50" s="851"/>
      <c r="BIG50" s="851"/>
      <c r="BIH50" s="851"/>
      <c r="BII50" s="851"/>
      <c r="BIJ50" s="851"/>
      <c r="BIK50" s="851"/>
      <c r="BIL50" s="851"/>
      <c r="BIM50" s="851"/>
      <c r="BIN50" s="851"/>
      <c r="BIO50" s="851"/>
      <c r="BIP50" s="851"/>
      <c r="BIQ50" s="851"/>
      <c r="BIR50" s="851"/>
      <c r="BIS50" s="851"/>
      <c r="BIT50" s="851"/>
      <c r="BIU50" s="851"/>
      <c r="BIV50" s="851"/>
      <c r="BIW50" s="851"/>
      <c r="BIX50" s="851"/>
      <c r="BIY50" s="851"/>
      <c r="BIZ50" s="851"/>
      <c r="BJA50" s="851"/>
      <c r="BJB50" s="851"/>
      <c r="BJC50" s="851"/>
      <c r="BJD50" s="851"/>
      <c r="BJE50" s="851"/>
      <c r="BJF50" s="851"/>
      <c r="BJG50" s="851"/>
      <c r="BJH50" s="851"/>
      <c r="BJI50" s="851"/>
      <c r="BJJ50" s="851"/>
      <c r="BJK50" s="851"/>
      <c r="BJL50" s="851"/>
      <c r="BJM50" s="851"/>
      <c r="BJN50" s="851"/>
      <c r="BJO50" s="851"/>
      <c r="BJP50" s="851"/>
      <c r="BJQ50" s="851"/>
      <c r="BJR50" s="851"/>
      <c r="BJS50" s="851"/>
      <c r="BJT50" s="851"/>
      <c r="BJU50" s="851"/>
      <c r="BJV50" s="851"/>
      <c r="BJW50" s="851"/>
      <c r="BJX50" s="851"/>
      <c r="BJY50" s="851"/>
      <c r="BJZ50" s="851"/>
      <c r="BKA50" s="851"/>
      <c r="BKB50" s="851"/>
      <c r="BKC50" s="851"/>
      <c r="BKD50" s="851"/>
      <c r="BKE50" s="851"/>
      <c r="BKF50" s="851"/>
      <c r="BKG50" s="851"/>
      <c r="BKH50" s="851"/>
      <c r="BKI50" s="851"/>
      <c r="BKJ50" s="851"/>
      <c r="BKK50" s="851"/>
      <c r="BKL50" s="851"/>
      <c r="BKM50" s="851"/>
      <c r="BKN50" s="851"/>
      <c r="BKO50" s="851"/>
      <c r="BKP50" s="851"/>
      <c r="BKQ50" s="851"/>
      <c r="BKR50" s="851"/>
      <c r="BKS50" s="851"/>
      <c r="BKT50" s="851"/>
      <c r="BKU50" s="851"/>
      <c r="BKV50" s="851"/>
      <c r="BKW50" s="851"/>
      <c r="BKX50" s="851"/>
      <c r="BKY50" s="851"/>
      <c r="BKZ50" s="851"/>
      <c r="BLA50" s="851"/>
      <c r="BLB50" s="851"/>
      <c r="BLC50" s="851"/>
      <c r="BLD50" s="851"/>
      <c r="BLE50" s="851"/>
      <c r="BLF50" s="851"/>
      <c r="BLG50" s="851"/>
      <c r="BLH50" s="851"/>
      <c r="BLI50" s="851"/>
      <c r="BLJ50" s="851"/>
      <c r="BLK50" s="851"/>
      <c r="BLL50" s="851"/>
      <c r="BLM50" s="851"/>
      <c r="BLN50" s="851"/>
      <c r="BLO50" s="851"/>
      <c r="BLP50" s="851"/>
      <c r="BLQ50" s="851"/>
      <c r="BLR50" s="851"/>
      <c r="BLS50" s="851"/>
      <c r="BLT50" s="851"/>
      <c r="BLU50" s="851"/>
      <c r="BLV50" s="851"/>
      <c r="BLW50" s="851"/>
      <c r="BLX50" s="851"/>
      <c r="BLY50" s="851"/>
      <c r="BLZ50" s="851"/>
      <c r="BMA50" s="851"/>
      <c r="BMB50" s="851"/>
      <c r="BMC50" s="851"/>
      <c r="BMD50" s="851"/>
      <c r="BME50" s="851"/>
      <c r="BMF50" s="851"/>
      <c r="BMG50" s="851"/>
      <c r="BMH50" s="851"/>
      <c r="BMI50" s="851"/>
      <c r="BMJ50" s="851"/>
      <c r="BMK50" s="851"/>
      <c r="BML50" s="851"/>
      <c r="BMM50" s="851"/>
      <c r="BMN50" s="851"/>
      <c r="BMO50" s="851"/>
      <c r="BMP50" s="851"/>
      <c r="BMQ50" s="851"/>
      <c r="BMR50" s="851"/>
      <c r="BMS50" s="851"/>
      <c r="BMT50" s="851"/>
      <c r="BMU50" s="851"/>
      <c r="BMV50" s="851"/>
      <c r="BMW50" s="851"/>
      <c r="BMX50" s="851"/>
      <c r="BMY50" s="851"/>
      <c r="BMZ50" s="851"/>
      <c r="BNA50" s="851"/>
      <c r="BNB50" s="851"/>
      <c r="BNC50" s="851"/>
      <c r="BND50" s="851"/>
      <c r="BNE50" s="851"/>
      <c r="BNF50" s="851"/>
      <c r="BNG50" s="851"/>
      <c r="BNH50" s="851"/>
      <c r="BNI50" s="851"/>
      <c r="BNJ50" s="851"/>
      <c r="BNK50" s="851"/>
      <c r="BNL50" s="851"/>
      <c r="BNM50" s="851"/>
      <c r="BNN50" s="851"/>
      <c r="BNO50" s="851"/>
      <c r="BNP50" s="851"/>
      <c r="BNQ50" s="851"/>
      <c r="BNR50" s="851"/>
      <c r="BNS50" s="851"/>
      <c r="BNT50" s="851"/>
      <c r="BNU50" s="851"/>
      <c r="BNV50" s="851"/>
      <c r="BNW50" s="851"/>
      <c r="BNX50" s="851"/>
      <c r="BNY50" s="851"/>
      <c r="BNZ50" s="851"/>
      <c r="BOA50" s="851"/>
      <c r="BOB50" s="851"/>
      <c r="BOC50" s="851"/>
      <c r="BOD50" s="851"/>
      <c r="BOE50" s="851"/>
      <c r="BOF50" s="851"/>
      <c r="BOG50" s="851"/>
      <c r="BOH50" s="851"/>
      <c r="BOI50" s="851"/>
      <c r="BOJ50" s="851"/>
      <c r="BOK50" s="851"/>
      <c r="BOL50" s="851"/>
      <c r="BOM50" s="851"/>
      <c r="BON50" s="851"/>
      <c r="BOO50" s="851"/>
      <c r="BOP50" s="851"/>
      <c r="BOQ50" s="851"/>
      <c r="BOR50" s="851"/>
      <c r="BOS50" s="851"/>
      <c r="BOT50" s="851"/>
      <c r="BOU50" s="851"/>
      <c r="BOV50" s="851"/>
      <c r="BOW50" s="851"/>
      <c r="BOX50" s="851"/>
      <c r="BOY50" s="851"/>
      <c r="BOZ50" s="851"/>
      <c r="BPA50" s="851"/>
      <c r="BPB50" s="851"/>
      <c r="BPC50" s="851"/>
      <c r="BPD50" s="851"/>
      <c r="BPE50" s="851"/>
      <c r="BPF50" s="851"/>
      <c r="BPG50" s="851"/>
      <c r="BPH50" s="851"/>
      <c r="BPI50" s="851"/>
      <c r="BPJ50" s="851"/>
      <c r="BPK50" s="851"/>
      <c r="BPL50" s="851"/>
      <c r="BPM50" s="851"/>
      <c r="BPN50" s="851"/>
      <c r="BPO50" s="851"/>
      <c r="BPP50" s="851"/>
      <c r="BPQ50" s="851"/>
      <c r="BPR50" s="851"/>
      <c r="BPS50" s="851"/>
      <c r="BPT50" s="851"/>
      <c r="BPU50" s="851"/>
      <c r="BPV50" s="851"/>
      <c r="BPW50" s="851"/>
      <c r="BPX50" s="851"/>
      <c r="BPY50" s="851"/>
      <c r="BPZ50" s="851"/>
      <c r="BQA50" s="851"/>
      <c r="BQB50" s="851"/>
      <c r="BQC50" s="851"/>
      <c r="BQD50" s="851"/>
      <c r="BQE50" s="851"/>
      <c r="BQF50" s="851"/>
      <c r="BQG50" s="851"/>
      <c r="BQH50" s="851"/>
      <c r="BQI50" s="851"/>
      <c r="BQJ50" s="851"/>
      <c r="BQK50" s="851"/>
      <c r="BQL50" s="851"/>
      <c r="BQM50" s="851"/>
      <c r="BQN50" s="851"/>
      <c r="BQO50" s="851"/>
      <c r="BQP50" s="851"/>
      <c r="BQQ50" s="851"/>
      <c r="BQR50" s="851"/>
      <c r="BQS50" s="851"/>
      <c r="BQT50" s="851"/>
      <c r="BQU50" s="851"/>
      <c r="BQV50" s="851"/>
      <c r="BQW50" s="851"/>
      <c r="BQX50" s="851"/>
      <c r="BQY50" s="851"/>
      <c r="BQZ50" s="851"/>
      <c r="BRA50" s="851"/>
      <c r="BRB50" s="851"/>
      <c r="BRC50" s="851"/>
      <c r="BRD50" s="851"/>
      <c r="BRE50" s="851"/>
      <c r="BRF50" s="851"/>
      <c r="BRG50" s="851"/>
      <c r="BRH50" s="851"/>
      <c r="BRI50" s="851"/>
      <c r="BRJ50" s="851"/>
      <c r="BRK50" s="851"/>
      <c r="BRL50" s="851"/>
      <c r="BRM50" s="851"/>
      <c r="BRN50" s="851"/>
      <c r="BRO50" s="851"/>
      <c r="BRP50" s="851"/>
      <c r="BRQ50" s="851"/>
      <c r="BRR50" s="851"/>
      <c r="BRS50" s="851"/>
      <c r="BRT50" s="851"/>
      <c r="BRU50" s="851"/>
      <c r="BRV50" s="851"/>
      <c r="BRW50" s="851"/>
      <c r="BRX50" s="851"/>
      <c r="BRY50" s="851"/>
      <c r="BRZ50" s="851"/>
      <c r="BSA50" s="851"/>
      <c r="BSB50" s="851"/>
      <c r="BSC50" s="851"/>
      <c r="BSD50" s="851"/>
      <c r="BSE50" s="851"/>
      <c r="BSF50" s="851"/>
      <c r="BSG50" s="851"/>
      <c r="BSH50" s="851"/>
      <c r="BSI50" s="851"/>
      <c r="BSJ50" s="851"/>
      <c r="BSK50" s="851"/>
      <c r="BSL50" s="851"/>
      <c r="BSM50" s="851"/>
      <c r="BSN50" s="851"/>
      <c r="BSO50" s="851"/>
      <c r="BSP50" s="851"/>
      <c r="BSQ50" s="851"/>
      <c r="BSR50" s="851"/>
      <c r="BSS50" s="851"/>
      <c r="BST50" s="851"/>
      <c r="BSU50" s="851"/>
      <c r="BSV50" s="851"/>
      <c r="BSW50" s="851"/>
      <c r="BSX50" s="851"/>
      <c r="BSY50" s="851"/>
      <c r="BSZ50" s="851"/>
      <c r="BTA50" s="851"/>
      <c r="BTB50" s="851"/>
      <c r="BTC50" s="851"/>
      <c r="BTD50" s="851"/>
      <c r="BTE50" s="851"/>
      <c r="BTF50" s="851"/>
      <c r="BTG50" s="851"/>
      <c r="BTH50" s="851"/>
      <c r="BTI50" s="851"/>
      <c r="BTJ50" s="851"/>
      <c r="BTK50" s="851"/>
      <c r="BTL50" s="851"/>
      <c r="BTM50" s="851"/>
      <c r="BTN50" s="851"/>
      <c r="BTO50" s="851"/>
      <c r="BTP50" s="851"/>
      <c r="BTQ50" s="851"/>
      <c r="BTR50" s="851"/>
      <c r="BTS50" s="851"/>
      <c r="BTT50" s="851"/>
      <c r="BTU50" s="851"/>
      <c r="BTV50" s="851"/>
      <c r="BTW50" s="851"/>
      <c r="BTX50" s="851"/>
      <c r="BTY50" s="851"/>
      <c r="BTZ50" s="851"/>
      <c r="BUA50" s="851"/>
      <c r="BUB50" s="851"/>
      <c r="BUC50" s="851"/>
      <c r="BUD50" s="851"/>
      <c r="BUE50" s="851"/>
      <c r="BUF50" s="851"/>
      <c r="BUG50" s="851"/>
      <c r="BUH50" s="851"/>
      <c r="BUI50" s="851"/>
      <c r="BUJ50" s="851"/>
      <c r="BUK50" s="851"/>
      <c r="BUL50" s="851"/>
      <c r="BUM50" s="851"/>
      <c r="BUN50" s="851"/>
      <c r="BUO50" s="851"/>
      <c r="BUP50" s="851"/>
      <c r="BUQ50" s="851"/>
      <c r="BUR50" s="851"/>
      <c r="BUS50" s="851"/>
      <c r="BUT50" s="851"/>
      <c r="BUU50" s="851"/>
      <c r="BUV50" s="851"/>
      <c r="BUW50" s="851"/>
      <c r="BUX50" s="851"/>
      <c r="BUY50" s="851"/>
      <c r="BUZ50" s="851"/>
      <c r="BVA50" s="851"/>
      <c r="BVB50" s="851"/>
      <c r="BVC50" s="851"/>
      <c r="BVD50" s="851"/>
      <c r="BVE50" s="851"/>
      <c r="BVF50" s="851"/>
      <c r="BVG50" s="851"/>
      <c r="BVH50" s="851"/>
      <c r="BVI50" s="851"/>
      <c r="BVJ50" s="851"/>
      <c r="BVK50" s="851"/>
      <c r="BVL50" s="851"/>
      <c r="BVM50" s="851"/>
      <c r="BVN50" s="851"/>
      <c r="BVO50" s="851"/>
      <c r="BVP50" s="851"/>
      <c r="BVQ50" s="851"/>
      <c r="BVR50" s="851"/>
      <c r="BVS50" s="851"/>
      <c r="BVT50" s="851"/>
      <c r="BVU50" s="851"/>
      <c r="BVV50" s="851"/>
      <c r="BVW50" s="851"/>
      <c r="BVX50" s="851"/>
      <c r="BVY50" s="851"/>
      <c r="BVZ50" s="851"/>
      <c r="BWA50" s="851"/>
      <c r="BWB50" s="851"/>
      <c r="BWC50" s="851"/>
      <c r="BWD50" s="851"/>
      <c r="BWE50" s="851"/>
      <c r="BWF50" s="851"/>
      <c r="BWG50" s="851"/>
      <c r="BWH50" s="851"/>
      <c r="BWI50" s="851"/>
      <c r="BWJ50" s="851"/>
      <c r="BWK50" s="851"/>
      <c r="BWL50" s="851"/>
      <c r="BWM50" s="851"/>
      <c r="BWN50" s="851"/>
      <c r="BWO50" s="851"/>
      <c r="BWP50" s="851"/>
      <c r="BWQ50" s="851"/>
      <c r="BWR50" s="851"/>
      <c r="BWS50" s="851"/>
      <c r="BWT50" s="851"/>
      <c r="BWU50" s="851"/>
      <c r="BWV50" s="851"/>
      <c r="BWW50" s="851"/>
      <c r="BWX50" s="851"/>
      <c r="BWY50" s="851"/>
      <c r="BWZ50" s="851"/>
      <c r="BXA50" s="851"/>
      <c r="BXB50" s="851"/>
      <c r="BXC50" s="851"/>
      <c r="BXD50" s="851"/>
      <c r="BXE50" s="851"/>
      <c r="BXF50" s="851"/>
      <c r="BXG50" s="851"/>
      <c r="BXH50" s="851"/>
      <c r="BXI50" s="851"/>
      <c r="BXJ50" s="851"/>
      <c r="BXK50" s="851"/>
      <c r="BXL50" s="851"/>
      <c r="BXM50" s="851"/>
      <c r="BXN50" s="851"/>
      <c r="BXO50" s="851"/>
      <c r="BXP50" s="851"/>
      <c r="BXQ50" s="851"/>
      <c r="BXR50" s="851"/>
      <c r="BXS50" s="851"/>
      <c r="BXT50" s="851"/>
      <c r="BXU50" s="851"/>
      <c r="BXV50" s="851"/>
      <c r="BXW50" s="851"/>
      <c r="BXX50" s="851"/>
      <c r="BXY50" s="851"/>
      <c r="BXZ50" s="851"/>
      <c r="BYA50" s="851"/>
      <c r="BYB50" s="851"/>
      <c r="BYC50" s="851"/>
      <c r="BYD50" s="851"/>
      <c r="BYE50" s="851"/>
      <c r="BYF50" s="851"/>
      <c r="BYG50" s="851"/>
      <c r="BYH50" s="851"/>
      <c r="BYI50" s="851"/>
      <c r="BYJ50" s="851"/>
      <c r="BYK50" s="851"/>
      <c r="BYL50" s="851"/>
      <c r="BYM50" s="851"/>
      <c r="BYN50" s="851"/>
      <c r="BYO50" s="851"/>
      <c r="BYP50" s="851"/>
      <c r="BYQ50" s="851"/>
      <c r="BYR50" s="851"/>
      <c r="BYS50" s="851"/>
      <c r="BYT50" s="851"/>
      <c r="BYU50" s="851"/>
      <c r="BYV50" s="851"/>
      <c r="BYW50" s="851"/>
      <c r="BYX50" s="851"/>
      <c r="BYY50" s="851"/>
      <c r="BYZ50" s="851"/>
      <c r="BZA50" s="851"/>
      <c r="BZB50" s="851"/>
      <c r="BZC50" s="851"/>
      <c r="BZD50" s="851"/>
      <c r="BZE50" s="851"/>
      <c r="BZF50" s="851"/>
      <c r="BZG50" s="851"/>
      <c r="BZH50" s="851"/>
      <c r="BZI50" s="851"/>
      <c r="BZJ50" s="851"/>
      <c r="BZK50" s="851"/>
      <c r="BZL50" s="851"/>
      <c r="BZM50" s="851"/>
      <c r="BZN50" s="851"/>
      <c r="BZO50" s="851"/>
      <c r="BZP50" s="851"/>
      <c r="BZQ50" s="851"/>
      <c r="BZR50" s="851"/>
      <c r="BZS50" s="851"/>
      <c r="BZT50" s="851"/>
      <c r="BZU50" s="851"/>
      <c r="BZV50" s="851"/>
      <c r="BZW50" s="851"/>
      <c r="BZX50" s="851"/>
      <c r="BZY50" s="851"/>
      <c r="BZZ50" s="851"/>
      <c r="CAA50" s="851"/>
      <c r="CAB50" s="851"/>
      <c r="CAC50" s="851"/>
      <c r="CAD50" s="851"/>
      <c r="CAE50" s="851"/>
      <c r="CAF50" s="851"/>
      <c r="CAG50" s="851"/>
      <c r="CAH50" s="851"/>
      <c r="CAI50" s="851"/>
      <c r="CAJ50" s="851"/>
      <c r="CAK50" s="851"/>
      <c r="CAL50" s="851"/>
      <c r="CAM50" s="851"/>
      <c r="CAN50" s="851"/>
      <c r="CAO50" s="851"/>
      <c r="CAP50" s="851"/>
      <c r="CAQ50" s="851"/>
      <c r="CAR50" s="851"/>
      <c r="CAS50" s="851"/>
      <c r="CAT50" s="851"/>
      <c r="CAU50" s="851"/>
      <c r="CAV50" s="851"/>
      <c r="CAW50" s="851"/>
      <c r="CAX50" s="851"/>
      <c r="CAY50" s="851"/>
      <c r="CAZ50" s="851"/>
      <c r="CBA50" s="851"/>
      <c r="CBB50" s="851"/>
      <c r="CBC50" s="851"/>
      <c r="CBD50" s="851"/>
      <c r="CBE50" s="851"/>
      <c r="CBF50" s="851"/>
      <c r="CBG50" s="851"/>
      <c r="CBH50" s="851"/>
      <c r="CBI50" s="851"/>
      <c r="CBJ50" s="851"/>
      <c r="CBK50" s="851"/>
      <c r="CBL50" s="851"/>
      <c r="CBM50" s="851"/>
      <c r="CBN50" s="851"/>
      <c r="CBO50" s="851"/>
      <c r="CBP50" s="851"/>
      <c r="CBQ50" s="851"/>
      <c r="CBR50" s="851"/>
      <c r="CBS50" s="851"/>
      <c r="CBT50" s="851"/>
      <c r="CBU50" s="851"/>
      <c r="CBV50" s="851"/>
      <c r="CBW50" s="851"/>
      <c r="CBX50" s="851"/>
      <c r="CBY50" s="851"/>
      <c r="CBZ50" s="851"/>
      <c r="CCA50" s="851"/>
      <c r="CCB50" s="851"/>
      <c r="CCC50" s="851"/>
      <c r="CCD50" s="851"/>
      <c r="CCE50" s="851"/>
      <c r="CCF50" s="851"/>
      <c r="CCG50" s="851"/>
      <c r="CCH50" s="851"/>
      <c r="CCI50" s="851"/>
      <c r="CCJ50" s="851"/>
      <c r="CCK50" s="851"/>
      <c r="CCL50" s="851"/>
      <c r="CCM50" s="851"/>
      <c r="CCN50" s="851"/>
      <c r="CCO50" s="851"/>
      <c r="CCP50" s="851"/>
      <c r="CCQ50" s="851"/>
      <c r="CCR50" s="851"/>
      <c r="CCS50" s="851"/>
      <c r="CCT50" s="851"/>
      <c r="CCU50" s="851"/>
      <c r="CCV50" s="851"/>
      <c r="CCW50" s="851"/>
      <c r="CCX50" s="851"/>
      <c r="CCY50" s="851"/>
      <c r="CCZ50" s="851"/>
      <c r="CDA50" s="851"/>
      <c r="CDB50" s="851"/>
      <c r="CDC50" s="851"/>
      <c r="CDD50" s="851"/>
      <c r="CDE50" s="851"/>
      <c r="CDF50" s="851"/>
      <c r="CDG50" s="851"/>
      <c r="CDH50" s="851"/>
      <c r="CDI50" s="851"/>
      <c r="CDJ50" s="851"/>
      <c r="CDK50" s="851"/>
      <c r="CDL50" s="851"/>
      <c r="CDM50" s="851"/>
      <c r="CDN50" s="851"/>
      <c r="CDO50" s="851"/>
      <c r="CDP50" s="851"/>
      <c r="CDQ50" s="851"/>
      <c r="CDR50" s="851"/>
      <c r="CDS50" s="851"/>
      <c r="CDT50" s="851"/>
      <c r="CDU50" s="851"/>
      <c r="CDV50" s="851"/>
      <c r="CDW50" s="851"/>
      <c r="CDX50" s="851"/>
      <c r="CDY50" s="851"/>
      <c r="CDZ50" s="851"/>
      <c r="CEA50" s="851"/>
      <c r="CEB50" s="851"/>
      <c r="CEC50" s="851"/>
      <c r="CED50" s="851"/>
      <c r="CEE50" s="851"/>
      <c r="CEF50" s="851"/>
      <c r="CEG50" s="851"/>
      <c r="CEH50" s="851"/>
      <c r="CEI50" s="851"/>
      <c r="CEJ50" s="851"/>
      <c r="CEK50" s="851"/>
      <c r="CEL50" s="851"/>
      <c r="CEM50" s="851"/>
      <c r="CEN50" s="851"/>
      <c r="CEO50" s="851"/>
      <c r="CEP50" s="851"/>
      <c r="CEQ50" s="851"/>
      <c r="CER50" s="851"/>
      <c r="CES50" s="851"/>
      <c r="CET50" s="851"/>
      <c r="CEU50" s="851"/>
      <c r="CEV50" s="851"/>
      <c r="CEW50" s="851"/>
      <c r="CEX50" s="851"/>
      <c r="CEY50" s="851"/>
      <c r="CEZ50" s="851"/>
      <c r="CFA50" s="851"/>
      <c r="CFB50" s="851"/>
      <c r="CFC50" s="851"/>
      <c r="CFD50" s="851"/>
      <c r="CFE50" s="851"/>
      <c r="CFF50" s="851"/>
      <c r="CFG50" s="851"/>
      <c r="CFH50" s="851"/>
      <c r="CFI50" s="851"/>
      <c r="CFJ50" s="851"/>
      <c r="CFK50" s="851"/>
      <c r="CFL50" s="851"/>
      <c r="CFM50" s="851"/>
      <c r="CFN50" s="851"/>
      <c r="CFO50" s="851"/>
      <c r="CFP50" s="851"/>
      <c r="CFQ50" s="851"/>
      <c r="CFR50" s="851"/>
      <c r="CFS50" s="851"/>
      <c r="CFT50" s="851"/>
      <c r="CFU50" s="851"/>
      <c r="CFV50" s="851"/>
      <c r="CFW50" s="851"/>
      <c r="CFX50" s="851"/>
      <c r="CFY50" s="851"/>
      <c r="CFZ50" s="851"/>
      <c r="CGA50" s="851"/>
      <c r="CGB50" s="851"/>
      <c r="CGC50" s="851"/>
      <c r="CGD50" s="851"/>
      <c r="CGE50" s="851"/>
      <c r="CGF50" s="851"/>
      <c r="CGG50" s="851"/>
      <c r="CGH50" s="851"/>
      <c r="CGI50" s="851"/>
      <c r="CGJ50" s="851"/>
      <c r="CGK50" s="851"/>
      <c r="CGL50" s="851"/>
      <c r="CGM50" s="851"/>
      <c r="CGN50" s="851"/>
      <c r="CGO50" s="851"/>
      <c r="CGP50" s="851"/>
      <c r="CGQ50" s="851"/>
      <c r="CGR50" s="851"/>
      <c r="CGS50" s="851"/>
      <c r="CGT50" s="851"/>
      <c r="CGU50" s="851"/>
      <c r="CGV50" s="851"/>
      <c r="CGW50" s="851"/>
      <c r="CGX50" s="851"/>
      <c r="CGY50" s="851"/>
      <c r="CGZ50" s="851"/>
      <c r="CHA50" s="851"/>
      <c r="CHB50" s="851"/>
      <c r="CHC50" s="851"/>
      <c r="CHD50" s="851"/>
      <c r="CHE50" s="851"/>
      <c r="CHF50" s="851"/>
      <c r="CHG50" s="851"/>
      <c r="CHH50" s="851"/>
      <c r="CHI50" s="851"/>
      <c r="CHJ50" s="851"/>
      <c r="CHK50" s="851"/>
      <c r="CHL50" s="851"/>
      <c r="CHM50" s="851"/>
      <c r="CHN50" s="851"/>
      <c r="CHO50" s="851"/>
      <c r="CHP50" s="851"/>
      <c r="CHQ50" s="851"/>
      <c r="CHR50" s="851"/>
      <c r="CHS50" s="851"/>
      <c r="CHT50" s="851"/>
      <c r="CHU50" s="851"/>
      <c r="CHV50" s="851"/>
      <c r="CHW50" s="851"/>
      <c r="CHX50" s="851"/>
      <c r="CHY50" s="851"/>
      <c r="CHZ50" s="851"/>
      <c r="CIA50" s="851"/>
      <c r="CIB50" s="851"/>
      <c r="CIC50" s="851"/>
      <c r="CID50" s="851"/>
      <c r="CIE50" s="851"/>
      <c r="CIF50" s="851"/>
      <c r="CIG50" s="851"/>
      <c r="CIH50" s="851"/>
      <c r="CII50" s="851"/>
      <c r="CIJ50" s="851"/>
      <c r="CIK50" s="851"/>
      <c r="CIL50" s="851"/>
      <c r="CIM50" s="851"/>
      <c r="CIN50" s="851"/>
      <c r="CIO50" s="851"/>
      <c r="CIP50" s="851"/>
      <c r="CIQ50" s="851"/>
      <c r="CIR50" s="851"/>
      <c r="CIS50" s="851"/>
      <c r="CIT50" s="851"/>
      <c r="CIU50" s="851"/>
      <c r="CIV50" s="851"/>
      <c r="CIW50" s="851"/>
      <c r="CIX50" s="851"/>
      <c r="CIY50" s="851"/>
      <c r="CIZ50" s="851"/>
      <c r="CJA50" s="851"/>
      <c r="CJB50" s="851"/>
      <c r="CJC50" s="851"/>
      <c r="CJD50" s="851"/>
      <c r="CJE50" s="851"/>
      <c r="CJF50" s="851"/>
      <c r="CJG50" s="851"/>
      <c r="CJH50" s="851"/>
      <c r="CJI50" s="851"/>
      <c r="CJJ50" s="851"/>
      <c r="CJK50" s="851"/>
      <c r="CJL50" s="851"/>
      <c r="CJM50" s="851"/>
      <c r="CJN50" s="851"/>
      <c r="CJO50" s="851"/>
      <c r="CJP50" s="851"/>
      <c r="CJQ50" s="851"/>
      <c r="CJR50" s="851"/>
      <c r="CJS50" s="851"/>
      <c r="CJT50" s="851"/>
      <c r="CJU50" s="851"/>
      <c r="CJV50" s="851"/>
      <c r="CJW50" s="851"/>
      <c r="CJX50" s="851"/>
      <c r="CJY50" s="851"/>
      <c r="CJZ50" s="851"/>
      <c r="CKA50" s="851"/>
      <c r="CKB50" s="851"/>
      <c r="CKC50" s="851"/>
      <c r="CKD50" s="851"/>
      <c r="CKE50" s="851"/>
      <c r="CKF50" s="851"/>
      <c r="CKG50" s="851"/>
      <c r="CKH50" s="851"/>
      <c r="CKI50" s="851"/>
      <c r="CKJ50" s="851"/>
      <c r="CKK50" s="851"/>
      <c r="CKL50" s="851"/>
      <c r="CKM50" s="851"/>
      <c r="CKN50" s="851"/>
      <c r="CKO50" s="851"/>
      <c r="CKP50" s="851"/>
      <c r="CKQ50" s="851"/>
      <c r="CKR50" s="851"/>
      <c r="CKS50" s="851"/>
      <c r="CKT50" s="851"/>
      <c r="CKU50" s="851"/>
      <c r="CKV50" s="851"/>
      <c r="CKW50" s="851"/>
      <c r="CKX50" s="851"/>
      <c r="CKY50" s="851"/>
      <c r="CKZ50" s="851"/>
      <c r="CLA50" s="851"/>
      <c r="CLB50" s="851"/>
      <c r="CLC50" s="851"/>
      <c r="CLD50" s="851"/>
      <c r="CLE50" s="851"/>
      <c r="CLF50" s="851"/>
      <c r="CLG50" s="851"/>
      <c r="CLH50" s="851"/>
      <c r="CLI50" s="851"/>
      <c r="CLJ50" s="851"/>
      <c r="CLK50" s="851"/>
      <c r="CLL50" s="851"/>
      <c r="CLM50" s="851"/>
      <c r="CLN50" s="851"/>
      <c r="CLO50" s="851"/>
      <c r="CLP50" s="851"/>
      <c r="CLQ50" s="851"/>
      <c r="CLR50" s="851"/>
      <c r="CLS50" s="851"/>
      <c r="CLT50" s="851"/>
      <c r="CLU50" s="851"/>
      <c r="CLV50" s="851"/>
      <c r="CLW50" s="851"/>
      <c r="CLX50" s="851"/>
      <c r="CLY50" s="851"/>
      <c r="CLZ50" s="851"/>
      <c r="CMA50" s="851"/>
      <c r="CMB50" s="851"/>
      <c r="CMC50" s="851"/>
      <c r="CMD50" s="851"/>
      <c r="CME50" s="851"/>
      <c r="CMF50" s="851"/>
      <c r="CMG50" s="851"/>
      <c r="CMH50" s="851"/>
      <c r="CMI50" s="851"/>
      <c r="CMJ50" s="851"/>
      <c r="CMK50" s="851"/>
      <c r="CML50" s="851"/>
      <c r="CMM50" s="851"/>
      <c r="CMN50" s="851"/>
      <c r="CMO50" s="851"/>
      <c r="CMP50" s="851"/>
      <c r="CMQ50" s="851"/>
      <c r="CMR50" s="851"/>
      <c r="CMS50" s="851"/>
      <c r="CMT50" s="851"/>
      <c r="CMU50" s="851"/>
      <c r="CMV50" s="851"/>
      <c r="CMW50" s="851"/>
      <c r="CMX50" s="851"/>
      <c r="CMY50" s="851"/>
      <c r="CMZ50" s="851"/>
      <c r="CNA50" s="851"/>
      <c r="CNB50" s="851"/>
      <c r="CNC50" s="851"/>
      <c r="CND50" s="851"/>
      <c r="CNE50" s="851"/>
      <c r="CNF50" s="851"/>
      <c r="CNG50" s="851"/>
      <c r="CNH50" s="851"/>
      <c r="CNI50" s="851"/>
      <c r="CNJ50" s="851"/>
      <c r="CNK50" s="851"/>
      <c r="CNL50" s="851"/>
      <c r="CNM50" s="851"/>
      <c r="CNN50" s="851"/>
      <c r="CNO50" s="851"/>
      <c r="CNP50" s="851"/>
      <c r="CNQ50" s="851"/>
      <c r="CNR50" s="851"/>
      <c r="CNS50" s="851"/>
      <c r="CNT50" s="851"/>
      <c r="CNU50" s="851"/>
      <c r="CNV50" s="851"/>
      <c r="CNW50" s="851"/>
      <c r="CNX50" s="851"/>
      <c r="CNY50" s="851"/>
      <c r="CNZ50" s="851"/>
      <c r="COA50" s="851"/>
      <c r="COB50" s="851"/>
      <c r="COC50" s="851"/>
      <c r="COD50" s="851"/>
      <c r="COE50" s="851"/>
      <c r="COF50" s="851"/>
      <c r="COG50" s="851"/>
      <c r="COH50" s="851"/>
      <c r="COI50" s="851"/>
      <c r="COJ50" s="851"/>
      <c r="COK50" s="851"/>
      <c r="COL50" s="851"/>
      <c r="COM50" s="851"/>
      <c r="CON50" s="851"/>
      <c r="COO50" s="851"/>
      <c r="COP50" s="851"/>
      <c r="COQ50" s="851"/>
      <c r="COR50" s="851"/>
      <c r="COS50" s="851"/>
      <c r="COT50" s="851"/>
      <c r="COU50" s="851"/>
      <c r="COV50" s="851"/>
      <c r="COW50" s="851"/>
      <c r="COX50" s="851"/>
      <c r="COY50" s="851"/>
      <c r="COZ50" s="851"/>
      <c r="CPA50" s="851"/>
      <c r="CPB50" s="851"/>
      <c r="CPC50" s="851"/>
      <c r="CPD50" s="851"/>
      <c r="CPE50" s="851"/>
      <c r="CPF50" s="851"/>
      <c r="CPG50" s="851"/>
      <c r="CPH50" s="851"/>
      <c r="CPI50" s="851"/>
      <c r="CPJ50" s="851"/>
      <c r="CPK50" s="851"/>
      <c r="CPL50" s="851"/>
      <c r="CPM50" s="851"/>
      <c r="CPN50" s="851"/>
      <c r="CPO50" s="851"/>
      <c r="CPP50" s="851"/>
      <c r="CPQ50" s="851"/>
      <c r="CPR50" s="851"/>
      <c r="CPS50" s="851"/>
      <c r="CPT50" s="851"/>
      <c r="CPU50" s="851"/>
      <c r="CPV50" s="851"/>
      <c r="CPW50" s="851"/>
      <c r="CPX50" s="851"/>
      <c r="CPY50" s="851"/>
      <c r="CPZ50" s="851"/>
      <c r="CQA50" s="851"/>
      <c r="CQB50" s="851"/>
      <c r="CQC50" s="851"/>
      <c r="CQD50" s="851"/>
      <c r="CQE50" s="851"/>
      <c r="CQF50" s="851"/>
      <c r="CQG50" s="851"/>
      <c r="CQH50" s="851"/>
      <c r="CQI50" s="851"/>
      <c r="CQJ50" s="851"/>
      <c r="CQK50" s="851"/>
      <c r="CQL50" s="851"/>
      <c r="CQM50" s="851"/>
      <c r="CQN50" s="851"/>
      <c r="CQO50" s="851"/>
      <c r="CQP50" s="851"/>
      <c r="CQQ50" s="851"/>
      <c r="CQR50" s="851"/>
      <c r="CQS50" s="851"/>
      <c r="CQT50" s="851"/>
      <c r="CQU50" s="851"/>
      <c r="CQV50" s="851"/>
      <c r="CQW50" s="851"/>
      <c r="CQX50" s="851"/>
      <c r="CQY50" s="851"/>
      <c r="CQZ50" s="851"/>
      <c r="CRA50" s="851"/>
      <c r="CRB50" s="851"/>
      <c r="CRC50" s="851"/>
      <c r="CRD50" s="851"/>
      <c r="CRE50" s="851"/>
      <c r="CRF50" s="851"/>
      <c r="CRG50" s="851"/>
      <c r="CRH50" s="851"/>
      <c r="CRI50" s="851"/>
      <c r="CRJ50" s="851"/>
      <c r="CRK50" s="851"/>
      <c r="CRL50" s="851"/>
      <c r="CRM50" s="851"/>
      <c r="CRN50" s="851"/>
      <c r="CRO50" s="851"/>
      <c r="CRP50" s="851"/>
      <c r="CRQ50" s="851"/>
      <c r="CRR50" s="851"/>
      <c r="CRS50" s="851"/>
      <c r="CRT50" s="851"/>
      <c r="CRU50" s="851"/>
      <c r="CRV50" s="851"/>
      <c r="CRW50" s="851"/>
      <c r="CRX50" s="851"/>
      <c r="CRY50" s="851"/>
      <c r="CRZ50" s="851"/>
      <c r="CSA50" s="851"/>
      <c r="CSB50" s="851"/>
      <c r="CSC50" s="851"/>
      <c r="CSD50" s="851"/>
      <c r="CSE50" s="851"/>
      <c r="CSF50" s="851"/>
      <c r="CSG50" s="851"/>
      <c r="CSH50" s="851"/>
      <c r="CSI50" s="851"/>
      <c r="CSJ50" s="851"/>
      <c r="CSK50" s="851"/>
      <c r="CSL50" s="851"/>
      <c r="CSM50" s="851"/>
      <c r="CSN50" s="851"/>
      <c r="CSO50" s="851"/>
      <c r="CSP50" s="851"/>
      <c r="CSQ50" s="851"/>
      <c r="CSR50" s="851"/>
      <c r="CSS50" s="851"/>
      <c r="CST50" s="851"/>
      <c r="CSU50" s="851"/>
      <c r="CSV50" s="851"/>
      <c r="CSW50" s="851"/>
      <c r="CSX50" s="851"/>
      <c r="CSY50" s="851"/>
      <c r="CSZ50" s="851"/>
      <c r="CTA50" s="851"/>
      <c r="CTB50" s="851"/>
      <c r="CTC50" s="851"/>
      <c r="CTD50" s="851"/>
      <c r="CTE50" s="851"/>
      <c r="CTF50" s="851"/>
      <c r="CTG50" s="851"/>
      <c r="CTH50" s="851"/>
      <c r="CTI50" s="851"/>
      <c r="CTJ50" s="851"/>
      <c r="CTK50" s="851"/>
      <c r="CTL50" s="851"/>
      <c r="CTM50" s="851"/>
      <c r="CTN50" s="851"/>
      <c r="CTO50" s="851"/>
      <c r="CTP50" s="851"/>
      <c r="CTQ50" s="851"/>
      <c r="CTR50" s="851"/>
      <c r="CTS50" s="851"/>
      <c r="CTT50" s="851"/>
      <c r="CTU50" s="851"/>
      <c r="CTV50" s="851"/>
      <c r="CTW50" s="851"/>
      <c r="CTX50" s="851"/>
      <c r="CTY50" s="851"/>
      <c r="CTZ50" s="851"/>
      <c r="CUA50" s="851"/>
      <c r="CUB50" s="851"/>
      <c r="CUC50" s="851"/>
      <c r="CUD50" s="851"/>
      <c r="CUE50" s="851"/>
      <c r="CUF50" s="851"/>
      <c r="CUG50" s="851"/>
      <c r="CUH50" s="851"/>
      <c r="CUI50" s="851"/>
      <c r="CUJ50" s="851"/>
      <c r="CUK50" s="851"/>
      <c r="CUL50" s="851"/>
      <c r="CUM50" s="851"/>
      <c r="CUN50" s="851"/>
      <c r="CUO50" s="851"/>
      <c r="CUP50" s="851"/>
      <c r="CUQ50" s="851"/>
      <c r="CUR50" s="851"/>
      <c r="CUS50" s="851"/>
      <c r="CUT50" s="851"/>
      <c r="CUU50" s="851"/>
      <c r="CUV50" s="851"/>
      <c r="CUW50" s="851"/>
      <c r="CUX50" s="851"/>
      <c r="CUY50" s="851"/>
      <c r="CUZ50" s="851"/>
      <c r="CVA50" s="851"/>
      <c r="CVB50" s="851"/>
      <c r="CVC50" s="851"/>
      <c r="CVD50" s="851"/>
      <c r="CVE50" s="851"/>
      <c r="CVF50" s="851"/>
      <c r="CVG50" s="851"/>
      <c r="CVH50" s="851"/>
      <c r="CVI50" s="851"/>
      <c r="CVJ50" s="851"/>
      <c r="CVK50" s="851"/>
      <c r="CVL50" s="851"/>
      <c r="CVM50" s="851"/>
      <c r="CVN50" s="851"/>
      <c r="CVO50" s="851"/>
      <c r="CVP50" s="851"/>
      <c r="CVQ50" s="851"/>
      <c r="CVR50" s="851"/>
      <c r="CVS50" s="851"/>
      <c r="CVT50" s="851"/>
      <c r="CVU50" s="851"/>
      <c r="CVV50" s="851"/>
      <c r="CVW50" s="851"/>
      <c r="CVX50" s="851"/>
      <c r="CVY50" s="851"/>
      <c r="CVZ50" s="851"/>
      <c r="CWA50" s="851"/>
      <c r="CWB50" s="851"/>
      <c r="CWC50" s="851"/>
      <c r="CWD50" s="851"/>
      <c r="CWE50" s="851"/>
      <c r="CWF50" s="851"/>
      <c r="CWG50" s="851"/>
      <c r="CWH50" s="851"/>
      <c r="CWI50" s="851"/>
      <c r="CWJ50" s="851"/>
      <c r="CWK50" s="851"/>
      <c r="CWL50" s="851"/>
      <c r="CWM50" s="851"/>
      <c r="CWN50" s="851"/>
      <c r="CWO50" s="851"/>
      <c r="CWP50" s="851"/>
      <c r="CWQ50" s="851"/>
      <c r="CWR50" s="851"/>
      <c r="CWS50" s="851"/>
      <c r="CWT50" s="851"/>
      <c r="CWU50" s="851"/>
      <c r="CWV50" s="851"/>
      <c r="CWW50" s="851"/>
      <c r="CWX50" s="851"/>
      <c r="CWY50" s="851"/>
      <c r="CWZ50" s="851"/>
      <c r="CXA50" s="851"/>
      <c r="CXB50" s="851"/>
      <c r="CXC50" s="851"/>
      <c r="CXD50" s="851"/>
      <c r="CXE50" s="851"/>
      <c r="CXF50" s="851"/>
      <c r="CXG50" s="851"/>
      <c r="CXH50" s="851"/>
      <c r="CXI50" s="851"/>
      <c r="CXJ50" s="851"/>
      <c r="CXK50" s="851"/>
      <c r="CXL50" s="851"/>
      <c r="CXM50" s="851"/>
      <c r="CXN50" s="851"/>
      <c r="CXO50" s="851"/>
      <c r="CXP50" s="851"/>
      <c r="CXQ50" s="851"/>
      <c r="CXR50" s="851"/>
      <c r="CXS50" s="851"/>
      <c r="CXT50" s="851"/>
      <c r="CXU50" s="851"/>
      <c r="CXV50" s="851"/>
      <c r="CXW50" s="851"/>
      <c r="CXX50" s="851"/>
      <c r="CXY50" s="851"/>
      <c r="CXZ50" s="851"/>
      <c r="CYA50" s="851"/>
      <c r="CYB50" s="851"/>
      <c r="CYC50" s="851"/>
      <c r="CYD50" s="851"/>
      <c r="CYE50" s="851"/>
      <c r="CYF50" s="851"/>
      <c r="CYG50" s="851"/>
      <c r="CYH50" s="851"/>
      <c r="CYI50" s="851"/>
      <c r="CYJ50" s="851"/>
      <c r="CYK50" s="851"/>
      <c r="CYL50" s="851"/>
      <c r="CYM50" s="851"/>
      <c r="CYN50" s="851"/>
      <c r="CYO50" s="851"/>
      <c r="CYP50" s="851"/>
      <c r="CYQ50" s="851"/>
      <c r="CYR50" s="851"/>
      <c r="CYS50" s="851"/>
      <c r="CYT50" s="851"/>
      <c r="CYU50" s="851"/>
      <c r="CYV50" s="851"/>
      <c r="CYW50" s="851"/>
      <c r="CYX50" s="851"/>
      <c r="CYY50" s="851"/>
      <c r="CYZ50" s="851"/>
      <c r="CZA50" s="851"/>
      <c r="CZB50" s="851"/>
      <c r="CZC50" s="851"/>
      <c r="CZD50" s="851"/>
      <c r="CZE50" s="851"/>
      <c r="CZF50" s="851"/>
      <c r="CZG50" s="851"/>
      <c r="CZH50" s="851"/>
      <c r="CZI50" s="851"/>
      <c r="CZJ50" s="851"/>
      <c r="CZK50" s="851"/>
      <c r="CZL50" s="851"/>
      <c r="CZM50" s="851"/>
      <c r="CZN50" s="851"/>
      <c r="CZO50" s="851"/>
      <c r="CZP50" s="851"/>
      <c r="CZQ50" s="851"/>
      <c r="CZR50" s="851"/>
      <c r="CZS50" s="851"/>
      <c r="CZT50" s="851"/>
      <c r="CZU50" s="851"/>
      <c r="CZV50" s="851"/>
      <c r="CZW50" s="851"/>
      <c r="CZX50" s="851"/>
      <c r="CZY50" s="851"/>
      <c r="CZZ50" s="851"/>
      <c r="DAA50" s="851"/>
      <c r="DAB50" s="851"/>
      <c r="DAC50" s="851"/>
      <c r="DAD50" s="851"/>
      <c r="DAE50" s="851"/>
      <c r="DAF50" s="851"/>
      <c r="DAG50" s="851"/>
      <c r="DAH50" s="851"/>
      <c r="DAI50" s="851"/>
      <c r="DAJ50" s="851"/>
      <c r="DAK50" s="851"/>
      <c r="DAL50" s="851"/>
      <c r="DAM50" s="851"/>
      <c r="DAN50" s="851"/>
      <c r="DAO50" s="851"/>
      <c r="DAP50" s="851"/>
      <c r="DAQ50" s="851"/>
      <c r="DAR50" s="851"/>
      <c r="DAS50" s="851"/>
      <c r="DAT50" s="851"/>
      <c r="DAU50" s="851"/>
      <c r="DAV50" s="851"/>
      <c r="DAW50" s="851"/>
      <c r="DAX50" s="851"/>
      <c r="DAY50" s="851"/>
      <c r="DAZ50" s="851"/>
      <c r="DBA50" s="851"/>
      <c r="DBB50" s="851"/>
      <c r="DBC50" s="851"/>
      <c r="DBD50" s="851"/>
      <c r="DBE50" s="851"/>
      <c r="DBF50" s="851"/>
      <c r="DBG50" s="851"/>
      <c r="DBH50" s="851"/>
      <c r="DBI50" s="851"/>
      <c r="DBJ50" s="851"/>
      <c r="DBK50" s="851"/>
      <c r="DBL50" s="851"/>
      <c r="DBM50" s="851"/>
      <c r="DBN50" s="851"/>
      <c r="DBO50" s="851"/>
      <c r="DBP50" s="851"/>
      <c r="DBQ50" s="851"/>
      <c r="DBR50" s="851"/>
      <c r="DBS50" s="851"/>
      <c r="DBT50" s="851"/>
      <c r="DBU50" s="851"/>
      <c r="DBV50" s="851"/>
      <c r="DBW50" s="851"/>
      <c r="DBX50" s="851"/>
      <c r="DBY50" s="851"/>
      <c r="DBZ50" s="851"/>
      <c r="DCA50" s="851"/>
      <c r="DCB50" s="851"/>
      <c r="DCC50" s="851"/>
      <c r="DCD50" s="851"/>
      <c r="DCE50" s="851"/>
      <c r="DCF50" s="851"/>
      <c r="DCG50" s="851"/>
      <c r="DCH50" s="851"/>
      <c r="DCI50" s="851"/>
      <c r="DCJ50" s="851"/>
      <c r="DCK50" s="851"/>
      <c r="DCL50" s="851"/>
      <c r="DCM50" s="851"/>
      <c r="DCN50" s="851"/>
      <c r="DCO50" s="851"/>
      <c r="DCP50" s="851"/>
      <c r="DCQ50" s="851"/>
      <c r="DCR50" s="851"/>
      <c r="DCS50" s="851"/>
      <c r="DCT50" s="851"/>
      <c r="DCU50" s="851"/>
      <c r="DCV50" s="851"/>
      <c r="DCW50" s="851"/>
      <c r="DCX50" s="851"/>
      <c r="DCY50" s="851"/>
      <c r="DCZ50" s="851"/>
      <c r="DDA50" s="851"/>
      <c r="DDB50" s="851"/>
      <c r="DDC50" s="851"/>
      <c r="DDD50" s="851"/>
      <c r="DDE50" s="851"/>
      <c r="DDF50" s="851"/>
      <c r="DDG50" s="851"/>
      <c r="DDH50" s="851"/>
      <c r="DDI50" s="851"/>
      <c r="DDJ50" s="851"/>
      <c r="DDK50" s="851"/>
      <c r="DDL50" s="851"/>
      <c r="DDM50" s="851"/>
      <c r="DDN50" s="851"/>
      <c r="DDO50" s="851"/>
      <c r="DDP50" s="851"/>
      <c r="DDQ50" s="851"/>
      <c r="DDR50" s="851"/>
      <c r="DDS50" s="851"/>
      <c r="DDT50" s="851"/>
      <c r="DDU50" s="851"/>
      <c r="DDV50" s="851"/>
      <c r="DDW50" s="851"/>
      <c r="DDX50" s="851"/>
      <c r="DDY50" s="851"/>
      <c r="DDZ50" s="851"/>
      <c r="DEA50" s="851"/>
      <c r="DEB50" s="851"/>
      <c r="DEC50" s="851"/>
      <c r="DED50" s="851"/>
      <c r="DEE50" s="851"/>
      <c r="DEF50" s="851"/>
      <c r="DEG50" s="851"/>
      <c r="DEH50" s="851"/>
      <c r="DEI50" s="851"/>
      <c r="DEJ50" s="851"/>
      <c r="DEK50" s="851"/>
      <c r="DEL50" s="851"/>
      <c r="DEM50" s="851"/>
      <c r="DEN50" s="851"/>
      <c r="DEO50" s="851"/>
      <c r="DEP50" s="851"/>
      <c r="DEQ50" s="851"/>
      <c r="DER50" s="851"/>
      <c r="DES50" s="851"/>
      <c r="DET50" s="851"/>
      <c r="DEU50" s="851"/>
      <c r="DEV50" s="851"/>
      <c r="DEW50" s="851"/>
      <c r="DEX50" s="851"/>
      <c r="DEY50" s="851"/>
      <c r="DEZ50" s="851"/>
      <c r="DFA50" s="851"/>
      <c r="DFB50" s="851"/>
      <c r="DFC50" s="851"/>
      <c r="DFD50" s="851"/>
      <c r="DFE50" s="851"/>
      <c r="DFF50" s="851"/>
      <c r="DFG50" s="851"/>
      <c r="DFH50" s="851"/>
      <c r="DFI50" s="851"/>
      <c r="DFJ50" s="851"/>
      <c r="DFK50" s="851"/>
      <c r="DFL50" s="851"/>
      <c r="DFM50" s="851"/>
      <c r="DFN50" s="851"/>
      <c r="DFO50" s="851"/>
      <c r="DFP50" s="851"/>
      <c r="DFQ50" s="851"/>
      <c r="DFR50" s="851"/>
      <c r="DFS50" s="851"/>
      <c r="DFT50" s="851"/>
      <c r="DFU50" s="851"/>
      <c r="DFV50" s="851"/>
      <c r="DFW50" s="851"/>
      <c r="DFX50" s="851"/>
      <c r="DFY50" s="851"/>
      <c r="DFZ50" s="851"/>
      <c r="DGA50" s="851"/>
      <c r="DGB50" s="851"/>
      <c r="DGC50" s="851"/>
      <c r="DGD50" s="851"/>
      <c r="DGE50" s="851"/>
      <c r="DGF50" s="851"/>
      <c r="DGG50" s="851"/>
      <c r="DGH50" s="851"/>
      <c r="DGI50" s="851"/>
      <c r="DGJ50" s="851"/>
      <c r="DGK50" s="851"/>
      <c r="DGL50" s="851"/>
      <c r="DGM50" s="851"/>
      <c r="DGN50" s="851"/>
      <c r="DGO50" s="851"/>
      <c r="DGP50" s="851"/>
      <c r="DGQ50" s="851"/>
      <c r="DGR50" s="851"/>
      <c r="DGS50" s="851"/>
      <c r="DGT50" s="851"/>
      <c r="DGU50" s="851"/>
      <c r="DGV50" s="851"/>
      <c r="DGW50" s="851"/>
      <c r="DGX50" s="851"/>
      <c r="DGY50" s="851"/>
      <c r="DGZ50" s="851"/>
      <c r="DHA50" s="851"/>
      <c r="DHB50" s="851"/>
      <c r="DHC50" s="851"/>
      <c r="DHD50" s="851"/>
      <c r="DHE50" s="851"/>
      <c r="DHF50" s="851"/>
      <c r="DHG50" s="851"/>
      <c r="DHH50" s="851"/>
      <c r="DHI50" s="851"/>
      <c r="DHJ50" s="851"/>
      <c r="DHK50" s="851"/>
      <c r="DHL50" s="851"/>
      <c r="DHM50" s="851"/>
      <c r="DHN50" s="851"/>
      <c r="DHO50" s="851"/>
      <c r="DHP50" s="851"/>
      <c r="DHQ50" s="851"/>
      <c r="DHR50" s="851"/>
      <c r="DHS50" s="851"/>
      <c r="DHT50" s="851"/>
      <c r="DHU50" s="851"/>
      <c r="DHV50" s="851"/>
      <c r="DHW50" s="851"/>
      <c r="DHX50" s="851"/>
      <c r="DHY50" s="851"/>
      <c r="DHZ50" s="851"/>
      <c r="DIA50" s="851"/>
      <c r="DIB50" s="851"/>
      <c r="DIC50" s="851"/>
      <c r="DID50" s="851"/>
      <c r="DIE50" s="851"/>
      <c r="DIF50" s="851"/>
      <c r="DIG50" s="851"/>
      <c r="DIH50" s="851"/>
      <c r="DII50" s="851"/>
      <c r="DIJ50" s="851"/>
      <c r="DIK50" s="851"/>
      <c r="DIL50" s="851"/>
      <c r="DIM50" s="851"/>
      <c r="DIN50" s="851"/>
      <c r="DIO50" s="851"/>
      <c r="DIP50" s="851"/>
      <c r="DIQ50" s="851"/>
      <c r="DIR50" s="851"/>
      <c r="DIS50" s="851"/>
      <c r="DIT50" s="851"/>
      <c r="DIU50" s="851"/>
      <c r="DIV50" s="851"/>
      <c r="DIW50" s="851"/>
      <c r="DIX50" s="851"/>
      <c r="DIY50" s="851"/>
      <c r="DIZ50" s="851"/>
      <c r="DJA50" s="851"/>
      <c r="DJB50" s="851"/>
      <c r="DJC50" s="851"/>
      <c r="DJD50" s="851"/>
      <c r="DJE50" s="851"/>
      <c r="DJF50" s="851"/>
      <c r="DJG50" s="851"/>
      <c r="DJH50" s="851"/>
      <c r="DJI50" s="851"/>
      <c r="DJJ50" s="851"/>
      <c r="DJK50" s="851"/>
      <c r="DJL50" s="851"/>
      <c r="DJM50" s="851"/>
      <c r="DJN50" s="851"/>
      <c r="DJO50" s="851"/>
      <c r="DJP50" s="851"/>
      <c r="DJQ50" s="851"/>
      <c r="DJR50" s="851"/>
      <c r="DJS50" s="851"/>
      <c r="DJT50" s="851"/>
      <c r="DJU50" s="851"/>
      <c r="DJV50" s="851"/>
      <c r="DJW50" s="851"/>
      <c r="DJX50" s="851"/>
      <c r="DJY50" s="851"/>
      <c r="DJZ50" s="851"/>
      <c r="DKA50" s="851"/>
      <c r="DKB50" s="851"/>
      <c r="DKC50" s="851"/>
      <c r="DKD50" s="851"/>
      <c r="DKE50" s="851"/>
      <c r="DKF50" s="851"/>
      <c r="DKG50" s="851"/>
      <c r="DKH50" s="851"/>
      <c r="DKI50" s="851"/>
      <c r="DKJ50" s="851"/>
      <c r="DKK50" s="851"/>
      <c r="DKL50" s="851"/>
      <c r="DKM50" s="851"/>
      <c r="DKN50" s="851"/>
      <c r="DKO50" s="851"/>
      <c r="DKP50" s="851"/>
      <c r="DKQ50" s="851"/>
      <c r="DKR50" s="851"/>
      <c r="DKS50" s="851"/>
      <c r="DKT50" s="851"/>
      <c r="DKU50" s="851"/>
      <c r="DKV50" s="851"/>
      <c r="DKW50" s="851"/>
      <c r="DKX50" s="851"/>
      <c r="DKY50" s="851"/>
      <c r="DKZ50" s="851"/>
      <c r="DLA50" s="851"/>
      <c r="DLB50" s="851"/>
      <c r="DLC50" s="851"/>
      <c r="DLD50" s="851"/>
      <c r="DLE50" s="851"/>
      <c r="DLF50" s="851"/>
      <c r="DLG50" s="851"/>
      <c r="DLH50" s="851"/>
      <c r="DLI50" s="851"/>
      <c r="DLJ50" s="851"/>
      <c r="DLK50" s="851"/>
      <c r="DLL50" s="851"/>
      <c r="DLM50" s="851"/>
      <c r="DLN50" s="851"/>
      <c r="DLO50" s="851"/>
      <c r="DLP50" s="851"/>
      <c r="DLQ50" s="851"/>
      <c r="DLR50" s="851"/>
      <c r="DLS50" s="851"/>
      <c r="DLT50" s="851"/>
      <c r="DLU50" s="851"/>
      <c r="DLV50" s="851"/>
      <c r="DLW50" s="851"/>
      <c r="DLX50" s="851"/>
      <c r="DLY50" s="851"/>
      <c r="DLZ50" s="851"/>
      <c r="DMA50" s="851"/>
      <c r="DMB50" s="851"/>
      <c r="DMC50" s="851"/>
      <c r="DMD50" s="851"/>
      <c r="DME50" s="851"/>
      <c r="DMF50" s="851"/>
      <c r="DMG50" s="851"/>
      <c r="DMH50" s="851"/>
      <c r="DMI50" s="851"/>
      <c r="DMJ50" s="851"/>
      <c r="DMK50" s="851"/>
      <c r="DML50" s="851"/>
      <c r="DMM50" s="851"/>
      <c r="DMN50" s="851"/>
      <c r="DMO50" s="851"/>
      <c r="DMP50" s="851"/>
      <c r="DMQ50" s="851"/>
      <c r="DMR50" s="851"/>
      <c r="DMS50" s="851"/>
      <c r="DMT50" s="851"/>
      <c r="DMU50" s="851"/>
      <c r="DMV50" s="851"/>
      <c r="DMW50" s="851"/>
      <c r="DMX50" s="851"/>
      <c r="DMY50" s="851"/>
      <c r="DMZ50" s="851"/>
      <c r="DNA50" s="851"/>
      <c r="DNB50" s="851"/>
      <c r="DNC50" s="851"/>
      <c r="DND50" s="851"/>
      <c r="DNE50" s="851"/>
      <c r="DNF50" s="851"/>
      <c r="DNG50" s="851"/>
      <c r="DNH50" s="851"/>
      <c r="DNI50" s="851"/>
      <c r="DNJ50" s="851"/>
      <c r="DNK50" s="851"/>
      <c r="DNL50" s="851"/>
      <c r="DNM50" s="851"/>
      <c r="DNN50" s="851"/>
      <c r="DNO50" s="851"/>
      <c r="DNP50" s="851"/>
      <c r="DNQ50" s="851"/>
      <c r="DNR50" s="851"/>
      <c r="DNS50" s="851"/>
      <c r="DNT50" s="851"/>
      <c r="DNU50" s="851"/>
      <c r="DNV50" s="851"/>
      <c r="DNW50" s="851"/>
      <c r="DNX50" s="851"/>
      <c r="DNY50" s="851"/>
      <c r="DNZ50" s="851"/>
      <c r="DOA50" s="851"/>
      <c r="DOB50" s="851"/>
      <c r="DOC50" s="851"/>
      <c r="DOD50" s="851"/>
      <c r="DOE50" s="851"/>
      <c r="DOF50" s="851"/>
      <c r="DOG50" s="851"/>
      <c r="DOH50" s="851"/>
      <c r="DOI50" s="851"/>
      <c r="DOJ50" s="851"/>
      <c r="DOK50" s="851"/>
      <c r="DOL50" s="851"/>
      <c r="DOM50" s="851"/>
      <c r="DON50" s="851"/>
      <c r="DOO50" s="851"/>
      <c r="DOP50" s="851"/>
      <c r="DOQ50" s="851"/>
      <c r="DOR50" s="851"/>
      <c r="DOS50" s="851"/>
      <c r="DOT50" s="851"/>
      <c r="DOU50" s="851"/>
      <c r="DOV50" s="851"/>
      <c r="DOW50" s="851"/>
      <c r="DOX50" s="851"/>
      <c r="DOY50" s="851"/>
      <c r="DOZ50" s="851"/>
      <c r="DPA50" s="851"/>
      <c r="DPB50" s="851"/>
      <c r="DPC50" s="851"/>
      <c r="DPD50" s="851"/>
      <c r="DPE50" s="851"/>
      <c r="DPF50" s="851"/>
      <c r="DPG50" s="851"/>
      <c r="DPH50" s="851"/>
      <c r="DPI50" s="851"/>
      <c r="DPJ50" s="851"/>
      <c r="DPK50" s="851"/>
      <c r="DPL50" s="851"/>
      <c r="DPM50" s="851"/>
      <c r="DPN50" s="851"/>
      <c r="DPO50" s="851"/>
      <c r="DPP50" s="851"/>
      <c r="DPQ50" s="851"/>
      <c r="DPR50" s="851"/>
      <c r="DPS50" s="851"/>
      <c r="DPT50" s="851"/>
      <c r="DPU50" s="851"/>
      <c r="DPV50" s="851"/>
      <c r="DPW50" s="851"/>
      <c r="DPX50" s="851"/>
      <c r="DPY50" s="851"/>
      <c r="DPZ50" s="851"/>
      <c r="DQA50" s="851"/>
      <c r="DQB50" s="851"/>
      <c r="DQC50" s="851"/>
      <c r="DQD50" s="851"/>
      <c r="DQE50" s="851"/>
      <c r="DQF50" s="851"/>
      <c r="DQG50" s="851"/>
      <c r="DQH50" s="851"/>
      <c r="DQI50" s="851"/>
      <c r="DQJ50" s="851"/>
      <c r="DQK50" s="851"/>
      <c r="DQL50" s="851"/>
      <c r="DQM50" s="851"/>
      <c r="DQN50" s="851"/>
      <c r="DQO50" s="851"/>
      <c r="DQP50" s="851"/>
      <c r="DQQ50" s="851"/>
      <c r="DQR50" s="851"/>
      <c r="DQS50" s="851"/>
      <c r="DQT50" s="851"/>
      <c r="DQU50" s="851"/>
      <c r="DQV50" s="851"/>
      <c r="DQW50" s="851"/>
      <c r="DQX50" s="851"/>
      <c r="DQY50" s="851"/>
      <c r="DQZ50" s="851"/>
      <c r="DRA50" s="851"/>
      <c r="DRB50" s="851"/>
      <c r="DRC50" s="851"/>
      <c r="DRD50" s="851"/>
      <c r="DRE50" s="851"/>
      <c r="DRF50" s="851"/>
      <c r="DRG50" s="851"/>
      <c r="DRH50" s="851"/>
      <c r="DRI50" s="851"/>
      <c r="DRJ50" s="851"/>
      <c r="DRK50" s="851"/>
      <c r="DRL50" s="851"/>
      <c r="DRM50" s="851"/>
      <c r="DRN50" s="851"/>
      <c r="DRO50" s="851"/>
      <c r="DRP50" s="851"/>
      <c r="DRQ50" s="851"/>
      <c r="DRR50" s="851"/>
      <c r="DRS50" s="851"/>
      <c r="DRT50" s="851"/>
      <c r="DRU50" s="851"/>
      <c r="DRV50" s="851"/>
      <c r="DRW50" s="851"/>
      <c r="DRX50" s="851"/>
      <c r="DRY50" s="851"/>
      <c r="DRZ50" s="851"/>
      <c r="DSA50" s="851"/>
      <c r="DSB50" s="851"/>
      <c r="DSC50" s="851"/>
      <c r="DSD50" s="851"/>
      <c r="DSE50" s="851"/>
      <c r="DSF50" s="851"/>
      <c r="DSG50" s="851"/>
      <c r="DSH50" s="851"/>
      <c r="DSI50" s="851"/>
      <c r="DSJ50" s="851"/>
      <c r="DSK50" s="851"/>
      <c r="DSL50" s="851"/>
      <c r="DSM50" s="851"/>
      <c r="DSN50" s="851"/>
      <c r="DSO50" s="851"/>
      <c r="DSP50" s="851"/>
      <c r="DSQ50" s="851"/>
      <c r="DSR50" s="851"/>
      <c r="DSS50" s="851"/>
      <c r="DST50" s="851"/>
      <c r="DSU50" s="851"/>
      <c r="DSV50" s="851"/>
      <c r="DSW50" s="851"/>
      <c r="DSX50" s="851"/>
      <c r="DSY50" s="851"/>
      <c r="DSZ50" s="851"/>
      <c r="DTA50" s="851"/>
      <c r="DTB50" s="851"/>
      <c r="DTC50" s="851"/>
      <c r="DTD50" s="851"/>
      <c r="DTE50" s="851"/>
      <c r="DTF50" s="851"/>
      <c r="DTG50" s="851"/>
      <c r="DTH50" s="851"/>
      <c r="DTI50" s="851"/>
      <c r="DTJ50" s="851"/>
      <c r="DTK50" s="851"/>
      <c r="DTL50" s="851"/>
      <c r="DTM50" s="851"/>
      <c r="DTN50" s="851"/>
      <c r="DTO50" s="851"/>
      <c r="DTP50" s="851"/>
      <c r="DTQ50" s="851"/>
      <c r="DTR50" s="851"/>
      <c r="DTS50" s="851"/>
      <c r="DTT50" s="851"/>
      <c r="DTU50" s="851"/>
      <c r="DTV50" s="851"/>
      <c r="DTW50" s="851"/>
      <c r="DTX50" s="851"/>
      <c r="DTY50" s="851"/>
      <c r="DTZ50" s="851"/>
      <c r="DUA50" s="851"/>
      <c r="DUB50" s="851"/>
      <c r="DUC50" s="851"/>
      <c r="DUD50" s="851"/>
      <c r="DUE50" s="851"/>
      <c r="DUF50" s="851"/>
      <c r="DUG50" s="851"/>
      <c r="DUH50" s="851"/>
      <c r="DUI50" s="851"/>
      <c r="DUJ50" s="851"/>
      <c r="DUK50" s="851"/>
      <c r="DUL50" s="851"/>
      <c r="DUM50" s="851"/>
      <c r="DUN50" s="851"/>
      <c r="DUO50" s="851"/>
      <c r="DUP50" s="851"/>
      <c r="DUQ50" s="851"/>
      <c r="DUR50" s="851"/>
      <c r="DUS50" s="851"/>
      <c r="DUT50" s="851"/>
      <c r="DUU50" s="851"/>
      <c r="DUV50" s="851"/>
      <c r="DUW50" s="851"/>
      <c r="DUX50" s="851"/>
      <c r="DUY50" s="851"/>
      <c r="DUZ50" s="851"/>
      <c r="DVA50" s="851"/>
      <c r="DVB50" s="851"/>
      <c r="DVC50" s="851"/>
      <c r="DVD50" s="851"/>
      <c r="DVE50" s="851"/>
      <c r="DVF50" s="851"/>
      <c r="DVG50" s="851"/>
      <c r="DVH50" s="851"/>
      <c r="DVI50" s="851"/>
      <c r="DVJ50" s="851"/>
      <c r="DVK50" s="851"/>
      <c r="DVL50" s="851"/>
      <c r="DVM50" s="851"/>
      <c r="DVN50" s="851"/>
      <c r="DVO50" s="851"/>
      <c r="DVP50" s="851"/>
      <c r="DVQ50" s="851"/>
      <c r="DVR50" s="851"/>
      <c r="DVS50" s="851"/>
      <c r="DVT50" s="851"/>
      <c r="DVU50" s="851"/>
      <c r="DVV50" s="851"/>
      <c r="DVW50" s="851"/>
      <c r="DVX50" s="851"/>
      <c r="DVY50" s="851"/>
      <c r="DVZ50" s="851"/>
      <c r="DWA50" s="851"/>
      <c r="DWB50" s="851"/>
      <c r="DWC50" s="851"/>
      <c r="DWD50" s="851"/>
      <c r="DWE50" s="851"/>
      <c r="DWF50" s="851"/>
      <c r="DWG50" s="851"/>
      <c r="DWH50" s="851"/>
      <c r="DWI50" s="851"/>
      <c r="DWJ50" s="851"/>
      <c r="DWK50" s="851"/>
      <c r="DWL50" s="851"/>
      <c r="DWM50" s="851"/>
      <c r="DWN50" s="851"/>
      <c r="DWO50" s="851"/>
      <c r="DWP50" s="851"/>
      <c r="DWQ50" s="851"/>
      <c r="DWR50" s="851"/>
      <c r="DWS50" s="851"/>
      <c r="DWT50" s="851"/>
      <c r="DWU50" s="851"/>
      <c r="DWV50" s="851"/>
      <c r="DWW50" s="851"/>
      <c r="DWX50" s="851"/>
      <c r="DWY50" s="851"/>
      <c r="DWZ50" s="851"/>
      <c r="DXA50" s="851"/>
      <c r="DXB50" s="851"/>
      <c r="DXC50" s="851"/>
      <c r="DXD50" s="851"/>
      <c r="DXE50" s="851"/>
      <c r="DXF50" s="851"/>
      <c r="DXG50" s="851"/>
      <c r="DXH50" s="851"/>
      <c r="DXI50" s="851"/>
      <c r="DXJ50" s="851"/>
      <c r="DXK50" s="851"/>
      <c r="DXL50" s="851"/>
      <c r="DXM50" s="851"/>
      <c r="DXN50" s="851"/>
      <c r="DXO50" s="851"/>
      <c r="DXP50" s="851"/>
      <c r="DXQ50" s="851"/>
      <c r="DXR50" s="851"/>
      <c r="DXS50" s="851"/>
      <c r="DXT50" s="851"/>
      <c r="DXU50" s="851"/>
      <c r="DXV50" s="851"/>
      <c r="DXW50" s="851"/>
      <c r="DXX50" s="851"/>
      <c r="DXY50" s="851"/>
      <c r="DXZ50" s="851"/>
      <c r="DYA50" s="851"/>
      <c r="DYB50" s="851"/>
      <c r="DYC50" s="851"/>
      <c r="DYD50" s="851"/>
      <c r="DYE50" s="851"/>
      <c r="DYF50" s="851"/>
      <c r="DYG50" s="851"/>
      <c r="DYH50" s="851"/>
      <c r="DYI50" s="851"/>
      <c r="DYJ50" s="851"/>
      <c r="DYK50" s="851"/>
      <c r="DYL50" s="851"/>
      <c r="DYM50" s="851"/>
      <c r="DYN50" s="851"/>
      <c r="DYO50" s="851"/>
      <c r="DYP50" s="851"/>
      <c r="DYQ50" s="851"/>
      <c r="DYR50" s="851"/>
      <c r="DYS50" s="851"/>
      <c r="DYT50" s="851"/>
      <c r="DYU50" s="851"/>
      <c r="DYV50" s="851"/>
      <c r="DYW50" s="851"/>
      <c r="DYX50" s="851"/>
      <c r="DYY50" s="851"/>
      <c r="DYZ50" s="851"/>
      <c r="DZA50" s="851"/>
      <c r="DZB50" s="851"/>
      <c r="DZC50" s="851"/>
      <c r="DZD50" s="851"/>
      <c r="DZE50" s="851"/>
      <c r="DZF50" s="851"/>
      <c r="DZG50" s="851"/>
      <c r="DZH50" s="851"/>
      <c r="DZI50" s="851"/>
      <c r="DZJ50" s="851"/>
      <c r="DZK50" s="851"/>
      <c r="DZL50" s="851"/>
      <c r="DZM50" s="851"/>
      <c r="DZN50" s="851"/>
      <c r="DZO50" s="851"/>
      <c r="DZP50" s="851"/>
      <c r="DZQ50" s="851"/>
      <c r="DZR50" s="851"/>
      <c r="DZS50" s="851"/>
      <c r="DZT50" s="851"/>
      <c r="DZU50" s="851"/>
      <c r="DZV50" s="851"/>
      <c r="DZW50" s="851"/>
      <c r="DZX50" s="851"/>
      <c r="DZY50" s="851"/>
      <c r="DZZ50" s="851"/>
      <c r="EAA50" s="851"/>
      <c r="EAB50" s="851"/>
      <c r="EAC50" s="851"/>
      <c r="EAD50" s="851"/>
      <c r="EAE50" s="851"/>
      <c r="EAF50" s="851"/>
      <c r="EAG50" s="851"/>
      <c r="EAH50" s="851"/>
      <c r="EAI50" s="851"/>
      <c r="EAJ50" s="851"/>
      <c r="EAK50" s="851"/>
      <c r="EAL50" s="851"/>
      <c r="EAM50" s="851"/>
      <c r="EAN50" s="851"/>
      <c r="EAO50" s="851"/>
      <c r="EAP50" s="851"/>
      <c r="EAQ50" s="851"/>
      <c r="EAR50" s="851"/>
      <c r="EAS50" s="851"/>
      <c r="EAT50" s="851"/>
      <c r="EAU50" s="851"/>
      <c r="EAV50" s="851"/>
      <c r="EAW50" s="851"/>
      <c r="EAX50" s="851"/>
      <c r="EAY50" s="851"/>
      <c r="EAZ50" s="851"/>
      <c r="EBA50" s="851"/>
      <c r="EBB50" s="851"/>
      <c r="EBC50" s="851"/>
      <c r="EBD50" s="851"/>
      <c r="EBE50" s="851"/>
      <c r="EBF50" s="851"/>
      <c r="EBG50" s="851"/>
      <c r="EBH50" s="851"/>
      <c r="EBI50" s="851"/>
      <c r="EBJ50" s="851"/>
      <c r="EBK50" s="851"/>
      <c r="EBL50" s="851"/>
      <c r="EBM50" s="851"/>
      <c r="EBN50" s="851"/>
      <c r="EBO50" s="851"/>
      <c r="EBP50" s="851"/>
      <c r="EBQ50" s="851"/>
      <c r="EBR50" s="851"/>
      <c r="EBS50" s="851"/>
      <c r="EBT50" s="851"/>
      <c r="EBU50" s="851"/>
      <c r="EBV50" s="851"/>
      <c r="EBW50" s="851"/>
      <c r="EBX50" s="851"/>
      <c r="EBY50" s="851"/>
      <c r="EBZ50" s="851"/>
      <c r="ECA50" s="851"/>
      <c r="ECB50" s="851"/>
      <c r="ECC50" s="851"/>
      <c r="ECD50" s="851"/>
      <c r="ECE50" s="851"/>
      <c r="ECF50" s="851"/>
      <c r="ECG50" s="851"/>
      <c r="ECH50" s="851"/>
      <c r="ECI50" s="851"/>
      <c r="ECJ50" s="851"/>
      <c r="ECK50" s="851"/>
      <c r="ECL50" s="851"/>
      <c r="ECM50" s="851"/>
      <c r="ECN50" s="851"/>
      <c r="ECO50" s="851"/>
      <c r="ECP50" s="851"/>
      <c r="ECQ50" s="851"/>
      <c r="ECR50" s="851"/>
      <c r="ECS50" s="851"/>
      <c r="ECT50" s="851"/>
      <c r="ECU50" s="851"/>
      <c r="ECV50" s="851"/>
      <c r="ECW50" s="851"/>
      <c r="ECX50" s="851"/>
      <c r="ECY50" s="851"/>
      <c r="ECZ50" s="851"/>
      <c r="EDA50" s="851"/>
      <c r="EDB50" s="851"/>
      <c r="EDC50" s="851"/>
      <c r="EDD50" s="851"/>
      <c r="EDE50" s="851"/>
      <c r="EDF50" s="851"/>
      <c r="EDG50" s="851"/>
      <c r="EDH50" s="851"/>
      <c r="EDI50" s="851"/>
      <c r="EDJ50" s="851"/>
      <c r="EDK50" s="851"/>
      <c r="EDL50" s="851"/>
      <c r="EDM50" s="851"/>
      <c r="EDN50" s="851"/>
      <c r="EDO50" s="851"/>
      <c r="EDP50" s="851"/>
      <c r="EDQ50" s="851"/>
      <c r="EDR50" s="851"/>
      <c r="EDS50" s="851"/>
      <c r="EDT50" s="851"/>
      <c r="EDU50" s="851"/>
      <c r="EDV50" s="851"/>
      <c r="EDW50" s="851"/>
      <c r="EDX50" s="851"/>
      <c r="EDY50" s="851"/>
      <c r="EDZ50" s="851"/>
      <c r="EEA50" s="851"/>
      <c r="EEB50" s="851"/>
      <c r="EEC50" s="851"/>
      <c r="EED50" s="851"/>
      <c r="EEE50" s="851"/>
      <c r="EEF50" s="851"/>
      <c r="EEG50" s="851"/>
      <c r="EEH50" s="851"/>
      <c r="EEI50" s="851"/>
      <c r="EEJ50" s="851"/>
      <c r="EEK50" s="851"/>
      <c r="EEL50" s="851"/>
      <c r="EEM50" s="851"/>
      <c r="EEN50" s="851"/>
      <c r="EEO50" s="851"/>
      <c r="EEP50" s="851"/>
      <c r="EEQ50" s="851"/>
      <c r="EER50" s="851"/>
      <c r="EES50" s="851"/>
      <c r="EET50" s="851"/>
      <c r="EEU50" s="851"/>
      <c r="EEV50" s="851"/>
      <c r="EEW50" s="851"/>
      <c r="EEX50" s="851"/>
      <c r="EEY50" s="851"/>
      <c r="EEZ50" s="851"/>
      <c r="EFA50" s="851"/>
      <c r="EFB50" s="851"/>
      <c r="EFC50" s="851"/>
      <c r="EFD50" s="851"/>
      <c r="EFE50" s="851"/>
      <c r="EFF50" s="851"/>
      <c r="EFG50" s="851"/>
      <c r="EFH50" s="851"/>
      <c r="EFI50" s="851"/>
      <c r="EFJ50" s="851"/>
      <c r="EFK50" s="851"/>
      <c r="EFL50" s="851"/>
      <c r="EFM50" s="851"/>
      <c r="EFN50" s="851"/>
      <c r="EFO50" s="851"/>
      <c r="EFP50" s="851"/>
      <c r="EFQ50" s="851"/>
      <c r="EFR50" s="851"/>
      <c r="EFS50" s="851"/>
      <c r="EFT50" s="851"/>
      <c r="EFU50" s="851"/>
      <c r="EFV50" s="851"/>
      <c r="EFW50" s="851"/>
      <c r="EFX50" s="851"/>
      <c r="EFY50" s="851"/>
      <c r="EFZ50" s="851"/>
      <c r="EGA50" s="851"/>
      <c r="EGB50" s="851"/>
      <c r="EGC50" s="851"/>
      <c r="EGD50" s="851"/>
      <c r="EGE50" s="851"/>
      <c r="EGF50" s="851"/>
      <c r="EGG50" s="851"/>
      <c r="EGH50" s="851"/>
      <c r="EGI50" s="851"/>
      <c r="EGJ50" s="851"/>
      <c r="EGK50" s="851"/>
      <c r="EGL50" s="851"/>
      <c r="EGM50" s="851"/>
      <c r="EGN50" s="851"/>
      <c r="EGO50" s="851"/>
      <c r="EGP50" s="851"/>
      <c r="EGQ50" s="851"/>
      <c r="EGR50" s="851"/>
      <c r="EGS50" s="851"/>
      <c r="EGT50" s="851"/>
      <c r="EGU50" s="851"/>
      <c r="EGV50" s="851"/>
      <c r="EGW50" s="851"/>
      <c r="EGX50" s="851"/>
      <c r="EGY50" s="851"/>
      <c r="EGZ50" s="851"/>
      <c r="EHA50" s="851"/>
      <c r="EHB50" s="851"/>
      <c r="EHC50" s="851"/>
      <c r="EHD50" s="851"/>
      <c r="EHE50" s="851"/>
      <c r="EHF50" s="851"/>
      <c r="EHG50" s="851"/>
      <c r="EHH50" s="851"/>
      <c r="EHI50" s="851"/>
      <c r="EHJ50" s="851"/>
      <c r="EHK50" s="851"/>
      <c r="EHL50" s="851"/>
      <c r="EHM50" s="851"/>
      <c r="EHN50" s="851"/>
      <c r="EHO50" s="851"/>
      <c r="EHP50" s="851"/>
      <c r="EHQ50" s="851"/>
      <c r="EHR50" s="851"/>
      <c r="EHS50" s="851"/>
      <c r="EHT50" s="851"/>
      <c r="EHU50" s="851"/>
      <c r="EHV50" s="851"/>
      <c r="EHW50" s="851"/>
      <c r="EHX50" s="851"/>
      <c r="EHY50" s="851"/>
      <c r="EHZ50" s="851"/>
      <c r="EIA50" s="851"/>
      <c r="EIB50" s="851"/>
      <c r="EIC50" s="851"/>
      <c r="EID50" s="851"/>
      <c r="EIE50" s="851"/>
      <c r="EIF50" s="851"/>
      <c r="EIG50" s="851"/>
      <c r="EIH50" s="851"/>
      <c r="EII50" s="851"/>
      <c r="EIJ50" s="851"/>
      <c r="EIK50" s="851"/>
      <c r="EIL50" s="851"/>
      <c r="EIM50" s="851"/>
      <c r="EIN50" s="851"/>
      <c r="EIO50" s="851"/>
      <c r="EIP50" s="851"/>
      <c r="EIQ50" s="851"/>
      <c r="EIR50" s="851"/>
      <c r="EIS50" s="851"/>
      <c r="EIT50" s="851"/>
      <c r="EIU50" s="851"/>
      <c r="EIV50" s="851"/>
      <c r="EIW50" s="851"/>
      <c r="EIX50" s="851"/>
      <c r="EIY50" s="851"/>
      <c r="EIZ50" s="851"/>
      <c r="EJA50" s="851"/>
      <c r="EJB50" s="851"/>
      <c r="EJC50" s="851"/>
      <c r="EJD50" s="851"/>
      <c r="EJE50" s="851"/>
      <c r="EJF50" s="851"/>
      <c r="EJG50" s="851"/>
      <c r="EJH50" s="851"/>
      <c r="EJI50" s="851"/>
      <c r="EJJ50" s="851"/>
      <c r="EJK50" s="851"/>
      <c r="EJL50" s="851"/>
      <c r="EJM50" s="851"/>
      <c r="EJN50" s="851"/>
      <c r="EJO50" s="851"/>
      <c r="EJP50" s="851"/>
      <c r="EJQ50" s="851"/>
      <c r="EJR50" s="851"/>
      <c r="EJS50" s="851"/>
      <c r="EJT50" s="851"/>
      <c r="EJU50" s="851"/>
      <c r="EJV50" s="851"/>
      <c r="EJW50" s="851"/>
      <c r="EJX50" s="851"/>
      <c r="EJY50" s="851"/>
      <c r="EJZ50" s="851"/>
      <c r="EKA50" s="851"/>
      <c r="EKB50" s="851"/>
      <c r="EKC50" s="851"/>
      <c r="EKD50" s="851"/>
      <c r="EKE50" s="851"/>
      <c r="EKF50" s="851"/>
      <c r="EKG50" s="851"/>
      <c r="EKH50" s="851"/>
      <c r="EKI50" s="851"/>
      <c r="EKJ50" s="851"/>
      <c r="EKK50" s="851"/>
      <c r="EKL50" s="851"/>
      <c r="EKM50" s="851"/>
      <c r="EKN50" s="851"/>
      <c r="EKO50" s="851"/>
      <c r="EKP50" s="851"/>
      <c r="EKQ50" s="851"/>
      <c r="EKR50" s="851"/>
      <c r="EKS50" s="851"/>
      <c r="EKT50" s="851"/>
      <c r="EKU50" s="851"/>
      <c r="EKV50" s="851"/>
      <c r="EKW50" s="851"/>
      <c r="EKX50" s="851"/>
      <c r="EKY50" s="851"/>
      <c r="EKZ50" s="851"/>
      <c r="ELA50" s="851"/>
      <c r="ELB50" s="851"/>
      <c r="ELC50" s="851"/>
      <c r="ELD50" s="851"/>
      <c r="ELE50" s="851"/>
      <c r="ELF50" s="851"/>
      <c r="ELG50" s="851"/>
      <c r="ELH50" s="851"/>
      <c r="ELI50" s="851"/>
      <c r="ELJ50" s="851"/>
      <c r="ELK50" s="851"/>
      <c r="ELL50" s="851"/>
      <c r="ELM50" s="851"/>
      <c r="ELN50" s="851"/>
      <c r="ELO50" s="851"/>
      <c r="ELP50" s="851"/>
      <c r="ELQ50" s="851"/>
      <c r="ELR50" s="851"/>
      <c r="ELS50" s="851"/>
      <c r="ELT50" s="851"/>
      <c r="ELU50" s="851"/>
      <c r="ELV50" s="851"/>
      <c r="ELW50" s="851"/>
      <c r="ELX50" s="851"/>
      <c r="ELY50" s="851"/>
      <c r="ELZ50" s="851"/>
      <c r="EMA50" s="851"/>
      <c r="EMB50" s="851"/>
      <c r="EMC50" s="851"/>
      <c r="EMD50" s="851"/>
      <c r="EME50" s="851"/>
      <c r="EMF50" s="851"/>
      <c r="EMG50" s="851"/>
      <c r="EMH50" s="851"/>
      <c r="EMI50" s="851"/>
      <c r="EMJ50" s="851"/>
      <c r="EMK50" s="851"/>
      <c r="EML50" s="851"/>
      <c r="EMM50" s="851"/>
      <c r="EMN50" s="851"/>
      <c r="EMO50" s="851"/>
      <c r="EMP50" s="851"/>
      <c r="EMQ50" s="851"/>
      <c r="EMR50" s="851"/>
      <c r="EMS50" s="851"/>
      <c r="EMT50" s="851"/>
      <c r="EMU50" s="851"/>
      <c r="EMV50" s="851"/>
      <c r="EMW50" s="851"/>
      <c r="EMX50" s="851"/>
      <c r="EMY50" s="851"/>
      <c r="EMZ50" s="851"/>
      <c r="ENA50" s="851"/>
      <c r="ENB50" s="851"/>
      <c r="ENC50" s="851"/>
      <c r="END50" s="851"/>
      <c r="ENE50" s="851"/>
      <c r="ENF50" s="851"/>
      <c r="ENG50" s="851"/>
      <c r="ENH50" s="851"/>
      <c r="ENI50" s="851"/>
      <c r="ENJ50" s="851"/>
      <c r="ENK50" s="851"/>
      <c r="ENL50" s="851"/>
      <c r="ENM50" s="851"/>
      <c r="ENN50" s="851"/>
      <c r="ENO50" s="851"/>
      <c r="ENP50" s="851"/>
      <c r="ENQ50" s="851"/>
      <c r="ENR50" s="851"/>
      <c r="ENS50" s="851"/>
      <c r="ENT50" s="851"/>
      <c r="ENU50" s="851"/>
      <c r="ENV50" s="851"/>
      <c r="ENW50" s="851"/>
      <c r="ENX50" s="851"/>
      <c r="ENY50" s="851"/>
      <c r="ENZ50" s="851"/>
      <c r="EOA50" s="851"/>
      <c r="EOB50" s="851"/>
      <c r="EOC50" s="851"/>
      <c r="EOD50" s="851"/>
      <c r="EOE50" s="851"/>
      <c r="EOF50" s="851"/>
      <c r="EOG50" s="851"/>
      <c r="EOH50" s="851"/>
      <c r="EOI50" s="851"/>
      <c r="EOJ50" s="851"/>
      <c r="EOK50" s="851"/>
      <c r="EOL50" s="851"/>
      <c r="EOM50" s="851"/>
      <c r="EON50" s="851"/>
      <c r="EOO50" s="851"/>
      <c r="EOP50" s="851"/>
      <c r="EOQ50" s="851"/>
      <c r="EOR50" s="851"/>
      <c r="EOS50" s="851"/>
      <c r="EOT50" s="851"/>
      <c r="EOU50" s="851"/>
      <c r="EOV50" s="851"/>
      <c r="EOW50" s="851"/>
      <c r="EOX50" s="851"/>
      <c r="EOY50" s="851"/>
      <c r="EOZ50" s="851"/>
      <c r="EPA50" s="851"/>
      <c r="EPB50" s="851"/>
      <c r="EPC50" s="851"/>
      <c r="EPD50" s="851"/>
      <c r="EPE50" s="851"/>
      <c r="EPF50" s="851"/>
      <c r="EPG50" s="851"/>
      <c r="EPH50" s="851"/>
      <c r="EPI50" s="851"/>
      <c r="EPJ50" s="851"/>
      <c r="EPK50" s="851"/>
      <c r="EPL50" s="851"/>
      <c r="EPM50" s="851"/>
      <c r="EPN50" s="851"/>
      <c r="EPO50" s="851"/>
      <c r="EPP50" s="851"/>
      <c r="EPQ50" s="851"/>
      <c r="EPR50" s="851"/>
      <c r="EPS50" s="851"/>
      <c r="EPT50" s="851"/>
      <c r="EPU50" s="851"/>
      <c r="EPV50" s="851"/>
      <c r="EPW50" s="851"/>
      <c r="EPX50" s="851"/>
      <c r="EPY50" s="851"/>
      <c r="EPZ50" s="851"/>
      <c r="EQA50" s="851"/>
      <c r="EQB50" s="851"/>
      <c r="EQC50" s="851"/>
      <c r="EQD50" s="851"/>
      <c r="EQE50" s="851"/>
      <c r="EQF50" s="851"/>
      <c r="EQG50" s="851"/>
      <c r="EQH50" s="851"/>
      <c r="EQI50" s="851"/>
      <c r="EQJ50" s="851"/>
      <c r="EQK50" s="851"/>
      <c r="EQL50" s="851"/>
      <c r="EQM50" s="851"/>
      <c r="EQN50" s="851"/>
      <c r="EQO50" s="851"/>
      <c r="EQP50" s="851"/>
      <c r="EQQ50" s="851"/>
      <c r="EQR50" s="851"/>
      <c r="EQS50" s="851"/>
      <c r="EQT50" s="851"/>
      <c r="EQU50" s="851"/>
      <c r="EQV50" s="851"/>
      <c r="EQW50" s="851"/>
      <c r="EQX50" s="851"/>
      <c r="EQY50" s="851"/>
      <c r="EQZ50" s="851"/>
      <c r="ERA50" s="851"/>
      <c r="ERB50" s="851"/>
      <c r="ERC50" s="851"/>
      <c r="ERD50" s="851"/>
      <c r="ERE50" s="851"/>
      <c r="ERF50" s="851"/>
      <c r="ERG50" s="851"/>
      <c r="ERH50" s="851"/>
      <c r="ERI50" s="851"/>
      <c r="ERJ50" s="851"/>
      <c r="ERK50" s="851"/>
      <c r="ERL50" s="851"/>
      <c r="ERM50" s="851"/>
      <c r="ERN50" s="851"/>
      <c r="ERO50" s="851"/>
      <c r="ERP50" s="851"/>
      <c r="ERQ50" s="851"/>
      <c r="ERR50" s="851"/>
      <c r="ERS50" s="851"/>
      <c r="ERT50" s="851"/>
      <c r="ERU50" s="851"/>
      <c r="ERV50" s="851"/>
      <c r="ERW50" s="851"/>
      <c r="ERX50" s="851"/>
      <c r="ERY50" s="851"/>
      <c r="ERZ50" s="851"/>
      <c r="ESA50" s="851"/>
      <c r="ESB50" s="851"/>
      <c r="ESC50" s="851"/>
      <c r="ESD50" s="851"/>
      <c r="ESE50" s="851"/>
      <c r="ESF50" s="851"/>
      <c r="ESG50" s="851"/>
      <c r="ESH50" s="851"/>
      <c r="ESI50" s="851"/>
      <c r="ESJ50" s="851"/>
      <c r="ESK50" s="851"/>
      <c r="ESL50" s="851"/>
      <c r="ESM50" s="851"/>
      <c r="ESN50" s="851"/>
      <c r="ESO50" s="851"/>
      <c r="ESP50" s="851"/>
      <c r="ESQ50" s="851"/>
      <c r="ESR50" s="851"/>
      <c r="ESS50" s="851"/>
      <c r="EST50" s="851"/>
      <c r="ESU50" s="851"/>
      <c r="ESV50" s="851"/>
      <c r="ESW50" s="851"/>
      <c r="ESX50" s="851"/>
      <c r="ESY50" s="851"/>
      <c r="ESZ50" s="851"/>
      <c r="ETA50" s="851"/>
      <c r="ETB50" s="851"/>
      <c r="ETC50" s="851"/>
      <c r="ETD50" s="851"/>
      <c r="ETE50" s="851"/>
      <c r="ETF50" s="851"/>
      <c r="ETG50" s="851"/>
      <c r="ETH50" s="851"/>
      <c r="ETI50" s="851"/>
      <c r="ETJ50" s="851"/>
      <c r="ETK50" s="851"/>
      <c r="ETL50" s="851"/>
      <c r="ETM50" s="851"/>
      <c r="ETN50" s="851"/>
      <c r="ETO50" s="851"/>
      <c r="ETP50" s="851"/>
      <c r="ETQ50" s="851"/>
      <c r="ETR50" s="851"/>
      <c r="ETS50" s="851"/>
      <c r="ETT50" s="851"/>
      <c r="ETU50" s="851"/>
      <c r="ETV50" s="851"/>
      <c r="ETW50" s="851"/>
      <c r="ETX50" s="851"/>
      <c r="ETY50" s="851"/>
      <c r="ETZ50" s="851"/>
      <c r="EUA50" s="851"/>
      <c r="EUB50" s="851"/>
      <c r="EUC50" s="851"/>
      <c r="EUD50" s="851"/>
      <c r="EUE50" s="851"/>
      <c r="EUF50" s="851"/>
      <c r="EUG50" s="851"/>
      <c r="EUH50" s="851"/>
      <c r="EUI50" s="851"/>
      <c r="EUJ50" s="851"/>
      <c r="EUK50" s="851"/>
      <c r="EUL50" s="851"/>
      <c r="EUM50" s="851"/>
      <c r="EUN50" s="851"/>
      <c r="EUO50" s="851"/>
      <c r="EUP50" s="851"/>
      <c r="EUQ50" s="851"/>
      <c r="EUR50" s="851"/>
      <c r="EUS50" s="851"/>
      <c r="EUT50" s="851"/>
      <c r="EUU50" s="851"/>
      <c r="EUV50" s="851"/>
      <c r="EUW50" s="851"/>
      <c r="EUX50" s="851"/>
      <c r="EUY50" s="851"/>
      <c r="EUZ50" s="851"/>
      <c r="EVA50" s="851"/>
      <c r="EVB50" s="851"/>
      <c r="EVC50" s="851"/>
      <c r="EVD50" s="851"/>
      <c r="EVE50" s="851"/>
      <c r="EVF50" s="851"/>
      <c r="EVG50" s="851"/>
      <c r="EVH50" s="851"/>
      <c r="EVI50" s="851"/>
      <c r="EVJ50" s="851"/>
      <c r="EVK50" s="851"/>
      <c r="EVL50" s="851"/>
      <c r="EVM50" s="851"/>
      <c r="EVN50" s="851"/>
      <c r="EVO50" s="851"/>
      <c r="EVP50" s="851"/>
      <c r="EVQ50" s="851"/>
      <c r="EVR50" s="851"/>
      <c r="EVS50" s="851"/>
      <c r="EVT50" s="851"/>
      <c r="EVU50" s="851"/>
      <c r="EVV50" s="851"/>
      <c r="EVW50" s="851"/>
      <c r="EVX50" s="851"/>
      <c r="EVY50" s="851"/>
      <c r="EVZ50" s="851"/>
      <c r="EWA50" s="851"/>
      <c r="EWB50" s="851"/>
      <c r="EWC50" s="851"/>
      <c r="EWD50" s="851"/>
      <c r="EWE50" s="851"/>
      <c r="EWF50" s="851"/>
      <c r="EWG50" s="851"/>
      <c r="EWH50" s="851"/>
      <c r="EWI50" s="851"/>
      <c r="EWJ50" s="851"/>
      <c r="EWK50" s="851"/>
      <c r="EWL50" s="851"/>
      <c r="EWM50" s="851"/>
      <c r="EWN50" s="851"/>
      <c r="EWO50" s="851"/>
      <c r="EWP50" s="851"/>
      <c r="EWQ50" s="851"/>
      <c r="EWR50" s="851"/>
      <c r="EWS50" s="851"/>
      <c r="EWT50" s="851"/>
      <c r="EWU50" s="851"/>
      <c r="EWV50" s="851"/>
      <c r="EWW50" s="851"/>
      <c r="EWX50" s="851"/>
      <c r="EWY50" s="851"/>
      <c r="EWZ50" s="851"/>
      <c r="EXA50" s="851"/>
      <c r="EXB50" s="851"/>
      <c r="EXC50" s="851"/>
      <c r="EXD50" s="851"/>
      <c r="EXE50" s="851"/>
      <c r="EXF50" s="851"/>
      <c r="EXG50" s="851"/>
      <c r="EXH50" s="851"/>
      <c r="EXI50" s="851"/>
      <c r="EXJ50" s="851"/>
      <c r="EXK50" s="851"/>
      <c r="EXL50" s="851"/>
      <c r="EXM50" s="851"/>
      <c r="EXN50" s="851"/>
      <c r="EXO50" s="851"/>
      <c r="EXP50" s="851"/>
      <c r="EXQ50" s="851"/>
      <c r="EXR50" s="851"/>
      <c r="EXS50" s="851"/>
      <c r="EXT50" s="851"/>
      <c r="EXU50" s="851"/>
      <c r="EXV50" s="851"/>
      <c r="EXW50" s="851"/>
      <c r="EXX50" s="851"/>
      <c r="EXY50" s="851"/>
      <c r="EXZ50" s="851"/>
      <c r="EYA50" s="851"/>
      <c r="EYB50" s="851"/>
      <c r="EYC50" s="851"/>
      <c r="EYD50" s="851"/>
      <c r="EYE50" s="851"/>
      <c r="EYF50" s="851"/>
      <c r="EYG50" s="851"/>
      <c r="EYH50" s="851"/>
      <c r="EYI50" s="851"/>
      <c r="EYJ50" s="851"/>
      <c r="EYK50" s="851"/>
      <c r="EYL50" s="851"/>
      <c r="EYM50" s="851"/>
      <c r="EYN50" s="851"/>
      <c r="EYO50" s="851"/>
      <c r="EYP50" s="851"/>
      <c r="EYQ50" s="851"/>
      <c r="EYR50" s="851"/>
      <c r="EYS50" s="851"/>
      <c r="EYT50" s="851"/>
      <c r="EYU50" s="851"/>
      <c r="EYV50" s="851"/>
      <c r="EYW50" s="851"/>
      <c r="EYX50" s="851"/>
      <c r="EYY50" s="851"/>
      <c r="EYZ50" s="851"/>
      <c r="EZA50" s="851"/>
      <c r="EZB50" s="851"/>
      <c r="EZC50" s="851"/>
      <c r="EZD50" s="851"/>
      <c r="EZE50" s="851"/>
      <c r="EZF50" s="851"/>
      <c r="EZG50" s="851"/>
      <c r="EZH50" s="851"/>
      <c r="EZI50" s="851"/>
      <c r="EZJ50" s="851"/>
      <c r="EZK50" s="851"/>
      <c r="EZL50" s="851"/>
      <c r="EZM50" s="851"/>
      <c r="EZN50" s="851"/>
      <c r="EZO50" s="851"/>
      <c r="EZP50" s="851"/>
      <c r="EZQ50" s="851"/>
      <c r="EZR50" s="851"/>
      <c r="EZS50" s="851"/>
      <c r="EZT50" s="851"/>
      <c r="EZU50" s="851"/>
      <c r="EZV50" s="851"/>
      <c r="EZW50" s="851"/>
      <c r="EZX50" s="851"/>
      <c r="EZY50" s="851"/>
      <c r="EZZ50" s="851"/>
      <c r="FAA50" s="851"/>
      <c r="FAB50" s="851"/>
      <c r="FAC50" s="851"/>
      <c r="FAD50" s="851"/>
      <c r="FAE50" s="851"/>
      <c r="FAF50" s="851"/>
      <c r="FAG50" s="851"/>
      <c r="FAH50" s="851"/>
      <c r="FAI50" s="851"/>
      <c r="FAJ50" s="851"/>
      <c r="FAK50" s="851"/>
      <c r="FAL50" s="851"/>
      <c r="FAM50" s="851"/>
      <c r="FAN50" s="851"/>
      <c r="FAO50" s="851"/>
      <c r="FAP50" s="851"/>
      <c r="FAQ50" s="851"/>
      <c r="FAR50" s="851"/>
      <c r="FAS50" s="851"/>
      <c r="FAT50" s="851"/>
      <c r="FAU50" s="851"/>
      <c r="FAV50" s="851"/>
      <c r="FAW50" s="851"/>
      <c r="FAX50" s="851"/>
      <c r="FAY50" s="851"/>
      <c r="FAZ50" s="851"/>
      <c r="FBA50" s="851"/>
      <c r="FBB50" s="851"/>
      <c r="FBC50" s="851"/>
      <c r="FBD50" s="851"/>
      <c r="FBE50" s="851"/>
      <c r="FBF50" s="851"/>
      <c r="FBG50" s="851"/>
      <c r="FBH50" s="851"/>
      <c r="FBI50" s="851"/>
      <c r="FBJ50" s="851"/>
      <c r="FBK50" s="851"/>
      <c r="FBL50" s="851"/>
      <c r="FBM50" s="851"/>
      <c r="FBN50" s="851"/>
      <c r="FBO50" s="851"/>
      <c r="FBP50" s="851"/>
      <c r="FBQ50" s="851"/>
      <c r="FBR50" s="851"/>
      <c r="FBS50" s="851"/>
      <c r="FBT50" s="851"/>
      <c r="FBU50" s="851"/>
      <c r="FBV50" s="851"/>
      <c r="FBW50" s="851"/>
      <c r="FBX50" s="851"/>
      <c r="FBY50" s="851"/>
      <c r="FBZ50" s="851"/>
      <c r="FCA50" s="851"/>
      <c r="FCB50" s="851"/>
      <c r="FCC50" s="851"/>
      <c r="FCD50" s="851"/>
      <c r="FCE50" s="851"/>
      <c r="FCF50" s="851"/>
      <c r="FCG50" s="851"/>
      <c r="FCH50" s="851"/>
      <c r="FCI50" s="851"/>
      <c r="FCJ50" s="851"/>
      <c r="FCK50" s="851"/>
      <c r="FCL50" s="851"/>
      <c r="FCM50" s="851"/>
      <c r="FCN50" s="851"/>
      <c r="FCO50" s="851"/>
      <c r="FCP50" s="851"/>
      <c r="FCQ50" s="851"/>
      <c r="FCR50" s="851"/>
      <c r="FCS50" s="851"/>
      <c r="FCT50" s="851"/>
      <c r="FCU50" s="851"/>
      <c r="FCV50" s="851"/>
      <c r="FCW50" s="851"/>
      <c r="FCX50" s="851"/>
      <c r="FCY50" s="851"/>
      <c r="FCZ50" s="851"/>
      <c r="FDA50" s="851"/>
      <c r="FDB50" s="851"/>
      <c r="FDC50" s="851"/>
      <c r="FDD50" s="851"/>
      <c r="FDE50" s="851"/>
      <c r="FDF50" s="851"/>
      <c r="FDG50" s="851"/>
      <c r="FDH50" s="851"/>
      <c r="FDI50" s="851"/>
      <c r="FDJ50" s="851"/>
      <c r="FDK50" s="851"/>
      <c r="FDL50" s="851"/>
      <c r="FDM50" s="851"/>
      <c r="FDN50" s="851"/>
      <c r="FDO50" s="851"/>
      <c r="FDP50" s="851"/>
      <c r="FDQ50" s="851"/>
      <c r="FDR50" s="851"/>
      <c r="FDS50" s="851"/>
      <c r="FDT50" s="851"/>
      <c r="FDU50" s="851"/>
      <c r="FDV50" s="851"/>
      <c r="FDW50" s="851"/>
      <c r="FDX50" s="851"/>
      <c r="FDY50" s="851"/>
      <c r="FDZ50" s="851"/>
      <c r="FEA50" s="851"/>
      <c r="FEB50" s="851"/>
      <c r="FEC50" s="851"/>
      <c r="FED50" s="851"/>
      <c r="FEE50" s="851"/>
      <c r="FEF50" s="851"/>
      <c r="FEG50" s="851"/>
      <c r="FEH50" s="851"/>
      <c r="FEI50" s="851"/>
      <c r="FEJ50" s="851"/>
      <c r="FEK50" s="851"/>
      <c r="FEL50" s="851"/>
      <c r="FEM50" s="851"/>
      <c r="FEN50" s="851"/>
      <c r="FEO50" s="851"/>
      <c r="FEP50" s="851"/>
      <c r="FEQ50" s="851"/>
      <c r="FER50" s="851"/>
      <c r="FES50" s="851"/>
      <c r="FET50" s="851"/>
      <c r="FEU50" s="851"/>
      <c r="FEV50" s="851"/>
      <c r="FEW50" s="851"/>
      <c r="FEX50" s="851"/>
      <c r="FEY50" s="851"/>
      <c r="FEZ50" s="851"/>
      <c r="FFA50" s="851"/>
      <c r="FFB50" s="851"/>
      <c r="FFC50" s="851"/>
      <c r="FFD50" s="851"/>
      <c r="FFE50" s="851"/>
      <c r="FFF50" s="851"/>
      <c r="FFG50" s="851"/>
      <c r="FFH50" s="851"/>
      <c r="FFI50" s="851"/>
      <c r="FFJ50" s="851"/>
      <c r="FFK50" s="851"/>
      <c r="FFL50" s="851"/>
      <c r="FFM50" s="851"/>
      <c r="FFN50" s="851"/>
      <c r="FFO50" s="851"/>
      <c r="FFP50" s="851"/>
      <c r="FFQ50" s="851"/>
      <c r="FFR50" s="851"/>
      <c r="FFS50" s="851"/>
      <c r="FFT50" s="851"/>
      <c r="FFU50" s="851"/>
      <c r="FFV50" s="851"/>
      <c r="FFW50" s="851"/>
      <c r="FFX50" s="851"/>
      <c r="FFY50" s="851"/>
      <c r="FFZ50" s="851"/>
      <c r="FGA50" s="851"/>
      <c r="FGB50" s="851"/>
      <c r="FGC50" s="851"/>
      <c r="FGD50" s="851"/>
      <c r="FGE50" s="851"/>
      <c r="FGF50" s="851"/>
      <c r="FGG50" s="851"/>
      <c r="FGH50" s="851"/>
      <c r="FGI50" s="851"/>
      <c r="FGJ50" s="851"/>
      <c r="FGK50" s="851"/>
      <c r="FGL50" s="851"/>
      <c r="FGM50" s="851"/>
      <c r="FGN50" s="851"/>
      <c r="FGO50" s="851"/>
      <c r="FGP50" s="851"/>
      <c r="FGQ50" s="851"/>
      <c r="FGR50" s="851"/>
      <c r="FGS50" s="851"/>
      <c r="FGT50" s="851"/>
      <c r="FGU50" s="851"/>
      <c r="FGV50" s="851"/>
      <c r="FGW50" s="851"/>
      <c r="FGX50" s="851"/>
      <c r="FGY50" s="851"/>
      <c r="FGZ50" s="851"/>
      <c r="FHA50" s="851"/>
      <c r="FHB50" s="851"/>
      <c r="FHC50" s="851"/>
      <c r="FHD50" s="851"/>
      <c r="FHE50" s="851"/>
      <c r="FHF50" s="851"/>
      <c r="FHG50" s="851"/>
      <c r="FHH50" s="851"/>
      <c r="FHI50" s="851"/>
      <c r="FHJ50" s="851"/>
      <c r="FHK50" s="851"/>
      <c r="FHL50" s="851"/>
      <c r="FHM50" s="851"/>
      <c r="FHN50" s="851"/>
      <c r="FHO50" s="851"/>
      <c r="FHP50" s="851"/>
      <c r="FHQ50" s="851"/>
      <c r="FHR50" s="851"/>
      <c r="FHS50" s="851"/>
      <c r="FHT50" s="851"/>
      <c r="FHU50" s="851"/>
      <c r="FHV50" s="851"/>
      <c r="FHW50" s="851"/>
      <c r="FHX50" s="851"/>
      <c r="FHY50" s="851"/>
      <c r="FHZ50" s="851"/>
      <c r="FIA50" s="851"/>
      <c r="FIB50" s="851"/>
      <c r="FIC50" s="851"/>
      <c r="FID50" s="851"/>
      <c r="FIE50" s="851"/>
      <c r="FIF50" s="851"/>
      <c r="FIG50" s="851"/>
      <c r="FIH50" s="851"/>
      <c r="FII50" s="851"/>
      <c r="FIJ50" s="851"/>
      <c r="FIK50" s="851"/>
      <c r="FIL50" s="851"/>
      <c r="FIM50" s="851"/>
      <c r="FIN50" s="851"/>
      <c r="FIO50" s="851"/>
      <c r="FIP50" s="851"/>
      <c r="FIQ50" s="851"/>
      <c r="FIR50" s="851"/>
      <c r="FIS50" s="851"/>
      <c r="FIT50" s="851"/>
      <c r="FIU50" s="851"/>
      <c r="FIV50" s="851"/>
      <c r="FIW50" s="851"/>
      <c r="FIX50" s="851"/>
      <c r="FIY50" s="851"/>
      <c r="FIZ50" s="851"/>
      <c r="FJA50" s="851"/>
      <c r="FJB50" s="851"/>
      <c r="FJC50" s="851"/>
      <c r="FJD50" s="851"/>
      <c r="FJE50" s="851"/>
      <c r="FJF50" s="851"/>
      <c r="FJG50" s="851"/>
      <c r="FJH50" s="851"/>
      <c r="FJI50" s="851"/>
      <c r="FJJ50" s="851"/>
      <c r="FJK50" s="851"/>
      <c r="FJL50" s="851"/>
      <c r="FJM50" s="851"/>
      <c r="FJN50" s="851"/>
      <c r="FJO50" s="851"/>
      <c r="FJP50" s="851"/>
      <c r="FJQ50" s="851"/>
      <c r="FJR50" s="851"/>
      <c r="FJS50" s="851"/>
      <c r="FJT50" s="851"/>
      <c r="FJU50" s="851"/>
      <c r="FJV50" s="851"/>
      <c r="FJW50" s="851"/>
      <c r="FJX50" s="851"/>
      <c r="FJY50" s="851"/>
      <c r="FJZ50" s="851"/>
      <c r="FKA50" s="851"/>
      <c r="FKB50" s="851"/>
      <c r="FKC50" s="851"/>
      <c r="FKD50" s="851"/>
      <c r="FKE50" s="851"/>
      <c r="FKF50" s="851"/>
      <c r="FKG50" s="851"/>
      <c r="FKH50" s="851"/>
      <c r="FKI50" s="851"/>
      <c r="FKJ50" s="851"/>
      <c r="FKK50" s="851"/>
      <c r="FKL50" s="851"/>
      <c r="FKM50" s="851"/>
      <c r="FKN50" s="851"/>
      <c r="FKO50" s="851"/>
      <c r="FKP50" s="851"/>
      <c r="FKQ50" s="851"/>
      <c r="FKR50" s="851"/>
      <c r="FKS50" s="851"/>
      <c r="FKT50" s="851"/>
      <c r="FKU50" s="851"/>
      <c r="FKV50" s="851"/>
      <c r="FKW50" s="851"/>
      <c r="FKX50" s="851"/>
      <c r="FKY50" s="851"/>
      <c r="FKZ50" s="851"/>
      <c r="FLA50" s="851"/>
      <c r="FLB50" s="851"/>
      <c r="FLC50" s="851"/>
      <c r="FLD50" s="851"/>
      <c r="FLE50" s="851"/>
      <c r="FLF50" s="851"/>
      <c r="FLG50" s="851"/>
      <c r="FLH50" s="851"/>
      <c r="FLI50" s="851"/>
      <c r="FLJ50" s="851"/>
      <c r="FLK50" s="851"/>
      <c r="FLL50" s="851"/>
      <c r="FLM50" s="851"/>
      <c r="FLN50" s="851"/>
      <c r="FLO50" s="851"/>
      <c r="FLP50" s="851"/>
      <c r="FLQ50" s="851"/>
      <c r="FLR50" s="851"/>
      <c r="FLS50" s="851"/>
      <c r="FLT50" s="851"/>
      <c r="FLU50" s="851"/>
      <c r="FLV50" s="851"/>
      <c r="FLW50" s="851"/>
      <c r="FLX50" s="851"/>
      <c r="FLY50" s="851"/>
      <c r="FLZ50" s="851"/>
      <c r="FMA50" s="851"/>
      <c r="FMB50" s="851"/>
      <c r="FMC50" s="851"/>
      <c r="FMD50" s="851"/>
      <c r="FME50" s="851"/>
      <c r="FMF50" s="851"/>
      <c r="FMG50" s="851"/>
      <c r="FMH50" s="851"/>
      <c r="FMI50" s="851"/>
      <c r="FMJ50" s="851"/>
      <c r="FMK50" s="851"/>
      <c r="FML50" s="851"/>
      <c r="FMM50" s="851"/>
      <c r="FMN50" s="851"/>
      <c r="FMO50" s="851"/>
      <c r="FMP50" s="851"/>
      <c r="FMQ50" s="851"/>
      <c r="FMR50" s="851"/>
      <c r="FMS50" s="851"/>
      <c r="FMT50" s="851"/>
      <c r="FMU50" s="851"/>
      <c r="FMV50" s="851"/>
      <c r="FMW50" s="851"/>
      <c r="FMX50" s="851"/>
      <c r="FMY50" s="851"/>
      <c r="FMZ50" s="851"/>
      <c r="FNA50" s="851"/>
      <c r="FNB50" s="851"/>
      <c r="FNC50" s="851"/>
      <c r="FND50" s="851"/>
      <c r="FNE50" s="851"/>
      <c r="FNF50" s="851"/>
      <c r="FNG50" s="851"/>
      <c r="FNH50" s="851"/>
      <c r="FNI50" s="851"/>
      <c r="FNJ50" s="851"/>
      <c r="FNK50" s="851"/>
      <c r="FNL50" s="851"/>
      <c r="FNM50" s="851"/>
      <c r="FNN50" s="851"/>
      <c r="FNO50" s="851"/>
      <c r="FNP50" s="851"/>
      <c r="FNQ50" s="851"/>
      <c r="FNR50" s="851"/>
      <c r="FNS50" s="851"/>
      <c r="FNT50" s="851"/>
      <c r="FNU50" s="851"/>
      <c r="FNV50" s="851"/>
      <c r="FNW50" s="851"/>
      <c r="FNX50" s="851"/>
      <c r="FNY50" s="851"/>
      <c r="FNZ50" s="851"/>
      <c r="FOA50" s="851"/>
      <c r="FOB50" s="851"/>
      <c r="FOC50" s="851"/>
      <c r="FOD50" s="851"/>
      <c r="FOE50" s="851"/>
      <c r="FOF50" s="851"/>
      <c r="FOG50" s="851"/>
      <c r="FOH50" s="851"/>
      <c r="FOI50" s="851"/>
      <c r="FOJ50" s="851"/>
      <c r="FOK50" s="851"/>
      <c r="FOL50" s="851"/>
      <c r="FOM50" s="851"/>
      <c r="FON50" s="851"/>
      <c r="FOO50" s="851"/>
      <c r="FOP50" s="851"/>
      <c r="FOQ50" s="851"/>
      <c r="FOR50" s="851"/>
      <c r="FOS50" s="851"/>
      <c r="FOT50" s="851"/>
      <c r="FOU50" s="851"/>
      <c r="FOV50" s="851"/>
      <c r="FOW50" s="851"/>
      <c r="FOX50" s="851"/>
      <c r="FOY50" s="851"/>
      <c r="FOZ50" s="851"/>
      <c r="FPA50" s="851"/>
      <c r="FPB50" s="851"/>
      <c r="FPC50" s="851"/>
      <c r="FPD50" s="851"/>
      <c r="FPE50" s="851"/>
      <c r="FPF50" s="851"/>
      <c r="FPG50" s="851"/>
      <c r="FPH50" s="851"/>
      <c r="FPI50" s="851"/>
      <c r="FPJ50" s="851"/>
      <c r="FPK50" s="851"/>
      <c r="FPL50" s="851"/>
      <c r="FPM50" s="851"/>
      <c r="FPN50" s="851"/>
      <c r="FPO50" s="851"/>
      <c r="FPP50" s="851"/>
      <c r="FPQ50" s="851"/>
      <c r="FPR50" s="851"/>
      <c r="FPS50" s="851"/>
      <c r="FPT50" s="851"/>
      <c r="FPU50" s="851"/>
      <c r="FPV50" s="851"/>
      <c r="FPW50" s="851"/>
      <c r="FPX50" s="851"/>
      <c r="FPY50" s="851"/>
      <c r="FPZ50" s="851"/>
      <c r="FQA50" s="851"/>
      <c r="FQB50" s="851"/>
      <c r="FQC50" s="851"/>
      <c r="FQD50" s="851"/>
      <c r="FQE50" s="851"/>
      <c r="FQF50" s="851"/>
      <c r="FQG50" s="851"/>
      <c r="FQH50" s="851"/>
      <c r="FQI50" s="851"/>
      <c r="FQJ50" s="851"/>
      <c r="FQK50" s="851"/>
      <c r="FQL50" s="851"/>
      <c r="FQM50" s="851"/>
      <c r="FQN50" s="851"/>
      <c r="FQO50" s="851"/>
      <c r="FQP50" s="851"/>
      <c r="FQQ50" s="851"/>
      <c r="FQR50" s="851"/>
      <c r="FQS50" s="851"/>
      <c r="FQT50" s="851"/>
      <c r="FQU50" s="851"/>
      <c r="FQV50" s="851"/>
      <c r="FQW50" s="851"/>
      <c r="FQX50" s="851"/>
      <c r="FQY50" s="851"/>
      <c r="FQZ50" s="851"/>
      <c r="FRA50" s="851"/>
      <c r="FRB50" s="851"/>
      <c r="FRC50" s="851"/>
      <c r="FRD50" s="851"/>
      <c r="FRE50" s="851"/>
      <c r="FRF50" s="851"/>
      <c r="FRG50" s="851"/>
      <c r="FRH50" s="851"/>
      <c r="FRI50" s="851"/>
      <c r="FRJ50" s="851"/>
      <c r="FRK50" s="851"/>
      <c r="FRL50" s="851"/>
      <c r="FRM50" s="851"/>
      <c r="FRN50" s="851"/>
      <c r="FRO50" s="851"/>
      <c r="FRP50" s="851"/>
      <c r="FRQ50" s="851"/>
      <c r="FRR50" s="851"/>
      <c r="FRS50" s="851"/>
      <c r="FRT50" s="851"/>
      <c r="FRU50" s="851"/>
      <c r="FRV50" s="851"/>
      <c r="FRW50" s="851"/>
      <c r="FRX50" s="851"/>
      <c r="FRY50" s="851"/>
      <c r="FRZ50" s="851"/>
      <c r="FSA50" s="851"/>
      <c r="FSB50" s="851"/>
      <c r="FSC50" s="851"/>
      <c r="FSD50" s="851"/>
      <c r="FSE50" s="851"/>
      <c r="FSF50" s="851"/>
      <c r="FSG50" s="851"/>
      <c r="FSH50" s="851"/>
      <c r="FSI50" s="851"/>
      <c r="FSJ50" s="851"/>
      <c r="FSK50" s="851"/>
      <c r="FSL50" s="851"/>
      <c r="FSM50" s="851"/>
      <c r="FSN50" s="851"/>
      <c r="FSO50" s="851"/>
      <c r="FSP50" s="851"/>
      <c r="FSQ50" s="851"/>
      <c r="FSR50" s="851"/>
      <c r="FSS50" s="851"/>
      <c r="FST50" s="851"/>
      <c r="FSU50" s="851"/>
      <c r="FSV50" s="851"/>
      <c r="FSW50" s="851"/>
      <c r="FSX50" s="851"/>
      <c r="FSY50" s="851"/>
      <c r="FSZ50" s="851"/>
      <c r="FTA50" s="851"/>
      <c r="FTB50" s="851"/>
      <c r="FTC50" s="851"/>
      <c r="FTD50" s="851"/>
      <c r="FTE50" s="851"/>
      <c r="FTF50" s="851"/>
      <c r="FTG50" s="851"/>
      <c r="FTH50" s="851"/>
      <c r="FTI50" s="851"/>
      <c r="FTJ50" s="851"/>
      <c r="FTK50" s="851"/>
      <c r="FTL50" s="851"/>
      <c r="FTM50" s="851"/>
      <c r="FTN50" s="851"/>
      <c r="FTO50" s="851"/>
      <c r="FTP50" s="851"/>
      <c r="FTQ50" s="851"/>
      <c r="FTR50" s="851"/>
      <c r="FTS50" s="851"/>
      <c r="FTT50" s="851"/>
      <c r="FTU50" s="851"/>
      <c r="FTV50" s="851"/>
      <c r="FTW50" s="851"/>
      <c r="FTX50" s="851"/>
      <c r="FTY50" s="851"/>
      <c r="FTZ50" s="851"/>
      <c r="FUA50" s="851"/>
      <c r="FUB50" s="851"/>
      <c r="FUC50" s="851"/>
      <c r="FUD50" s="851"/>
      <c r="FUE50" s="851"/>
      <c r="FUF50" s="851"/>
      <c r="FUG50" s="851"/>
      <c r="FUH50" s="851"/>
      <c r="FUI50" s="851"/>
      <c r="FUJ50" s="851"/>
      <c r="FUK50" s="851"/>
      <c r="FUL50" s="851"/>
      <c r="FUM50" s="851"/>
      <c r="FUN50" s="851"/>
      <c r="FUO50" s="851"/>
      <c r="FUP50" s="851"/>
      <c r="FUQ50" s="851"/>
      <c r="FUR50" s="851"/>
      <c r="FUS50" s="851"/>
      <c r="FUT50" s="851"/>
      <c r="FUU50" s="851"/>
      <c r="FUV50" s="851"/>
      <c r="FUW50" s="851"/>
      <c r="FUX50" s="851"/>
      <c r="FUY50" s="851"/>
      <c r="FUZ50" s="851"/>
      <c r="FVA50" s="851"/>
      <c r="FVB50" s="851"/>
      <c r="FVC50" s="851"/>
      <c r="FVD50" s="851"/>
      <c r="FVE50" s="851"/>
      <c r="FVF50" s="851"/>
      <c r="FVG50" s="851"/>
      <c r="FVH50" s="851"/>
      <c r="FVI50" s="851"/>
      <c r="FVJ50" s="851"/>
      <c r="FVK50" s="851"/>
      <c r="FVL50" s="851"/>
      <c r="FVM50" s="851"/>
      <c r="FVN50" s="851"/>
      <c r="FVO50" s="851"/>
      <c r="FVP50" s="851"/>
      <c r="FVQ50" s="851"/>
      <c r="FVR50" s="851"/>
      <c r="FVS50" s="851"/>
      <c r="FVT50" s="851"/>
      <c r="FVU50" s="851"/>
      <c r="FVV50" s="851"/>
      <c r="FVW50" s="851"/>
      <c r="FVX50" s="851"/>
      <c r="FVY50" s="851"/>
      <c r="FVZ50" s="851"/>
      <c r="FWA50" s="851"/>
      <c r="FWB50" s="851"/>
      <c r="FWC50" s="851"/>
      <c r="FWD50" s="851"/>
      <c r="FWE50" s="851"/>
      <c r="FWF50" s="851"/>
      <c r="FWG50" s="851"/>
      <c r="FWH50" s="851"/>
      <c r="FWI50" s="851"/>
      <c r="FWJ50" s="851"/>
      <c r="FWK50" s="851"/>
      <c r="FWL50" s="851"/>
      <c r="FWM50" s="851"/>
      <c r="FWN50" s="851"/>
      <c r="FWO50" s="851"/>
      <c r="FWP50" s="851"/>
      <c r="FWQ50" s="851"/>
      <c r="FWR50" s="851"/>
      <c r="FWS50" s="851"/>
      <c r="FWT50" s="851"/>
      <c r="FWU50" s="851"/>
      <c r="FWV50" s="851"/>
      <c r="FWW50" s="851"/>
      <c r="FWX50" s="851"/>
      <c r="FWY50" s="851"/>
      <c r="FWZ50" s="851"/>
      <c r="FXA50" s="851"/>
      <c r="FXB50" s="851"/>
      <c r="FXC50" s="851"/>
      <c r="FXD50" s="851"/>
      <c r="FXE50" s="851"/>
      <c r="FXF50" s="851"/>
      <c r="FXG50" s="851"/>
      <c r="FXH50" s="851"/>
      <c r="FXI50" s="851"/>
      <c r="FXJ50" s="851"/>
      <c r="FXK50" s="851"/>
      <c r="FXL50" s="851"/>
      <c r="FXM50" s="851"/>
      <c r="FXN50" s="851"/>
      <c r="FXO50" s="851"/>
      <c r="FXP50" s="851"/>
      <c r="FXQ50" s="851"/>
      <c r="FXR50" s="851"/>
      <c r="FXS50" s="851"/>
      <c r="FXT50" s="851"/>
      <c r="FXU50" s="851"/>
      <c r="FXV50" s="851"/>
      <c r="FXW50" s="851"/>
      <c r="FXX50" s="851"/>
      <c r="FXY50" s="851"/>
      <c r="FXZ50" s="851"/>
      <c r="FYA50" s="851"/>
      <c r="FYB50" s="851"/>
      <c r="FYC50" s="851"/>
      <c r="FYD50" s="851"/>
      <c r="FYE50" s="851"/>
      <c r="FYF50" s="851"/>
      <c r="FYG50" s="851"/>
      <c r="FYH50" s="851"/>
      <c r="FYI50" s="851"/>
      <c r="FYJ50" s="851"/>
      <c r="FYK50" s="851"/>
      <c r="FYL50" s="851"/>
      <c r="FYM50" s="851"/>
      <c r="FYN50" s="851"/>
      <c r="FYO50" s="851"/>
      <c r="FYP50" s="851"/>
      <c r="FYQ50" s="851"/>
      <c r="FYR50" s="851"/>
      <c r="FYS50" s="851"/>
      <c r="FYT50" s="851"/>
      <c r="FYU50" s="851"/>
      <c r="FYV50" s="851"/>
      <c r="FYW50" s="851"/>
      <c r="FYX50" s="851"/>
      <c r="FYY50" s="851"/>
      <c r="FYZ50" s="851"/>
      <c r="FZA50" s="851"/>
      <c r="FZB50" s="851"/>
      <c r="FZC50" s="851"/>
      <c r="FZD50" s="851"/>
      <c r="FZE50" s="851"/>
      <c r="FZF50" s="851"/>
      <c r="FZG50" s="851"/>
      <c r="FZH50" s="851"/>
      <c r="FZI50" s="851"/>
      <c r="FZJ50" s="851"/>
      <c r="FZK50" s="851"/>
      <c r="FZL50" s="851"/>
      <c r="FZM50" s="851"/>
      <c r="FZN50" s="851"/>
      <c r="FZO50" s="851"/>
      <c r="FZP50" s="851"/>
      <c r="FZQ50" s="851"/>
      <c r="FZR50" s="851"/>
      <c r="FZS50" s="851"/>
      <c r="FZT50" s="851"/>
      <c r="FZU50" s="851"/>
      <c r="FZV50" s="851"/>
      <c r="FZW50" s="851"/>
      <c r="FZX50" s="851"/>
      <c r="FZY50" s="851"/>
      <c r="FZZ50" s="851"/>
      <c r="GAA50" s="851"/>
      <c r="GAB50" s="851"/>
      <c r="GAC50" s="851"/>
      <c r="GAD50" s="851"/>
      <c r="GAE50" s="851"/>
      <c r="GAF50" s="851"/>
      <c r="GAG50" s="851"/>
      <c r="GAH50" s="851"/>
      <c r="GAI50" s="851"/>
      <c r="GAJ50" s="851"/>
      <c r="GAK50" s="851"/>
      <c r="GAL50" s="851"/>
      <c r="GAM50" s="851"/>
      <c r="GAN50" s="851"/>
      <c r="GAO50" s="851"/>
      <c r="GAP50" s="851"/>
      <c r="GAQ50" s="851"/>
      <c r="GAR50" s="851"/>
      <c r="GAS50" s="851"/>
      <c r="GAT50" s="851"/>
      <c r="GAU50" s="851"/>
      <c r="GAV50" s="851"/>
      <c r="GAW50" s="851"/>
      <c r="GAX50" s="851"/>
      <c r="GAY50" s="851"/>
      <c r="GAZ50" s="851"/>
      <c r="GBA50" s="851"/>
      <c r="GBB50" s="851"/>
      <c r="GBC50" s="851"/>
      <c r="GBD50" s="851"/>
      <c r="GBE50" s="851"/>
      <c r="GBF50" s="851"/>
      <c r="GBG50" s="851"/>
      <c r="GBH50" s="851"/>
      <c r="GBI50" s="851"/>
      <c r="GBJ50" s="851"/>
      <c r="GBK50" s="851"/>
      <c r="GBL50" s="851"/>
      <c r="GBM50" s="851"/>
      <c r="GBN50" s="851"/>
      <c r="GBO50" s="851"/>
      <c r="GBP50" s="851"/>
      <c r="GBQ50" s="851"/>
      <c r="GBR50" s="851"/>
      <c r="GBS50" s="851"/>
      <c r="GBT50" s="851"/>
      <c r="GBU50" s="851"/>
      <c r="GBV50" s="851"/>
      <c r="GBW50" s="851"/>
      <c r="GBX50" s="851"/>
      <c r="GBY50" s="851"/>
      <c r="GBZ50" s="851"/>
      <c r="GCA50" s="851"/>
      <c r="GCB50" s="851"/>
      <c r="GCC50" s="851"/>
      <c r="GCD50" s="851"/>
      <c r="GCE50" s="851"/>
      <c r="GCF50" s="851"/>
      <c r="GCG50" s="851"/>
      <c r="GCH50" s="851"/>
      <c r="GCI50" s="851"/>
      <c r="GCJ50" s="851"/>
      <c r="GCK50" s="851"/>
      <c r="GCL50" s="851"/>
      <c r="GCM50" s="851"/>
      <c r="GCN50" s="851"/>
      <c r="GCO50" s="851"/>
      <c r="GCP50" s="851"/>
      <c r="GCQ50" s="851"/>
      <c r="GCR50" s="851"/>
      <c r="GCS50" s="851"/>
      <c r="GCT50" s="851"/>
      <c r="GCU50" s="851"/>
      <c r="GCV50" s="851"/>
      <c r="GCW50" s="851"/>
      <c r="GCX50" s="851"/>
      <c r="GCY50" s="851"/>
      <c r="GCZ50" s="851"/>
      <c r="GDA50" s="851"/>
      <c r="GDB50" s="851"/>
      <c r="GDC50" s="851"/>
      <c r="GDD50" s="851"/>
      <c r="GDE50" s="851"/>
      <c r="GDF50" s="851"/>
      <c r="GDG50" s="851"/>
      <c r="GDH50" s="851"/>
      <c r="GDI50" s="851"/>
      <c r="GDJ50" s="851"/>
      <c r="GDK50" s="851"/>
      <c r="GDL50" s="851"/>
      <c r="GDM50" s="851"/>
      <c r="GDN50" s="851"/>
      <c r="GDO50" s="851"/>
      <c r="GDP50" s="851"/>
      <c r="GDQ50" s="851"/>
      <c r="GDR50" s="851"/>
      <c r="GDS50" s="851"/>
      <c r="GDT50" s="851"/>
      <c r="GDU50" s="851"/>
      <c r="GDV50" s="851"/>
      <c r="GDW50" s="851"/>
      <c r="GDX50" s="851"/>
      <c r="GDY50" s="851"/>
      <c r="GDZ50" s="851"/>
      <c r="GEA50" s="851"/>
      <c r="GEB50" s="851"/>
      <c r="GEC50" s="851"/>
      <c r="GED50" s="851"/>
      <c r="GEE50" s="851"/>
      <c r="GEF50" s="851"/>
      <c r="GEG50" s="851"/>
      <c r="GEH50" s="851"/>
      <c r="GEI50" s="851"/>
      <c r="GEJ50" s="851"/>
      <c r="GEK50" s="851"/>
      <c r="GEL50" s="851"/>
      <c r="GEM50" s="851"/>
      <c r="GEN50" s="851"/>
      <c r="GEO50" s="851"/>
      <c r="GEP50" s="851"/>
      <c r="GEQ50" s="851"/>
      <c r="GER50" s="851"/>
      <c r="GES50" s="851"/>
      <c r="GET50" s="851"/>
      <c r="GEU50" s="851"/>
      <c r="GEV50" s="851"/>
      <c r="GEW50" s="851"/>
      <c r="GEX50" s="851"/>
      <c r="GEY50" s="851"/>
      <c r="GEZ50" s="851"/>
      <c r="GFA50" s="851"/>
      <c r="GFB50" s="851"/>
      <c r="GFC50" s="851"/>
      <c r="GFD50" s="851"/>
      <c r="GFE50" s="851"/>
      <c r="GFF50" s="851"/>
      <c r="GFG50" s="851"/>
      <c r="GFH50" s="851"/>
      <c r="GFI50" s="851"/>
      <c r="GFJ50" s="851"/>
      <c r="GFK50" s="851"/>
      <c r="GFL50" s="851"/>
      <c r="GFM50" s="851"/>
      <c r="GFN50" s="851"/>
      <c r="GFO50" s="851"/>
      <c r="GFP50" s="851"/>
      <c r="GFQ50" s="851"/>
      <c r="GFR50" s="851"/>
      <c r="GFS50" s="851"/>
      <c r="GFT50" s="851"/>
      <c r="GFU50" s="851"/>
      <c r="GFV50" s="851"/>
      <c r="GFW50" s="851"/>
      <c r="GFX50" s="851"/>
      <c r="GFY50" s="851"/>
      <c r="GFZ50" s="851"/>
      <c r="GGA50" s="851"/>
      <c r="GGB50" s="851"/>
      <c r="GGC50" s="851"/>
      <c r="GGD50" s="851"/>
      <c r="GGE50" s="851"/>
      <c r="GGF50" s="851"/>
      <c r="GGG50" s="851"/>
      <c r="GGH50" s="851"/>
      <c r="GGI50" s="851"/>
      <c r="GGJ50" s="851"/>
      <c r="GGK50" s="851"/>
      <c r="GGL50" s="851"/>
      <c r="GGM50" s="851"/>
      <c r="GGN50" s="851"/>
      <c r="GGO50" s="851"/>
      <c r="GGP50" s="851"/>
      <c r="GGQ50" s="851"/>
      <c r="GGR50" s="851"/>
      <c r="GGS50" s="851"/>
      <c r="GGT50" s="851"/>
      <c r="GGU50" s="851"/>
      <c r="GGV50" s="851"/>
      <c r="GGW50" s="851"/>
      <c r="GGX50" s="851"/>
      <c r="GGY50" s="851"/>
      <c r="GGZ50" s="851"/>
      <c r="GHA50" s="851"/>
      <c r="GHB50" s="851"/>
      <c r="GHC50" s="851"/>
      <c r="GHD50" s="851"/>
      <c r="GHE50" s="851"/>
      <c r="GHF50" s="851"/>
      <c r="GHG50" s="851"/>
      <c r="GHH50" s="851"/>
      <c r="GHI50" s="851"/>
      <c r="GHJ50" s="851"/>
      <c r="GHK50" s="851"/>
      <c r="GHL50" s="851"/>
      <c r="GHM50" s="851"/>
      <c r="GHN50" s="851"/>
      <c r="GHO50" s="851"/>
      <c r="GHP50" s="851"/>
      <c r="GHQ50" s="851"/>
      <c r="GHR50" s="851"/>
      <c r="GHS50" s="851"/>
      <c r="GHT50" s="851"/>
      <c r="GHU50" s="851"/>
      <c r="GHV50" s="851"/>
      <c r="GHW50" s="851"/>
      <c r="GHX50" s="851"/>
      <c r="GHY50" s="851"/>
      <c r="GHZ50" s="851"/>
      <c r="GIA50" s="851"/>
      <c r="GIB50" s="851"/>
      <c r="GIC50" s="851"/>
      <c r="GID50" s="851"/>
      <c r="GIE50" s="851"/>
      <c r="GIF50" s="851"/>
      <c r="GIG50" s="851"/>
      <c r="GIH50" s="851"/>
      <c r="GII50" s="851"/>
      <c r="GIJ50" s="851"/>
      <c r="GIK50" s="851"/>
      <c r="GIL50" s="851"/>
      <c r="GIM50" s="851"/>
      <c r="GIN50" s="851"/>
      <c r="GIO50" s="851"/>
      <c r="GIP50" s="851"/>
      <c r="GIQ50" s="851"/>
      <c r="GIR50" s="851"/>
      <c r="GIS50" s="851"/>
      <c r="GIT50" s="851"/>
      <c r="GIU50" s="851"/>
      <c r="GIV50" s="851"/>
      <c r="GIW50" s="851"/>
      <c r="GIX50" s="851"/>
      <c r="GIY50" s="851"/>
      <c r="GIZ50" s="851"/>
      <c r="GJA50" s="851"/>
      <c r="GJB50" s="851"/>
      <c r="GJC50" s="851"/>
      <c r="GJD50" s="851"/>
      <c r="GJE50" s="851"/>
      <c r="GJF50" s="851"/>
      <c r="GJG50" s="851"/>
      <c r="GJH50" s="851"/>
      <c r="GJI50" s="851"/>
      <c r="GJJ50" s="851"/>
      <c r="GJK50" s="851"/>
      <c r="GJL50" s="851"/>
      <c r="GJM50" s="851"/>
      <c r="GJN50" s="851"/>
      <c r="GJO50" s="851"/>
      <c r="GJP50" s="851"/>
      <c r="GJQ50" s="851"/>
      <c r="GJR50" s="851"/>
      <c r="GJS50" s="851"/>
      <c r="GJT50" s="851"/>
      <c r="GJU50" s="851"/>
      <c r="GJV50" s="851"/>
      <c r="GJW50" s="851"/>
      <c r="GJX50" s="851"/>
      <c r="GJY50" s="851"/>
      <c r="GJZ50" s="851"/>
      <c r="GKA50" s="851"/>
      <c r="GKB50" s="851"/>
      <c r="GKC50" s="851"/>
      <c r="GKD50" s="851"/>
      <c r="GKE50" s="851"/>
      <c r="GKF50" s="851"/>
      <c r="GKG50" s="851"/>
      <c r="GKH50" s="851"/>
      <c r="GKI50" s="851"/>
      <c r="GKJ50" s="851"/>
      <c r="GKK50" s="851"/>
      <c r="GKL50" s="851"/>
      <c r="GKM50" s="851"/>
      <c r="GKN50" s="851"/>
      <c r="GKO50" s="851"/>
      <c r="GKP50" s="851"/>
      <c r="GKQ50" s="851"/>
      <c r="GKR50" s="851"/>
      <c r="GKS50" s="851"/>
      <c r="GKT50" s="851"/>
      <c r="GKU50" s="851"/>
      <c r="GKV50" s="851"/>
      <c r="GKW50" s="851"/>
      <c r="GKX50" s="851"/>
      <c r="GKY50" s="851"/>
      <c r="GKZ50" s="851"/>
      <c r="GLA50" s="851"/>
      <c r="GLB50" s="851"/>
      <c r="GLC50" s="851"/>
      <c r="GLD50" s="851"/>
      <c r="GLE50" s="851"/>
      <c r="GLF50" s="851"/>
      <c r="GLG50" s="851"/>
      <c r="GLH50" s="851"/>
      <c r="GLI50" s="851"/>
      <c r="GLJ50" s="851"/>
      <c r="GLK50" s="851"/>
      <c r="GLL50" s="851"/>
      <c r="GLM50" s="851"/>
      <c r="GLN50" s="851"/>
      <c r="GLO50" s="851"/>
      <c r="GLP50" s="851"/>
      <c r="GLQ50" s="851"/>
      <c r="GLR50" s="851"/>
      <c r="GLS50" s="851"/>
      <c r="GLT50" s="851"/>
      <c r="GLU50" s="851"/>
      <c r="GLV50" s="851"/>
      <c r="GLW50" s="851"/>
      <c r="GLX50" s="851"/>
      <c r="GLY50" s="851"/>
      <c r="GLZ50" s="851"/>
      <c r="GMA50" s="851"/>
      <c r="GMB50" s="851"/>
      <c r="GMC50" s="851"/>
      <c r="GMD50" s="851"/>
      <c r="GME50" s="851"/>
      <c r="GMF50" s="851"/>
      <c r="GMG50" s="851"/>
      <c r="GMH50" s="851"/>
      <c r="GMI50" s="851"/>
      <c r="GMJ50" s="851"/>
      <c r="GMK50" s="851"/>
      <c r="GML50" s="851"/>
      <c r="GMM50" s="851"/>
      <c r="GMN50" s="851"/>
      <c r="GMO50" s="851"/>
      <c r="GMP50" s="851"/>
      <c r="GMQ50" s="851"/>
      <c r="GMR50" s="851"/>
      <c r="GMS50" s="851"/>
      <c r="GMT50" s="851"/>
      <c r="GMU50" s="851"/>
      <c r="GMV50" s="851"/>
      <c r="GMW50" s="851"/>
      <c r="GMX50" s="851"/>
      <c r="GMY50" s="851"/>
      <c r="GMZ50" s="851"/>
      <c r="GNA50" s="851"/>
      <c r="GNB50" s="851"/>
      <c r="GNC50" s="851"/>
      <c r="GND50" s="851"/>
      <c r="GNE50" s="851"/>
      <c r="GNF50" s="851"/>
      <c r="GNG50" s="851"/>
      <c r="GNH50" s="851"/>
      <c r="GNI50" s="851"/>
      <c r="GNJ50" s="851"/>
      <c r="GNK50" s="851"/>
      <c r="GNL50" s="851"/>
      <c r="GNM50" s="851"/>
      <c r="GNN50" s="851"/>
      <c r="GNO50" s="851"/>
      <c r="GNP50" s="851"/>
      <c r="GNQ50" s="851"/>
      <c r="GNR50" s="851"/>
      <c r="GNS50" s="851"/>
      <c r="GNT50" s="851"/>
      <c r="GNU50" s="851"/>
      <c r="GNV50" s="851"/>
      <c r="GNW50" s="851"/>
      <c r="GNX50" s="851"/>
      <c r="GNY50" s="851"/>
      <c r="GNZ50" s="851"/>
      <c r="GOA50" s="851"/>
      <c r="GOB50" s="851"/>
      <c r="GOC50" s="851"/>
      <c r="GOD50" s="851"/>
      <c r="GOE50" s="851"/>
      <c r="GOF50" s="851"/>
      <c r="GOG50" s="851"/>
      <c r="GOH50" s="851"/>
      <c r="GOI50" s="851"/>
      <c r="GOJ50" s="851"/>
      <c r="GOK50" s="851"/>
      <c r="GOL50" s="851"/>
      <c r="GOM50" s="851"/>
      <c r="GON50" s="851"/>
      <c r="GOO50" s="851"/>
      <c r="GOP50" s="851"/>
      <c r="GOQ50" s="851"/>
      <c r="GOR50" s="851"/>
      <c r="GOS50" s="851"/>
      <c r="GOT50" s="851"/>
      <c r="GOU50" s="851"/>
      <c r="GOV50" s="851"/>
      <c r="GOW50" s="851"/>
      <c r="GOX50" s="851"/>
      <c r="GOY50" s="851"/>
      <c r="GOZ50" s="851"/>
      <c r="GPA50" s="851"/>
      <c r="GPB50" s="851"/>
      <c r="GPC50" s="851"/>
      <c r="GPD50" s="851"/>
      <c r="GPE50" s="851"/>
      <c r="GPF50" s="851"/>
      <c r="GPG50" s="851"/>
      <c r="GPH50" s="851"/>
      <c r="GPI50" s="851"/>
      <c r="GPJ50" s="851"/>
      <c r="GPK50" s="851"/>
      <c r="GPL50" s="851"/>
      <c r="GPM50" s="851"/>
      <c r="GPN50" s="851"/>
      <c r="GPO50" s="851"/>
      <c r="GPP50" s="851"/>
      <c r="GPQ50" s="851"/>
      <c r="GPR50" s="851"/>
      <c r="GPS50" s="851"/>
      <c r="GPT50" s="851"/>
      <c r="GPU50" s="851"/>
      <c r="GPV50" s="851"/>
      <c r="GPW50" s="851"/>
      <c r="GPX50" s="851"/>
      <c r="GPY50" s="851"/>
      <c r="GPZ50" s="851"/>
      <c r="GQA50" s="851"/>
      <c r="GQB50" s="851"/>
      <c r="GQC50" s="851"/>
      <c r="GQD50" s="851"/>
      <c r="GQE50" s="851"/>
      <c r="GQF50" s="851"/>
      <c r="GQG50" s="851"/>
      <c r="GQH50" s="851"/>
      <c r="GQI50" s="851"/>
      <c r="GQJ50" s="851"/>
      <c r="GQK50" s="851"/>
      <c r="GQL50" s="851"/>
      <c r="GQM50" s="851"/>
      <c r="GQN50" s="851"/>
      <c r="GQO50" s="851"/>
      <c r="GQP50" s="851"/>
      <c r="GQQ50" s="851"/>
      <c r="GQR50" s="851"/>
      <c r="GQS50" s="851"/>
      <c r="GQT50" s="851"/>
      <c r="GQU50" s="851"/>
      <c r="GQV50" s="851"/>
      <c r="GQW50" s="851"/>
      <c r="GQX50" s="851"/>
      <c r="GQY50" s="851"/>
      <c r="GQZ50" s="851"/>
      <c r="GRA50" s="851"/>
      <c r="GRB50" s="851"/>
      <c r="GRC50" s="851"/>
      <c r="GRD50" s="851"/>
      <c r="GRE50" s="851"/>
      <c r="GRF50" s="851"/>
      <c r="GRG50" s="851"/>
      <c r="GRH50" s="851"/>
      <c r="GRI50" s="851"/>
      <c r="GRJ50" s="851"/>
      <c r="GRK50" s="851"/>
      <c r="GRL50" s="851"/>
      <c r="GRM50" s="851"/>
      <c r="GRN50" s="851"/>
      <c r="GRO50" s="851"/>
      <c r="GRP50" s="851"/>
      <c r="GRQ50" s="851"/>
      <c r="GRR50" s="851"/>
      <c r="GRS50" s="851"/>
      <c r="GRT50" s="851"/>
      <c r="GRU50" s="851"/>
      <c r="GRV50" s="851"/>
      <c r="GRW50" s="851"/>
      <c r="GRX50" s="851"/>
      <c r="GRY50" s="851"/>
      <c r="GRZ50" s="851"/>
      <c r="GSA50" s="851"/>
      <c r="GSB50" s="851"/>
      <c r="GSC50" s="851"/>
      <c r="GSD50" s="851"/>
      <c r="GSE50" s="851"/>
      <c r="GSF50" s="851"/>
      <c r="GSG50" s="851"/>
      <c r="GSH50" s="851"/>
      <c r="GSI50" s="851"/>
      <c r="GSJ50" s="851"/>
      <c r="GSK50" s="851"/>
      <c r="GSL50" s="851"/>
      <c r="GSM50" s="851"/>
      <c r="GSN50" s="851"/>
      <c r="GSO50" s="851"/>
      <c r="GSP50" s="851"/>
      <c r="GSQ50" s="851"/>
      <c r="GSR50" s="851"/>
      <c r="GSS50" s="851"/>
      <c r="GST50" s="851"/>
      <c r="GSU50" s="851"/>
      <c r="GSV50" s="851"/>
      <c r="GSW50" s="851"/>
      <c r="GSX50" s="851"/>
      <c r="GSY50" s="851"/>
      <c r="GSZ50" s="851"/>
      <c r="GTA50" s="851"/>
      <c r="GTB50" s="851"/>
      <c r="GTC50" s="851"/>
      <c r="GTD50" s="851"/>
      <c r="GTE50" s="851"/>
      <c r="GTF50" s="851"/>
      <c r="GTG50" s="851"/>
      <c r="GTH50" s="851"/>
      <c r="GTI50" s="851"/>
      <c r="GTJ50" s="851"/>
      <c r="GTK50" s="851"/>
      <c r="GTL50" s="851"/>
      <c r="GTM50" s="851"/>
      <c r="GTN50" s="851"/>
      <c r="GTO50" s="851"/>
      <c r="GTP50" s="851"/>
      <c r="GTQ50" s="851"/>
      <c r="GTR50" s="851"/>
      <c r="GTS50" s="851"/>
      <c r="GTT50" s="851"/>
      <c r="GTU50" s="851"/>
      <c r="GTV50" s="851"/>
      <c r="GTW50" s="851"/>
      <c r="GTX50" s="851"/>
      <c r="GTY50" s="851"/>
      <c r="GTZ50" s="851"/>
      <c r="GUA50" s="851"/>
      <c r="GUB50" s="851"/>
      <c r="GUC50" s="851"/>
      <c r="GUD50" s="851"/>
      <c r="GUE50" s="851"/>
      <c r="GUF50" s="851"/>
      <c r="GUG50" s="851"/>
      <c r="GUH50" s="851"/>
      <c r="GUI50" s="851"/>
      <c r="GUJ50" s="851"/>
      <c r="GUK50" s="851"/>
      <c r="GUL50" s="851"/>
      <c r="GUM50" s="851"/>
      <c r="GUN50" s="851"/>
      <c r="GUO50" s="851"/>
      <c r="GUP50" s="851"/>
      <c r="GUQ50" s="851"/>
      <c r="GUR50" s="851"/>
      <c r="GUS50" s="851"/>
      <c r="GUT50" s="851"/>
      <c r="GUU50" s="851"/>
      <c r="GUV50" s="851"/>
      <c r="GUW50" s="851"/>
      <c r="GUX50" s="851"/>
      <c r="GUY50" s="851"/>
      <c r="GUZ50" s="851"/>
      <c r="GVA50" s="851"/>
      <c r="GVB50" s="851"/>
      <c r="GVC50" s="851"/>
      <c r="GVD50" s="851"/>
      <c r="GVE50" s="851"/>
      <c r="GVF50" s="851"/>
      <c r="GVG50" s="851"/>
      <c r="GVH50" s="851"/>
      <c r="GVI50" s="851"/>
      <c r="GVJ50" s="851"/>
      <c r="GVK50" s="851"/>
      <c r="GVL50" s="851"/>
      <c r="GVM50" s="851"/>
      <c r="GVN50" s="851"/>
      <c r="GVO50" s="851"/>
      <c r="GVP50" s="851"/>
      <c r="GVQ50" s="851"/>
      <c r="GVR50" s="851"/>
      <c r="GVS50" s="851"/>
      <c r="GVT50" s="851"/>
      <c r="GVU50" s="851"/>
      <c r="GVV50" s="851"/>
      <c r="GVW50" s="851"/>
      <c r="GVX50" s="851"/>
      <c r="GVY50" s="851"/>
      <c r="GVZ50" s="851"/>
      <c r="GWA50" s="851"/>
      <c r="GWB50" s="851"/>
      <c r="GWC50" s="851"/>
      <c r="GWD50" s="851"/>
      <c r="GWE50" s="851"/>
      <c r="GWF50" s="851"/>
      <c r="GWG50" s="851"/>
      <c r="GWH50" s="851"/>
      <c r="GWI50" s="851"/>
      <c r="GWJ50" s="851"/>
      <c r="GWK50" s="851"/>
      <c r="GWL50" s="851"/>
      <c r="GWM50" s="851"/>
      <c r="GWN50" s="851"/>
      <c r="GWO50" s="851"/>
      <c r="GWP50" s="851"/>
      <c r="GWQ50" s="851"/>
      <c r="GWR50" s="851"/>
      <c r="GWS50" s="851"/>
      <c r="GWT50" s="851"/>
      <c r="GWU50" s="851"/>
      <c r="GWV50" s="851"/>
      <c r="GWW50" s="851"/>
      <c r="GWX50" s="851"/>
      <c r="GWY50" s="851"/>
      <c r="GWZ50" s="851"/>
      <c r="GXA50" s="851"/>
      <c r="GXB50" s="851"/>
      <c r="GXC50" s="851"/>
      <c r="GXD50" s="851"/>
      <c r="GXE50" s="851"/>
      <c r="GXF50" s="851"/>
      <c r="GXG50" s="851"/>
      <c r="GXH50" s="851"/>
      <c r="GXI50" s="851"/>
      <c r="GXJ50" s="851"/>
      <c r="GXK50" s="851"/>
      <c r="GXL50" s="851"/>
      <c r="GXM50" s="851"/>
      <c r="GXN50" s="851"/>
      <c r="GXO50" s="851"/>
      <c r="GXP50" s="851"/>
      <c r="GXQ50" s="851"/>
      <c r="GXR50" s="851"/>
      <c r="GXS50" s="851"/>
      <c r="GXT50" s="851"/>
      <c r="GXU50" s="851"/>
      <c r="GXV50" s="851"/>
      <c r="GXW50" s="851"/>
      <c r="GXX50" s="851"/>
      <c r="GXY50" s="851"/>
      <c r="GXZ50" s="851"/>
      <c r="GYA50" s="851"/>
      <c r="GYB50" s="851"/>
      <c r="GYC50" s="851"/>
      <c r="GYD50" s="851"/>
      <c r="GYE50" s="851"/>
      <c r="GYF50" s="851"/>
      <c r="GYG50" s="851"/>
      <c r="GYH50" s="851"/>
      <c r="GYI50" s="851"/>
      <c r="GYJ50" s="851"/>
      <c r="GYK50" s="851"/>
      <c r="GYL50" s="851"/>
      <c r="GYM50" s="851"/>
      <c r="GYN50" s="851"/>
      <c r="GYO50" s="851"/>
      <c r="GYP50" s="851"/>
      <c r="GYQ50" s="851"/>
      <c r="GYR50" s="851"/>
      <c r="GYS50" s="851"/>
      <c r="GYT50" s="851"/>
      <c r="GYU50" s="851"/>
      <c r="GYV50" s="851"/>
      <c r="GYW50" s="851"/>
      <c r="GYX50" s="851"/>
      <c r="GYY50" s="851"/>
      <c r="GYZ50" s="851"/>
      <c r="GZA50" s="851"/>
      <c r="GZB50" s="851"/>
      <c r="GZC50" s="851"/>
      <c r="GZD50" s="851"/>
      <c r="GZE50" s="851"/>
      <c r="GZF50" s="851"/>
      <c r="GZG50" s="851"/>
      <c r="GZH50" s="851"/>
      <c r="GZI50" s="851"/>
      <c r="GZJ50" s="851"/>
      <c r="GZK50" s="851"/>
      <c r="GZL50" s="851"/>
      <c r="GZM50" s="851"/>
      <c r="GZN50" s="851"/>
      <c r="GZO50" s="851"/>
      <c r="GZP50" s="851"/>
      <c r="GZQ50" s="851"/>
      <c r="GZR50" s="851"/>
      <c r="GZS50" s="851"/>
      <c r="GZT50" s="851"/>
      <c r="GZU50" s="851"/>
      <c r="GZV50" s="851"/>
      <c r="GZW50" s="851"/>
      <c r="GZX50" s="851"/>
      <c r="GZY50" s="851"/>
      <c r="GZZ50" s="851"/>
      <c r="HAA50" s="851"/>
      <c r="HAB50" s="851"/>
      <c r="HAC50" s="851"/>
      <c r="HAD50" s="851"/>
      <c r="HAE50" s="851"/>
      <c r="HAF50" s="851"/>
      <c r="HAG50" s="851"/>
      <c r="HAH50" s="851"/>
      <c r="HAI50" s="851"/>
      <c r="HAJ50" s="851"/>
      <c r="HAK50" s="851"/>
      <c r="HAL50" s="851"/>
      <c r="HAM50" s="851"/>
      <c r="HAN50" s="851"/>
      <c r="HAO50" s="851"/>
      <c r="HAP50" s="851"/>
      <c r="HAQ50" s="851"/>
      <c r="HAR50" s="851"/>
      <c r="HAS50" s="851"/>
      <c r="HAT50" s="851"/>
      <c r="HAU50" s="851"/>
      <c r="HAV50" s="851"/>
      <c r="HAW50" s="851"/>
      <c r="HAX50" s="851"/>
      <c r="HAY50" s="851"/>
      <c r="HAZ50" s="851"/>
      <c r="HBA50" s="851"/>
      <c r="HBB50" s="851"/>
      <c r="HBC50" s="851"/>
      <c r="HBD50" s="851"/>
      <c r="HBE50" s="851"/>
      <c r="HBF50" s="851"/>
      <c r="HBG50" s="851"/>
      <c r="HBH50" s="851"/>
      <c r="HBI50" s="851"/>
      <c r="HBJ50" s="851"/>
      <c r="HBK50" s="851"/>
      <c r="HBL50" s="851"/>
      <c r="HBM50" s="851"/>
      <c r="HBN50" s="851"/>
      <c r="HBO50" s="851"/>
      <c r="HBP50" s="851"/>
      <c r="HBQ50" s="851"/>
      <c r="HBR50" s="851"/>
      <c r="HBS50" s="851"/>
      <c r="HBT50" s="851"/>
      <c r="HBU50" s="851"/>
      <c r="HBV50" s="851"/>
      <c r="HBW50" s="851"/>
      <c r="HBX50" s="851"/>
      <c r="HBY50" s="851"/>
      <c r="HBZ50" s="851"/>
      <c r="HCA50" s="851"/>
      <c r="HCB50" s="851"/>
      <c r="HCC50" s="851"/>
      <c r="HCD50" s="851"/>
      <c r="HCE50" s="851"/>
      <c r="HCF50" s="851"/>
      <c r="HCG50" s="851"/>
      <c r="HCH50" s="851"/>
      <c r="HCI50" s="851"/>
      <c r="HCJ50" s="851"/>
      <c r="HCK50" s="851"/>
      <c r="HCL50" s="851"/>
      <c r="HCM50" s="851"/>
      <c r="HCN50" s="851"/>
      <c r="HCO50" s="851"/>
      <c r="HCP50" s="851"/>
      <c r="HCQ50" s="851"/>
      <c r="HCR50" s="851"/>
      <c r="HCS50" s="851"/>
      <c r="HCT50" s="851"/>
      <c r="HCU50" s="851"/>
      <c r="HCV50" s="851"/>
      <c r="HCW50" s="851"/>
      <c r="HCX50" s="851"/>
      <c r="HCY50" s="851"/>
      <c r="HCZ50" s="851"/>
      <c r="HDA50" s="851"/>
      <c r="HDB50" s="851"/>
      <c r="HDC50" s="851"/>
      <c r="HDD50" s="851"/>
      <c r="HDE50" s="851"/>
      <c r="HDF50" s="851"/>
      <c r="HDG50" s="851"/>
      <c r="HDH50" s="851"/>
      <c r="HDI50" s="851"/>
      <c r="HDJ50" s="851"/>
      <c r="HDK50" s="851"/>
      <c r="HDL50" s="851"/>
      <c r="HDM50" s="851"/>
      <c r="HDN50" s="851"/>
      <c r="HDO50" s="851"/>
      <c r="HDP50" s="851"/>
      <c r="HDQ50" s="851"/>
      <c r="HDR50" s="851"/>
      <c r="HDS50" s="851"/>
      <c r="HDT50" s="851"/>
      <c r="HDU50" s="851"/>
      <c r="HDV50" s="851"/>
      <c r="HDW50" s="851"/>
      <c r="HDX50" s="851"/>
      <c r="HDY50" s="851"/>
      <c r="HDZ50" s="851"/>
      <c r="HEA50" s="851"/>
      <c r="HEB50" s="851"/>
      <c r="HEC50" s="851"/>
      <c r="HED50" s="851"/>
      <c r="HEE50" s="851"/>
      <c r="HEF50" s="851"/>
      <c r="HEG50" s="851"/>
      <c r="HEH50" s="851"/>
      <c r="HEI50" s="851"/>
      <c r="HEJ50" s="851"/>
      <c r="HEK50" s="851"/>
      <c r="HEL50" s="851"/>
      <c r="HEM50" s="851"/>
      <c r="HEN50" s="851"/>
      <c r="HEO50" s="851"/>
      <c r="HEP50" s="851"/>
      <c r="HEQ50" s="851"/>
      <c r="HER50" s="851"/>
      <c r="HES50" s="851"/>
      <c r="HET50" s="851"/>
      <c r="HEU50" s="851"/>
      <c r="HEV50" s="851"/>
      <c r="HEW50" s="851"/>
      <c r="HEX50" s="851"/>
      <c r="HEY50" s="851"/>
      <c r="HEZ50" s="851"/>
      <c r="HFA50" s="851"/>
      <c r="HFB50" s="851"/>
      <c r="HFC50" s="851"/>
      <c r="HFD50" s="851"/>
      <c r="HFE50" s="851"/>
      <c r="HFF50" s="851"/>
      <c r="HFG50" s="851"/>
      <c r="HFH50" s="851"/>
      <c r="HFI50" s="851"/>
      <c r="HFJ50" s="851"/>
      <c r="HFK50" s="851"/>
      <c r="HFL50" s="851"/>
      <c r="HFM50" s="851"/>
      <c r="HFN50" s="851"/>
      <c r="HFO50" s="851"/>
      <c r="HFP50" s="851"/>
      <c r="HFQ50" s="851"/>
      <c r="HFR50" s="851"/>
      <c r="HFS50" s="851"/>
      <c r="HFT50" s="851"/>
      <c r="HFU50" s="851"/>
      <c r="HFV50" s="851"/>
      <c r="HFW50" s="851"/>
      <c r="HFX50" s="851"/>
      <c r="HFY50" s="851"/>
      <c r="HFZ50" s="851"/>
      <c r="HGA50" s="851"/>
      <c r="HGB50" s="851"/>
      <c r="HGC50" s="851"/>
      <c r="HGD50" s="851"/>
      <c r="HGE50" s="851"/>
      <c r="HGF50" s="851"/>
      <c r="HGG50" s="851"/>
      <c r="HGH50" s="851"/>
      <c r="HGI50" s="851"/>
      <c r="HGJ50" s="851"/>
      <c r="HGK50" s="851"/>
      <c r="HGL50" s="851"/>
      <c r="HGM50" s="851"/>
      <c r="HGN50" s="851"/>
      <c r="HGO50" s="851"/>
      <c r="HGP50" s="851"/>
      <c r="HGQ50" s="851"/>
      <c r="HGR50" s="851"/>
      <c r="HGS50" s="851"/>
      <c r="HGT50" s="851"/>
      <c r="HGU50" s="851"/>
      <c r="HGV50" s="851"/>
      <c r="HGW50" s="851"/>
      <c r="HGX50" s="851"/>
      <c r="HGY50" s="851"/>
      <c r="HGZ50" s="851"/>
      <c r="HHA50" s="851"/>
      <c r="HHB50" s="851"/>
      <c r="HHC50" s="851"/>
      <c r="HHD50" s="851"/>
      <c r="HHE50" s="851"/>
      <c r="HHF50" s="851"/>
      <c r="HHG50" s="851"/>
      <c r="HHH50" s="851"/>
      <c r="HHI50" s="851"/>
      <c r="HHJ50" s="851"/>
      <c r="HHK50" s="851"/>
      <c r="HHL50" s="851"/>
      <c r="HHM50" s="851"/>
      <c r="HHN50" s="851"/>
      <c r="HHO50" s="851"/>
      <c r="HHP50" s="851"/>
      <c r="HHQ50" s="851"/>
      <c r="HHR50" s="851"/>
      <c r="HHS50" s="851"/>
      <c r="HHT50" s="851"/>
      <c r="HHU50" s="851"/>
      <c r="HHV50" s="851"/>
      <c r="HHW50" s="851"/>
      <c r="HHX50" s="851"/>
      <c r="HHY50" s="851"/>
      <c r="HHZ50" s="851"/>
      <c r="HIA50" s="851"/>
      <c r="HIB50" s="851"/>
      <c r="HIC50" s="851"/>
      <c r="HID50" s="851"/>
      <c r="HIE50" s="851"/>
      <c r="HIF50" s="851"/>
      <c r="HIG50" s="851"/>
      <c r="HIH50" s="851"/>
      <c r="HII50" s="851"/>
      <c r="HIJ50" s="851"/>
      <c r="HIK50" s="851"/>
      <c r="HIL50" s="851"/>
      <c r="HIM50" s="851"/>
      <c r="HIN50" s="851"/>
      <c r="HIO50" s="851"/>
      <c r="HIP50" s="851"/>
      <c r="HIQ50" s="851"/>
      <c r="HIR50" s="851"/>
      <c r="HIS50" s="851"/>
      <c r="HIT50" s="851"/>
      <c r="HIU50" s="851"/>
      <c r="HIV50" s="851"/>
      <c r="HIW50" s="851"/>
      <c r="HIX50" s="851"/>
      <c r="HIY50" s="851"/>
      <c r="HIZ50" s="851"/>
      <c r="HJA50" s="851"/>
      <c r="HJB50" s="851"/>
      <c r="HJC50" s="851"/>
      <c r="HJD50" s="851"/>
      <c r="HJE50" s="851"/>
      <c r="HJF50" s="851"/>
      <c r="HJG50" s="851"/>
      <c r="HJH50" s="851"/>
      <c r="HJI50" s="851"/>
      <c r="HJJ50" s="851"/>
      <c r="HJK50" s="851"/>
      <c r="HJL50" s="851"/>
      <c r="HJM50" s="851"/>
      <c r="HJN50" s="851"/>
      <c r="HJO50" s="851"/>
      <c r="HJP50" s="851"/>
      <c r="HJQ50" s="851"/>
      <c r="HJR50" s="851"/>
      <c r="HJS50" s="851"/>
      <c r="HJT50" s="851"/>
      <c r="HJU50" s="851"/>
      <c r="HJV50" s="851"/>
      <c r="HJW50" s="851"/>
      <c r="HJX50" s="851"/>
      <c r="HJY50" s="851"/>
      <c r="HJZ50" s="851"/>
      <c r="HKA50" s="851"/>
      <c r="HKB50" s="851"/>
      <c r="HKC50" s="851"/>
      <c r="HKD50" s="851"/>
      <c r="HKE50" s="851"/>
      <c r="HKF50" s="851"/>
      <c r="HKG50" s="851"/>
      <c r="HKH50" s="851"/>
      <c r="HKI50" s="851"/>
      <c r="HKJ50" s="851"/>
      <c r="HKK50" s="851"/>
      <c r="HKL50" s="851"/>
      <c r="HKM50" s="851"/>
      <c r="HKN50" s="851"/>
      <c r="HKO50" s="851"/>
      <c r="HKP50" s="851"/>
      <c r="HKQ50" s="851"/>
      <c r="HKR50" s="851"/>
      <c r="HKS50" s="851"/>
      <c r="HKT50" s="851"/>
      <c r="HKU50" s="851"/>
      <c r="HKV50" s="851"/>
      <c r="HKW50" s="851"/>
      <c r="HKX50" s="851"/>
      <c r="HKY50" s="851"/>
      <c r="HKZ50" s="851"/>
      <c r="HLA50" s="851"/>
      <c r="HLB50" s="851"/>
      <c r="HLC50" s="851"/>
      <c r="HLD50" s="851"/>
      <c r="HLE50" s="851"/>
      <c r="HLF50" s="851"/>
      <c r="HLG50" s="851"/>
      <c r="HLH50" s="851"/>
      <c r="HLI50" s="851"/>
      <c r="HLJ50" s="851"/>
      <c r="HLK50" s="851"/>
      <c r="HLL50" s="851"/>
      <c r="HLM50" s="851"/>
      <c r="HLN50" s="851"/>
      <c r="HLO50" s="851"/>
      <c r="HLP50" s="851"/>
      <c r="HLQ50" s="851"/>
      <c r="HLR50" s="851"/>
      <c r="HLS50" s="851"/>
      <c r="HLT50" s="851"/>
      <c r="HLU50" s="851"/>
      <c r="HLV50" s="851"/>
      <c r="HLW50" s="851"/>
      <c r="HLX50" s="851"/>
      <c r="HLY50" s="851"/>
      <c r="HLZ50" s="851"/>
      <c r="HMA50" s="851"/>
      <c r="HMB50" s="851"/>
      <c r="HMC50" s="851"/>
      <c r="HMD50" s="851"/>
      <c r="HME50" s="851"/>
      <c r="HMF50" s="851"/>
      <c r="HMG50" s="851"/>
      <c r="HMH50" s="851"/>
      <c r="HMI50" s="851"/>
      <c r="HMJ50" s="851"/>
      <c r="HMK50" s="851"/>
      <c r="HML50" s="851"/>
      <c r="HMM50" s="851"/>
      <c r="HMN50" s="851"/>
      <c r="HMO50" s="851"/>
      <c r="HMP50" s="851"/>
      <c r="HMQ50" s="851"/>
      <c r="HMR50" s="851"/>
      <c r="HMS50" s="851"/>
      <c r="HMT50" s="851"/>
      <c r="HMU50" s="851"/>
      <c r="HMV50" s="851"/>
      <c r="HMW50" s="851"/>
      <c r="HMX50" s="851"/>
      <c r="HMY50" s="851"/>
      <c r="HMZ50" s="851"/>
      <c r="HNA50" s="851"/>
      <c r="HNB50" s="851"/>
      <c r="HNC50" s="851"/>
      <c r="HND50" s="851"/>
      <c r="HNE50" s="851"/>
      <c r="HNF50" s="851"/>
      <c r="HNG50" s="851"/>
      <c r="HNH50" s="851"/>
      <c r="HNI50" s="851"/>
      <c r="HNJ50" s="851"/>
      <c r="HNK50" s="851"/>
      <c r="HNL50" s="851"/>
      <c r="HNM50" s="851"/>
      <c r="HNN50" s="851"/>
      <c r="HNO50" s="851"/>
      <c r="HNP50" s="851"/>
      <c r="HNQ50" s="851"/>
      <c r="HNR50" s="851"/>
      <c r="HNS50" s="851"/>
      <c r="HNT50" s="851"/>
      <c r="HNU50" s="851"/>
      <c r="HNV50" s="851"/>
      <c r="HNW50" s="851"/>
      <c r="HNX50" s="851"/>
      <c r="HNY50" s="851"/>
      <c r="HNZ50" s="851"/>
      <c r="HOA50" s="851"/>
      <c r="HOB50" s="851"/>
      <c r="HOC50" s="851"/>
      <c r="HOD50" s="851"/>
      <c r="HOE50" s="851"/>
      <c r="HOF50" s="851"/>
      <c r="HOG50" s="851"/>
      <c r="HOH50" s="851"/>
      <c r="HOI50" s="851"/>
      <c r="HOJ50" s="851"/>
      <c r="HOK50" s="851"/>
      <c r="HOL50" s="851"/>
      <c r="HOM50" s="851"/>
      <c r="HON50" s="851"/>
      <c r="HOO50" s="851"/>
      <c r="HOP50" s="851"/>
      <c r="HOQ50" s="851"/>
      <c r="HOR50" s="851"/>
      <c r="HOS50" s="851"/>
      <c r="HOT50" s="851"/>
      <c r="HOU50" s="851"/>
      <c r="HOV50" s="851"/>
      <c r="HOW50" s="851"/>
      <c r="HOX50" s="851"/>
      <c r="HOY50" s="851"/>
      <c r="HOZ50" s="851"/>
      <c r="HPA50" s="851"/>
      <c r="HPB50" s="851"/>
      <c r="HPC50" s="851"/>
      <c r="HPD50" s="851"/>
      <c r="HPE50" s="851"/>
      <c r="HPF50" s="851"/>
      <c r="HPG50" s="851"/>
      <c r="HPH50" s="851"/>
      <c r="HPI50" s="851"/>
      <c r="HPJ50" s="851"/>
      <c r="HPK50" s="851"/>
      <c r="HPL50" s="851"/>
      <c r="HPM50" s="851"/>
      <c r="HPN50" s="851"/>
      <c r="HPO50" s="851"/>
      <c r="HPP50" s="851"/>
      <c r="HPQ50" s="851"/>
      <c r="HPR50" s="851"/>
      <c r="HPS50" s="851"/>
      <c r="HPT50" s="851"/>
      <c r="HPU50" s="851"/>
      <c r="HPV50" s="851"/>
      <c r="HPW50" s="851"/>
      <c r="HPX50" s="851"/>
      <c r="HPY50" s="851"/>
      <c r="HPZ50" s="851"/>
      <c r="HQA50" s="851"/>
      <c r="HQB50" s="851"/>
      <c r="HQC50" s="851"/>
      <c r="HQD50" s="851"/>
      <c r="HQE50" s="851"/>
      <c r="HQF50" s="851"/>
      <c r="HQG50" s="851"/>
      <c r="HQH50" s="851"/>
      <c r="HQI50" s="851"/>
      <c r="HQJ50" s="851"/>
      <c r="HQK50" s="851"/>
      <c r="HQL50" s="851"/>
      <c r="HQM50" s="851"/>
      <c r="HQN50" s="851"/>
      <c r="HQO50" s="851"/>
      <c r="HQP50" s="851"/>
      <c r="HQQ50" s="851"/>
      <c r="HQR50" s="851"/>
      <c r="HQS50" s="851"/>
      <c r="HQT50" s="851"/>
      <c r="HQU50" s="851"/>
      <c r="HQV50" s="851"/>
      <c r="HQW50" s="851"/>
      <c r="HQX50" s="851"/>
      <c r="HQY50" s="851"/>
      <c r="HQZ50" s="851"/>
      <c r="HRA50" s="851"/>
      <c r="HRB50" s="851"/>
      <c r="HRC50" s="851"/>
      <c r="HRD50" s="851"/>
      <c r="HRE50" s="851"/>
      <c r="HRF50" s="851"/>
      <c r="HRG50" s="851"/>
      <c r="HRH50" s="851"/>
      <c r="HRI50" s="851"/>
      <c r="HRJ50" s="851"/>
      <c r="HRK50" s="851"/>
      <c r="HRL50" s="851"/>
      <c r="HRM50" s="851"/>
      <c r="HRN50" s="851"/>
      <c r="HRO50" s="851"/>
      <c r="HRP50" s="851"/>
      <c r="HRQ50" s="851"/>
      <c r="HRR50" s="851"/>
      <c r="HRS50" s="851"/>
      <c r="HRT50" s="851"/>
      <c r="HRU50" s="851"/>
      <c r="HRV50" s="851"/>
      <c r="HRW50" s="851"/>
      <c r="HRX50" s="851"/>
      <c r="HRY50" s="851"/>
      <c r="HRZ50" s="851"/>
      <c r="HSA50" s="851"/>
      <c r="HSB50" s="851"/>
      <c r="HSC50" s="851"/>
      <c r="HSD50" s="851"/>
      <c r="HSE50" s="851"/>
      <c r="HSF50" s="851"/>
      <c r="HSG50" s="851"/>
      <c r="HSH50" s="851"/>
      <c r="HSI50" s="851"/>
      <c r="HSJ50" s="851"/>
      <c r="HSK50" s="851"/>
      <c r="HSL50" s="851"/>
      <c r="HSM50" s="851"/>
      <c r="HSN50" s="851"/>
      <c r="HSO50" s="851"/>
      <c r="HSP50" s="851"/>
      <c r="HSQ50" s="851"/>
      <c r="HSR50" s="851"/>
      <c r="HSS50" s="851"/>
      <c r="HST50" s="851"/>
      <c r="HSU50" s="851"/>
      <c r="HSV50" s="851"/>
      <c r="HSW50" s="851"/>
      <c r="HSX50" s="851"/>
      <c r="HSY50" s="851"/>
      <c r="HSZ50" s="851"/>
      <c r="HTA50" s="851"/>
      <c r="HTB50" s="851"/>
      <c r="HTC50" s="851"/>
      <c r="HTD50" s="851"/>
      <c r="HTE50" s="851"/>
      <c r="HTF50" s="851"/>
      <c r="HTG50" s="851"/>
      <c r="HTH50" s="851"/>
      <c r="HTI50" s="851"/>
      <c r="HTJ50" s="851"/>
      <c r="HTK50" s="851"/>
      <c r="HTL50" s="851"/>
      <c r="HTM50" s="851"/>
      <c r="HTN50" s="851"/>
      <c r="HTO50" s="851"/>
      <c r="HTP50" s="851"/>
      <c r="HTQ50" s="851"/>
      <c r="HTR50" s="851"/>
      <c r="HTS50" s="851"/>
      <c r="HTT50" s="851"/>
      <c r="HTU50" s="851"/>
      <c r="HTV50" s="851"/>
      <c r="HTW50" s="851"/>
      <c r="HTX50" s="851"/>
      <c r="HTY50" s="851"/>
      <c r="HTZ50" s="851"/>
      <c r="HUA50" s="851"/>
      <c r="HUB50" s="851"/>
      <c r="HUC50" s="851"/>
      <c r="HUD50" s="851"/>
      <c r="HUE50" s="851"/>
      <c r="HUF50" s="851"/>
      <c r="HUG50" s="851"/>
      <c r="HUH50" s="851"/>
      <c r="HUI50" s="851"/>
      <c r="HUJ50" s="851"/>
      <c r="HUK50" s="851"/>
      <c r="HUL50" s="851"/>
      <c r="HUM50" s="851"/>
      <c r="HUN50" s="851"/>
      <c r="HUO50" s="851"/>
      <c r="HUP50" s="851"/>
      <c r="HUQ50" s="851"/>
      <c r="HUR50" s="851"/>
      <c r="HUS50" s="851"/>
      <c r="HUT50" s="851"/>
      <c r="HUU50" s="851"/>
      <c r="HUV50" s="851"/>
      <c r="HUW50" s="851"/>
      <c r="HUX50" s="851"/>
      <c r="HUY50" s="851"/>
      <c r="HUZ50" s="851"/>
      <c r="HVA50" s="851"/>
      <c r="HVB50" s="851"/>
      <c r="HVC50" s="851"/>
      <c r="HVD50" s="851"/>
      <c r="HVE50" s="851"/>
      <c r="HVF50" s="851"/>
      <c r="HVG50" s="851"/>
      <c r="HVH50" s="851"/>
      <c r="HVI50" s="851"/>
      <c r="HVJ50" s="851"/>
      <c r="HVK50" s="851"/>
      <c r="HVL50" s="851"/>
      <c r="HVM50" s="851"/>
      <c r="HVN50" s="851"/>
      <c r="HVO50" s="851"/>
      <c r="HVP50" s="851"/>
      <c r="HVQ50" s="851"/>
      <c r="HVR50" s="851"/>
      <c r="HVS50" s="851"/>
      <c r="HVT50" s="851"/>
      <c r="HVU50" s="851"/>
      <c r="HVV50" s="851"/>
      <c r="HVW50" s="851"/>
      <c r="HVX50" s="851"/>
      <c r="HVY50" s="851"/>
      <c r="HVZ50" s="851"/>
      <c r="HWA50" s="851"/>
      <c r="HWB50" s="851"/>
      <c r="HWC50" s="851"/>
      <c r="HWD50" s="851"/>
      <c r="HWE50" s="851"/>
      <c r="HWF50" s="851"/>
      <c r="HWG50" s="851"/>
      <c r="HWH50" s="851"/>
      <c r="HWI50" s="851"/>
      <c r="HWJ50" s="851"/>
      <c r="HWK50" s="851"/>
      <c r="HWL50" s="851"/>
      <c r="HWM50" s="851"/>
      <c r="HWN50" s="851"/>
      <c r="HWO50" s="851"/>
      <c r="HWP50" s="851"/>
      <c r="HWQ50" s="851"/>
      <c r="HWR50" s="851"/>
      <c r="HWS50" s="851"/>
      <c r="HWT50" s="851"/>
      <c r="HWU50" s="851"/>
      <c r="HWV50" s="851"/>
      <c r="HWW50" s="851"/>
      <c r="HWX50" s="851"/>
      <c r="HWY50" s="851"/>
      <c r="HWZ50" s="851"/>
      <c r="HXA50" s="851"/>
      <c r="HXB50" s="851"/>
      <c r="HXC50" s="851"/>
      <c r="HXD50" s="851"/>
      <c r="HXE50" s="851"/>
      <c r="HXF50" s="851"/>
      <c r="HXG50" s="851"/>
      <c r="HXH50" s="851"/>
      <c r="HXI50" s="851"/>
      <c r="HXJ50" s="851"/>
      <c r="HXK50" s="851"/>
      <c r="HXL50" s="851"/>
      <c r="HXM50" s="851"/>
      <c r="HXN50" s="851"/>
      <c r="HXO50" s="851"/>
      <c r="HXP50" s="851"/>
      <c r="HXQ50" s="851"/>
      <c r="HXR50" s="851"/>
      <c r="HXS50" s="851"/>
      <c r="HXT50" s="851"/>
      <c r="HXU50" s="851"/>
      <c r="HXV50" s="851"/>
      <c r="HXW50" s="851"/>
      <c r="HXX50" s="851"/>
      <c r="HXY50" s="851"/>
      <c r="HXZ50" s="851"/>
      <c r="HYA50" s="851"/>
      <c r="HYB50" s="851"/>
      <c r="HYC50" s="851"/>
      <c r="HYD50" s="851"/>
      <c r="HYE50" s="851"/>
      <c r="HYF50" s="851"/>
      <c r="HYG50" s="851"/>
      <c r="HYH50" s="851"/>
      <c r="HYI50" s="851"/>
      <c r="HYJ50" s="851"/>
      <c r="HYK50" s="851"/>
      <c r="HYL50" s="851"/>
      <c r="HYM50" s="851"/>
      <c r="HYN50" s="851"/>
      <c r="HYO50" s="851"/>
      <c r="HYP50" s="851"/>
      <c r="HYQ50" s="851"/>
      <c r="HYR50" s="851"/>
      <c r="HYS50" s="851"/>
      <c r="HYT50" s="851"/>
      <c r="HYU50" s="851"/>
      <c r="HYV50" s="851"/>
      <c r="HYW50" s="851"/>
      <c r="HYX50" s="851"/>
      <c r="HYY50" s="851"/>
      <c r="HYZ50" s="851"/>
      <c r="HZA50" s="851"/>
      <c r="HZB50" s="851"/>
      <c r="HZC50" s="851"/>
      <c r="HZD50" s="851"/>
      <c r="HZE50" s="851"/>
      <c r="HZF50" s="851"/>
      <c r="HZG50" s="851"/>
      <c r="HZH50" s="851"/>
      <c r="HZI50" s="851"/>
      <c r="HZJ50" s="851"/>
      <c r="HZK50" s="851"/>
      <c r="HZL50" s="851"/>
      <c r="HZM50" s="851"/>
      <c r="HZN50" s="851"/>
      <c r="HZO50" s="851"/>
      <c r="HZP50" s="851"/>
      <c r="HZQ50" s="851"/>
      <c r="HZR50" s="851"/>
      <c r="HZS50" s="851"/>
      <c r="HZT50" s="851"/>
      <c r="HZU50" s="851"/>
      <c r="HZV50" s="851"/>
      <c r="HZW50" s="851"/>
      <c r="HZX50" s="851"/>
      <c r="HZY50" s="851"/>
      <c r="HZZ50" s="851"/>
      <c r="IAA50" s="851"/>
      <c r="IAB50" s="851"/>
      <c r="IAC50" s="851"/>
      <c r="IAD50" s="851"/>
      <c r="IAE50" s="851"/>
      <c r="IAF50" s="851"/>
      <c r="IAG50" s="851"/>
      <c r="IAH50" s="851"/>
      <c r="IAI50" s="851"/>
      <c r="IAJ50" s="851"/>
      <c r="IAK50" s="851"/>
      <c r="IAL50" s="851"/>
      <c r="IAM50" s="851"/>
      <c r="IAN50" s="851"/>
      <c r="IAO50" s="851"/>
      <c r="IAP50" s="851"/>
      <c r="IAQ50" s="851"/>
      <c r="IAR50" s="851"/>
      <c r="IAS50" s="851"/>
      <c r="IAT50" s="851"/>
      <c r="IAU50" s="851"/>
      <c r="IAV50" s="851"/>
      <c r="IAW50" s="851"/>
      <c r="IAX50" s="851"/>
      <c r="IAY50" s="851"/>
      <c r="IAZ50" s="851"/>
      <c r="IBA50" s="851"/>
      <c r="IBB50" s="851"/>
      <c r="IBC50" s="851"/>
      <c r="IBD50" s="851"/>
      <c r="IBE50" s="851"/>
      <c r="IBF50" s="851"/>
      <c r="IBG50" s="851"/>
      <c r="IBH50" s="851"/>
      <c r="IBI50" s="851"/>
      <c r="IBJ50" s="851"/>
      <c r="IBK50" s="851"/>
      <c r="IBL50" s="851"/>
      <c r="IBM50" s="851"/>
      <c r="IBN50" s="851"/>
      <c r="IBO50" s="851"/>
      <c r="IBP50" s="851"/>
      <c r="IBQ50" s="851"/>
      <c r="IBR50" s="851"/>
      <c r="IBS50" s="851"/>
      <c r="IBT50" s="851"/>
      <c r="IBU50" s="851"/>
      <c r="IBV50" s="851"/>
      <c r="IBW50" s="851"/>
      <c r="IBX50" s="851"/>
      <c r="IBY50" s="851"/>
      <c r="IBZ50" s="851"/>
      <c r="ICA50" s="851"/>
      <c r="ICB50" s="851"/>
      <c r="ICC50" s="851"/>
      <c r="ICD50" s="851"/>
      <c r="ICE50" s="851"/>
      <c r="ICF50" s="851"/>
      <c r="ICG50" s="851"/>
      <c r="ICH50" s="851"/>
      <c r="ICI50" s="851"/>
      <c r="ICJ50" s="851"/>
      <c r="ICK50" s="851"/>
      <c r="ICL50" s="851"/>
      <c r="ICM50" s="851"/>
      <c r="ICN50" s="851"/>
      <c r="ICO50" s="851"/>
      <c r="ICP50" s="851"/>
      <c r="ICQ50" s="851"/>
      <c r="ICR50" s="851"/>
      <c r="ICS50" s="851"/>
      <c r="ICT50" s="851"/>
      <c r="ICU50" s="851"/>
      <c r="ICV50" s="851"/>
      <c r="ICW50" s="851"/>
      <c r="ICX50" s="851"/>
      <c r="ICY50" s="851"/>
      <c r="ICZ50" s="851"/>
      <c r="IDA50" s="851"/>
      <c r="IDB50" s="851"/>
      <c r="IDC50" s="851"/>
      <c r="IDD50" s="851"/>
      <c r="IDE50" s="851"/>
      <c r="IDF50" s="851"/>
      <c r="IDG50" s="851"/>
      <c r="IDH50" s="851"/>
      <c r="IDI50" s="851"/>
      <c r="IDJ50" s="851"/>
      <c r="IDK50" s="851"/>
      <c r="IDL50" s="851"/>
      <c r="IDM50" s="851"/>
      <c r="IDN50" s="851"/>
      <c r="IDO50" s="851"/>
      <c r="IDP50" s="851"/>
      <c r="IDQ50" s="851"/>
      <c r="IDR50" s="851"/>
      <c r="IDS50" s="851"/>
      <c r="IDT50" s="851"/>
      <c r="IDU50" s="851"/>
      <c r="IDV50" s="851"/>
      <c r="IDW50" s="851"/>
      <c r="IDX50" s="851"/>
      <c r="IDY50" s="851"/>
      <c r="IDZ50" s="851"/>
      <c r="IEA50" s="851"/>
      <c r="IEB50" s="851"/>
      <c r="IEC50" s="851"/>
      <c r="IED50" s="851"/>
      <c r="IEE50" s="851"/>
      <c r="IEF50" s="851"/>
      <c r="IEG50" s="851"/>
      <c r="IEH50" s="851"/>
      <c r="IEI50" s="851"/>
      <c r="IEJ50" s="851"/>
      <c r="IEK50" s="851"/>
      <c r="IEL50" s="851"/>
      <c r="IEM50" s="851"/>
      <c r="IEN50" s="851"/>
      <c r="IEO50" s="851"/>
      <c r="IEP50" s="851"/>
      <c r="IEQ50" s="851"/>
      <c r="IER50" s="851"/>
      <c r="IES50" s="851"/>
      <c r="IET50" s="851"/>
      <c r="IEU50" s="851"/>
      <c r="IEV50" s="851"/>
      <c r="IEW50" s="851"/>
      <c r="IEX50" s="851"/>
      <c r="IEY50" s="851"/>
      <c r="IEZ50" s="851"/>
      <c r="IFA50" s="851"/>
      <c r="IFB50" s="851"/>
      <c r="IFC50" s="851"/>
      <c r="IFD50" s="851"/>
      <c r="IFE50" s="851"/>
      <c r="IFF50" s="851"/>
      <c r="IFG50" s="851"/>
      <c r="IFH50" s="851"/>
      <c r="IFI50" s="851"/>
      <c r="IFJ50" s="851"/>
      <c r="IFK50" s="851"/>
      <c r="IFL50" s="851"/>
      <c r="IFM50" s="851"/>
      <c r="IFN50" s="851"/>
      <c r="IFO50" s="851"/>
      <c r="IFP50" s="851"/>
      <c r="IFQ50" s="851"/>
      <c r="IFR50" s="851"/>
      <c r="IFS50" s="851"/>
      <c r="IFT50" s="851"/>
      <c r="IFU50" s="851"/>
      <c r="IFV50" s="851"/>
      <c r="IFW50" s="851"/>
      <c r="IFX50" s="851"/>
      <c r="IFY50" s="851"/>
      <c r="IFZ50" s="851"/>
      <c r="IGA50" s="851"/>
      <c r="IGB50" s="851"/>
      <c r="IGC50" s="851"/>
      <c r="IGD50" s="851"/>
      <c r="IGE50" s="851"/>
      <c r="IGF50" s="851"/>
      <c r="IGG50" s="851"/>
      <c r="IGH50" s="851"/>
      <c r="IGI50" s="851"/>
      <c r="IGJ50" s="851"/>
      <c r="IGK50" s="851"/>
      <c r="IGL50" s="851"/>
      <c r="IGM50" s="851"/>
      <c r="IGN50" s="851"/>
      <c r="IGO50" s="851"/>
      <c r="IGP50" s="851"/>
      <c r="IGQ50" s="851"/>
      <c r="IGR50" s="851"/>
      <c r="IGS50" s="851"/>
      <c r="IGT50" s="851"/>
      <c r="IGU50" s="851"/>
      <c r="IGV50" s="851"/>
      <c r="IGW50" s="851"/>
      <c r="IGX50" s="851"/>
      <c r="IGY50" s="851"/>
      <c r="IGZ50" s="851"/>
      <c r="IHA50" s="851"/>
      <c r="IHB50" s="851"/>
      <c r="IHC50" s="851"/>
      <c r="IHD50" s="851"/>
      <c r="IHE50" s="851"/>
      <c r="IHF50" s="851"/>
      <c r="IHG50" s="851"/>
      <c r="IHH50" s="851"/>
      <c r="IHI50" s="851"/>
      <c r="IHJ50" s="851"/>
      <c r="IHK50" s="851"/>
      <c r="IHL50" s="851"/>
      <c r="IHM50" s="851"/>
      <c r="IHN50" s="851"/>
      <c r="IHO50" s="851"/>
      <c r="IHP50" s="851"/>
      <c r="IHQ50" s="851"/>
      <c r="IHR50" s="851"/>
      <c r="IHS50" s="851"/>
      <c r="IHT50" s="851"/>
      <c r="IHU50" s="851"/>
      <c r="IHV50" s="851"/>
      <c r="IHW50" s="851"/>
      <c r="IHX50" s="851"/>
      <c r="IHY50" s="851"/>
      <c r="IHZ50" s="851"/>
      <c r="IIA50" s="851"/>
      <c r="IIB50" s="851"/>
      <c r="IIC50" s="851"/>
      <c r="IID50" s="851"/>
      <c r="IIE50" s="851"/>
      <c r="IIF50" s="851"/>
      <c r="IIG50" s="851"/>
      <c r="IIH50" s="851"/>
      <c r="III50" s="851"/>
      <c r="IIJ50" s="851"/>
      <c r="IIK50" s="851"/>
      <c r="IIL50" s="851"/>
      <c r="IIM50" s="851"/>
      <c r="IIN50" s="851"/>
      <c r="IIO50" s="851"/>
      <c r="IIP50" s="851"/>
      <c r="IIQ50" s="851"/>
      <c r="IIR50" s="851"/>
      <c r="IIS50" s="851"/>
      <c r="IIT50" s="851"/>
      <c r="IIU50" s="851"/>
      <c r="IIV50" s="851"/>
      <c r="IIW50" s="851"/>
      <c r="IIX50" s="851"/>
      <c r="IIY50" s="851"/>
      <c r="IIZ50" s="851"/>
      <c r="IJA50" s="851"/>
      <c r="IJB50" s="851"/>
      <c r="IJC50" s="851"/>
      <c r="IJD50" s="851"/>
      <c r="IJE50" s="851"/>
      <c r="IJF50" s="851"/>
      <c r="IJG50" s="851"/>
      <c r="IJH50" s="851"/>
      <c r="IJI50" s="851"/>
      <c r="IJJ50" s="851"/>
      <c r="IJK50" s="851"/>
      <c r="IJL50" s="851"/>
      <c r="IJM50" s="851"/>
      <c r="IJN50" s="851"/>
      <c r="IJO50" s="851"/>
      <c r="IJP50" s="851"/>
      <c r="IJQ50" s="851"/>
      <c r="IJR50" s="851"/>
      <c r="IJS50" s="851"/>
      <c r="IJT50" s="851"/>
      <c r="IJU50" s="851"/>
      <c r="IJV50" s="851"/>
      <c r="IJW50" s="851"/>
      <c r="IJX50" s="851"/>
      <c r="IJY50" s="851"/>
      <c r="IJZ50" s="851"/>
      <c r="IKA50" s="851"/>
      <c r="IKB50" s="851"/>
      <c r="IKC50" s="851"/>
      <c r="IKD50" s="851"/>
      <c r="IKE50" s="851"/>
      <c r="IKF50" s="851"/>
      <c r="IKG50" s="851"/>
      <c r="IKH50" s="851"/>
      <c r="IKI50" s="851"/>
      <c r="IKJ50" s="851"/>
      <c r="IKK50" s="851"/>
      <c r="IKL50" s="851"/>
      <c r="IKM50" s="851"/>
      <c r="IKN50" s="851"/>
      <c r="IKO50" s="851"/>
      <c r="IKP50" s="851"/>
      <c r="IKQ50" s="851"/>
      <c r="IKR50" s="851"/>
      <c r="IKS50" s="851"/>
      <c r="IKT50" s="851"/>
      <c r="IKU50" s="851"/>
      <c r="IKV50" s="851"/>
      <c r="IKW50" s="851"/>
      <c r="IKX50" s="851"/>
      <c r="IKY50" s="851"/>
      <c r="IKZ50" s="851"/>
      <c r="ILA50" s="851"/>
      <c r="ILB50" s="851"/>
      <c r="ILC50" s="851"/>
      <c r="ILD50" s="851"/>
      <c r="ILE50" s="851"/>
      <c r="ILF50" s="851"/>
      <c r="ILG50" s="851"/>
      <c r="ILH50" s="851"/>
      <c r="ILI50" s="851"/>
      <c r="ILJ50" s="851"/>
      <c r="ILK50" s="851"/>
      <c r="ILL50" s="851"/>
      <c r="ILM50" s="851"/>
      <c r="ILN50" s="851"/>
      <c r="ILO50" s="851"/>
      <c r="ILP50" s="851"/>
      <c r="ILQ50" s="851"/>
      <c r="ILR50" s="851"/>
      <c r="ILS50" s="851"/>
      <c r="ILT50" s="851"/>
      <c r="ILU50" s="851"/>
      <c r="ILV50" s="851"/>
      <c r="ILW50" s="851"/>
      <c r="ILX50" s="851"/>
      <c r="ILY50" s="851"/>
      <c r="ILZ50" s="851"/>
      <c r="IMA50" s="851"/>
      <c r="IMB50" s="851"/>
      <c r="IMC50" s="851"/>
      <c r="IMD50" s="851"/>
      <c r="IME50" s="851"/>
      <c r="IMF50" s="851"/>
      <c r="IMG50" s="851"/>
      <c r="IMH50" s="851"/>
      <c r="IMI50" s="851"/>
      <c r="IMJ50" s="851"/>
      <c r="IMK50" s="851"/>
      <c r="IML50" s="851"/>
      <c r="IMM50" s="851"/>
      <c r="IMN50" s="851"/>
      <c r="IMO50" s="851"/>
      <c r="IMP50" s="851"/>
      <c r="IMQ50" s="851"/>
      <c r="IMR50" s="851"/>
      <c r="IMS50" s="851"/>
      <c r="IMT50" s="851"/>
      <c r="IMU50" s="851"/>
      <c r="IMV50" s="851"/>
      <c r="IMW50" s="851"/>
      <c r="IMX50" s="851"/>
      <c r="IMY50" s="851"/>
      <c r="IMZ50" s="851"/>
      <c r="INA50" s="851"/>
      <c r="INB50" s="851"/>
      <c r="INC50" s="851"/>
      <c r="IND50" s="851"/>
      <c r="INE50" s="851"/>
      <c r="INF50" s="851"/>
      <c r="ING50" s="851"/>
      <c r="INH50" s="851"/>
      <c r="INI50" s="851"/>
      <c r="INJ50" s="851"/>
      <c r="INK50" s="851"/>
      <c r="INL50" s="851"/>
      <c r="INM50" s="851"/>
      <c r="INN50" s="851"/>
      <c r="INO50" s="851"/>
      <c r="INP50" s="851"/>
      <c r="INQ50" s="851"/>
      <c r="INR50" s="851"/>
      <c r="INS50" s="851"/>
      <c r="INT50" s="851"/>
      <c r="INU50" s="851"/>
      <c r="INV50" s="851"/>
      <c r="INW50" s="851"/>
      <c r="INX50" s="851"/>
      <c r="INY50" s="851"/>
      <c r="INZ50" s="851"/>
      <c r="IOA50" s="851"/>
      <c r="IOB50" s="851"/>
      <c r="IOC50" s="851"/>
      <c r="IOD50" s="851"/>
      <c r="IOE50" s="851"/>
      <c r="IOF50" s="851"/>
      <c r="IOG50" s="851"/>
      <c r="IOH50" s="851"/>
      <c r="IOI50" s="851"/>
      <c r="IOJ50" s="851"/>
      <c r="IOK50" s="851"/>
      <c r="IOL50" s="851"/>
      <c r="IOM50" s="851"/>
      <c r="ION50" s="851"/>
      <c r="IOO50" s="851"/>
      <c r="IOP50" s="851"/>
      <c r="IOQ50" s="851"/>
      <c r="IOR50" s="851"/>
      <c r="IOS50" s="851"/>
      <c r="IOT50" s="851"/>
      <c r="IOU50" s="851"/>
      <c r="IOV50" s="851"/>
      <c r="IOW50" s="851"/>
      <c r="IOX50" s="851"/>
      <c r="IOY50" s="851"/>
      <c r="IOZ50" s="851"/>
      <c r="IPA50" s="851"/>
      <c r="IPB50" s="851"/>
      <c r="IPC50" s="851"/>
      <c r="IPD50" s="851"/>
      <c r="IPE50" s="851"/>
      <c r="IPF50" s="851"/>
      <c r="IPG50" s="851"/>
      <c r="IPH50" s="851"/>
      <c r="IPI50" s="851"/>
      <c r="IPJ50" s="851"/>
      <c r="IPK50" s="851"/>
      <c r="IPL50" s="851"/>
      <c r="IPM50" s="851"/>
      <c r="IPN50" s="851"/>
      <c r="IPO50" s="851"/>
      <c r="IPP50" s="851"/>
      <c r="IPQ50" s="851"/>
      <c r="IPR50" s="851"/>
      <c r="IPS50" s="851"/>
      <c r="IPT50" s="851"/>
      <c r="IPU50" s="851"/>
      <c r="IPV50" s="851"/>
      <c r="IPW50" s="851"/>
      <c r="IPX50" s="851"/>
      <c r="IPY50" s="851"/>
      <c r="IPZ50" s="851"/>
      <c r="IQA50" s="851"/>
      <c r="IQB50" s="851"/>
      <c r="IQC50" s="851"/>
      <c r="IQD50" s="851"/>
      <c r="IQE50" s="851"/>
      <c r="IQF50" s="851"/>
      <c r="IQG50" s="851"/>
      <c r="IQH50" s="851"/>
      <c r="IQI50" s="851"/>
      <c r="IQJ50" s="851"/>
      <c r="IQK50" s="851"/>
      <c r="IQL50" s="851"/>
      <c r="IQM50" s="851"/>
      <c r="IQN50" s="851"/>
      <c r="IQO50" s="851"/>
      <c r="IQP50" s="851"/>
      <c r="IQQ50" s="851"/>
      <c r="IQR50" s="851"/>
      <c r="IQS50" s="851"/>
      <c r="IQT50" s="851"/>
      <c r="IQU50" s="851"/>
      <c r="IQV50" s="851"/>
      <c r="IQW50" s="851"/>
      <c r="IQX50" s="851"/>
      <c r="IQY50" s="851"/>
      <c r="IQZ50" s="851"/>
      <c r="IRA50" s="851"/>
      <c r="IRB50" s="851"/>
      <c r="IRC50" s="851"/>
      <c r="IRD50" s="851"/>
      <c r="IRE50" s="851"/>
      <c r="IRF50" s="851"/>
      <c r="IRG50" s="851"/>
      <c r="IRH50" s="851"/>
      <c r="IRI50" s="851"/>
      <c r="IRJ50" s="851"/>
      <c r="IRK50" s="851"/>
      <c r="IRL50" s="851"/>
      <c r="IRM50" s="851"/>
      <c r="IRN50" s="851"/>
      <c r="IRO50" s="851"/>
      <c r="IRP50" s="851"/>
      <c r="IRQ50" s="851"/>
      <c r="IRR50" s="851"/>
      <c r="IRS50" s="851"/>
      <c r="IRT50" s="851"/>
      <c r="IRU50" s="851"/>
      <c r="IRV50" s="851"/>
      <c r="IRW50" s="851"/>
      <c r="IRX50" s="851"/>
      <c r="IRY50" s="851"/>
      <c r="IRZ50" s="851"/>
      <c r="ISA50" s="851"/>
      <c r="ISB50" s="851"/>
      <c r="ISC50" s="851"/>
      <c r="ISD50" s="851"/>
      <c r="ISE50" s="851"/>
      <c r="ISF50" s="851"/>
      <c r="ISG50" s="851"/>
      <c r="ISH50" s="851"/>
      <c r="ISI50" s="851"/>
      <c r="ISJ50" s="851"/>
      <c r="ISK50" s="851"/>
      <c r="ISL50" s="851"/>
      <c r="ISM50" s="851"/>
      <c r="ISN50" s="851"/>
      <c r="ISO50" s="851"/>
      <c r="ISP50" s="851"/>
      <c r="ISQ50" s="851"/>
      <c r="ISR50" s="851"/>
      <c r="ISS50" s="851"/>
      <c r="IST50" s="851"/>
      <c r="ISU50" s="851"/>
      <c r="ISV50" s="851"/>
      <c r="ISW50" s="851"/>
      <c r="ISX50" s="851"/>
      <c r="ISY50" s="851"/>
      <c r="ISZ50" s="851"/>
      <c r="ITA50" s="851"/>
      <c r="ITB50" s="851"/>
      <c r="ITC50" s="851"/>
      <c r="ITD50" s="851"/>
      <c r="ITE50" s="851"/>
      <c r="ITF50" s="851"/>
      <c r="ITG50" s="851"/>
      <c r="ITH50" s="851"/>
      <c r="ITI50" s="851"/>
      <c r="ITJ50" s="851"/>
      <c r="ITK50" s="851"/>
      <c r="ITL50" s="851"/>
      <c r="ITM50" s="851"/>
      <c r="ITN50" s="851"/>
      <c r="ITO50" s="851"/>
      <c r="ITP50" s="851"/>
      <c r="ITQ50" s="851"/>
      <c r="ITR50" s="851"/>
      <c r="ITS50" s="851"/>
      <c r="ITT50" s="851"/>
      <c r="ITU50" s="851"/>
      <c r="ITV50" s="851"/>
      <c r="ITW50" s="851"/>
      <c r="ITX50" s="851"/>
      <c r="ITY50" s="851"/>
      <c r="ITZ50" s="851"/>
      <c r="IUA50" s="851"/>
      <c r="IUB50" s="851"/>
      <c r="IUC50" s="851"/>
      <c r="IUD50" s="851"/>
      <c r="IUE50" s="851"/>
      <c r="IUF50" s="851"/>
      <c r="IUG50" s="851"/>
      <c r="IUH50" s="851"/>
      <c r="IUI50" s="851"/>
      <c r="IUJ50" s="851"/>
      <c r="IUK50" s="851"/>
      <c r="IUL50" s="851"/>
      <c r="IUM50" s="851"/>
      <c r="IUN50" s="851"/>
      <c r="IUO50" s="851"/>
      <c r="IUP50" s="851"/>
      <c r="IUQ50" s="851"/>
      <c r="IUR50" s="851"/>
      <c r="IUS50" s="851"/>
      <c r="IUT50" s="851"/>
      <c r="IUU50" s="851"/>
      <c r="IUV50" s="851"/>
      <c r="IUW50" s="851"/>
      <c r="IUX50" s="851"/>
      <c r="IUY50" s="851"/>
      <c r="IUZ50" s="851"/>
      <c r="IVA50" s="851"/>
      <c r="IVB50" s="851"/>
      <c r="IVC50" s="851"/>
      <c r="IVD50" s="851"/>
      <c r="IVE50" s="851"/>
      <c r="IVF50" s="851"/>
      <c r="IVG50" s="851"/>
      <c r="IVH50" s="851"/>
      <c r="IVI50" s="851"/>
      <c r="IVJ50" s="851"/>
      <c r="IVK50" s="851"/>
      <c r="IVL50" s="851"/>
      <c r="IVM50" s="851"/>
      <c r="IVN50" s="851"/>
      <c r="IVO50" s="851"/>
      <c r="IVP50" s="851"/>
      <c r="IVQ50" s="851"/>
      <c r="IVR50" s="851"/>
      <c r="IVS50" s="851"/>
      <c r="IVT50" s="851"/>
      <c r="IVU50" s="851"/>
      <c r="IVV50" s="851"/>
      <c r="IVW50" s="851"/>
      <c r="IVX50" s="851"/>
      <c r="IVY50" s="851"/>
      <c r="IVZ50" s="851"/>
      <c r="IWA50" s="851"/>
      <c r="IWB50" s="851"/>
      <c r="IWC50" s="851"/>
      <c r="IWD50" s="851"/>
      <c r="IWE50" s="851"/>
      <c r="IWF50" s="851"/>
      <c r="IWG50" s="851"/>
      <c r="IWH50" s="851"/>
      <c r="IWI50" s="851"/>
      <c r="IWJ50" s="851"/>
      <c r="IWK50" s="851"/>
      <c r="IWL50" s="851"/>
      <c r="IWM50" s="851"/>
      <c r="IWN50" s="851"/>
      <c r="IWO50" s="851"/>
      <c r="IWP50" s="851"/>
      <c r="IWQ50" s="851"/>
      <c r="IWR50" s="851"/>
      <c r="IWS50" s="851"/>
      <c r="IWT50" s="851"/>
      <c r="IWU50" s="851"/>
      <c r="IWV50" s="851"/>
      <c r="IWW50" s="851"/>
      <c r="IWX50" s="851"/>
      <c r="IWY50" s="851"/>
      <c r="IWZ50" s="851"/>
      <c r="IXA50" s="851"/>
      <c r="IXB50" s="851"/>
      <c r="IXC50" s="851"/>
      <c r="IXD50" s="851"/>
      <c r="IXE50" s="851"/>
      <c r="IXF50" s="851"/>
      <c r="IXG50" s="851"/>
      <c r="IXH50" s="851"/>
      <c r="IXI50" s="851"/>
      <c r="IXJ50" s="851"/>
      <c r="IXK50" s="851"/>
      <c r="IXL50" s="851"/>
      <c r="IXM50" s="851"/>
      <c r="IXN50" s="851"/>
      <c r="IXO50" s="851"/>
      <c r="IXP50" s="851"/>
      <c r="IXQ50" s="851"/>
      <c r="IXR50" s="851"/>
      <c r="IXS50" s="851"/>
      <c r="IXT50" s="851"/>
      <c r="IXU50" s="851"/>
      <c r="IXV50" s="851"/>
      <c r="IXW50" s="851"/>
      <c r="IXX50" s="851"/>
      <c r="IXY50" s="851"/>
      <c r="IXZ50" s="851"/>
      <c r="IYA50" s="851"/>
      <c r="IYB50" s="851"/>
      <c r="IYC50" s="851"/>
      <c r="IYD50" s="851"/>
      <c r="IYE50" s="851"/>
      <c r="IYF50" s="851"/>
      <c r="IYG50" s="851"/>
      <c r="IYH50" s="851"/>
      <c r="IYI50" s="851"/>
      <c r="IYJ50" s="851"/>
      <c r="IYK50" s="851"/>
      <c r="IYL50" s="851"/>
      <c r="IYM50" s="851"/>
      <c r="IYN50" s="851"/>
      <c r="IYO50" s="851"/>
      <c r="IYP50" s="851"/>
      <c r="IYQ50" s="851"/>
      <c r="IYR50" s="851"/>
      <c r="IYS50" s="851"/>
      <c r="IYT50" s="851"/>
      <c r="IYU50" s="851"/>
      <c r="IYV50" s="851"/>
      <c r="IYW50" s="851"/>
      <c r="IYX50" s="851"/>
      <c r="IYY50" s="851"/>
      <c r="IYZ50" s="851"/>
      <c r="IZA50" s="851"/>
      <c r="IZB50" s="851"/>
      <c r="IZC50" s="851"/>
      <c r="IZD50" s="851"/>
      <c r="IZE50" s="851"/>
      <c r="IZF50" s="851"/>
      <c r="IZG50" s="851"/>
      <c r="IZH50" s="851"/>
      <c r="IZI50" s="851"/>
      <c r="IZJ50" s="851"/>
      <c r="IZK50" s="851"/>
      <c r="IZL50" s="851"/>
      <c r="IZM50" s="851"/>
      <c r="IZN50" s="851"/>
      <c r="IZO50" s="851"/>
      <c r="IZP50" s="851"/>
      <c r="IZQ50" s="851"/>
      <c r="IZR50" s="851"/>
      <c r="IZS50" s="851"/>
      <c r="IZT50" s="851"/>
      <c r="IZU50" s="851"/>
      <c r="IZV50" s="851"/>
      <c r="IZW50" s="851"/>
      <c r="IZX50" s="851"/>
      <c r="IZY50" s="851"/>
      <c r="IZZ50" s="851"/>
      <c r="JAA50" s="851"/>
      <c r="JAB50" s="851"/>
      <c r="JAC50" s="851"/>
      <c r="JAD50" s="851"/>
      <c r="JAE50" s="851"/>
      <c r="JAF50" s="851"/>
      <c r="JAG50" s="851"/>
      <c r="JAH50" s="851"/>
      <c r="JAI50" s="851"/>
      <c r="JAJ50" s="851"/>
      <c r="JAK50" s="851"/>
      <c r="JAL50" s="851"/>
      <c r="JAM50" s="851"/>
      <c r="JAN50" s="851"/>
      <c r="JAO50" s="851"/>
      <c r="JAP50" s="851"/>
      <c r="JAQ50" s="851"/>
      <c r="JAR50" s="851"/>
      <c r="JAS50" s="851"/>
      <c r="JAT50" s="851"/>
      <c r="JAU50" s="851"/>
      <c r="JAV50" s="851"/>
      <c r="JAW50" s="851"/>
      <c r="JAX50" s="851"/>
      <c r="JAY50" s="851"/>
      <c r="JAZ50" s="851"/>
      <c r="JBA50" s="851"/>
      <c r="JBB50" s="851"/>
      <c r="JBC50" s="851"/>
      <c r="JBD50" s="851"/>
      <c r="JBE50" s="851"/>
      <c r="JBF50" s="851"/>
      <c r="JBG50" s="851"/>
      <c r="JBH50" s="851"/>
      <c r="JBI50" s="851"/>
      <c r="JBJ50" s="851"/>
      <c r="JBK50" s="851"/>
      <c r="JBL50" s="851"/>
      <c r="JBM50" s="851"/>
      <c r="JBN50" s="851"/>
      <c r="JBO50" s="851"/>
      <c r="JBP50" s="851"/>
      <c r="JBQ50" s="851"/>
      <c r="JBR50" s="851"/>
      <c r="JBS50" s="851"/>
      <c r="JBT50" s="851"/>
      <c r="JBU50" s="851"/>
      <c r="JBV50" s="851"/>
      <c r="JBW50" s="851"/>
      <c r="JBX50" s="851"/>
      <c r="JBY50" s="851"/>
      <c r="JBZ50" s="851"/>
      <c r="JCA50" s="851"/>
      <c r="JCB50" s="851"/>
      <c r="JCC50" s="851"/>
      <c r="JCD50" s="851"/>
      <c r="JCE50" s="851"/>
      <c r="JCF50" s="851"/>
      <c r="JCG50" s="851"/>
      <c r="JCH50" s="851"/>
      <c r="JCI50" s="851"/>
      <c r="JCJ50" s="851"/>
      <c r="JCK50" s="851"/>
      <c r="JCL50" s="851"/>
      <c r="JCM50" s="851"/>
      <c r="JCN50" s="851"/>
      <c r="JCO50" s="851"/>
      <c r="JCP50" s="851"/>
      <c r="JCQ50" s="851"/>
      <c r="JCR50" s="851"/>
      <c r="JCS50" s="851"/>
      <c r="JCT50" s="851"/>
      <c r="JCU50" s="851"/>
      <c r="JCV50" s="851"/>
      <c r="JCW50" s="851"/>
      <c r="JCX50" s="851"/>
      <c r="JCY50" s="851"/>
      <c r="JCZ50" s="851"/>
      <c r="JDA50" s="851"/>
      <c r="JDB50" s="851"/>
      <c r="JDC50" s="851"/>
      <c r="JDD50" s="851"/>
      <c r="JDE50" s="851"/>
      <c r="JDF50" s="851"/>
      <c r="JDG50" s="851"/>
      <c r="JDH50" s="851"/>
      <c r="JDI50" s="851"/>
      <c r="JDJ50" s="851"/>
      <c r="JDK50" s="851"/>
      <c r="JDL50" s="851"/>
      <c r="JDM50" s="851"/>
      <c r="JDN50" s="851"/>
      <c r="JDO50" s="851"/>
      <c r="JDP50" s="851"/>
      <c r="JDQ50" s="851"/>
      <c r="JDR50" s="851"/>
      <c r="JDS50" s="851"/>
      <c r="JDT50" s="851"/>
      <c r="JDU50" s="851"/>
      <c r="JDV50" s="851"/>
      <c r="JDW50" s="851"/>
      <c r="JDX50" s="851"/>
      <c r="JDY50" s="851"/>
      <c r="JDZ50" s="851"/>
      <c r="JEA50" s="851"/>
      <c r="JEB50" s="851"/>
      <c r="JEC50" s="851"/>
      <c r="JED50" s="851"/>
      <c r="JEE50" s="851"/>
      <c r="JEF50" s="851"/>
      <c r="JEG50" s="851"/>
      <c r="JEH50" s="851"/>
      <c r="JEI50" s="851"/>
      <c r="JEJ50" s="851"/>
      <c r="JEK50" s="851"/>
      <c r="JEL50" s="851"/>
      <c r="JEM50" s="851"/>
      <c r="JEN50" s="851"/>
      <c r="JEO50" s="851"/>
      <c r="JEP50" s="851"/>
      <c r="JEQ50" s="851"/>
      <c r="JER50" s="851"/>
      <c r="JES50" s="851"/>
      <c r="JET50" s="851"/>
      <c r="JEU50" s="851"/>
      <c r="JEV50" s="851"/>
      <c r="JEW50" s="851"/>
      <c r="JEX50" s="851"/>
      <c r="JEY50" s="851"/>
      <c r="JEZ50" s="851"/>
      <c r="JFA50" s="851"/>
      <c r="JFB50" s="851"/>
      <c r="JFC50" s="851"/>
      <c r="JFD50" s="851"/>
      <c r="JFE50" s="851"/>
      <c r="JFF50" s="851"/>
      <c r="JFG50" s="851"/>
      <c r="JFH50" s="851"/>
      <c r="JFI50" s="851"/>
      <c r="JFJ50" s="851"/>
      <c r="JFK50" s="851"/>
      <c r="JFL50" s="851"/>
      <c r="JFM50" s="851"/>
      <c r="JFN50" s="851"/>
      <c r="JFO50" s="851"/>
      <c r="JFP50" s="851"/>
      <c r="JFQ50" s="851"/>
      <c r="JFR50" s="851"/>
      <c r="JFS50" s="851"/>
      <c r="JFT50" s="851"/>
      <c r="JFU50" s="851"/>
      <c r="JFV50" s="851"/>
      <c r="JFW50" s="851"/>
      <c r="JFX50" s="851"/>
      <c r="JFY50" s="851"/>
      <c r="JFZ50" s="851"/>
      <c r="JGA50" s="851"/>
      <c r="JGB50" s="851"/>
      <c r="JGC50" s="851"/>
      <c r="JGD50" s="851"/>
      <c r="JGE50" s="851"/>
      <c r="JGF50" s="851"/>
      <c r="JGG50" s="851"/>
      <c r="JGH50" s="851"/>
      <c r="JGI50" s="851"/>
      <c r="JGJ50" s="851"/>
      <c r="JGK50" s="851"/>
      <c r="JGL50" s="851"/>
      <c r="JGM50" s="851"/>
      <c r="JGN50" s="851"/>
      <c r="JGO50" s="851"/>
      <c r="JGP50" s="851"/>
      <c r="JGQ50" s="851"/>
      <c r="JGR50" s="851"/>
      <c r="JGS50" s="851"/>
      <c r="JGT50" s="851"/>
      <c r="JGU50" s="851"/>
      <c r="JGV50" s="851"/>
      <c r="JGW50" s="851"/>
      <c r="JGX50" s="851"/>
      <c r="JGY50" s="851"/>
      <c r="JGZ50" s="851"/>
      <c r="JHA50" s="851"/>
      <c r="JHB50" s="851"/>
      <c r="JHC50" s="851"/>
      <c r="JHD50" s="851"/>
      <c r="JHE50" s="851"/>
      <c r="JHF50" s="851"/>
      <c r="JHG50" s="851"/>
      <c r="JHH50" s="851"/>
      <c r="JHI50" s="851"/>
      <c r="JHJ50" s="851"/>
      <c r="JHK50" s="851"/>
      <c r="JHL50" s="851"/>
      <c r="JHM50" s="851"/>
      <c r="JHN50" s="851"/>
      <c r="JHO50" s="851"/>
      <c r="JHP50" s="851"/>
      <c r="JHQ50" s="851"/>
      <c r="JHR50" s="851"/>
      <c r="JHS50" s="851"/>
      <c r="JHT50" s="851"/>
      <c r="JHU50" s="851"/>
      <c r="JHV50" s="851"/>
      <c r="JHW50" s="851"/>
      <c r="JHX50" s="851"/>
      <c r="JHY50" s="851"/>
      <c r="JHZ50" s="851"/>
      <c r="JIA50" s="851"/>
      <c r="JIB50" s="851"/>
      <c r="JIC50" s="851"/>
      <c r="JID50" s="851"/>
      <c r="JIE50" s="851"/>
      <c r="JIF50" s="851"/>
      <c r="JIG50" s="851"/>
      <c r="JIH50" s="851"/>
      <c r="JII50" s="851"/>
      <c r="JIJ50" s="851"/>
      <c r="JIK50" s="851"/>
      <c r="JIL50" s="851"/>
      <c r="JIM50" s="851"/>
      <c r="JIN50" s="851"/>
      <c r="JIO50" s="851"/>
      <c r="JIP50" s="851"/>
      <c r="JIQ50" s="851"/>
      <c r="JIR50" s="851"/>
      <c r="JIS50" s="851"/>
      <c r="JIT50" s="851"/>
      <c r="JIU50" s="851"/>
      <c r="JIV50" s="851"/>
      <c r="JIW50" s="851"/>
      <c r="JIX50" s="851"/>
      <c r="JIY50" s="851"/>
      <c r="JIZ50" s="851"/>
      <c r="JJA50" s="851"/>
      <c r="JJB50" s="851"/>
      <c r="JJC50" s="851"/>
      <c r="JJD50" s="851"/>
      <c r="JJE50" s="851"/>
      <c r="JJF50" s="851"/>
      <c r="JJG50" s="851"/>
      <c r="JJH50" s="851"/>
      <c r="JJI50" s="851"/>
      <c r="JJJ50" s="851"/>
      <c r="JJK50" s="851"/>
      <c r="JJL50" s="851"/>
      <c r="JJM50" s="851"/>
      <c r="JJN50" s="851"/>
      <c r="JJO50" s="851"/>
      <c r="JJP50" s="851"/>
      <c r="JJQ50" s="851"/>
      <c r="JJR50" s="851"/>
      <c r="JJS50" s="851"/>
      <c r="JJT50" s="851"/>
      <c r="JJU50" s="851"/>
      <c r="JJV50" s="851"/>
      <c r="JJW50" s="851"/>
      <c r="JJX50" s="851"/>
      <c r="JJY50" s="851"/>
      <c r="JJZ50" s="851"/>
      <c r="JKA50" s="851"/>
      <c r="JKB50" s="851"/>
      <c r="JKC50" s="851"/>
      <c r="JKD50" s="851"/>
      <c r="JKE50" s="851"/>
      <c r="JKF50" s="851"/>
      <c r="JKG50" s="851"/>
      <c r="JKH50" s="851"/>
      <c r="JKI50" s="851"/>
      <c r="JKJ50" s="851"/>
      <c r="JKK50" s="851"/>
      <c r="JKL50" s="851"/>
      <c r="JKM50" s="851"/>
      <c r="JKN50" s="851"/>
      <c r="JKO50" s="851"/>
      <c r="JKP50" s="851"/>
      <c r="JKQ50" s="851"/>
      <c r="JKR50" s="851"/>
      <c r="JKS50" s="851"/>
      <c r="JKT50" s="851"/>
      <c r="JKU50" s="851"/>
      <c r="JKV50" s="851"/>
      <c r="JKW50" s="851"/>
      <c r="JKX50" s="851"/>
      <c r="JKY50" s="851"/>
      <c r="JKZ50" s="851"/>
      <c r="JLA50" s="851"/>
      <c r="JLB50" s="851"/>
      <c r="JLC50" s="851"/>
      <c r="JLD50" s="851"/>
      <c r="JLE50" s="851"/>
      <c r="JLF50" s="851"/>
      <c r="JLG50" s="851"/>
      <c r="JLH50" s="851"/>
      <c r="JLI50" s="851"/>
      <c r="JLJ50" s="851"/>
      <c r="JLK50" s="851"/>
      <c r="JLL50" s="851"/>
      <c r="JLM50" s="851"/>
      <c r="JLN50" s="851"/>
      <c r="JLO50" s="851"/>
      <c r="JLP50" s="851"/>
      <c r="JLQ50" s="851"/>
      <c r="JLR50" s="851"/>
      <c r="JLS50" s="851"/>
      <c r="JLT50" s="851"/>
      <c r="JLU50" s="851"/>
      <c r="JLV50" s="851"/>
      <c r="JLW50" s="851"/>
      <c r="JLX50" s="851"/>
      <c r="JLY50" s="851"/>
      <c r="JLZ50" s="851"/>
      <c r="JMA50" s="851"/>
      <c r="JMB50" s="851"/>
      <c r="JMC50" s="851"/>
      <c r="JMD50" s="851"/>
      <c r="JME50" s="851"/>
      <c r="JMF50" s="851"/>
      <c r="JMG50" s="851"/>
      <c r="JMH50" s="851"/>
      <c r="JMI50" s="851"/>
      <c r="JMJ50" s="851"/>
      <c r="JMK50" s="851"/>
      <c r="JML50" s="851"/>
      <c r="JMM50" s="851"/>
      <c r="JMN50" s="851"/>
      <c r="JMO50" s="851"/>
      <c r="JMP50" s="851"/>
      <c r="JMQ50" s="851"/>
      <c r="JMR50" s="851"/>
      <c r="JMS50" s="851"/>
      <c r="JMT50" s="851"/>
      <c r="JMU50" s="851"/>
      <c r="JMV50" s="851"/>
      <c r="JMW50" s="851"/>
      <c r="JMX50" s="851"/>
      <c r="JMY50" s="851"/>
      <c r="JMZ50" s="851"/>
      <c r="JNA50" s="851"/>
      <c r="JNB50" s="851"/>
      <c r="JNC50" s="851"/>
      <c r="JND50" s="851"/>
      <c r="JNE50" s="851"/>
      <c r="JNF50" s="851"/>
      <c r="JNG50" s="851"/>
      <c r="JNH50" s="851"/>
      <c r="JNI50" s="851"/>
      <c r="JNJ50" s="851"/>
      <c r="JNK50" s="851"/>
      <c r="JNL50" s="851"/>
      <c r="JNM50" s="851"/>
      <c r="JNN50" s="851"/>
      <c r="JNO50" s="851"/>
      <c r="JNP50" s="851"/>
      <c r="JNQ50" s="851"/>
      <c r="JNR50" s="851"/>
      <c r="JNS50" s="851"/>
      <c r="JNT50" s="851"/>
      <c r="JNU50" s="851"/>
      <c r="JNV50" s="851"/>
      <c r="JNW50" s="851"/>
      <c r="JNX50" s="851"/>
      <c r="JNY50" s="851"/>
      <c r="JNZ50" s="851"/>
      <c r="JOA50" s="851"/>
      <c r="JOB50" s="851"/>
      <c r="JOC50" s="851"/>
      <c r="JOD50" s="851"/>
      <c r="JOE50" s="851"/>
      <c r="JOF50" s="851"/>
      <c r="JOG50" s="851"/>
      <c r="JOH50" s="851"/>
      <c r="JOI50" s="851"/>
      <c r="JOJ50" s="851"/>
      <c r="JOK50" s="851"/>
      <c r="JOL50" s="851"/>
      <c r="JOM50" s="851"/>
      <c r="JON50" s="851"/>
      <c r="JOO50" s="851"/>
      <c r="JOP50" s="851"/>
      <c r="JOQ50" s="851"/>
      <c r="JOR50" s="851"/>
      <c r="JOS50" s="851"/>
      <c r="JOT50" s="851"/>
      <c r="JOU50" s="851"/>
      <c r="JOV50" s="851"/>
      <c r="JOW50" s="851"/>
      <c r="JOX50" s="851"/>
      <c r="JOY50" s="851"/>
      <c r="JOZ50" s="851"/>
      <c r="JPA50" s="851"/>
      <c r="JPB50" s="851"/>
      <c r="JPC50" s="851"/>
      <c r="JPD50" s="851"/>
      <c r="JPE50" s="851"/>
      <c r="JPF50" s="851"/>
      <c r="JPG50" s="851"/>
      <c r="JPH50" s="851"/>
      <c r="JPI50" s="851"/>
      <c r="JPJ50" s="851"/>
      <c r="JPK50" s="851"/>
      <c r="JPL50" s="851"/>
      <c r="JPM50" s="851"/>
      <c r="JPN50" s="851"/>
      <c r="JPO50" s="851"/>
      <c r="JPP50" s="851"/>
      <c r="JPQ50" s="851"/>
      <c r="JPR50" s="851"/>
      <c r="JPS50" s="851"/>
      <c r="JPT50" s="851"/>
      <c r="JPU50" s="851"/>
      <c r="JPV50" s="851"/>
      <c r="JPW50" s="851"/>
      <c r="JPX50" s="851"/>
      <c r="JPY50" s="851"/>
      <c r="JPZ50" s="851"/>
      <c r="JQA50" s="851"/>
      <c r="JQB50" s="851"/>
      <c r="JQC50" s="851"/>
      <c r="JQD50" s="851"/>
      <c r="JQE50" s="851"/>
      <c r="JQF50" s="851"/>
      <c r="JQG50" s="851"/>
      <c r="JQH50" s="851"/>
      <c r="JQI50" s="851"/>
      <c r="JQJ50" s="851"/>
      <c r="JQK50" s="851"/>
      <c r="JQL50" s="851"/>
      <c r="JQM50" s="851"/>
      <c r="JQN50" s="851"/>
      <c r="JQO50" s="851"/>
      <c r="JQP50" s="851"/>
      <c r="JQQ50" s="851"/>
      <c r="JQR50" s="851"/>
      <c r="JQS50" s="851"/>
      <c r="JQT50" s="851"/>
      <c r="JQU50" s="851"/>
      <c r="JQV50" s="851"/>
      <c r="JQW50" s="851"/>
      <c r="JQX50" s="851"/>
      <c r="JQY50" s="851"/>
      <c r="JQZ50" s="851"/>
      <c r="JRA50" s="851"/>
      <c r="JRB50" s="851"/>
      <c r="JRC50" s="851"/>
      <c r="JRD50" s="851"/>
      <c r="JRE50" s="851"/>
      <c r="JRF50" s="851"/>
      <c r="JRG50" s="851"/>
      <c r="JRH50" s="851"/>
      <c r="JRI50" s="851"/>
      <c r="JRJ50" s="851"/>
      <c r="JRK50" s="851"/>
      <c r="JRL50" s="851"/>
      <c r="JRM50" s="851"/>
      <c r="JRN50" s="851"/>
      <c r="JRO50" s="851"/>
      <c r="JRP50" s="851"/>
      <c r="JRQ50" s="851"/>
      <c r="JRR50" s="851"/>
      <c r="JRS50" s="851"/>
      <c r="JRT50" s="851"/>
      <c r="JRU50" s="851"/>
      <c r="JRV50" s="851"/>
      <c r="JRW50" s="851"/>
      <c r="JRX50" s="851"/>
      <c r="JRY50" s="851"/>
      <c r="JRZ50" s="851"/>
      <c r="JSA50" s="851"/>
      <c r="JSB50" s="851"/>
      <c r="JSC50" s="851"/>
      <c r="JSD50" s="851"/>
      <c r="JSE50" s="851"/>
      <c r="JSF50" s="851"/>
      <c r="JSG50" s="851"/>
      <c r="JSH50" s="851"/>
      <c r="JSI50" s="851"/>
      <c r="JSJ50" s="851"/>
      <c r="JSK50" s="851"/>
      <c r="JSL50" s="851"/>
      <c r="JSM50" s="851"/>
      <c r="JSN50" s="851"/>
      <c r="JSO50" s="851"/>
      <c r="JSP50" s="851"/>
      <c r="JSQ50" s="851"/>
      <c r="JSR50" s="851"/>
      <c r="JSS50" s="851"/>
      <c r="JST50" s="851"/>
      <c r="JSU50" s="851"/>
      <c r="JSV50" s="851"/>
      <c r="JSW50" s="851"/>
      <c r="JSX50" s="851"/>
      <c r="JSY50" s="851"/>
      <c r="JSZ50" s="851"/>
      <c r="JTA50" s="851"/>
      <c r="JTB50" s="851"/>
      <c r="JTC50" s="851"/>
      <c r="JTD50" s="851"/>
      <c r="JTE50" s="851"/>
      <c r="JTF50" s="851"/>
      <c r="JTG50" s="851"/>
      <c r="JTH50" s="851"/>
      <c r="JTI50" s="851"/>
      <c r="JTJ50" s="851"/>
      <c r="JTK50" s="851"/>
      <c r="JTL50" s="851"/>
      <c r="JTM50" s="851"/>
      <c r="JTN50" s="851"/>
      <c r="JTO50" s="851"/>
      <c r="JTP50" s="851"/>
      <c r="JTQ50" s="851"/>
      <c r="JTR50" s="851"/>
      <c r="JTS50" s="851"/>
      <c r="JTT50" s="851"/>
      <c r="JTU50" s="851"/>
      <c r="JTV50" s="851"/>
      <c r="JTW50" s="851"/>
      <c r="JTX50" s="851"/>
      <c r="JTY50" s="851"/>
      <c r="JTZ50" s="851"/>
      <c r="JUA50" s="851"/>
      <c r="JUB50" s="851"/>
      <c r="JUC50" s="851"/>
      <c r="JUD50" s="851"/>
      <c r="JUE50" s="851"/>
      <c r="JUF50" s="851"/>
      <c r="JUG50" s="851"/>
      <c r="JUH50" s="851"/>
      <c r="JUI50" s="851"/>
      <c r="JUJ50" s="851"/>
      <c r="JUK50" s="851"/>
      <c r="JUL50" s="851"/>
      <c r="JUM50" s="851"/>
      <c r="JUN50" s="851"/>
      <c r="JUO50" s="851"/>
      <c r="JUP50" s="851"/>
      <c r="JUQ50" s="851"/>
      <c r="JUR50" s="851"/>
      <c r="JUS50" s="851"/>
      <c r="JUT50" s="851"/>
      <c r="JUU50" s="851"/>
      <c r="JUV50" s="851"/>
      <c r="JUW50" s="851"/>
      <c r="JUX50" s="851"/>
      <c r="JUY50" s="851"/>
      <c r="JUZ50" s="851"/>
      <c r="JVA50" s="851"/>
      <c r="JVB50" s="851"/>
      <c r="JVC50" s="851"/>
      <c r="JVD50" s="851"/>
      <c r="JVE50" s="851"/>
      <c r="JVF50" s="851"/>
      <c r="JVG50" s="851"/>
      <c r="JVH50" s="851"/>
      <c r="JVI50" s="851"/>
      <c r="JVJ50" s="851"/>
      <c r="JVK50" s="851"/>
      <c r="JVL50" s="851"/>
      <c r="JVM50" s="851"/>
      <c r="JVN50" s="851"/>
      <c r="JVO50" s="851"/>
      <c r="JVP50" s="851"/>
      <c r="JVQ50" s="851"/>
      <c r="JVR50" s="851"/>
      <c r="JVS50" s="851"/>
      <c r="JVT50" s="851"/>
      <c r="JVU50" s="851"/>
      <c r="JVV50" s="851"/>
      <c r="JVW50" s="851"/>
      <c r="JVX50" s="851"/>
      <c r="JVY50" s="851"/>
      <c r="JVZ50" s="851"/>
      <c r="JWA50" s="851"/>
      <c r="JWB50" s="851"/>
      <c r="JWC50" s="851"/>
      <c r="JWD50" s="851"/>
      <c r="JWE50" s="851"/>
      <c r="JWF50" s="851"/>
      <c r="JWG50" s="851"/>
      <c r="JWH50" s="851"/>
      <c r="JWI50" s="851"/>
      <c r="JWJ50" s="851"/>
      <c r="JWK50" s="851"/>
      <c r="JWL50" s="851"/>
      <c r="JWM50" s="851"/>
      <c r="JWN50" s="851"/>
      <c r="JWO50" s="851"/>
      <c r="JWP50" s="851"/>
      <c r="JWQ50" s="851"/>
      <c r="JWR50" s="851"/>
      <c r="JWS50" s="851"/>
      <c r="JWT50" s="851"/>
      <c r="JWU50" s="851"/>
      <c r="JWV50" s="851"/>
      <c r="JWW50" s="851"/>
      <c r="JWX50" s="851"/>
      <c r="JWY50" s="851"/>
      <c r="JWZ50" s="851"/>
      <c r="JXA50" s="851"/>
      <c r="JXB50" s="851"/>
      <c r="JXC50" s="851"/>
      <c r="JXD50" s="851"/>
      <c r="JXE50" s="851"/>
      <c r="JXF50" s="851"/>
      <c r="JXG50" s="851"/>
      <c r="JXH50" s="851"/>
      <c r="JXI50" s="851"/>
      <c r="JXJ50" s="851"/>
      <c r="JXK50" s="851"/>
      <c r="JXL50" s="851"/>
      <c r="JXM50" s="851"/>
      <c r="JXN50" s="851"/>
      <c r="JXO50" s="851"/>
      <c r="JXP50" s="851"/>
      <c r="JXQ50" s="851"/>
      <c r="JXR50" s="851"/>
      <c r="JXS50" s="851"/>
      <c r="JXT50" s="851"/>
      <c r="JXU50" s="851"/>
      <c r="JXV50" s="851"/>
      <c r="JXW50" s="851"/>
      <c r="JXX50" s="851"/>
      <c r="JXY50" s="851"/>
      <c r="JXZ50" s="851"/>
      <c r="JYA50" s="851"/>
      <c r="JYB50" s="851"/>
      <c r="JYC50" s="851"/>
      <c r="JYD50" s="851"/>
      <c r="JYE50" s="851"/>
      <c r="JYF50" s="851"/>
      <c r="JYG50" s="851"/>
      <c r="JYH50" s="851"/>
      <c r="JYI50" s="851"/>
      <c r="JYJ50" s="851"/>
      <c r="JYK50" s="851"/>
      <c r="JYL50" s="851"/>
      <c r="JYM50" s="851"/>
      <c r="JYN50" s="851"/>
      <c r="JYO50" s="851"/>
      <c r="JYP50" s="851"/>
      <c r="JYQ50" s="851"/>
      <c r="JYR50" s="851"/>
      <c r="JYS50" s="851"/>
      <c r="JYT50" s="851"/>
      <c r="JYU50" s="851"/>
      <c r="JYV50" s="851"/>
      <c r="JYW50" s="851"/>
      <c r="JYX50" s="851"/>
      <c r="JYY50" s="851"/>
      <c r="JYZ50" s="851"/>
      <c r="JZA50" s="851"/>
      <c r="JZB50" s="851"/>
      <c r="JZC50" s="851"/>
      <c r="JZD50" s="851"/>
      <c r="JZE50" s="851"/>
      <c r="JZF50" s="851"/>
      <c r="JZG50" s="851"/>
      <c r="JZH50" s="851"/>
      <c r="JZI50" s="851"/>
      <c r="JZJ50" s="851"/>
      <c r="JZK50" s="851"/>
      <c r="JZL50" s="851"/>
      <c r="JZM50" s="851"/>
      <c r="JZN50" s="851"/>
      <c r="JZO50" s="851"/>
      <c r="JZP50" s="851"/>
      <c r="JZQ50" s="851"/>
      <c r="JZR50" s="851"/>
      <c r="JZS50" s="851"/>
      <c r="JZT50" s="851"/>
      <c r="JZU50" s="851"/>
      <c r="JZV50" s="851"/>
      <c r="JZW50" s="851"/>
      <c r="JZX50" s="851"/>
      <c r="JZY50" s="851"/>
      <c r="JZZ50" s="851"/>
      <c r="KAA50" s="851"/>
      <c r="KAB50" s="851"/>
      <c r="KAC50" s="851"/>
      <c r="KAD50" s="851"/>
      <c r="KAE50" s="851"/>
      <c r="KAF50" s="851"/>
      <c r="KAG50" s="851"/>
      <c r="KAH50" s="851"/>
      <c r="KAI50" s="851"/>
      <c r="KAJ50" s="851"/>
      <c r="KAK50" s="851"/>
      <c r="KAL50" s="851"/>
      <c r="KAM50" s="851"/>
      <c r="KAN50" s="851"/>
      <c r="KAO50" s="851"/>
      <c r="KAP50" s="851"/>
      <c r="KAQ50" s="851"/>
      <c r="KAR50" s="851"/>
      <c r="KAS50" s="851"/>
      <c r="KAT50" s="851"/>
      <c r="KAU50" s="851"/>
      <c r="KAV50" s="851"/>
      <c r="KAW50" s="851"/>
      <c r="KAX50" s="851"/>
      <c r="KAY50" s="851"/>
      <c r="KAZ50" s="851"/>
      <c r="KBA50" s="851"/>
      <c r="KBB50" s="851"/>
      <c r="KBC50" s="851"/>
      <c r="KBD50" s="851"/>
      <c r="KBE50" s="851"/>
      <c r="KBF50" s="851"/>
      <c r="KBG50" s="851"/>
      <c r="KBH50" s="851"/>
      <c r="KBI50" s="851"/>
      <c r="KBJ50" s="851"/>
      <c r="KBK50" s="851"/>
      <c r="KBL50" s="851"/>
      <c r="KBM50" s="851"/>
      <c r="KBN50" s="851"/>
      <c r="KBO50" s="851"/>
      <c r="KBP50" s="851"/>
      <c r="KBQ50" s="851"/>
      <c r="KBR50" s="851"/>
      <c r="KBS50" s="851"/>
      <c r="KBT50" s="851"/>
      <c r="KBU50" s="851"/>
      <c r="KBV50" s="851"/>
      <c r="KBW50" s="851"/>
      <c r="KBX50" s="851"/>
      <c r="KBY50" s="851"/>
      <c r="KBZ50" s="851"/>
      <c r="KCA50" s="851"/>
      <c r="KCB50" s="851"/>
      <c r="KCC50" s="851"/>
      <c r="KCD50" s="851"/>
      <c r="KCE50" s="851"/>
      <c r="KCF50" s="851"/>
      <c r="KCG50" s="851"/>
      <c r="KCH50" s="851"/>
      <c r="KCI50" s="851"/>
      <c r="KCJ50" s="851"/>
      <c r="KCK50" s="851"/>
      <c r="KCL50" s="851"/>
      <c r="KCM50" s="851"/>
      <c r="KCN50" s="851"/>
      <c r="KCO50" s="851"/>
      <c r="KCP50" s="851"/>
      <c r="KCQ50" s="851"/>
      <c r="KCR50" s="851"/>
      <c r="KCS50" s="851"/>
      <c r="KCT50" s="851"/>
      <c r="KCU50" s="851"/>
      <c r="KCV50" s="851"/>
      <c r="KCW50" s="851"/>
      <c r="KCX50" s="851"/>
      <c r="KCY50" s="851"/>
      <c r="KCZ50" s="851"/>
      <c r="KDA50" s="851"/>
      <c r="KDB50" s="851"/>
      <c r="KDC50" s="851"/>
      <c r="KDD50" s="851"/>
      <c r="KDE50" s="851"/>
      <c r="KDF50" s="851"/>
      <c r="KDG50" s="851"/>
      <c r="KDH50" s="851"/>
      <c r="KDI50" s="851"/>
      <c r="KDJ50" s="851"/>
      <c r="KDK50" s="851"/>
      <c r="KDL50" s="851"/>
      <c r="KDM50" s="851"/>
      <c r="KDN50" s="851"/>
      <c r="KDO50" s="851"/>
      <c r="KDP50" s="851"/>
      <c r="KDQ50" s="851"/>
      <c r="KDR50" s="851"/>
      <c r="KDS50" s="851"/>
      <c r="KDT50" s="851"/>
      <c r="KDU50" s="851"/>
      <c r="KDV50" s="851"/>
      <c r="KDW50" s="851"/>
      <c r="KDX50" s="851"/>
      <c r="KDY50" s="851"/>
      <c r="KDZ50" s="851"/>
      <c r="KEA50" s="851"/>
      <c r="KEB50" s="851"/>
      <c r="KEC50" s="851"/>
      <c r="KED50" s="851"/>
      <c r="KEE50" s="851"/>
      <c r="KEF50" s="851"/>
      <c r="KEG50" s="851"/>
      <c r="KEH50" s="851"/>
      <c r="KEI50" s="851"/>
      <c r="KEJ50" s="851"/>
      <c r="KEK50" s="851"/>
      <c r="KEL50" s="851"/>
      <c r="KEM50" s="851"/>
      <c r="KEN50" s="851"/>
      <c r="KEO50" s="851"/>
      <c r="KEP50" s="851"/>
      <c r="KEQ50" s="851"/>
      <c r="KER50" s="851"/>
      <c r="KES50" s="851"/>
      <c r="KET50" s="851"/>
      <c r="KEU50" s="851"/>
      <c r="KEV50" s="851"/>
      <c r="KEW50" s="851"/>
      <c r="KEX50" s="851"/>
      <c r="KEY50" s="851"/>
      <c r="KEZ50" s="851"/>
      <c r="KFA50" s="851"/>
      <c r="KFB50" s="851"/>
      <c r="KFC50" s="851"/>
      <c r="KFD50" s="851"/>
      <c r="KFE50" s="851"/>
      <c r="KFF50" s="851"/>
      <c r="KFG50" s="851"/>
      <c r="KFH50" s="851"/>
      <c r="KFI50" s="851"/>
      <c r="KFJ50" s="851"/>
      <c r="KFK50" s="851"/>
      <c r="KFL50" s="851"/>
      <c r="KFM50" s="851"/>
      <c r="KFN50" s="851"/>
      <c r="KFO50" s="851"/>
      <c r="KFP50" s="851"/>
      <c r="KFQ50" s="851"/>
      <c r="KFR50" s="851"/>
      <c r="KFS50" s="851"/>
      <c r="KFT50" s="851"/>
      <c r="KFU50" s="851"/>
      <c r="KFV50" s="851"/>
      <c r="KFW50" s="851"/>
      <c r="KFX50" s="851"/>
      <c r="KFY50" s="851"/>
      <c r="KFZ50" s="851"/>
      <c r="KGA50" s="851"/>
      <c r="KGB50" s="851"/>
      <c r="KGC50" s="851"/>
      <c r="KGD50" s="851"/>
      <c r="KGE50" s="851"/>
      <c r="KGF50" s="851"/>
      <c r="KGG50" s="851"/>
      <c r="KGH50" s="851"/>
      <c r="KGI50" s="851"/>
      <c r="KGJ50" s="851"/>
      <c r="KGK50" s="851"/>
      <c r="KGL50" s="851"/>
      <c r="KGM50" s="851"/>
      <c r="KGN50" s="851"/>
      <c r="KGO50" s="851"/>
      <c r="KGP50" s="851"/>
      <c r="KGQ50" s="851"/>
      <c r="KGR50" s="851"/>
      <c r="KGS50" s="851"/>
      <c r="KGT50" s="851"/>
      <c r="KGU50" s="851"/>
      <c r="KGV50" s="851"/>
      <c r="KGW50" s="851"/>
      <c r="KGX50" s="851"/>
      <c r="KGY50" s="851"/>
      <c r="KGZ50" s="851"/>
      <c r="KHA50" s="851"/>
      <c r="KHB50" s="851"/>
      <c r="KHC50" s="851"/>
      <c r="KHD50" s="851"/>
      <c r="KHE50" s="851"/>
      <c r="KHF50" s="851"/>
      <c r="KHG50" s="851"/>
      <c r="KHH50" s="851"/>
      <c r="KHI50" s="851"/>
      <c r="KHJ50" s="851"/>
      <c r="KHK50" s="851"/>
      <c r="KHL50" s="851"/>
      <c r="KHM50" s="851"/>
      <c r="KHN50" s="851"/>
      <c r="KHO50" s="851"/>
      <c r="KHP50" s="851"/>
      <c r="KHQ50" s="851"/>
      <c r="KHR50" s="851"/>
      <c r="KHS50" s="851"/>
      <c r="KHT50" s="851"/>
      <c r="KHU50" s="851"/>
      <c r="KHV50" s="851"/>
      <c r="KHW50" s="851"/>
      <c r="KHX50" s="851"/>
      <c r="KHY50" s="851"/>
      <c r="KHZ50" s="851"/>
      <c r="KIA50" s="851"/>
      <c r="KIB50" s="851"/>
      <c r="KIC50" s="851"/>
      <c r="KID50" s="851"/>
      <c r="KIE50" s="851"/>
      <c r="KIF50" s="851"/>
      <c r="KIG50" s="851"/>
      <c r="KIH50" s="851"/>
      <c r="KII50" s="851"/>
      <c r="KIJ50" s="851"/>
      <c r="KIK50" s="851"/>
      <c r="KIL50" s="851"/>
      <c r="KIM50" s="851"/>
      <c r="KIN50" s="851"/>
      <c r="KIO50" s="851"/>
      <c r="KIP50" s="851"/>
      <c r="KIQ50" s="851"/>
      <c r="KIR50" s="851"/>
      <c r="KIS50" s="851"/>
      <c r="KIT50" s="851"/>
      <c r="KIU50" s="851"/>
      <c r="KIV50" s="851"/>
      <c r="KIW50" s="851"/>
      <c r="KIX50" s="851"/>
      <c r="KIY50" s="851"/>
      <c r="KIZ50" s="851"/>
      <c r="KJA50" s="851"/>
      <c r="KJB50" s="851"/>
      <c r="KJC50" s="851"/>
      <c r="KJD50" s="851"/>
      <c r="KJE50" s="851"/>
      <c r="KJF50" s="851"/>
      <c r="KJG50" s="851"/>
      <c r="KJH50" s="851"/>
      <c r="KJI50" s="851"/>
      <c r="KJJ50" s="851"/>
      <c r="KJK50" s="851"/>
      <c r="KJL50" s="851"/>
      <c r="KJM50" s="851"/>
      <c r="KJN50" s="851"/>
      <c r="KJO50" s="851"/>
      <c r="KJP50" s="851"/>
      <c r="KJQ50" s="851"/>
      <c r="KJR50" s="851"/>
      <c r="KJS50" s="851"/>
      <c r="KJT50" s="851"/>
      <c r="KJU50" s="851"/>
      <c r="KJV50" s="851"/>
      <c r="KJW50" s="851"/>
      <c r="KJX50" s="851"/>
      <c r="KJY50" s="851"/>
      <c r="KJZ50" s="851"/>
      <c r="KKA50" s="851"/>
      <c r="KKB50" s="851"/>
      <c r="KKC50" s="851"/>
      <c r="KKD50" s="851"/>
      <c r="KKE50" s="851"/>
      <c r="KKF50" s="851"/>
      <c r="KKG50" s="851"/>
      <c r="KKH50" s="851"/>
      <c r="KKI50" s="851"/>
      <c r="KKJ50" s="851"/>
      <c r="KKK50" s="851"/>
      <c r="KKL50" s="851"/>
      <c r="KKM50" s="851"/>
      <c r="KKN50" s="851"/>
      <c r="KKO50" s="851"/>
      <c r="KKP50" s="851"/>
      <c r="KKQ50" s="851"/>
      <c r="KKR50" s="851"/>
      <c r="KKS50" s="851"/>
      <c r="KKT50" s="851"/>
      <c r="KKU50" s="851"/>
      <c r="KKV50" s="851"/>
      <c r="KKW50" s="851"/>
      <c r="KKX50" s="851"/>
      <c r="KKY50" s="851"/>
      <c r="KKZ50" s="851"/>
      <c r="KLA50" s="851"/>
      <c r="KLB50" s="851"/>
      <c r="KLC50" s="851"/>
      <c r="KLD50" s="851"/>
      <c r="KLE50" s="851"/>
      <c r="KLF50" s="851"/>
      <c r="KLG50" s="851"/>
      <c r="KLH50" s="851"/>
      <c r="KLI50" s="851"/>
      <c r="KLJ50" s="851"/>
      <c r="KLK50" s="851"/>
      <c r="KLL50" s="851"/>
      <c r="KLM50" s="851"/>
      <c r="KLN50" s="851"/>
      <c r="KLO50" s="851"/>
      <c r="KLP50" s="851"/>
      <c r="KLQ50" s="851"/>
      <c r="KLR50" s="851"/>
      <c r="KLS50" s="851"/>
      <c r="KLT50" s="851"/>
      <c r="KLU50" s="851"/>
      <c r="KLV50" s="851"/>
      <c r="KLW50" s="851"/>
      <c r="KLX50" s="851"/>
      <c r="KLY50" s="851"/>
      <c r="KLZ50" s="851"/>
      <c r="KMA50" s="851"/>
      <c r="KMB50" s="851"/>
      <c r="KMC50" s="851"/>
      <c r="KMD50" s="851"/>
      <c r="KME50" s="851"/>
      <c r="KMF50" s="851"/>
      <c r="KMG50" s="851"/>
      <c r="KMH50" s="851"/>
      <c r="KMI50" s="851"/>
      <c r="KMJ50" s="851"/>
      <c r="KMK50" s="851"/>
      <c r="KML50" s="851"/>
      <c r="KMM50" s="851"/>
      <c r="KMN50" s="851"/>
      <c r="KMO50" s="851"/>
      <c r="KMP50" s="851"/>
      <c r="KMQ50" s="851"/>
      <c r="KMR50" s="851"/>
      <c r="KMS50" s="851"/>
      <c r="KMT50" s="851"/>
      <c r="KMU50" s="851"/>
      <c r="KMV50" s="851"/>
      <c r="KMW50" s="851"/>
      <c r="KMX50" s="851"/>
      <c r="KMY50" s="851"/>
      <c r="KMZ50" s="851"/>
      <c r="KNA50" s="851"/>
      <c r="KNB50" s="851"/>
      <c r="KNC50" s="851"/>
      <c r="KND50" s="851"/>
      <c r="KNE50" s="851"/>
      <c r="KNF50" s="851"/>
      <c r="KNG50" s="851"/>
      <c r="KNH50" s="851"/>
      <c r="KNI50" s="851"/>
      <c r="KNJ50" s="851"/>
      <c r="KNK50" s="851"/>
      <c r="KNL50" s="851"/>
      <c r="KNM50" s="851"/>
      <c r="KNN50" s="851"/>
      <c r="KNO50" s="851"/>
      <c r="KNP50" s="851"/>
      <c r="KNQ50" s="851"/>
      <c r="KNR50" s="851"/>
      <c r="KNS50" s="851"/>
      <c r="KNT50" s="851"/>
      <c r="KNU50" s="851"/>
      <c r="KNV50" s="851"/>
      <c r="KNW50" s="851"/>
      <c r="KNX50" s="851"/>
      <c r="KNY50" s="851"/>
      <c r="KNZ50" s="851"/>
      <c r="KOA50" s="851"/>
      <c r="KOB50" s="851"/>
      <c r="KOC50" s="851"/>
      <c r="KOD50" s="851"/>
      <c r="KOE50" s="851"/>
      <c r="KOF50" s="851"/>
      <c r="KOG50" s="851"/>
      <c r="KOH50" s="851"/>
      <c r="KOI50" s="851"/>
      <c r="KOJ50" s="851"/>
      <c r="KOK50" s="851"/>
      <c r="KOL50" s="851"/>
      <c r="KOM50" s="851"/>
      <c r="KON50" s="851"/>
      <c r="KOO50" s="851"/>
      <c r="KOP50" s="851"/>
      <c r="KOQ50" s="851"/>
      <c r="KOR50" s="851"/>
      <c r="KOS50" s="851"/>
      <c r="KOT50" s="851"/>
      <c r="KOU50" s="851"/>
      <c r="KOV50" s="851"/>
      <c r="KOW50" s="851"/>
      <c r="KOX50" s="851"/>
      <c r="KOY50" s="851"/>
      <c r="KOZ50" s="851"/>
      <c r="KPA50" s="851"/>
      <c r="KPB50" s="851"/>
      <c r="KPC50" s="851"/>
      <c r="KPD50" s="851"/>
      <c r="KPE50" s="851"/>
      <c r="KPF50" s="851"/>
      <c r="KPG50" s="851"/>
      <c r="KPH50" s="851"/>
      <c r="KPI50" s="851"/>
      <c r="KPJ50" s="851"/>
      <c r="KPK50" s="851"/>
      <c r="KPL50" s="851"/>
      <c r="KPM50" s="851"/>
      <c r="KPN50" s="851"/>
      <c r="KPO50" s="851"/>
      <c r="KPP50" s="851"/>
      <c r="KPQ50" s="851"/>
      <c r="KPR50" s="851"/>
      <c r="KPS50" s="851"/>
      <c r="KPT50" s="851"/>
      <c r="KPU50" s="851"/>
      <c r="KPV50" s="851"/>
      <c r="KPW50" s="851"/>
      <c r="KPX50" s="851"/>
      <c r="KPY50" s="851"/>
      <c r="KPZ50" s="851"/>
      <c r="KQA50" s="851"/>
      <c r="KQB50" s="851"/>
      <c r="KQC50" s="851"/>
      <c r="KQD50" s="851"/>
      <c r="KQE50" s="851"/>
      <c r="KQF50" s="851"/>
      <c r="KQG50" s="851"/>
      <c r="KQH50" s="851"/>
      <c r="KQI50" s="851"/>
      <c r="KQJ50" s="851"/>
      <c r="KQK50" s="851"/>
      <c r="KQL50" s="851"/>
      <c r="KQM50" s="851"/>
      <c r="KQN50" s="851"/>
      <c r="KQO50" s="851"/>
      <c r="KQP50" s="851"/>
      <c r="KQQ50" s="851"/>
      <c r="KQR50" s="851"/>
      <c r="KQS50" s="851"/>
      <c r="KQT50" s="851"/>
      <c r="KQU50" s="851"/>
      <c r="KQV50" s="851"/>
      <c r="KQW50" s="851"/>
      <c r="KQX50" s="851"/>
      <c r="KQY50" s="851"/>
      <c r="KQZ50" s="851"/>
      <c r="KRA50" s="851"/>
      <c r="KRB50" s="851"/>
      <c r="KRC50" s="851"/>
      <c r="KRD50" s="851"/>
      <c r="KRE50" s="851"/>
      <c r="KRF50" s="851"/>
      <c r="KRG50" s="851"/>
      <c r="KRH50" s="851"/>
      <c r="KRI50" s="851"/>
      <c r="KRJ50" s="851"/>
      <c r="KRK50" s="851"/>
      <c r="KRL50" s="851"/>
      <c r="KRM50" s="851"/>
      <c r="KRN50" s="851"/>
      <c r="KRO50" s="851"/>
      <c r="KRP50" s="851"/>
      <c r="KRQ50" s="851"/>
      <c r="KRR50" s="851"/>
      <c r="KRS50" s="851"/>
      <c r="KRT50" s="851"/>
      <c r="KRU50" s="851"/>
      <c r="KRV50" s="851"/>
      <c r="KRW50" s="851"/>
      <c r="KRX50" s="851"/>
      <c r="KRY50" s="851"/>
      <c r="KRZ50" s="851"/>
      <c r="KSA50" s="851"/>
      <c r="KSB50" s="851"/>
      <c r="KSC50" s="851"/>
      <c r="KSD50" s="851"/>
      <c r="KSE50" s="851"/>
      <c r="KSF50" s="851"/>
      <c r="KSG50" s="851"/>
      <c r="KSH50" s="851"/>
      <c r="KSI50" s="851"/>
      <c r="KSJ50" s="851"/>
      <c r="KSK50" s="851"/>
      <c r="KSL50" s="851"/>
      <c r="KSM50" s="851"/>
      <c r="KSN50" s="851"/>
      <c r="KSO50" s="851"/>
      <c r="KSP50" s="851"/>
      <c r="KSQ50" s="851"/>
      <c r="KSR50" s="851"/>
      <c r="KSS50" s="851"/>
      <c r="KST50" s="851"/>
      <c r="KSU50" s="851"/>
      <c r="KSV50" s="851"/>
      <c r="KSW50" s="851"/>
      <c r="KSX50" s="851"/>
      <c r="KSY50" s="851"/>
      <c r="KSZ50" s="851"/>
      <c r="KTA50" s="851"/>
      <c r="KTB50" s="851"/>
      <c r="KTC50" s="851"/>
      <c r="KTD50" s="851"/>
      <c r="KTE50" s="851"/>
      <c r="KTF50" s="851"/>
      <c r="KTG50" s="851"/>
      <c r="KTH50" s="851"/>
      <c r="KTI50" s="851"/>
      <c r="KTJ50" s="851"/>
      <c r="KTK50" s="851"/>
      <c r="KTL50" s="851"/>
      <c r="KTM50" s="851"/>
      <c r="KTN50" s="851"/>
      <c r="KTO50" s="851"/>
      <c r="KTP50" s="851"/>
      <c r="KTQ50" s="851"/>
      <c r="KTR50" s="851"/>
      <c r="KTS50" s="851"/>
      <c r="KTT50" s="851"/>
      <c r="KTU50" s="851"/>
      <c r="KTV50" s="851"/>
      <c r="KTW50" s="851"/>
      <c r="KTX50" s="851"/>
      <c r="KTY50" s="851"/>
      <c r="KTZ50" s="851"/>
      <c r="KUA50" s="851"/>
      <c r="KUB50" s="851"/>
      <c r="KUC50" s="851"/>
      <c r="KUD50" s="851"/>
      <c r="KUE50" s="851"/>
      <c r="KUF50" s="851"/>
      <c r="KUG50" s="851"/>
      <c r="KUH50" s="851"/>
      <c r="KUI50" s="851"/>
      <c r="KUJ50" s="851"/>
      <c r="KUK50" s="851"/>
      <c r="KUL50" s="851"/>
      <c r="KUM50" s="851"/>
      <c r="KUN50" s="851"/>
      <c r="KUO50" s="851"/>
      <c r="KUP50" s="851"/>
      <c r="KUQ50" s="851"/>
      <c r="KUR50" s="851"/>
      <c r="KUS50" s="851"/>
      <c r="KUT50" s="851"/>
      <c r="KUU50" s="851"/>
      <c r="KUV50" s="851"/>
      <c r="KUW50" s="851"/>
      <c r="KUX50" s="851"/>
      <c r="KUY50" s="851"/>
      <c r="KUZ50" s="851"/>
      <c r="KVA50" s="851"/>
      <c r="KVB50" s="851"/>
      <c r="KVC50" s="851"/>
      <c r="KVD50" s="851"/>
      <c r="KVE50" s="851"/>
      <c r="KVF50" s="851"/>
      <c r="KVG50" s="851"/>
      <c r="KVH50" s="851"/>
      <c r="KVI50" s="851"/>
      <c r="KVJ50" s="851"/>
      <c r="KVK50" s="851"/>
      <c r="KVL50" s="851"/>
      <c r="KVM50" s="851"/>
      <c r="KVN50" s="851"/>
      <c r="KVO50" s="851"/>
      <c r="KVP50" s="851"/>
      <c r="KVQ50" s="851"/>
      <c r="KVR50" s="851"/>
      <c r="KVS50" s="851"/>
      <c r="KVT50" s="851"/>
      <c r="KVU50" s="851"/>
      <c r="KVV50" s="851"/>
      <c r="KVW50" s="851"/>
      <c r="KVX50" s="851"/>
      <c r="KVY50" s="851"/>
      <c r="KVZ50" s="851"/>
      <c r="KWA50" s="851"/>
      <c r="KWB50" s="851"/>
      <c r="KWC50" s="851"/>
      <c r="KWD50" s="851"/>
      <c r="KWE50" s="851"/>
      <c r="KWF50" s="851"/>
      <c r="KWG50" s="851"/>
      <c r="KWH50" s="851"/>
      <c r="KWI50" s="851"/>
      <c r="KWJ50" s="851"/>
      <c r="KWK50" s="851"/>
      <c r="KWL50" s="851"/>
      <c r="KWM50" s="851"/>
      <c r="KWN50" s="851"/>
      <c r="KWO50" s="851"/>
      <c r="KWP50" s="851"/>
      <c r="KWQ50" s="851"/>
      <c r="KWR50" s="851"/>
      <c r="KWS50" s="851"/>
      <c r="KWT50" s="851"/>
      <c r="KWU50" s="851"/>
      <c r="KWV50" s="851"/>
      <c r="KWW50" s="851"/>
      <c r="KWX50" s="851"/>
      <c r="KWY50" s="851"/>
      <c r="KWZ50" s="851"/>
      <c r="KXA50" s="851"/>
      <c r="KXB50" s="851"/>
      <c r="KXC50" s="851"/>
      <c r="KXD50" s="851"/>
      <c r="KXE50" s="851"/>
      <c r="KXF50" s="851"/>
      <c r="KXG50" s="851"/>
      <c r="KXH50" s="851"/>
      <c r="KXI50" s="851"/>
      <c r="KXJ50" s="851"/>
      <c r="KXK50" s="851"/>
      <c r="KXL50" s="851"/>
      <c r="KXM50" s="851"/>
      <c r="KXN50" s="851"/>
      <c r="KXO50" s="851"/>
      <c r="KXP50" s="851"/>
      <c r="KXQ50" s="851"/>
      <c r="KXR50" s="851"/>
      <c r="KXS50" s="851"/>
      <c r="KXT50" s="851"/>
      <c r="KXU50" s="851"/>
      <c r="KXV50" s="851"/>
      <c r="KXW50" s="851"/>
      <c r="KXX50" s="851"/>
      <c r="KXY50" s="851"/>
      <c r="KXZ50" s="851"/>
      <c r="KYA50" s="851"/>
      <c r="KYB50" s="851"/>
      <c r="KYC50" s="851"/>
      <c r="KYD50" s="851"/>
      <c r="KYE50" s="851"/>
      <c r="KYF50" s="851"/>
      <c r="KYG50" s="851"/>
      <c r="KYH50" s="851"/>
      <c r="KYI50" s="851"/>
      <c r="KYJ50" s="851"/>
      <c r="KYK50" s="851"/>
      <c r="KYL50" s="851"/>
      <c r="KYM50" s="851"/>
      <c r="KYN50" s="851"/>
      <c r="KYO50" s="851"/>
      <c r="KYP50" s="851"/>
      <c r="KYQ50" s="851"/>
      <c r="KYR50" s="851"/>
      <c r="KYS50" s="851"/>
      <c r="KYT50" s="851"/>
      <c r="KYU50" s="851"/>
      <c r="KYV50" s="851"/>
      <c r="KYW50" s="851"/>
      <c r="KYX50" s="851"/>
      <c r="KYY50" s="851"/>
      <c r="KYZ50" s="851"/>
      <c r="KZA50" s="851"/>
      <c r="KZB50" s="851"/>
      <c r="KZC50" s="851"/>
      <c r="KZD50" s="851"/>
      <c r="KZE50" s="851"/>
      <c r="KZF50" s="851"/>
      <c r="KZG50" s="851"/>
      <c r="KZH50" s="851"/>
      <c r="KZI50" s="851"/>
      <c r="KZJ50" s="851"/>
      <c r="KZK50" s="851"/>
      <c r="KZL50" s="851"/>
      <c r="KZM50" s="851"/>
      <c r="KZN50" s="851"/>
      <c r="KZO50" s="851"/>
      <c r="KZP50" s="851"/>
      <c r="KZQ50" s="851"/>
      <c r="KZR50" s="851"/>
      <c r="KZS50" s="851"/>
      <c r="KZT50" s="851"/>
      <c r="KZU50" s="851"/>
      <c r="KZV50" s="851"/>
      <c r="KZW50" s="851"/>
      <c r="KZX50" s="851"/>
      <c r="KZY50" s="851"/>
      <c r="KZZ50" s="851"/>
      <c r="LAA50" s="851"/>
      <c r="LAB50" s="851"/>
      <c r="LAC50" s="851"/>
      <c r="LAD50" s="851"/>
      <c r="LAE50" s="851"/>
      <c r="LAF50" s="851"/>
      <c r="LAG50" s="851"/>
      <c r="LAH50" s="851"/>
      <c r="LAI50" s="851"/>
      <c r="LAJ50" s="851"/>
      <c r="LAK50" s="851"/>
      <c r="LAL50" s="851"/>
      <c r="LAM50" s="851"/>
      <c r="LAN50" s="851"/>
      <c r="LAO50" s="851"/>
      <c r="LAP50" s="851"/>
      <c r="LAQ50" s="851"/>
      <c r="LAR50" s="851"/>
      <c r="LAS50" s="851"/>
      <c r="LAT50" s="851"/>
      <c r="LAU50" s="851"/>
      <c r="LAV50" s="851"/>
      <c r="LAW50" s="851"/>
      <c r="LAX50" s="851"/>
      <c r="LAY50" s="851"/>
      <c r="LAZ50" s="851"/>
      <c r="LBA50" s="851"/>
      <c r="LBB50" s="851"/>
      <c r="LBC50" s="851"/>
      <c r="LBD50" s="851"/>
      <c r="LBE50" s="851"/>
      <c r="LBF50" s="851"/>
      <c r="LBG50" s="851"/>
      <c r="LBH50" s="851"/>
      <c r="LBI50" s="851"/>
      <c r="LBJ50" s="851"/>
      <c r="LBK50" s="851"/>
      <c r="LBL50" s="851"/>
      <c r="LBM50" s="851"/>
      <c r="LBN50" s="851"/>
      <c r="LBO50" s="851"/>
      <c r="LBP50" s="851"/>
      <c r="LBQ50" s="851"/>
      <c r="LBR50" s="851"/>
      <c r="LBS50" s="851"/>
      <c r="LBT50" s="851"/>
      <c r="LBU50" s="851"/>
      <c r="LBV50" s="851"/>
      <c r="LBW50" s="851"/>
      <c r="LBX50" s="851"/>
      <c r="LBY50" s="851"/>
      <c r="LBZ50" s="851"/>
      <c r="LCA50" s="851"/>
      <c r="LCB50" s="851"/>
      <c r="LCC50" s="851"/>
      <c r="LCD50" s="851"/>
      <c r="LCE50" s="851"/>
      <c r="LCF50" s="851"/>
      <c r="LCG50" s="851"/>
      <c r="LCH50" s="851"/>
      <c r="LCI50" s="851"/>
      <c r="LCJ50" s="851"/>
      <c r="LCK50" s="851"/>
      <c r="LCL50" s="851"/>
      <c r="LCM50" s="851"/>
      <c r="LCN50" s="851"/>
      <c r="LCO50" s="851"/>
      <c r="LCP50" s="851"/>
      <c r="LCQ50" s="851"/>
      <c r="LCR50" s="851"/>
      <c r="LCS50" s="851"/>
      <c r="LCT50" s="851"/>
      <c r="LCU50" s="851"/>
      <c r="LCV50" s="851"/>
      <c r="LCW50" s="851"/>
      <c r="LCX50" s="851"/>
      <c r="LCY50" s="851"/>
      <c r="LCZ50" s="851"/>
      <c r="LDA50" s="851"/>
      <c r="LDB50" s="851"/>
      <c r="LDC50" s="851"/>
      <c r="LDD50" s="851"/>
      <c r="LDE50" s="851"/>
      <c r="LDF50" s="851"/>
      <c r="LDG50" s="851"/>
      <c r="LDH50" s="851"/>
      <c r="LDI50" s="851"/>
      <c r="LDJ50" s="851"/>
      <c r="LDK50" s="851"/>
      <c r="LDL50" s="851"/>
      <c r="LDM50" s="851"/>
      <c r="LDN50" s="851"/>
      <c r="LDO50" s="851"/>
      <c r="LDP50" s="851"/>
      <c r="LDQ50" s="851"/>
      <c r="LDR50" s="851"/>
      <c r="LDS50" s="851"/>
      <c r="LDT50" s="851"/>
      <c r="LDU50" s="851"/>
      <c r="LDV50" s="851"/>
      <c r="LDW50" s="851"/>
      <c r="LDX50" s="851"/>
      <c r="LDY50" s="851"/>
      <c r="LDZ50" s="851"/>
      <c r="LEA50" s="851"/>
      <c r="LEB50" s="851"/>
      <c r="LEC50" s="851"/>
      <c r="LED50" s="851"/>
      <c r="LEE50" s="851"/>
      <c r="LEF50" s="851"/>
      <c r="LEG50" s="851"/>
      <c r="LEH50" s="851"/>
      <c r="LEI50" s="851"/>
      <c r="LEJ50" s="851"/>
      <c r="LEK50" s="851"/>
      <c r="LEL50" s="851"/>
      <c r="LEM50" s="851"/>
      <c r="LEN50" s="851"/>
      <c r="LEO50" s="851"/>
      <c r="LEP50" s="851"/>
      <c r="LEQ50" s="851"/>
      <c r="LER50" s="851"/>
      <c r="LES50" s="851"/>
      <c r="LET50" s="851"/>
      <c r="LEU50" s="851"/>
      <c r="LEV50" s="851"/>
      <c r="LEW50" s="851"/>
      <c r="LEX50" s="851"/>
      <c r="LEY50" s="851"/>
      <c r="LEZ50" s="851"/>
      <c r="LFA50" s="851"/>
      <c r="LFB50" s="851"/>
      <c r="LFC50" s="851"/>
      <c r="LFD50" s="851"/>
      <c r="LFE50" s="851"/>
      <c r="LFF50" s="851"/>
      <c r="LFG50" s="851"/>
      <c r="LFH50" s="851"/>
      <c r="LFI50" s="851"/>
      <c r="LFJ50" s="851"/>
      <c r="LFK50" s="851"/>
      <c r="LFL50" s="851"/>
      <c r="LFM50" s="851"/>
      <c r="LFN50" s="851"/>
      <c r="LFO50" s="851"/>
      <c r="LFP50" s="851"/>
      <c r="LFQ50" s="851"/>
      <c r="LFR50" s="851"/>
      <c r="LFS50" s="851"/>
      <c r="LFT50" s="851"/>
      <c r="LFU50" s="851"/>
      <c r="LFV50" s="851"/>
      <c r="LFW50" s="851"/>
      <c r="LFX50" s="851"/>
      <c r="LFY50" s="851"/>
      <c r="LFZ50" s="851"/>
      <c r="LGA50" s="851"/>
      <c r="LGB50" s="851"/>
      <c r="LGC50" s="851"/>
      <c r="LGD50" s="851"/>
      <c r="LGE50" s="851"/>
      <c r="LGF50" s="851"/>
      <c r="LGG50" s="851"/>
      <c r="LGH50" s="851"/>
      <c r="LGI50" s="851"/>
      <c r="LGJ50" s="851"/>
      <c r="LGK50" s="851"/>
      <c r="LGL50" s="851"/>
      <c r="LGM50" s="851"/>
      <c r="LGN50" s="851"/>
      <c r="LGO50" s="851"/>
      <c r="LGP50" s="851"/>
      <c r="LGQ50" s="851"/>
      <c r="LGR50" s="851"/>
      <c r="LGS50" s="851"/>
      <c r="LGT50" s="851"/>
      <c r="LGU50" s="851"/>
      <c r="LGV50" s="851"/>
      <c r="LGW50" s="851"/>
      <c r="LGX50" s="851"/>
      <c r="LGY50" s="851"/>
      <c r="LGZ50" s="851"/>
      <c r="LHA50" s="851"/>
      <c r="LHB50" s="851"/>
      <c r="LHC50" s="851"/>
      <c r="LHD50" s="851"/>
      <c r="LHE50" s="851"/>
      <c r="LHF50" s="851"/>
      <c r="LHG50" s="851"/>
      <c r="LHH50" s="851"/>
      <c r="LHI50" s="851"/>
      <c r="LHJ50" s="851"/>
      <c r="LHK50" s="851"/>
      <c r="LHL50" s="851"/>
      <c r="LHM50" s="851"/>
      <c r="LHN50" s="851"/>
      <c r="LHO50" s="851"/>
      <c r="LHP50" s="851"/>
      <c r="LHQ50" s="851"/>
      <c r="LHR50" s="851"/>
      <c r="LHS50" s="851"/>
      <c r="LHT50" s="851"/>
      <c r="LHU50" s="851"/>
      <c r="LHV50" s="851"/>
      <c r="LHW50" s="851"/>
      <c r="LHX50" s="851"/>
      <c r="LHY50" s="851"/>
      <c r="LHZ50" s="851"/>
      <c r="LIA50" s="851"/>
      <c r="LIB50" s="851"/>
      <c r="LIC50" s="851"/>
      <c r="LID50" s="851"/>
      <c r="LIE50" s="851"/>
      <c r="LIF50" s="851"/>
      <c r="LIG50" s="851"/>
      <c r="LIH50" s="851"/>
      <c r="LII50" s="851"/>
      <c r="LIJ50" s="851"/>
      <c r="LIK50" s="851"/>
      <c r="LIL50" s="851"/>
      <c r="LIM50" s="851"/>
      <c r="LIN50" s="851"/>
      <c r="LIO50" s="851"/>
      <c r="LIP50" s="851"/>
      <c r="LIQ50" s="851"/>
      <c r="LIR50" s="851"/>
      <c r="LIS50" s="851"/>
      <c r="LIT50" s="851"/>
      <c r="LIU50" s="851"/>
      <c r="LIV50" s="851"/>
      <c r="LIW50" s="851"/>
      <c r="LIX50" s="851"/>
      <c r="LIY50" s="851"/>
      <c r="LIZ50" s="851"/>
      <c r="LJA50" s="851"/>
      <c r="LJB50" s="851"/>
      <c r="LJC50" s="851"/>
      <c r="LJD50" s="851"/>
      <c r="LJE50" s="851"/>
      <c r="LJF50" s="851"/>
      <c r="LJG50" s="851"/>
      <c r="LJH50" s="851"/>
      <c r="LJI50" s="851"/>
      <c r="LJJ50" s="851"/>
      <c r="LJK50" s="851"/>
      <c r="LJL50" s="851"/>
      <c r="LJM50" s="851"/>
      <c r="LJN50" s="851"/>
      <c r="LJO50" s="851"/>
      <c r="LJP50" s="851"/>
      <c r="LJQ50" s="851"/>
      <c r="LJR50" s="851"/>
      <c r="LJS50" s="851"/>
      <c r="LJT50" s="851"/>
      <c r="LJU50" s="851"/>
      <c r="LJV50" s="851"/>
      <c r="LJW50" s="851"/>
      <c r="LJX50" s="851"/>
      <c r="LJY50" s="851"/>
      <c r="LJZ50" s="851"/>
      <c r="LKA50" s="851"/>
      <c r="LKB50" s="851"/>
      <c r="LKC50" s="851"/>
      <c r="LKD50" s="851"/>
      <c r="LKE50" s="851"/>
      <c r="LKF50" s="851"/>
      <c r="LKG50" s="851"/>
      <c r="LKH50" s="851"/>
      <c r="LKI50" s="851"/>
      <c r="LKJ50" s="851"/>
      <c r="LKK50" s="851"/>
      <c r="LKL50" s="851"/>
      <c r="LKM50" s="851"/>
      <c r="LKN50" s="851"/>
      <c r="LKO50" s="851"/>
      <c r="LKP50" s="851"/>
      <c r="LKQ50" s="851"/>
      <c r="LKR50" s="851"/>
      <c r="LKS50" s="851"/>
      <c r="LKT50" s="851"/>
      <c r="LKU50" s="851"/>
      <c r="LKV50" s="851"/>
      <c r="LKW50" s="851"/>
      <c r="LKX50" s="851"/>
      <c r="LKY50" s="851"/>
      <c r="LKZ50" s="851"/>
      <c r="LLA50" s="851"/>
      <c r="LLB50" s="851"/>
      <c r="LLC50" s="851"/>
      <c r="LLD50" s="851"/>
      <c r="LLE50" s="851"/>
      <c r="LLF50" s="851"/>
      <c r="LLG50" s="851"/>
      <c r="LLH50" s="851"/>
      <c r="LLI50" s="851"/>
      <c r="LLJ50" s="851"/>
      <c r="LLK50" s="851"/>
      <c r="LLL50" s="851"/>
      <c r="LLM50" s="851"/>
      <c r="LLN50" s="851"/>
      <c r="LLO50" s="851"/>
      <c r="LLP50" s="851"/>
      <c r="LLQ50" s="851"/>
      <c r="LLR50" s="851"/>
      <c r="LLS50" s="851"/>
      <c r="LLT50" s="851"/>
      <c r="LLU50" s="851"/>
      <c r="LLV50" s="851"/>
      <c r="LLW50" s="851"/>
      <c r="LLX50" s="851"/>
      <c r="LLY50" s="851"/>
      <c r="LLZ50" s="851"/>
      <c r="LMA50" s="851"/>
      <c r="LMB50" s="851"/>
      <c r="LMC50" s="851"/>
      <c r="LMD50" s="851"/>
      <c r="LME50" s="851"/>
      <c r="LMF50" s="851"/>
      <c r="LMG50" s="851"/>
      <c r="LMH50" s="851"/>
      <c r="LMI50" s="851"/>
      <c r="LMJ50" s="851"/>
      <c r="LMK50" s="851"/>
      <c r="LML50" s="851"/>
      <c r="LMM50" s="851"/>
      <c r="LMN50" s="851"/>
      <c r="LMO50" s="851"/>
      <c r="LMP50" s="851"/>
      <c r="LMQ50" s="851"/>
      <c r="LMR50" s="851"/>
      <c r="LMS50" s="851"/>
      <c r="LMT50" s="851"/>
      <c r="LMU50" s="851"/>
      <c r="LMV50" s="851"/>
      <c r="LMW50" s="851"/>
      <c r="LMX50" s="851"/>
      <c r="LMY50" s="851"/>
      <c r="LMZ50" s="851"/>
      <c r="LNA50" s="851"/>
      <c r="LNB50" s="851"/>
      <c r="LNC50" s="851"/>
      <c r="LND50" s="851"/>
      <c r="LNE50" s="851"/>
      <c r="LNF50" s="851"/>
      <c r="LNG50" s="851"/>
      <c r="LNH50" s="851"/>
      <c r="LNI50" s="851"/>
      <c r="LNJ50" s="851"/>
      <c r="LNK50" s="851"/>
      <c r="LNL50" s="851"/>
      <c r="LNM50" s="851"/>
      <c r="LNN50" s="851"/>
      <c r="LNO50" s="851"/>
      <c r="LNP50" s="851"/>
      <c r="LNQ50" s="851"/>
      <c r="LNR50" s="851"/>
      <c r="LNS50" s="851"/>
      <c r="LNT50" s="851"/>
      <c r="LNU50" s="851"/>
      <c r="LNV50" s="851"/>
      <c r="LNW50" s="851"/>
      <c r="LNX50" s="851"/>
      <c r="LNY50" s="851"/>
      <c r="LNZ50" s="851"/>
      <c r="LOA50" s="851"/>
      <c r="LOB50" s="851"/>
      <c r="LOC50" s="851"/>
      <c r="LOD50" s="851"/>
      <c r="LOE50" s="851"/>
      <c r="LOF50" s="851"/>
      <c r="LOG50" s="851"/>
      <c r="LOH50" s="851"/>
      <c r="LOI50" s="851"/>
      <c r="LOJ50" s="851"/>
      <c r="LOK50" s="851"/>
      <c r="LOL50" s="851"/>
      <c r="LOM50" s="851"/>
      <c r="LON50" s="851"/>
      <c r="LOO50" s="851"/>
      <c r="LOP50" s="851"/>
      <c r="LOQ50" s="851"/>
      <c r="LOR50" s="851"/>
      <c r="LOS50" s="851"/>
      <c r="LOT50" s="851"/>
      <c r="LOU50" s="851"/>
      <c r="LOV50" s="851"/>
      <c r="LOW50" s="851"/>
      <c r="LOX50" s="851"/>
      <c r="LOY50" s="851"/>
      <c r="LOZ50" s="851"/>
      <c r="LPA50" s="851"/>
      <c r="LPB50" s="851"/>
      <c r="LPC50" s="851"/>
      <c r="LPD50" s="851"/>
      <c r="LPE50" s="851"/>
      <c r="LPF50" s="851"/>
      <c r="LPG50" s="851"/>
      <c r="LPH50" s="851"/>
      <c r="LPI50" s="851"/>
      <c r="LPJ50" s="851"/>
      <c r="LPK50" s="851"/>
      <c r="LPL50" s="851"/>
      <c r="LPM50" s="851"/>
      <c r="LPN50" s="851"/>
      <c r="LPO50" s="851"/>
      <c r="LPP50" s="851"/>
      <c r="LPQ50" s="851"/>
      <c r="LPR50" s="851"/>
      <c r="LPS50" s="851"/>
      <c r="LPT50" s="851"/>
      <c r="LPU50" s="851"/>
      <c r="LPV50" s="851"/>
      <c r="LPW50" s="851"/>
      <c r="LPX50" s="851"/>
      <c r="LPY50" s="851"/>
      <c r="LPZ50" s="851"/>
      <c r="LQA50" s="851"/>
      <c r="LQB50" s="851"/>
      <c r="LQC50" s="851"/>
      <c r="LQD50" s="851"/>
      <c r="LQE50" s="851"/>
      <c r="LQF50" s="851"/>
      <c r="LQG50" s="851"/>
      <c r="LQH50" s="851"/>
      <c r="LQI50" s="851"/>
      <c r="LQJ50" s="851"/>
      <c r="LQK50" s="851"/>
      <c r="LQL50" s="851"/>
      <c r="LQM50" s="851"/>
      <c r="LQN50" s="851"/>
      <c r="LQO50" s="851"/>
      <c r="LQP50" s="851"/>
      <c r="LQQ50" s="851"/>
      <c r="LQR50" s="851"/>
      <c r="LQS50" s="851"/>
      <c r="LQT50" s="851"/>
      <c r="LQU50" s="851"/>
      <c r="LQV50" s="851"/>
      <c r="LQW50" s="851"/>
      <c r="LQX50" s="851"/>
      <c r="LQY50" s="851"/>
      <c r="LQZ50" s="851"/>
      <c r="LRA50" s="851"/>
      <c r="LRB50" s="851"/>
      <c r="LRC50" s="851"/>
      <c r="LRD50" s="851"/>
      <c r="LRE50" s="851"/>
      <c r="LRF50" s="851"/>
      <c r="LRG50" s="851"/>
      <c r="LRH50" s="851"/>
      <c r="LRI50" s="851"/>
      <c r="LRJ50" s="851"/>
      <c r="LRK50" s="851"/>
      <c r="LRL50" s="851"/>
      <c r="LRM50" s="851"/>
      <c r="LRN50" s="851"/>
      <c r="LRO50" s="851"/>
      <c r="LRP50" s="851"/>
      <c r="LRQ50" s="851"/>
      <c r="LRR50" s="851"/>
      <c r="LRS50" s="851"/>
      <c r="LRT50" s="851"/>
      <c r="LRU50" s="851"/>
      <c r="LRV50" s="851"/>
      <c r="LRW50" s="851"/>
      <c r="LRX50" s="851"/>
      <c r="LRY50" s="851"/>
      <c r="LRZ50" s="851"/>
      <c r="LSA50" s="851"/>
      <c r="LSB50" s="851"/>
      <c r="LSC50" s="851"/>
      <c r="LSD50" s="851"/>
      <c r="LSE50" s="851"/>
      <c r="LSF50" s="851"/>
      <c r="LSG50" s="851"/>
      <c r="LSH50" s="851"/>
      <c r="LSI50" s="851"/>
      <c r="LSJ50" s="851"/>
      <c r="LSK50" s="851"/>
      <c r="LSL50" s="851"/>
      <c r="LSM50" s="851"/>
      <c r="LSN50" s="851"/>
      <c r="LSO50" s="851"/>
      <c r="LSP50" s="851"/>
      <c r="LSQ50" s="851"/>
      <c r="LSR50" s="851"/>
      <c r="LSS50" s="851"/>
      <c r="LST50" s="851"/>
      <c r="LSU50" s="851"/>
      <c r="LSV50" s="851"/>
      <c r="LSW50" s="851"/>
      <c r="LSX50" s="851"/>
      <c r="LSY50" s="851"/>
      <c r="LSZ50" s="851"/>
      <c r="LTA50" s="851"/>
      <c r="LTB50" s="851"/>
      <c r="LTC50" s="851"/>
      <c r="LTD50" s="851"/>
      <c r="LTE50" s="851"/>
      <c r="LTF50" s="851"/>
      <c r="LTG50" s="851"/>
      <c r="LTH50" s="851"/>
      <c r="LTI50" s="851"/>
      <c r="LTJ50" s="851"/>
      <c r="LTK50" s="851"/>
      <c r="LTL50" s="851"/>
      <c r="LTM50" s="851"/>
      <c r="LTN50" s="851"/>
      <c r="LTO50" s="851"/>
      <c r="LTP50" s="851"/>
      <c r="LTQ50" s="851"/>
      <c r="LTR50" s="851"/>
      <c r="LTS50" s="851"/>
      <c r="LTT50" s="851"/>
      <c r="LTU50" s="851"/>
      <c r="LTV50" s="851"/>
      <c r="LTW50" s="851"/>
      <c r="LTX50" s="851"/>
      <c r="LTY50" s="851"/>
      <c r="LTZ50" s="851"/>
      <c r="LUA50" s="851"/>
      <c r="LUB50" s="851"/>
      <c r="LUC50" s="851"/>
      <c r="LUD50" s="851"/>
      <c r="LUE50" s="851"/>
      <c r="LUF50" s="851"/>
      <c r="LUG50" s="851"/>
      <c r="LUH50" s="851"/>
      <c r="LUI50" s="851"/>
      <c r="LUJ50" s="851"/>
      <c r="LUK50" s="851"/>
      <c r="LUL50" s="851"/>
      <c r="LUM50" s="851"/>
      <c r="LUN50" s="851"/>
      <c r="LUO50" s="851"/>
      <c r="LUP50" s="851"/>
      <c r="LUQ50" s="851"/>
      <c r="LUR50" s="851"/>
      <c r="LUS50" s="851"/>
      <c r="LUT50" s="851"/>
      <c r="LUU50" s="851"/>
      <c r="LUV50" s="851"/>
      <c r="LUW50" s="851"/>
      <c r="LUX50" s="851"/>
      <c r="LUY50" s="851"/>
      <c r="LUZ50" s="851"/>
      <c r="LVA50" s="851"/>
      <c r="LVB50" s="851"/>
      <c r="LVC50" s="851"/>
      <c r="LVD50" s="851"/>
      <c r="LVE50" s="851"/>
      <c r="LVF50" s="851"/>
      <c r="LVG50" s="851"/>
      <c r="LVH50" s="851"/>
      <c r="LVI50" s="851"/>
      <c r="LVJ50" s="851"/>
      <c r="LVK50" s="851"/>
      <c r="LVL50" s="851"/>
      <c r="LVM50" s="851"/>
      <c r="LVN50" s="851"/>
      <c r="LVO50" s="851"/>
      <c r="LVP50" s="851"/>
      <c r="LVQ50" s="851"/>
      <c r="LVR50" s="851"/>
      <c r="LVS50" s="851"/>
      <c r="LVT50" s="851"/>
      <c r="LVU50" s="851"/>
      <c r="LVV50" s="851"/>
      <c r="LVW50" s="851"/>
      <c r="LVX50" s="851"/>
      <c r="LVY50" s="851"/>
      <c r="LVZ50" s="851"/>
      <c r="LWA50" s="851"/>
      <c r="LWB50" s="851"/>
      <c r="LWC50" s="851"/>
      <c r="LWD50" s="851"/>
      <c r="LWE50" s="851"/>
      <c r="LWF50" s="851"/>
      <c r="LWG50" s="851"/>
      <c r="LWH50" s="851"/>
      <c r="LWI50" s="851"/>
      <c r="LWJ50" s="851"/>
      <c r="LWK50" s="851"/>
      <c r="LWL50" s="851"/>
      <c r="LWM50" s="851"/>
      <c r="LWN50" s="851"/>
      <c r="LWO50" s="851"/>
      <c r="LWP50" s="851"/>
      <c r="LWQ50" s="851"/>
      <c r="LWR50" s="851"/>
      <c r="LWS50" s="851"/>
      <c r="LWT50" s="851"/>
      <c r="LWU50" s="851"/>
      <c r="LWV50" s="851"/>
      <c r="LWW50" s="851"/>
      <c r="LWX50" s="851"/>
      <c r="LWY50" s="851"/>
      <c r="LWZ50" s="851"/>
      <c r="LXA50" s="851"/>
      <c r="LXB50" s="851"/>
      <c r="LXC50" s="851"/>
      <c r="LXD50" s="851"/>
      <c r="LXE50" s="851"/>
      <c r="LXF50" s="851"/>
      <c r="LXG50" s="851"/>
      <c r="LXH50" s="851"/>
      <c r="LXI50" s="851"/>
      <c r="LXJ50" s="851"/>
      <c r="LXK50" s="851"/>
      <c r="LXL50" s="851"/>
      <c r="LXM50" s="851"/>
      <c r="LXN50" s="851"/>
      <c r="LXO50" s="851"/>
      <c r="LXP50" s="851"/>
      <c r="LXQ50" s="851"/>
      <c r="LXR50" s="851"/>
      <c r="LXS50" s="851"/>
      <c r="LXT50" s="851"/>
      <c r="LXU50" s="851"/>
      <c r="LXV50" s="851"/>
      <c r="LXW50" s="851"/>
      <c r="LXX50" s="851"/>
      <c r="LXY50" s="851"/>
      <c r="LXZ50" s="851"/>
      <c r="LYA50" s="851"/>
      <c r="LYB50" s="851"/>
      <c r="LYC50" s="851"/>
      <c r="LYD50" s="851"/>
      <c r="LYE50" s="851"/>
      <c r="LYF50" s="851"/>
      <c r="LYG50" s="851"/>
      <c r="LYH50" s="851"/>
      <c r="LYI50" s="851"/>
      <c r="LYJ50" s="851"/>
      <c r="LYK50" s="851"/>
      <c r="LYL50" s="851"/>
      <c r="LYM50" s="851"/>
      <c r="LYN50" s="851"/>
      <c r="LYO50" s="851"/>
      <c r="LYP50" s="851"/>
      <c r="LYQ50" s="851"/>
      <c r="LYR50" s="851"/>
      <c r="LYS50" s="851"/>
      <c r="LYT50" s="851"/>
      <c r="LYU50" s="851"/>
      <c r="LYV50" s="851"/>
      <c r="LYW50" s="851"/>
      <c r="LYX50" s="851"/>
      <c r="LYY50" s="851"/>
      <c r="LYZ50" s="851"/>
      <c r="LZA50" s="851"/>
      <c r="LZB50" s="851"/>
      <c r="LZC50" s="851"/>
      <c r="LZD50" s="851"/>
      <c r="LZE50" s="851"/>
      <c r="LZF50" s="851"/>
      <c r="LZG50" s="851"/>
      <c r="LZH50" s="851"/>
      <c r="LZI50" s="851"/>
      <c r="LZJ50" s="851"/>
      <c r="LZK50" s="851"/>
      <c r="LZL50" s="851"/>
      <c r="LZM50" s="851"/>
      <c r="LZN50" s="851"/>
      <c r="LZO50" s="851"/>
      <c r="LZP50" s="851"/>
      <c r="LZQ50" s="851"/>
      <c r="LZR50" s="851"/>
      <c r="LZS50" s="851"/>
      <c r="LZT50" s="851"/>
      <c r="LZU50" s="851"/>
      <c r="LZV50" s="851"/>
      <c r="LZW50" s="851"/>
      <c r="LZX50" s="851"/>
      <c r="LZY50" s="851"/>
      <c r="LZZ50" s="851"/>
      <c r="MAA50" s="851"/>
      <c r="MAB50" s="851"/>
      <c r="MAC50" s="851"/>
      <c r="MAD50" s="851"/>
      <c r="MAE50" s="851"/>
      <c r="MAF50" s="851"/>
      <c r="MAG50" s="851"/>
      <c r="MAH50" s="851"/>
      <c r="MAI50" s="851"/>
      <c r="MAJ50" s="851"/>
      <c r="MAK50" s="851"/>
      <c r="MAL50" s="851"/>
      <c r="MAM50" s="851"/>
      <c r="MAN50" s="851"/>
      <c r="MAO50" s="851"/>
      <c r="MAP50" s="851"/>
      <c r="MAQ50" s="851"/>
      <c r="MAR50" s="851"/>
      <c r="MAS50" s="851"/>
      <c r="MAT50" s="851"/>
      <c r="MAU50" s="851"/>
      <c r="MAV50" s="851"/>
      <c r="MAW50" s="851"/>
      <c r="MAX50" s="851"/>
      <c r="MAY50" s="851"/>
      <c r="MAZ50" s="851"/>
      <c r="MBA50" s="851"/>
      <c r="MBB50" s="851"/>
      <c r="MBC50" s="851"/>
      <c r="MBD50" s="851"/>
      <c r="MBE50" s="851"/>
      <c r="MBF50" s="851"/>
      <c r="MBG50" s="851"/>
      <c r="MBH50" s="851"/>
      <c r="MBI50" s="851"/>
      <c r="MBJ50" s="851"/>
      <c r="MBK50" s="851"/>
      <c r="MBL50" s="851"/>
      <c r="MBM50" s="851"/>
      <c r="MBN50" s="851"/>
      <c r="MBO50" s="851"/>
      <c r="MBP50" s="851"/>
      <c r="MBQ50" s="851"/>
      <c r="MBR50" s="851"/>
      <c r="MBS50" s="851"/>
      <c r="MBT50" s="851"/>
      <c r="MBU50" s="851"/>
      <c r="MBV50" s="851"/>
      <c r="MBW50" s="851"/>
      <c r="MBX50" s="851"/>
      <c r="MBY50" s="851"/>
      <c r="MBZ50" s="851"/>
      <c r="MCA50" s="851"/>
      <c r="MCB50" s="851"/>
      <c r="MCC50" s="851"/>
      <c r="MCD50" s="851"/>
      <c r="MCE50" s="851"/>
      <c r="MCF50" s="851"/>
      <c r="MCG50" s="851"/>
      <c r="MCH50" s="851"/>
      <c r="MCI50" s="851"/>
      <c r="MCJ50" s="851"/>
      <c r="MCK50" s="851"/>
      <c r="MCL50" s="851"/>
      <c r="MCM50" s="851"/>
      <c r="MCN50" s="851"/>
      <c r="MCO50" s="851"/>
      <c r="MCP50" s="851"/>
      <c r="MCQ50" s="851"/>
      <c r="MCR50" s="851"/>
      <c r="MCS50" s="851"/>
      <c r="MCT50" s="851"/>
      <c r="MCU50" s="851"/>
      <c r="MCV50" s="851"/>
      <c r="MCW50" s="851"/>
      <c r="MCX50" s="851"/>
      <c r="MCY50" s="851"/>
      <c r="MCZ50" s="851"/>
      <c r="MDA50" s="851"/>
      <c r="MDB50" s="851"/>
      <c r="MDC50" s="851"/>
      <c r="MDD50" s="851"/>
      <c r="MDE50" s="851"/>
      <c r="MDF50" s="851"/>
      <c r="MDG50" s="851"/>
      <c r="MDH50" s="851"/>
      <c r="MDI50" s="851"/>
      <c r="MDJ50" s="851"/>
      <c r="MDK50" s="851"/>
      <c r="MDL50" s="851"/>
      <c r="MDM50" s="851"/>
      <c r="MDN50" s="851"/>
      <c r="MDO50" s="851"/>
      <c r="MDP50" s="851"/>
      <c r="MDQ50" s="851"/>
      <c r="MDR50" s="851"/>
      <c r="MDS50" s="851"/>
      <c r="MDT50" s="851"/>
      <c r="MDU50" s="851"/>
      <c r="MDV50" s="851"/>
      <c r="MDW50" s="851"/>
      <c r="MDX50" s="851"/>
      <c r="MDY50" s="851"/>
      <c r="MDZ50" s="851"/>
      <c r="MEA50" s="851"/>
      <c r="MEB50" s="851"/>
      <c r="MEC50" s="851"/>
      <c r="MED50" s="851"/>
      <c r="MEE50" s="851"/>
      <c r="MEF50" s="851"/>
      <c r="MEG50" s="851"/>
      <c r="MEH50" s="851"/>
      <c r="MEI50" s="851"/>
      <c r="MEJ50" s="851"/>
      <c r="MEK50" s="851"/>
      <c r="MEL50" s="851"/>
      <c r="MEM50" s="851"/>
      <c r="MEN50" s="851"/>
      <c r="MEO50" s="851"/>
      <c r="MEP50" s="851"/>
      <c r="MEQ50" s="851"/>
      <c r="MER50" s="851"/>
      <c r="MES50" s="851"/>
      <c r="MET50" s="851"/>
      <c r="MEU50" s="851"/>
      <c r="MEV50" s="851"/>
      <c r="MEW50" s="851"/>
      <c r="MEX50" s="851"/>
      <c r="MEY50" s="851"/>
      <c r="MEZ50" s="851"/>
      <c r="MFA50" s="851"/>
      <c r="MFB50" s="851"/>
      <c r="MFC50" s="851"/>
      <c r="MFD50" s="851"/>
      <c r="MFE50" s="851"/>
      <c r="MFF50" s="851"/>
      <c r="MFG50" s="851"/>
      <c r="MFH50" s="851"/>
      <c r="MFI50" s="851"/>
      <c r="MFJ50" s="851"/>
      <c r="MFK50" s="851"/>
      <c r="MFL50" s="851"/>
      <c r="MFM50" s="851"/>
      <c r="MFN50" s="851"/>
      <c r="MFO50" s="851"/>
      <c r="MFP50" s="851"/>
      <c r="MFQ50" s="851"/>
      <c r="MFR50" s="851"/>
      <c r="MFS50" s="851"/>
      <c r="MFT50" s="851"/>
      <c r="MFU50" s="851"/>
      <c r="MFV50" s="851"/>
      <c r="MFW50" s="851"/>
      <c r="MFX50" s="851"/>
      <c r="MFY50" s="851"/>
      <c r="MFZ50" s="851"/>
      <c r="MGA50" s="851"/>
      <c r="MGB50" s="851"/>
      <c r="MGC50" s="851"/>
      <c r="MGD50" s="851"/>
      <c r="MGE50" s="851"/>
      <c r="MGF50" s="851"/>
      <c r="MGG50" s="851"/>
      <c r="MGH50" s="851"/>
      <c r="MGI50" s="851"/>
      <c r="MGJ50" s="851"/>
      <c r="MGK50" s="851"/>
      <c r="MGL50" s="851"/>
      <c r="MGM50" s="851"/>
      <c r="MGN50" s="851"/>
      <c r="MGO50" s="851"/>
      <c r="MGP50" s="851"/>
      <c r="MGQ50" s="851"/>
      <c r="MGR50" s="851"/>
      <c r="MGS50" s="851"/>
      <c r="MGT50" s="851"/>
      <c r="MGU50" s="851"/>
      <c r="MGV50" s="851"/>
      <c r="MGW50" s="851"/>
      <c r="MGX50" s="851"/>
      <c r="MGY50" s="851"/>
      <c r="MGZ50" s="851"/>
      <c r="MHA50" s="851"/>
      <c r="MHB50" s="851"/>
      <c r="MHC50" s="851"/>
      <c r="MHD50" s="851"/>
      <c r="MHE50" s="851"/>
      <c r="MHF50" s="851"/>
      <c r="MHG50" s="851"/>
      <c r="MHH50" s="851"/>
      <c r="MHI50" s="851"/>
      <c r="MHJ50" s="851"/>
      <c r="MHK50" s="851"/>
      <c r="MHL50" s="851"/>
      <c r="MHM50" s="851"/>
      <c r="MHN50" s="851"/>
      <c r="MHO50" s="851"/>
      <c r="MHP50" s="851"/>
      <c r="MHQ50" s="851"/>
      <c r="MHR50" s="851"/>
      <c r="MHS50" s="851"/>
      <c r="MHT50" s="851"/>
      <c r="MHU50" s="851"/>
      <c r="MHV50" s="851"/>
      <c r="MHW50" s="851"/>
      <c r="MHX50" s="851"/>
      <c r="MHY50" s="851"/>
      <c r="MHZ50" s="851"/>
      <c r="MIA50" s="851"/>
      <c r="MIB50" s="851"/>
      <c r="MIC50" s="851"/>
      <c r="MID50" s="851"/>
      <c r="MIE50" s="851"/>
      <c r="MIF50" s="851"/>
      <c r="MIG50" s="851"/>
      <c r="MIH50" s="851"/>
      <c r="MII50" s="851"/>
      <c r="MIJ50" s="851"/>
      <c r="MIK50" s="851"/>
      <c r="MIL50" s="851"/>
      <c r="MIM50" s="851"/>
      <c r="MIN50" s="851"/>
      <c r="MIO50" s="851"/>
      <c r="MIP50" s="851"/>
      <c r="MIQ50" s="851"/>
      <c r="MIR50" s="851"/>
      <c r="MIS50" s="851"/>
      <c r="MIT50" s="851"/>
      <c r="MIU50" s="851"/>
      <c r="MIV50" s="851"/>
      <c r="MIW50" s="851"/>
      <c r="MIX50" s="851"/>
      <c r="MIY50" s="851"/>
      <c r="MIZ50" s="851"/>
      <c r="MJA50" s="851"/>
      <c r="MJB50" s="851"/>
      <c r="MJC50" s="851"/>
      <c r="MJD50" s="851"/>
      <c r="MJE50" s="851"/>
      <c r="MJF50" s="851"/>
      <c r="MJG50" s="851"/>
      <c r="MJH50" s="851"/>
      <c r="MJI50" s="851"/>
      <c r="MJJ50" s="851"/>
      <c r="MJK50" s="851"/>
      <c r="MJL50" s="851"/>
      <c r="MJM50" s="851"/>
      <c r="MJN50" s="851"/>
      <c r="MJO50" s="851"/>
      <c r="MJP50" s="851"/>
      <c r="MJQ50" s="851"/>
      <c r="MJR50" s="851"/>
      <c r="MJS50" s="851"/>
      <c r="MJT50" s="851"/>
      <c r="MJU50" s="851"/>
      <c r="MJV50" s="851"/>
      <c r="MJW50" s="851"/>
      <c r="MJX50" s="851"/>
      <c r="MJY50" s="851"/>
      <c r="MJZ50" s="851"/>
      <c r="MKA50" s="851"/>
      <c r="MKB50" s="851"/>
      <c r="MKC50" s="851"/>
      <c r="MKD50" s="851"/>
      <c r="MKE50" s="851"/>
      <c r="MKF50" s="851"/>
      <c r="MKG50" s="851"/>
      <c r="MKH50" s="851"/>
      <c r="MKI50" s="851"/>
      <c r="MKJ50" s="851"/>
      <c r="MKK50" s="851"/>
      <c r="MKL50" s="851"/>
      <c r="MKM50" s="851"/>
      <c r="MKN50" s="851"/>
      <c r="MKO50" s="851"/>
      <c r="MKP50" s="851"/>
      <c r="MKQ50" s="851"/>
      <c r="MKR50" s="851"/>
      <c r="MKS50" s="851"/>
      <c r="MKT50" s="851"/>
      <c r="MKU50" s="851"/>
      <c r="MKV50" s="851"/>
      <c r="MKW50" s="851"/>
      <c r="MKX50" s="851"/>
      <c r="MKY50" s="851"/>
      <c r="MKZ50" s="851"/>
      <c r="MLA50" s="851"/>
      <c r="MLB50" s="851"/>
      <c r="MLC50" s="851"/>
      <c r="MLD50" s="851"/>
      <c r="MLE50" s="851"/>
      <c r="MLF50" s="851"/>
      <c r="MLG50" s="851"/>
      <c r="MLH50" s="851"/>
      <c r="MLI50" s="851"/>
      <c r="MLJ50" s="851"/>
      <c r="MLK50" s="851"/>
      <c r="MLL50" s="851"/>
      <c r="MLM50" s="851"/>
      <c r="MLN50" s="851"/>
      <c r="MLO50" s="851"/>
      <c r="MLP50" s="851"/>
      <c r="MLQ50" s="851"/>
      <c r="MLR50" s="851"/>
      <c r="MLS50" s="851"/>
      <c r="MLT50" s="851"/>
      <c r="MLU50" s="851"/>
      <c r="MLV50" s="851"/>
      <c r="MLW50" s="851"/>
      <c r="MLX50" s="851"/>
      <c r="MLY50" s="851"/>
      <c r="MLZ50" s="851"/>
      <c r="MMA50" s="851"/>
      <c r="MMB50" s="851"/>
      <c r="MMC50" s="851"/>
      <c r="MMD50" s="851"/>
      <c r="MME50" s="851"/>
      <c r="MMF50" s="851"/>
      <c r="MMG50" s="851"/>
      <c r="MMH50" s="851"/>
      <c r="MMI50" s="851"/>
      <c r="MMJ50" s="851"/>
      <c r="MMK50" s="851"/>
      <c r="MML50" s="851"/>
      <c r="MMM50" s="851"/>
      <c r="MMN50" s="851"/>
      <c r="MMO50" s="851"/>
      <c r="MMP50" s="851"/>
      <c r="MMQ50" s="851"/>
      <c r="MMR50" s="851"/>
      <c r="MMS50" s="851"/>
      <c r="MMT50" s="851"/>
      <c r="MMU50" s="851"/>
      <c r="MMV50" s="851"/>
      <c r="MMW50" s="851"/>
      <c r="MMX50" s="851"/>
      <c r="MMY50" s="851"/>
      <c r="MMZ50" s="851"/>
      <c r="MNA50" s="851"/>
      <c r="MNB50" s="851"/>
      <c r="MNC50" s="851"/>
      <c r="MND50" s="851"/>
      <c r="MNE50" s="851"/>
      <c r="MNF50" s="851"/>
      <c r="MNG50" s="851"/>
      <c r="MNH50" s="851"/>
      <c r="MNI50" s="851"/>
      <c r="MNJ50" s="851"/>
      <c r="MNK50" s="851"/>
      <c r="MNL50" s="851"/>
      <c r="MNM50" s="851"/>
      <c r="MNN50" s="851"/>
      <c r="MNO50" s="851"/>
      <c r="MNP50" s="851"/>
      <c r="MNQ50" s="851"/>
      <c r="MNR50" s="851"/>
      <c r="MNS50" s="851"/>
      <c r="MNT50" s="851"/>
      <c r="MNU50" s="851"/>
      <c r="MNV50" s="851"/>
      <c r="MNW50" s="851"/>
      <c r="MNX50" s="851"/>
      <c r="MNY50" s="851"/>
      <c r="MNZ50" s="851"/>
      <c r="MOA50" s="851"/>
      <c r="MOB50" s="851"/>
      <c r="MOC50" s="851"/>
      <c r="MOD50" s="851"/>
      <c r="MOE50" s="851"/>
      <c r="MOF50" s="851"/>
      <c r="MOG50" s="851"/>
      <c r="MOH50" s="851"/>
      <c r="MOI50" s="851"/>
      <c r="MOJ50" s="851"/>
      <c r="MOK50" s="851"/>
      <c r="MOL50" s="851"/>
      <c r="MOM50" s="851"/>
      <c r="MON50" s="851"/>
      <c r="MOO50" s="851"/>
      <c r="MOP50" s="851"/>
      <c r="MOQ50" s="851"/>
      <c r="MOR50" s="851"/>
      <c r="MOS50" s="851"/>
      <c r="MOT50" s="851"/>
      <c r="MOU50" s="851"/>
      <c r="MOV50" s="851"/>
      <c r="MOW50" s="851"/>
      <c r="MOX50" s="851"/>
      <c r="MOY50" s="851"/>
      <c r="MOZ50" s="851"/>
      <c r="MPA50" s="851"/>
      <c r="MPB50" s="851"/>
      <c r="MPC50" s="851"/>
      <c r="MPD50" s="851"/>
      <c r="MPE50" s="851"/>
      <c r="MPF50" s="851"/>
      <c r="MPG50" s="851"/>
      <c r="MPH50" s="851"/>
      <c r="MPI50" s="851"/>
      <c r="MPJ50" s="851"/>
      <c r="MPK50" s="851"/>
      <c r="MPL50" s="851"/>
      <c r="MPM50" s="851"/>
      <c r="MPN50" s="851"/>
      <c r="MPO50" s="851"/>
      <c r="MPP50" s="851"/>
      <c r="MPQ50" s="851"/>
      <c r="MPR50" s="851"/>
      <c r="MPS50" s="851"/>
      <c r="MPT50" s="851"/>
      <c r="MPU50" s="851"/>
      <c r="MPV50" s="851"/>
      <c r="MPW50" s="851"/>
      <c r="MPX50" s="851"/>
      <c r="MPY50" s="851"/>
      <c r="MPZ50" s="851"/>
      <c r="MQA50" s="851"/>
      <c r="MQB50" s="851"/>
      <c r="MQC50" s="851"/>
      <c r="MQD50" s="851"/>
      <c r="MQE50" s="851"/>
      <c r="MQF50" s="851"/>
      <c r="MQG50" s="851"/>
      <c r="MQH50" s="851"/>
      <c r="MQI50" s="851"/>
      <c r="MQJ50" s="851"/>
      <c r="MQK50" s="851"/>
      <c r="MQL50" s="851"/>
      <c r="MQM50" s="851"/>
      <c r="MQN50" s="851"/>
      <c r="MQO50" s="851"/>
      <c r="MQP50" s="851"/>
      <c r="MQQ50" s="851"/>
      <c r="MQR50" s="851"/>
      <c r="MQS50" s="851"/>
      <c r="MQT50" s="851"/>
      <c r="MQU50" s="851"/>
      <c r="MQV50" s="851"/>
      <c r="MQW50" s="851"/>
      <c r="MQX50" s="851"/>
      <c r="MQY50" s="851"/>
      <c r="MQZ50" s="851"/>
      <c r="MRA50" s="851"/>
      <c r="MRB50" s="851"/>
      <c r="MRC50" s="851"/>
      <c r="MRD50" s="851"/>
      <c r="MRE50" s="851"/>
      <c r="MRF50" s="851"/>
      <c r="MRG50" s="851"/>
      <c r="MRH50" s="851"/>
      <c r="MRI50" s="851"/>
      <c r="MRJ50" s="851"/>
      <c r="MRK50" s="851"/>
      <c r="MRL50" s="851"/>
      <c r="MRM50" s="851"/>
      <c r="MRN50" s="851"/>
      <c r="MRO50" s="851"/>
      <c r="MRP50" s="851"/>
      <c r="MRQ50" s="851"/>
      <c r="MRR50" s="851"/>
      <c r="MRS50" s="851"/>
      <c r="MRT50" s="851"/>
      <c r="MRU50" s="851"/>
      <c r="MRV50" s="851"/>
      <c r="MRW50" s="851"/>
      <c r="MRX50" s="851"/>
      <c r="MRY50" s="851"/>
      <c r="MRZ50" s="851"/>
      <c r="MSA50" s="851"/>
      <c r="MSB50" s="851"/>
      <c r="MSC50" s="851"/>
      <c r="MSD50" s="851"/>
      <c r="MSE50" s="851"/>
      <c r="MSF50" s="851"/>
      <c r="MSG50" s="851"/>
      <c r="MSH50" s="851"/>
      <c r="MSI50" s="851"/>
      <c r="MSJ50" s="851"/>
      <c r="MSK50" s="851"/>
      <c r="MSL50" s="851"/>
      <c r="MSM50" s="851"/>
      <c r="MSN50" s="851"/>
      <c r="MSO50" s="851"/>
      <c r="MSP50" s="851"/>
      <c r="MSQ50" s="851"/>
      <c r="MSR50" s="851"/>
      <c r="MSS50" s="851"/>
      <c r="MST50" s="851"/>
      <c r="MSU50" s="851"/>
      <c r="MSV50" s="851"/>
      <c r="MSW50" s="851"/>
      <c r="MSX50" s="851"/>
      <c r="MSY50" s="851"/>
      <c r="MSZ50" s="851"/>
      <c r="MTA50" s="851"/>
      <c r="MTB50" s="851"/>
      <c r="MTC50" s="851"/>
      <c r="MTD50" s="851"/>
      <c r="MTE50" s="851"/>
      <c r="MTF50" s="851"/>
      <c r="MTG50" s="851"/>
      <c r="MTH50" s="851"/>
      <c r="MTI50" s="851"/>
      <c r="MTJ50" s="851"/>
      <c r="MTK50" s="851"/>
      <c r="MTL50" s="851"/>
      <c r="MTM50" s="851"/>
      <c r="MTN50" s="851"/>
      <c r="MTO50" s="851"/>
      <c r="MTP50" s="851"/>
      <c r="MTQ50" s="851"/>
      <c r="MTR50" s="851"/>
      <c r="MTS50" s="851"/>
      <c r="MTT50" s="851"/>
      <c r="MTU50" s="851"/>
      <c r="MTV50" s="851"/>
      <c r="MTW50" s="851"/>
      <c r="MTX50" s="851"/>
      <c r="MTY50" s="851"/>
      <c r="MTZ50" s="851"/>
      <c r="MUA50" s="851"/>
      <c r="MUB50" s="851"/>
      <c r="MUC50" s="851"/>
      <c r="MUD50" s="851"/>
      <c r="MUE50" s="851"/>
      <c r="MUF50" s="851"/>
      <c r="MUG50" s="851"/>
      <c r="MUH50" s="851"/>
      <c r="MUI50" s="851"/>
      <c r="MUJ50" s="851"/>
      <c r="MUK50" s="851"/>
      <c r="MUL50" s="851"/>
      <c r="MUM50" s="851"/>
      <c r="MUN50" s="851"/>
      <c r="MUO50" s="851"/>
      <c r="MUP50" s="851"/>
      <c r="MUQ50" s="851"/>
      <c r="MUR50" s="851"/>
      <c r="MUS50" s="851"/>
      <c r="MUT50" s="851"/>
      <c r="MUU50" s="851"/>
      <c r="MUV50" s="851"/>
      <c r="MUW50" s="851"/>
      <c r="MUX50" s="851"/>
      <c r="MUY50" s="851"/>
      <c r="MUZ50" s="851"/>
      <c r="MVA50" s="851"/>
      <c r="MVB50" s="851"/>
      <c r="MVC50" s="851"/>
      <c r="MVD50" s="851"/>
      <c r="MVE50" s="851"/>
      <c r="MVF50" s="851"/>
      <c r="MVG50" s="851"/>
      <c r="MVH50" s="851"/>
      <c r="MVI50" s="851"/>
      <c r="MVJ50" s="851"/>
      <c r="MVK50" s="851"/>
      <c r="MVL50" s="851"/>
      <c r="MVM50" s="851"/>
      <c r="MVN50" s="851"/>
      <c r="MVO50" s="851"/>
      <c r="MVP50" s="851"/>
      <c r="MVQ50" s="851"/>
      <c r="MVR50" s="851"/>
      <c r="MVS50" s="851"/>
      <c r="MVT50" s="851"/>
      <c r="MVU50" s="851"/>
      <c r="MVV50" s="851"/>
      <c r="MVW50" s="851"/>
      <c r="MVX50" s="851"/>
      <c r="MVY50" s="851"/>
      <c r="MVZ50" s="851"/>
      <c r="MWA50" s="851"/>
      <c r="MWB50" s="851"/>
      <c r="MWC50" s="851"/>
      <c r="MWD50" s="851"/>
      <c r="MWE50" s="851"/>
      <c r="MWF50" s="851"/>
      <c r="MWG50" s="851"/>
      <c r="MWH50" s="851"/>
      <c r="MWI50" s="851"/>
      <c r="MWJ50" s="851"/>
      <c r="MWK50" s="851"/>
      <c r="MWL50" s="851"/>
      <c r="MWM50" s="851"/>
      <c r="MWN50" s="851"/>
      <c r="MWO50" s="851"/>
      <c r="MWP50" s="851"/>
      <c r="MWQ50" s="851"/>
      <c r="MWR50" s="851"/>
      <c r="MWS50" s="851"/>
      <c r="MWT50" s="851"/>
      <c r="MWU50" s="851"/>
      <c r="MWV50" s="851"/>
      <c r="MWW50" s="851"/>
      <c r="MWX50" s="851"/>
      <c r="MWY50" s="851"/>
      <c r="MWZ50" s="851"/>
      <c r="MXA50" s="851"/>
      <c r="MXB50" s="851"/>
      <c r="MXC50" s="851"/>
      <c r="MXD50" s="851"/>
      <c r="MXE50" s="851"/>
      <c r="MXF50" s="851"/>
      <c r="MXG50" s="851"/>
      <c r="MXH50" s="851"/>
      <c r="MXI50" s="851"/>
      <c r="MXJ50" s="851"/>
      <c r="MXK50" s="851"/>
      <c r="MXL50" s="851"/>
      <c r="MXM50" s="851"/>
      <c r="MXN50" s="851"/>
      <c r="MXO50" s="851"/>
      <c r="MXP50" s="851"/>
      <c r="MXQ50" s="851"/>
      <c r="MXR50" s="851"/>
      <c r="MXS50" s="851"/>
      <c r="MXT50" s="851"/>
      <c r="MXU50" s="851"/>
      <c r="MXV50" s="851"/>
      <c r="MXW50" s="851"/>
      <c r="MXX50" s="851"/>
      <c r="MXY50" s="851"/>
      <c r="MXZ50" s="851"/>
      <c r="MYA50" s="851"/>
      <c r="MYB50" s="851"/>
      <c r="MYC50" s="851"/>
      <c r="MYD50" s="851"/>
      <c r="MYE50" s="851"/>
      <c r="MYF50" s="851"/>
      <c r="MYG50" s="851"/>
      <c r="MYH50" s="851"/>
      <c r="MYI50" s="851"/>
      <c r="MYJ50" s="851"/>
      <c r="MYK50" s="851"/>
      <c r="MYL50" s="851"/>
      <c r="MYM50" s="851"/>
      <c r="MYN50" s="851"/>
      <c r="MYO50" s="851"/>
      <c r="MYP50" s="851"/>
      <c r="MYQ50" s="851"/>
      <c r="MYR50" s="851"/>
      <c r="MYS50" s="851"/>
      <c r="MYT50" s="851"/>
      <c r="MYU50" s="851"/>
      <c r="MYV50" s="851"/>
      <c r="MYW50" s="851"/>
      <c r="MYX50" s="851"/>
      <c r="MYY50" s="851"/>
      <c r="MYZ50" s="851"/>
      <c r="MZA50" s="851"/>
      <c r="MZB50" s="851"/>
      <c r="MZC50" s="851"/>
      <c r="MZD50" s="851"/>
      <c r="MZE50" s="851"/>
      <c r="MZF50" s="851"/>
      <c r="MZG50" s="851"/>
      <c r="MZH50" s="851"/>
      <c r="MZI50" s="851"/>
      <c r="MZJ50" s="851"/>
      <c r="MZK50" s="851"/>
      <c r="MZL50" s="851"/>
      <c r="MZM50" s="851"/>
      <c r="MZN50" s="851"/>
      <c r="MZO50" s="851"/>
      <c r="MZP50" s="851"/>
      <c r="MZQ50" s="851"/>
      <c r="MZR50" s="851"/>
      <c r="MZS50" s="851"/>
      <c r="MZT50" s="851"/>
      <c r="MZU50" s="851"/>
      <c r="MZV50" s="851"/>
      <c r="MZW50" s="851"/>
      <c r="MZX50" s="851"/>
      <c r="MZY50" s="851"/>
      <c r="MZZ50" s="851"/>
      <c r="NAA50" s="851"/>
      <c r="NAB50" s="851"/>
      <c r="NAC50" s="851"/>
      <c r="NAD50" s="851"/>
      <c r="NAE50" s="851"/>
      <c r="NAF50" s="851"/>
      <c r="NAG50" s="851"/>
      <c r="NAH50" s="851"/>
      <c r="NAI50" s="851"/>
      <c r="NAJ50" s="851"/>
      <c r="NAK50" s="851"/>
      <c r="NAL50" s="851"/>
      <c r="NAM50" s="851"/>
      <c r="NAN50" s="851"/>
      <c r="NAO50" s="851"/>
      <c r="NAP50" s="851"/>
      <c r="NAQ50" s="851"/>
      <c r="NAR50" s="851"/>
      <c r="NAS50" s="851"/>
      <c r="NAT50" s="851"/>
      <c r="NAU50" s="851"/>
      <c r="NAV50" s="851"/>
      <c r="NAW50" s="851"/>
      <c r="NAX50" s="851"/>
      <c r="NAY50" s="851"/>
      <c r="NAZ50" s="851"/>
      <c r="NBA50" s="851"/>
      <c r="NBB50" s="851"/>
      <c r="NBC50" s="851"/>
      <c r="NBD50" s="851"/>
      <c r="NBE50" s="851"/>
      <c r="NBF50" s="851"/>
      <c r="NBG50" s="851"/>
      <c r="NBH50" s="851"/>
      <c r="NBI50" s="851"/>
      <c r="NBJ50" s="851"/>
      <c r="NBK50" s="851"/>
      <c r="NBL50" s="851"/>
      <c r="NBM50" s="851"/>
      <c r="NBN50" s="851"/>
      <c r="NBO50" s="851"/>
      <c r="NBP50" s="851"/>
      <c r="NBQ50" s="851"/>
      <c r="NBR50" s="851"/>
      <c r="NBS50" s="851"/>
      <c r="NBT50" s="851"/>
      <c r="NBU50" s="851"/>
      <c r="NBV50" s="851"/>
      <c r="NBW50" s="851"/>
      <c r="NBX50" s="851"/>
      <c r="NBY50" s="851"/>
      <c r="NBZ50" s="851"/>
      <c r="NCA50" s="851"/>
      <c r="NCB50" s="851"/>
      <c r="NCC50" s="851"/>
      <c r="NCD50" s="851"/>
      <c r="NCE50" s="851"/>
      <c r="NCF50" s="851"/>
      <c r="NCG50" s="851"/>
      <c r="NCH50" s="851"/>
      <c r="NCI50" s="851"/>
      <c r="NCJ50" s="851"/>
      <c r="NCK50" s="851"/>
      <c r="NCL50" s="851"/>
      <c r="NCM50" s="851"/>
      <c r="NCN50" s="851"/>
      <c r="NCO50" s="851"/>
      <c r="NCP50" s="851"/>
      <c r="NCQ50" s="851"/>
      <c r="NCR50" s="851"/>
      <c r="NCS50" s="851"/>
      <c r="NCT50" s="851"/>
      <c r="NCU50" s="851"/>
      <c r="NCV50" s="851"/>
      <c r="NCW50" s="851"/>
      <c r="NCX50" s="851"/>
      <c r="NCY50" s="851"/>
      <c r="NCZ50" s="851"/>
      <c r="NDA50" s="851"/>
      <c r="NDB50" s="851"/>
      <c r="NDC50" s="851"/>
      <c r="NDD50" s="851"/>
      <c r="NDE50" s="851"/>
      <c r="NDF50" s="851"/>
      <c r="NDG50" s="851"/>
      <c r="NDH50" s="851"/>
      <c r="NDI50" s="851"/>
      <c r="NDJ50" s="851"/>
      <c r="NDK50" s="851"/>
      <c r="NDL50" s="851"/>
      <c r="NDM50" s="851"/>
      <c r="NDN50" s="851"/>
      <c r="NDO50" s="851"/>
      <c r="NDP50" s="851"/>
      <c r="NDQ50" s="851"/>
      <c r="NDR50" s="851"/>
      <c r="NDS50" s="851"/>
      <c r="NDT50" s="851"/>
      <c r="NDU50" s="851"/>
      <c r="NDV50" s="851"/>
      <c r="NDW50" s="851"/>
      <c r="NDX50" s="851"/>
      <c r="NDY50" s="851"/>
      <c r="NDZ50" s="851"/>
      <c r="NEA50" s="851"/>
      <c r="NEB50" s="851"/>
      <c r="NEC50" s="851"/>
      <c r="NED50" s="851"/>
      <c r="NEE50" s="851"/>
      <c r="NEF50" s="851"/>
      <c r="NEG50" s="851"/>
      <c r="NEH50" s="851"/>
      <c r="NEI50" s="851"/>
      <c r="NEJ50" s="851"/>
      <c r="NEK50" s="851"/>
      <c r="NEL50" s="851"/>
      <c r="NEM50" s="851"/>
      <c r="NEN50" s="851"/>
      <c r="NEO50" s="851"/>
      <c r="NEP50" s="851"/>
      <c r="NEQ50" s="851"/>
      <c r="NER50" s="851"/>
      <c r="NES50" s="851"/>
      <c r="NET50" s="851"/>
      <c r="NEU50" s="851"/>
      <c r="NEV50" s="851"/>
      <c r="NEW50" s="851"/>
      <c r="NEX50" s="851"/>
      <c r="NEY50" s="851"/>
      <c r="NEZ50" s="851"/>
      <c r="NFA50" s="851"/>
      <c r="NFB50" s="851"/>
      <c r="NFC50" s="851"/>
      <c r="NFD50" s="851"/>
      <c r="NFE50" s="851"/>
      <c r="NFF50" s="851"/>
      <c r="NFG50" s="851"/>
      <c r="NFH50" s="851"/>
      <c r="NFI50" s="851"/>
      <c r="NFJ50" s="851"/>
      <c r="NFK50" s="851"/>
      <c r="NFL50" s="851"/>
      <c r="NFM50" s="851"/>
      <c r="NFN50" s="851"/>
      <c r="NFO50" s="851"/>
      <c r="NFP50" s="851"/>
      <c r="NFQ50" s="851"/>
      <c r="NFR50" s="851"/>
      <c r="NFS50" s="851"/>
      <c r="NFT50" s="851"/>
      <c r="NFU50" s="851"/>
      <c r="NFV50" s="851"/>
      <c r="NFW50" s="851"/>
      <c r="NFX50" s="851"/>
      <c r="NFY50" s="851"/>
      <c r="NFZ50" s="851"/>
      <c r="NGA50" s="851"/>
      <c r="NGB50" s="851"/>
      <c r="NGC50" s="851"/>
      <c r="NGD50" s="851"/>
      <c r="NGE50" s="851"/>
      <c r="NGF50" s="851"/>
      <c r="NGG50" s="851"/>
      <c r="NGH50" s="851"/>
      <c r="NGI50" s="851"/>
      <c r="NGJ50" s="851"/>
      <c r="NGK50" s="851"/>
      <c r="NGL50" s="851"/>
      <c r="NGM50" s="851"/>
      <c r="NGN50" s="851"/>
      <c r="NGO50" s="851"/>
      <c r="NGP50" s="851"/>
      <c r="NGQ50" s="851"/>
      <c r="NGR50" s="851"/>
      <c r="NGS50" s="851"/>
      <c r="NGT50" s="851"/>
      <c r="NGU50" s="851"/>
      <c r="NGV50" s="851"/>
      <c r="NGW50" s="851"/>
      <c r="NGX50" s="851"/>
      <c r="NGY50" s="851"/>
      <c r="NGZ50" s="851"/>
      <c r="NHA50" s="851"/>
      <c r="NHB50" s="851"/>
      <c r="NHC50" s="851"/>
      <c r="NHD50" s="851"/>
      <c r="NHE50" s="851"/>
      <c r="NHF50" s="851"/>
      <c r="NHG50" s="851"/>
      <c r="NHH50" s="851"/>
      <c r="NHI50" s="851"/>
      <c r="NHJ50" s="851"/>
      <c r="NHK50" s="851"/>
      <c r="NHL50" s="851"/>
      <c r="NHM50" s="851"/>
      <c r="NHN50" s="851"/>
      <c r="NHO50" s="851"/>
      <c r="NHP50" s="851"/>
      <c r="NHQ50" s="851"/>
      <c r="NHR50" s="851"/>
      <c r="NHS50" s="851"/>
      <c r="NHT50" s="851"/>
      <c r="NHU50" s="851"/>
      <c r="NHV50" s="851"/>
      <c r="NHW50" s="851"/>
      <c r="NHX50" s="851"/>
      <c r="NHY50" s="851"/>
      <c r="NHZ50" s="851"/>
      <c r="NIA50" s="851"/>
      <c r="NIB50" s="851"/>
      <c r="NIC50" s="851"/>
      <c r="NID50" s="851"/>
      <c r="NIE50" s="851"/>
      <c r="NIF50" s="851"/>
      <c r="NIG50" s="851"/>
      <c r="NIH50" s="851"/>
      <c r="NII50" s="851"/>
      <c r="NIJ50" s="851"/>
      <c r="NIK50" s="851"/>
      <c r="NIL50" s="851"/>
      <c r="NIM50" s="851"/>
      <c r="NIN50" s="851"/>
      <c r="NIO50" s="851"/>
      <c r="NIP50" s="851"/>
      <c r="NIQ50" s="851"/>
      <c r="NIR50" s="851"/>
      <c r="NIS50" s="851"/>
      <c r="NIT50" s="851"/>
      <c r="NIU50" s="851"/>
      <c r="NIV50" s="851"/>
      <c r="NIW50" s="851"/>
      <c r="NIX50" s="851"/>
      <c r="NIY50" s="851"/>
      <c r="NIZ50" s="851"/>
      <c r="NJA50" s="851"/>
      <c r="NJB50" s="851"/>
      <c r="NJC50" s="851"/>
      <c r="NJD50" s="851"/>
      <c r="NJE50" s="851"/>
      <c r="NJF50" s="851"/>
      <c r="NJG50" s="851"/>
      <c r="NJH50" s="851"/>
      <c r="NJI50" s="851"/>
      <c r="NJJ50" s="851"/>
      <c r="NJK50" s="851"/>
      <c r="NJL50" s="851"/>
      <c r="NJM50" s="851"/>
      <c r="NJN50" s="851"/>
      <c r="NJO50" s="851"/>
      <c r="NJP50" s="851"/>
      <c r="NJQ50" s="851"/>
      <c r="NJR50" s="851"/>
      <c r="NJS50" s="851"/>
      <c r="NJT50" s="851"/>
      <c r="NJU50" s="851"/>
      <c r="NJV50" s="851"/>
      <c r="NJW50" s="851"/>
      <c r="NJX50" s="851"/>
      <c r="NJY50" s="851"/>
      <c r="NJZ50" s="851"/>
      <c r="NKA50" s="851"/>
      <c r="NKB50" s="851"/>
      <c r="NKC50" s="851"/>
      <c r="NKD50" s="851"/>
      <c r="NKE50" s="851"/>
      <c r="NKF50" s="851"/>
      <c r="NKG50" s="851"/>
      <c r="NKH50" s="851"/>
      <c r="NKI50" s="851"/>
      <c r="NKJ50" s="851"/>
      <c r="NKK50" s="851"/>
      <c r="NKL50" s="851"/>
      <c r="NKM50" s="851"/>
      <c r="NKN50" s="851"/>
      <c r="NKO50" s="851"/>
      <c r="NKP50" s="851"/>
      <c r="NKQ50" s="851"/>
      <c r="NKR50" s="851"/>
      <c r="NKS50" s="851"/>
      <c r="NKT50" s="851"/>
      <c r="NKU50" s="851"/>
      <c r="NKV50" s="851"/>
      <c r="NKW50" s="851"/>
      <c r="NKX50" s="851"/>
      <c r="NKY50" s="851"/>
      <c r="NKZ50" s="851"/>
      <c r="NLA50" s="851"/>
      <c r="NLB50" s="851"/>
      <c r="NLC50" s="851"/>
      <c r="NLD50" s="851"/>
      <c r="NLE50" s="851"/>
      <c r="NLF50" s="851"/>
      <c r="NLG50" s="851"/>
      <c r="NLH50" s="851"/>
      <c r="NLI50" s="851"/>
      <c r="NLJ50" s="851"/>
      <c r="NLK50" s="851"/>
      <c r="NLL50" s="851"/>
      <c r="NLM50" s="851"/>
      <c r="NLN50" s="851"/>
      <c r="NLO50" s="851"/>
      <c r="NLP50" s="851"/>
      <c r="NLQ50" s="851"/>
      <c r="NLR50" s="851"/>
      <c r="NLS50" s="851"/>
      <c r="NLT50" s="851"/>
      <c r="NLU50" s="851"/>
      <c r="NLV50" s="851"/>
      <c r="NLW50" s="851"/>
      <c r="NLX50" s="851"/>
      <c r="NLY50" s="851"/>
      <c r="NLZ50" s="851"/>
      <c r="NMA50" s="851"/>
      <c r="NMB50" s="851"/>
      <c r="NMC50" s="851"/>
      <c r="NMD50" s="851"/>
      <c r="NME50" s="851"/>
      <c r="NMF50" s="851"/>
      <c r="NMG50" s="851"/>
      <c r="NMH50" s="851"/>
      <c r="NMI50" s="851"/>
      <c r="NMJ50" s="851"/>
      <c r="NMK50" s="851"/>
      <c r="NML50" s="851"/>
      <c r="NMM50" s="851"/>
      <c r="NMN50" s="851"/>
      <c r="NMO50" s="851"/>
      <c r="NMP50" s="851"/>
      <c r="NMQ50" s="851"/>
      <c r="NMR50" s="851"/>
      <c r="NMS50" s="851"/>
      <c r="NMT50" s="851"/>
      <c r="NMU50" s="851"/>
      <c r="NMV50" s="851"/>
      <c r="NMW50" s="851"/>
      <c r="NMX50" s="851"/>
      <c r="NMY50" s="851"/>
      <c r="NMZ50" s="851"/>
      <c r="NNA50" s="851"/>
      <c r="NNB50" s="851"/>
      <c r="NNC50" s="851"/>
      <c r="NND50" s="851"/>
      <c r="NNE50" s="851"/>
      <c r="NNF50" s="851"/>
      <c r="NNG50" s="851"/>
      <c r="NNH50" s="851"/>
      <c r="NNI50" s="851"/>
      <c r="NNJ50" s="851"/>
      <c r="NNK50" s="851"/>
      <c r="NNL50" s="851"/>
      <c r="NNM50" s="851"/>
      <c r="NNN50" s="851"/>
      <c r="NNO50" s="851"/>
      <c r="NNP50" s="851"/>
      <c r="NNQ50" s="851"/>
      <c r="NNR50" s="851"/>
      <c r="NNS50" s="851"/>
      <c r="NNT50" s="851"/>
      <c r="NNU50" s="851"/>
      <c r="NNV50" s="851"/>
      <c r="NNW50" s="851"/>
      <c r="NNX50" s="851"/>
      <c r="NNY50" s="851"/>
      <c r="NNZ50" s="851"/>
      <c r="NOA50" s="851"/>
      <c r="NOB50" s="851"/>
      <c r="NOC50" s="851"/>
      <c r="NOD50" s="851"/>
      <c r="NOE50" s="851"/>
      <c r="NOF50" s="851"/>
      <c r="NOG50" s="851"/>
      <c r="NOH50" s="851"/>
      <c r="NOI50" s="851"/>
      <c r="NOJ50" s="851"/>
      <c r="NOK50" s="851"/>
      <c r="NOL50" s="851"/>
      <c r="NOM50" s="851"/>
      <c r="NON50" s="851"/>
      <c r="NOO50" s="851"/>
      <c r="NOP50" s="851"/>
      <c r="NOQ50" s="851"/>
      <c r="NOR50" s="851"/>
      <c r="NOS50" s="851"/>
      <c r="NOT50" s="851"/>
      <c r="NOU50" s="851"/>
      <c r="NOV50" s="851"/>
      <c r="NOW50" s="851"/>
      <c r="NOX50" s="851"/>
      <c r="NOY50" s="851"/>
      <c r="NOZ50" s="851"/>
      <c r="NPA50" s="851"/>
      <c r="NPB50" s="851"/>
      <c r="NPC50" s="851"/>
      <c r="NPD50" s="851"/>
      <c r="NPE50" s="851"/>
      <c r="NPF50" s="851"/>
      <c r="NPG50" s="851"/>
      <c r="NPH50" s="851"/>
      <c r="NPI50" s="851"/>
      <c r="NPJ50" s="851"/>
      <c r="NPK50" s="851"/>
      <c r="NPL50" s="851"/>
      <c r="NPM50" s="851"/>
      <c r="NPN50" s="851"/>
      <c r="NPO50" s="851"/>
      <c r="NPP50" s="851"/>
      <c r="NPQ50" s="851"/>
      <c r="NPR50" s="851"/>
      <c r="NPS50" s="851"/>
      <c r="NPT50" s="851"/>
      <c r="NPU50" s="851"/>
      <c r="NPV50" s="851"/>
      <c r="NPW50" s="851"/>
      <c r="NPX50" s="851"/>
      <c r="NPY50" s="851"/>
      <c r="NPZ50" s="851"/>
      <c r="NQA50" s="851"/>
      <c r="NQB50" s="851"/>
      <c r="NQC50" s="851"/>
      <c r="NQD50" s="851"/>
      <c r="NQE50" s="851"/>
      <c r="NQF50" s="851"/>
      <c r="NQG50" s="851"/>
      <c r="NQH50" s="851"/>
      <c r="NQI50" s="851"/>
      <c r="NQJ50" s="851"/>
      <c r="NQK50" s="851"/>
      <c r="NQL50" s="851"/>
      <c r="NQM50" s="851"/>
      <c r="NQN50" s="851"/>
      <c r="NQO50" s="851"/>
      <c r="NQP50" s="851"/>
      <c r="NQQ50" s="851"/>
      <c r="NQR50" s="851"/>
      <c r="NQS50" s="851"/>
      <c r="NQT50" s="851"/>
      <c r="NQU50" s="851"/>
      <c r="NQV50" s="851"/>
      <c r="NQW50" s="851"/>
      <c r="NQX50" s="851"/>
      <c r="NQY50" s="851"/>
      <c r="NQZ50" s="851"/>
      <c r="NRA50" s="851"/>
      <c r="NRB50" s="851"/>
      <c r="NRC50" s="851"/>
      <c r="NRD50" s="851"/>
      <c r="NRE50" s="851"/>
      <c r="NRF50" s="851"/>
      <c r="NRG50" s="851"/>
      <c r="NRH50" s="851"/>
      <c r="NRI50" s="851"/>
      <c r="NRJ50" s="851"/>
      <c r="NRK50" s="851"/>
      <c r="NRL50" s="851"/>
      <c r="NRM50" s="851"/>
      <c r="NRN50" s="851"/>
      <c r="NRO50" s="851"/>
      <c r="NRP50" s="851"/>
      <c r="NRQ50" s="851"/>
      <c r="NRR50" s="851"/>
      <c r="NRS50" s="851"/>
      <c r="NRT50" s="851"/>
      <c r="NRU50" s="851"/>
      <c r="NRV50" s="851"/>
      <c r="NRW50" s="851"/>
      <c r="NRX50" s="851"/>
      <c r="NRY50" s="851"/>
      <c r="NRZ50" s="851"/>
      <c r="NSA50" s="851"/>
      <c r="NSB50" s="851"/>
      <c r="NSC50" s="851"/>
      <c r="NSD50" s="851"/>
      <c r="NSE50" s="851"/>
      <c r="NSF50" s="851"/>
      <c r="NSG50" s="851"/>
      <c r="NSH50" s="851"/>
      <c r="NSI50" s="851"/>
      <c r="NSJ50" s="851"/>
      <c r="NSK50" s="851"/>
      <c r="NSL50" s="851"/>
      <c r="NSM50" s="851"/>
      <c r="NSN50" s="851"/>
      <c r="NSO50" s="851"/>
      <c r="NSP50" s="851"/>
      <c r="NSQ50" s="851"/>
      <c r="NSR50" s="851"/>
      <c r="NSS50" s="851"/>
      <c r="NST50" s="851"/>
      <c r="NSU50" s="851"/>
      <c r="NSV50" s="851"/>
      <c r="NSW50" s="851"/>
      <c r="NSX50" s="851"/>
      <c r="NSY50" s="851"/>
      <c r="NSZ50" s="851"/>
      <c r="NTA50" s="851"/>
      <c r="NTB50" s="851"/>
      <c r="NTC50" s="851"/>
      <c r="NTD50" s="851"/>
      <c r="NTE50" s="851"/>
      <c r="NTF50" s="851"/>
      <c r="NTG50" s="851"/>
      <c r="NTH50" s="851"/>
      <c r="NTI50" s="851"/>
      <c r="NTJ50" s="851"/>
      <c r="NTK50" s="851"/>
      <c r="NTL50" s="851"/>
      <c r="NTM50" s="851"/>
      <c r="NTN50" s="851"/>
      <c r="NTO50" s="851"/>
      <c r="NTP50" s="851"/>
      <c r="NTQ50" s="851"/>
      <c r="NTR50" s="851"/>
      <c r="NTS50" s="851"/>
      <c r="NTT50" s="851"/>
      <c r="NTU50" s="851"/>
      <c r="NTV50" s="851"/>
      <c r="NTW50" s="851"/>
      <c r="NTX50" s="851"/>
      <c r="NTY50" s="851"/>
      <c r="NTZ50" s="851"/>
      <c r="NUA50" s="851"/>
      <c r="NUB50" s="851"/>
      <c r="NUC50" s="851"/>
      <c r="NUD50" s="851"/>
      <c r="NUE50" s="851"/>
      <c r="NUF50" s="851"/>
      <c r="NUG50" s="851"/>
      <c r="NUH50" s="851"/>
      <c r="NUI50" s="851"/>
      <c r="NUJ50" s="851"/>
      <c r="NUK50" s="851"/>
      <c r="NUL50" s="851"/>
      <c r="NUM50" s="851"/>
      <c r="NUN50" s="851"/>
      <c r="NUO50" s="851"/>
      <c r="NUP50" s="851"/>
      <c r="NUQ50" s="851"/>
      <c r="NUR50" s="851"/>
      <c r="NUS50" s="851"/>
      <c r="NUT50" s="851"/>
      <c r="NUU50" s="851"/>
      <c r="NUV50" s="851"/>
      <c r="NUW50" s="851"/>
      <c r="NUX50" s="851"/>
      <c r="NUY50" s="851"/>
      <c r="NUZ50" s="851"/>
      <c r="NVA50" s="851"/>
      <c r="NVB50" s="851"/>
      <c r="NVC50" s="851"/>
      <c r="NVD50" s="851"/>
      <c r="NVE50" s="851"/>
      <c r="NVF50" s="851"/>
      <c r="NVG50" s="851"/>
      <c r="NVH50" s="851"/>
      <c r="NVI50" s="851"/>
      <c r="NVJ50" s="851"/>
      <c r="NVK50" s="851"/>
      <c r="NVL50" s="851"/>
      <c r="NVM50" s="851"/>
      <c r="NVN50" s="851"/>
      <c r="NVO50" s="851"/>
      <c r="NVP50" s="851"/>
      <c r="NVQ50" s="851"/>
      <c r="NVR50" s="851"/>
      <c r="NVS50" s="851"/>
      <c r="NVT50" s="851"/>
      <c r="NVU50" s="851"/>
      <c r="NVV50" s="851"/>
      <c r="NVW50" s="851"/>
      <c r="NVX50" s="851"/>
      <c r="NVY50" s="851"/>
      <c r="NVZ50" s="851"/>
      <c r="NWA50" s="851"/>
      <c r="NWB50" s="851"/>
      <c r="NWC50" s="851"/>
      <c r="NWD50" s="851"/>
      <c r="NWE50" s="851"/>
      <c r="NWF50" s="851"/>
      <c r="NWG50" s="851"/>
      <c r="NWH50" s="851"/>
      <c r="NWI50" s="851"/>
      <c r="NWJ50" s="851"/>
      <c r="NWK50" s="851"/>
      <c r="NWL50" s="851"/>
      <c r="NWM50" s="851"/>
      <c r="NWN50" s="851"/>
      <c r="NWO50" s="851"/>
      <c r="NWP50" s="851"/>
      <c r="NWQ50" s="851"/>
      <c r="NWR50" s="851"/>
      <c r="NWS50" s="851"/>
      <c r="NWT50" s="851"/>
      <c r="NWU50" s="851"/>
      <c r="NWV50" s="851"/>
      <c r="NWW50" s="851"/>
      <c r="NWX50" s="851"/>
      <c r="NWY50" s="851"/>
      <c r="NWZ50" s="851"/>
      <c r="NXA50" s="851"/>
      <c r="NXB50" s="851"/>
      <c r="NXC50" s="851"/>
      <c r="NXD50" s="851"/>
      <c r="NXE50" s="851"/>
      <c r="NXF50" s="851"/>
      <c r="NXG50" s="851"/>
      <c r="NXH50" s="851"/>
      <c r="NXI50" s="851"/>
      <c r="NXJ50" s="851"/>
      <c r="NXK50" s="851"/>
      <c r="NXL50" s="851"/>
      <c r="NXM50" s="851"/>
      <c r="NXN50" s="851"/>
      <c r="NXO50" s="851"/>
      <c r="NXP50" s="851"/>
      <c r="NXQ50" s="851"/>
      <c r="NXR50" s="851"/>
      <c r="NXS50" s="851"/>
      <c r="NXT50" s="851"/>
      <c r="NXU50" s="851"/>
      <c r="NXV50" s="851"/>
      <c r="NXW50" s="851"/>
      <c r="NXX50" s="851"/>
      <c r="NXY50" s="851"/>
      <c r="NXZ50" s="851"/>
      <c r="NYA50" s="851"/>
      <c r="NYB50" s="851"/>
      <c r="NYC50" s="851"/>
      <c r="NYD50" s="851"/>
      <c r="NYE50" s="851"/>
      <c r="NYF50" s="851"/>
      <c r="NYG50" s="851"/>
      <c r="NYH50" s="851"/>
      <c r="NYI50" s="851"/>
      <c r="NYJ50" s="851"/>
      <c r="NYK50" s="851"/>
      <c r="NYL50" s="851"/>
      <c r="NYM50" s="851"/>
      <c r="NYN50" s="851"/>
      <c r="NYO50" s="851"/>
      <c r="NYP50" s="851"/>
      <c r="NYQ50" s="851"/>
      <c r="NYR50" s="851"/>
      <c r="NYS50" s="851"/>
      <c r="NYT50" s="851"/>
      <c r="NYU50" s="851"/>
      <c r="NYV50" s="851"/>
      <c r="NYW50" s="851"/>
      <c r="NYX50" s="851"/>
      <c r="NYY50" s="851"/>
      <c r="NYZ50" s="851"/>
      <c r="NZA50" s="851"/>
      <c r="NZB50" s="851"/>
      <c r="NZC50" s="851"/>
      <c r="NZD50" s="851"/>
      <c r="NZE50" s="851"/>
      <c r="NZF50" s="851"/>
      <c r="NZG50" s="851"/>
      <c r="NZH50" s="851"/>
      <c r="NZI50" s="851"/>
      <c r="NZJ50" s="851"/>
      <c r="NZK50" s="851"/>
      <c r="NZL50" s="851"/>
      <c r="NZM50" s="851"/>
      <c r="NZN50" s="851"/>
      <c r="NZO50" s="851"/>
      <c r="NZP50" s="851"/>
      <c r="NZQ50" s="851"/>
      <c r="NZR50" s="851"/>
      <c r="NZS50" s="851"/>
      <c r="NZT50" s="851"/>
      <c r="NZU50" s="851"/>
      <c r="NZV50" s="851"/>
      <c r="NZW50" s="851"/>
      <c r="NZX50" s="851"/>
      <c r="NZY50" s="851"/>
      <c r="NZZ50" s="851"/>
      <c r="OAA50" s="851"/>
      <c r="OAB50" s="851"/>
      <c r="OAC50" s="851"/>
      <c r="OAD50" s="851"/>
      <c r="OAE50" s="851"/>
      <c r="OAF50" s="851"/>
      <c r="OAG50" s="851"/>
      <c r="OAH50" s="851"/>
      <c r="OAI50" s="851"/>
      <c r="OAJ50" s="851"/>
      <c r="OAK50" s="851"/>
      <c r="OAL50" s="851"/>
      <c r="OAM50" s="851"/>
      <c r="OAN50" s="851"/>
      <c r="OAO50" s="851"/>
      <c r="OAP50" s="851"/>
      <c r="OAQ50" s="851"/>
      <c r="OAR50" s="851"/>
      <c r="OAS50" s="851"/>
      <c r="OAT50" s="851"/>
      <c r="OAU50" s="851"/>
      <c r="OAV50" s="851"/>
      <c r="OAW50" s="851"/>
      <c r="OAX50" s="851"/>
      <c r="OAY50" s="851"/>
      <c r="OAZ50" s="851"/>
      <c r="OBA50" s="851"/>
      <c r="OBB50" s="851"/>
      <c r="OBC50" s="851"/>
      <c r="OBD50" s="851"/>
      <c r="OBE50" s="851"/>
      <c r="OBF50" s="851"/>
      <c r="OBG50" s="851"/>
      <c r="OBH50" s="851"/>
      <c r="OBI50" s="851"/>
      <c r="OBJ50" s="851"/>
      <c r="OBK50" s="851"/>
      <c r="OBL50" s="851"/>
      <c r="OBM50" s="851"/>
      <c r="OBN50" s="851"/>
      <c r="OBO50" s="851"/>
      <c r="OBP50" s="851"/>
      <c r="OBQ50" s="851"/>
      <c r="OBR50" s="851"/>
      <c r="OBS50" s="851"/>
      <c r="OBT50" s="851"/>
      <c r="OBU50" s="851"/>
      <c r="OBV50" s="851"/>
      <c r="OBW50" s="851"/>
      <c r="OBX50" s="851"/>
      <c r="OBY50" s="851"/>
      <c r="OBZ50" s="851"/>
      <c r="OCA50" s="851"/>
      <c r="OCB50" s="851"/>
      <c r="OCC50" s="851"/>
      <c r="OCD50" s="851"/>
      <c r="OCE50" s="851"/>
      <c r="OCF50" s="851"/>
      <c r="OCG50" s="851"/>
      <c r="OCH50" s="851"/>
      <c r="OCI50" s="851"/>
      <c r="OCJ50" s="851"/>
      <c r="OCK50" s="851"/>
      <c r="OCL50" s="851"/>
      <c r="OCM50" s="851"/>
      <c r="OCN50" s="851"/>
      <c r="OCO50" s="851"/>
      <c r="OCP50" s="851"/>
      <c r="OCQ50" s="851"/>
      <c r="OCR50" s="851"/>
      <c r="OCS50" s="851"/>
      <c r="OCT50" s="851"/>
      <c r="OCU50" s="851"/>
      <c r="OCV50" s="851"/>
      <c r="OCW50" s="851"/>
      <c r="OCX50" s="851"/>
      <c r="OCY50" s="851"/>
      <c r="OCZ50" s="851"/>
      <c r="ODA50" s="851"/>
      <c r="ODB50" s="851"/>
      <c r="ODC50" s="851"/>
      <c r="ODD50" s="851"/>
      <c r="ODE50" s="851"/>
      <c r="ODF50" s="851"/>
      <c r="ODG50" s="851"/>
      <c r="ODH50" s="851"/>
      <c r="ODI50" s="851"/>
      <c r="ODJ50" s="851"/>
      <c r="ODK50" s="851"/>
      <c r="ODL50" s="851"/>
      <c r="ODM50" s="851"/>
      <c r="ODN50" s="851"/>
      <c r="ODO50" s="851"/>
      <c r="ODP50" s="851"/>
      <c r="ODQ50" s="851"/>
      <c r="ODR50" s="851"/>
      <c r="ODS50" s="851"/>
      <c r="ODT50" s="851"/>
      <c r="ODU50" s="851"/>
      <c r="ODV50" s="851"/>
      <c r="ODW50" s="851"/>
      <c r="ODX50" s="851"/>
      <c r="ODY50" s="851"/>
      <c r="ODZ50" s="851"/>
      <c r="OEA50" s="851"/>
      <c r="OEB50" s="851"/>
      <c r="OEC50" s="851"/>
      <c r="OED50" s="851"/>
      <c r="OEE50" s="851"/>
      <c r="OEF50" s="851"/>
      <c r="OEG50" s="851"/>
      <c r="OEH50" s="851"/>
      <c r="OEI50" s="851"/>
      <c r="OEJ50" s="851"/>
      <c r="OEK50" s="851"/>
      <c r="OEL50" s="851"/>
      <c r="OEM50" s="851"/>
      <c r="OEN50" s="851"/>
      <c r="OEO50" s="851"/>
      <c r="OEP50" s="851"/>
      <c r="OEQ50" s="851"/>
      <c r="OER50" s="851"/>
      <c r="OES50" s="851"/>
      <c r="OET50" s="851"/>
      <c r="OEU50" s="851"/>
      <c r="OEV50" s="851"/>
      <c r="OEW50" s="851"/>
      <c r="OEX50" s="851"/>
      <c r="OEY50" s="851"/>
      <c r="OEZ50" s="851"/>
      <c r="OFA50" s="851"/>
      <c r="OFB50" s="851"/>
      <c r="OFC50" s="851"/>
      <c r="OFD50" s="851"/>
      <c r="OFE50" s="851"/>
      <c r="OFF50" s="851"/>
      <c r="OFG50" s="851"/>
      <c r="OFH50" s="851"/>
      <c r="OFI50" s="851"/>
      <c r="OFJ50" s="851"/>
      <c r="OFK50" s="851"/>
      <c r="OFL50" s="851"/>
      <c r="OFM50" s="851"/>
      <c r="OFN50" s="851"/>
      <c r="OFO50" s="851"/>
      <c r="OFP50" s="851"/>
      <c r="OFQ50" s="851"/>
      <c r="OFR50" s="851"/>
      <c r="OFS50" s="851"/>
      <c r="OFT50" s="851"/>
      <c r="OFU50" s="851"/>
      <c r="OFV50" s="851"/>
      <c r="OFW50" s="851"/>
      <c r="OFX50" s="851"/>
      <c r="OFY50" s="851"/>
      <c r="OFZ50" s="851"/>
      <c r="OGA50" s="851"/>
      <c r="OGB50" s="851"/>
      <c r="OGC50" s="851"/>
      <c r="OGD50" s="851"/>
      <c r="OGE50" s="851"/>
      <c r="OGF50" s="851"/>
      <c r="OGG50" s="851"/>
      <c r="OGH50" s="851"/>
      <c r="OGI50" s="851"/>
      <c r="OGJ50" s="851"/>
      <c r="OGK50" s="851"/>
      <c r="OGL50" s="851"/>
      <c r="OGM50" s="851"/>
      <c r="OGN50" s="851"/>
      <c r="OGO50" s="851"/>
      <c r="OGP50" s="851"/>
      <c r="OGQ50" s="851"/>
      <c r="OGR50" s="851"/>
      <c r="OGS50" s="851"/>
      <c r="OGT50" s="851"/>
      <c r="OGU50" s="851"/>
      <c r="OGV50" s="851"/>
      <c r="OGW50" s="851"/>
      <c r="OGX50" s="851"/>
      <c r="OGY50" s="851"/>
      <c r="OGZ50" s="851"/>
      <c r="OHA50" s="851"/>
      <c r="OHB50" s="851"/>
      <c r="OHC50" s="851"/>
      <c r="OHD50" s="851"/>
      <c r="OHE50" s="851"/>
      <c r="OHF50" s="851"/>
      <c r="OHG50" s="851"/>
      <c r="OHH50" s="851"/>
      <c r="OHI50" s="851"/>
      <c r="OHJ50" s="851"/>
      <c r="OHK50" s="851"/>
      <c r="OHL50" s="851"/>
      <c r="OHM50" s="851"/>
      <c r="OHN50" s="851"/>
      <c r="OHO50" s="851"/>
      <c r="OHP50" s="851"/>
      <c r="OHQ50" s="851"/>
      <c r="OHR50" s="851"/>
      <c r="OHS50" s="851"/>
      <c r="OHT50" s="851"/>
      <c r="OHU50" s="851"/>
      <c r="OHV50" s="851"/>
      <c r="OHW50" s="851"/>
      <c r="OHX50" s="851"/>
      <c r="OHY50" s="851"/>
      <c r="OHZ50" s="851"/>
      <c r="OIA50" s="851"/>
      <c r="OIB50" s="851"/>
      <c r="OIC50" s="851"/>
      <c r="OID50" s="851"/>
      <c r="OIE50" s="851"/>
      <c r="OIF50" s="851"/>
      <c r="OIG50" s="851"/>
      <c r="OIH50" s="851"/>
      <c r="OII50" s="851"/>
      <c r="OIJ50" s="851"/>
      <c r="OIK50" s="851"/>
      <c r="OIL50" s="851"/>
      <c r="OIM50" s="851"/>
      <c r="OIN50" s="851"/>
      <c r="OIO50" s="851"/>
      <c r="OIP50" s="851"/>
      <c r="OIQ50" s="851"/>
      <c r="OIR50" s="851"/>
      <c r="OIS50" s="851"/>
      <c r="OIT50" s="851"/>
      <c r="OIU50" s="851"/>
      <c r="OIV50" s="851"/>
      <c r="OIW50" s="851"/>
      <c r="OIX50" s="851"/>
      <c r="OIY50" s="851"/>
      <c r="OIZ50" s="851"/>
      <c r="OJA50" s="851"/>
      <c r="OJB50" s="851"/>
      <c r="OJC50" s="851"/>
      <c r="OJD50" s="851"/>
      <c r="OJE50" s="851"/>
      <c r="OJF50" s="851"/>
      <c r="OJG50" s="851"/>
      <c r="OJH50" s="851"/>
      <c r="OJI50" s="851"/>
      <c r="OJJ50" s="851"/>
      <c r="OJK50" s="851"/>
      <c r="OJL50" s="851"/>
      <c r="OJM50" s="851"/>
      <c r="OJN50" s="851"/>
      <c r="OJO50" s="851"/>
      <c r="OJP50" s="851"/>
      <c r="OJQ50" s="851"/>
      <c r="OJR50" s="851"/>
      <c r="OJS50" s="851"/>
      <c r="OJT50" s="851"/>
      <c r="OJU50" s="851"/>
      <c r="OJV50" s="851"/>
      <c r="OJW50" s="851"/>
      <c r="OJX50" s="851"/>
      <c r="OJY50" s="851"/>
      <c r="OJZ50" s="851"/>
      <c r="OKA50" s="851"/>
      <c r="OKB50" s="851"/>
      <c r="OKC50" s="851"/>
      <c r="OKD50" s="851"/>
      <c r="OKE50" s="851"/>
      <c r="OKF50" s="851"/>
      <c r="OKG50" s="851"/>
      <c r="OKH50" s="851"/>
      <c r="OKI50" s="851"/>
      <c r="OKJ50" s="851"/>
      <c r="OKK50" s="851"/>
      <c r="OKL50" s="851"/>
      <c r="OKM50" s="851"/>
      <c r="OKN50" s="851"/>
      <c r="OKO50" s="851"/>
      <c r="OKP50" s="851"/>
      <c r="OKQ50" s="851"/>
      <c r="OKR50" s="851"/>
      <c r="OKS50" s="851"/>
      <c r="OKT50" s="851"/>
      <c r="OKU50" s="851"/>
      <c r="OKV50" s="851"/>
      <c r="OKW50" s="851"/>
      <c r="OKX50" s="851"/>
      <c r="OKY50" s="851"/>
      <c r="OKZ50" s="851"/>
      <c r="OLA50" s="851"/>
      <c r="OLB50" s="851"/>
      <c r="OLC50" s="851"/>
      <c r="OLD50" s="851"/>
      <c r="OLE50" s="851"/>
      <c r="OLF50" s="851"/>
      <c r="OLG50" s="851"/>
      <c r="OLH50" s="851"/>
      <c r="OLI50" s="851"/>
      <c r="OLJ50" s="851"/>
      <c r="OLK50" s="851"/>
      <c r="OLL50" s="851"/>
      <c r="OLM50" s="851"/>
      <c r="OLN50" s="851"/>
      <c r="OLO50" s="851"/>
      <c r="OLP50" s="851"/>
      <c r="OLQ50" s="851"/>
      <c r="OLR50" s="851"/>
      <c r="OLS50" s="851"/>
      <c r="OLT50" s="851"/>
      <c r="OLU50" s="851"/>
      <c r="OLV50" s="851"/>
      <c r="OLW50" s="851"/>
      <c r="OLX50" s="851"/>
      <c r="OLY50" s="851"/>
      <c r="OLZ50" s="851"/>
      <c r="OMA50" s="851"/>
      <c r="OMB50" s="851"/>
      <c r="OMC50" s="851"/>
      <c r="OMD50" s="851"/>
      <c r="OME50" s="851"/>
      <c r="OMF50" s="851"/>
      <c r="OMG50" s="851"/>
      <c r="OMH50" s="851"/>
      <c r="OMI50" s="851"/>
      <c r="OMJ50" s="851"/>
      <c r="OMK50" s="851"/>
      <c r="OML50" s="851"/>
      <c r="OMM50" s="851"/>
      <c r="OMN50" s="851"/>
      <c r="OMO50" s="851"/>
      <c r="OMP50" s="851"/>
      <c r="OMQ50" s="851"/>
      <c r="OMR50" s="851"/>
      <c r="OMS50" s="851"/>
      <c r="OMT50" s="851"/>
      <c r="OMU50" s="851"/>
      <c r="OMV50" s="851"/>
      <c r="OMW50" s="851"/>
      <c r="OMX50" s="851"/>
      <c r="OMY50" s="851"/>
      <c r="OMZ50" s="851"/>
      <c r="ONA50" s="851"/>
      <c r="ONB50" s="851"/>
      <c r="ONC50" s="851"/>
      <c r="OND50" s="851"/>
      <c r="ONE50" s="851"/>
      <c r="ONF50" s="851"/>
      <c r="ONG50" s="851"/>
      <c r="ONH50" s="851"/>
      <c r="ONI50" s="851"/>
      <c r="ONJ50" s="851"/>
      <c r="ONK50" s="851"/>
      <c r="ONL50" s="851"/>
      <c r="ONM50" s="851"/>
      <c r="ONN50" s="851"/>
      <c r="ONO50" s="851"/>
      <c r="ONP50" s="851"/>
      <c r="ONQ50" s="851"/>
      <c r="ONR50" s="851"/>
      <c r="ONS50" s="851"/>
      <c r="ONT50" s="851"/>
      <c r="ONU50" s="851"/>
      <c r="ONV50" s="851"/>
      <c r="ONW50" s="851"/>
      <c r="ONX50" s="851"/>
      <c r="ONY50" s="851"/>
      <c r="ONZ50" s="851"/>
      <c r="OOA50" s="851"/>
      <c r="OOB50" s="851"/>
      <c r="OOC50" s="851"/>
      <c r="OOD50" s="851"/>
      <c r="OOE50" s="851"/>
      <c r="OOF50" s="851"/>
      <c r="OOG50" s="851"/>
      <c r="OOH50" s="851"/>
      <c r="OOI50" s="851"/>
      <c r="OOJ50" s="851"/>
      <c r="OOK50" s="851"/>
      <c r="OOL50" s="851"/>
      <c r="OOM50" s="851"/>
      <c r="OON50" s="851"/>
      <c r="OOO50" s="851"/>
      <c r="OOP50" s="851"/>
      <c r="OOQ50" s="851"/>
      <c r="OOR50" s="851"/>
      <c r="OOS50" s="851"/>
      <c r="OOT50" s="851"/>
      <c r="OOU50" s="851"/>
      <c r="OOV50" s="851"/>
      <c r="OOW50" s="851"/>
      <c r="OOX50" s="851"/>
      <c r="OOY50" s="851"/>
      <c r="OOZ50" s="851"/>
      <c r="OPA50" s="851"/>
      <c r="OPB50" s="851"/>
      <c r="OPC50" s="851"/>
      <c r="OPD50" s="851"/>
      <c r="OPE50" s="851"/>
      <c r="OPF50" s="851"/>
      <c r="OPG50" s="851"/>
      <c r="OPH50" s="851"/>
      <c r="OPI50" s="851"/>
      <c r="OPJ50" s="851"/>
      <c r="OPK50" s="851"/>
      <c r="OPL50" s="851"/>
      <c r="OPM50" s="851"/>
      <c r="OPN50" s="851"/>
      <c r="OPO50" s="851"/>
      <c r="OPP50" s="851"/>
      <c r="OPQ50" s="851"/>
      <c r="OPR50" s="851"/>
      <c r="OPS50" s="851"/>
      <c r="OPT50" s="851"/>
      <c r="OPU50" s="851"/>
      <c r="OPV50" s="851"/>
      <c r="OPW50" s="851"/>
      <c r="OPX50" s="851"/>
      <c r="OPY50" s="851"/>
      <c r="OPZ50" s="851"/>
      <c r="OQA50" s="851"/>
      <c r="OQB50" s="851"/>
      <c r="OQC50" s="851"/>
      <c r="OQD50" s="851"/>
      <c r="OQE50" s="851"/>
      <c r="OQF50" s="851"/>
      <c r="OQG50" s="851"/>
      <c r="OQH50" s="851"/>
      <c r="OQI50" s="851"/>
      <c r="OQJ50" s="851"/>
      <c r="OQK50" s="851"/>
      <c r="OQL50" s="851"/>
      <c r="OQM50" s="851"/>
      <c r="OQN50" s="851"/>
      <c r="OQO50" s="851"/>
      <c r="OQP50" s="851"/>
      <c r="OQQ50" s="851"/>
      <c r="OQR50" s="851"/>
      <c r="OQS50" s="851"/>
      <c r="OQT50" s="851"/>
      <c r="OQU50" s="851"/>
      <c r="OQV50" s="851"/>
      <c r="OQW50" s="851"/>
      <c r="OQX50" s="851"/>
      <c r="OQY50" s="851"/>
      <c r="OQZ50" s="851"/>
      <c r="ORA50" s="851"/>
      <c r="ORB50" s="851"/>
      <c r="ORC50" s="851"/>
      <c r="ORD50" s="851"/>
      <c r="ORE50" s="851"/>
      <c r="ORF50" s="851"/>
      <c r="ORG50" s="851"/>
      <c r="ORH50" s="851"/>
      <c r="ORI50" s="851"/>
      <c r="ORJ50" s="851"/>
      <c r="ORK50" s="851"/>
      <c r="ORL50" s="851"/>
      <c r="ORM50" s="851"/>
      <c r="ORN50" s="851"/>
      <c r="ORO50" s="851"/>
      <c r="ORP50" s="851"/>
      <c r="ORQ50" s="851"/>
      <c r="ORR50" s="851"/>
      <c r="ORS50" s="851"/>
      <c r="ORT50" s="851"/>
      <c r="ORU50" s="851"/>
      <c r="ORV50" s="851"/>
      <c r="ORW50" s="851"/>
      <c r="ORX50" s="851"/>
      <c r="ORY50" s="851"/>
      <c r="ORZ50" s="851"/>
      <c r="OSA50" s="851"/>
      <c r="OSB50" s="851"/>
      <c r="OSC50" s="851"/>
      <c r="OSD50" s="851"/>
      <c r="OSE50" s="851"/>
      <c r="OSF50" s="851"/>
      <c r="OSG50" s="851"/>
      <c r="OSH50" s="851"/>
      <c r="OSI50" s="851"/>
      <c r="OSJ50" s="851"/>
      <c r="OSK50" s="851"/>
      <c r="OSL50" s="851"/>
      <c r="OSM50" s="851"/>
      <c r="OSN50" s="851"/>
      <c r="OSO50" s="851"/>
      <c r="OSP50" s="851"/>
      <c r="OSQ50" s="851"/>
      <c r="OSR50" s="851"/>
      <c r="OSS50" s="851"/>
      <c r="OST50" s="851"/>
      <c r="OSU50" s="851"/>
      <c r="OSV50" s="851"/>
      <c r="OSW50" s="851"/>
      <c r="OSX50" s="851"/>
      <c r="OSY50" s="851"/>
      <c r="OSZ50" s="851"/>
      <c r="OTA50" s="851"/>
      <c r="OTB50" s="851"/>
      <c r="OTC50" s="851"/>
      <c r="OTD50" s="851"/>
      <c r="OTE50" s="851"/>
      <c r="OTF50" s="851"/>
      <c r="OTG50" s="851"/>
      <c r="OTH50" s="851"/>
      <c r="OTI50" s="851"/>
      <c r="OTJ50" s="851"/>
      <c r="OTK50" s="851"/>
      <c r="OTL50" s="851"/>
      <c r="OTM50" s="851"/>
      <c r="OTN50" s="851"/>
      <c r="OTO50" s="851"/>
      <c r="OTP50" s="851"/>
      <c r="OTQ50" s="851"/>
      <c r="OTR50" s="851"/>
      <c r="OTS50" s="851"/>
      <c r="OTT50" s="851"/>
      <c r="OTU50" s="851"/>
      <c r="OTV50" s="851"/>
      <c r="OTW50" s="851"/>
      <c r="OTX50" s="851"/>
      <c r="OTY50" s="851"/>
      <c r="OTZ50" s="851"/>
      <c r="OUA50" s="851"/>
      <c r="OUB50" s="851"/>
      <c r="OUC50" s="851"/>
      <c r="OUD50" s="851"/>
      <c r="OUE50" s="851"/>
      <c r="OUF50" s="851"/>
      <c r="OUG50" s="851"/>
      <c r="OUH50" s="851"/>
      <c r="OUI50" s="851"/>
      <c r="OUJ50" s="851"/>
      <c r="OUK50" s="851"/>
      <c r="OUL50" s="851"/>
      <c r="OUM50" s="851"/>
      <c r="OUN50" s="851"/>
      <c r="OUO50" s="851"/>
      <c r="OUP50" s="851"/>
      <c r="OUQ50" s="851"/>
      <c r="OUR50" s="851"/>
      <c r="OUS50" s="851"/>
      <c r="OUT50" s="851"/>
      <c r="OUU50" s="851"/>
      <c r="OUV50" s="851"/>
      <c r="OUW50" s="851"/>
      <c r="OUX50" s="851"/>
      <c r="OUY50" s="851"/>
      <c r="OUZ50" s="851"/>
      <c r="OVA50" s="851"/>
      <c r="OVB50" s="851"/>
      <c r="OVC50" s="851"/>
      <c r="OVD50" s="851"/>
      <c r="OVE50" s="851"/>
      <c r="OVF50" s="851"/>
      <c r="OVG50" s="851"/>
      <c r="OVH50" s="851"/>
      <c r="OVI50" s="851"/>
      <c r="OVJ50" s="851"/>
      <c r="OVK50" s="851"/>
      <c r="OVL50" s="851"/>
      <c r="OVM50" s="851"/>
      <c r="OVN50" s="851"/>
      <c r="OVO50" s="851"/>
      <c r="OVP50" s="851"/>
      <c r="OVQ50" s="851"/>
      <c r="OVR50" s="851"/>
      <c r="OVS50" s="851"/>
      <c r="OVT50" s="851"/>
      <c r="OVU50" s="851"/>
      <c r="OVV50" s="851"/>
      <c r="OVW50" s="851"/>
      <c r="OVX50" s="851"/>
      <c r="OVY50" s="851"/>
      <c r="OVZ50" s="851"/>
      <c r="OWA50" s="851"/>
      <c r="OWB50" s="851"/>
      <c r="OWC50" s="851"/>
      <c r="OWD50" s="851"/>
      <c r="OWE50" s="851"/>
      <c r="OWF50" s="851"/>
      <c r="OWG50" s="851"/>
      <c r="OWH50" s="851"/>
      <c r="OWI50" s="851"/>
      <c r="OWJ50" s="851"/>
      <c r="OWK50" s="851"/>
      <c r="OWL50" s="851"/>
      <c r="OWM50" s="851"/>
      <c r="OWN50" s="851"/>
      <c r="OWO50" s="851"/>
      <c r="OWP50" s="851"/>
      <c r="OWQ50" s="851"/>
      <c r="OWR50" s="851"/>
      <c r="OWS50" s="851"/>
      <c r="OWT50" s="851"/>
      <c r="OWU50" s="851"/>
      <c r="OWV50" s="851"/>
      <c r="OWW50" s="851"/>
      <c r="OWX50" s="851"/>
      <c r="OWY50" s="851"/>
      <c r="OWZ50" s="851"/>
      <c r="OXA50" s="851"/>
      <c r="OXB50" s="851"/>
      <c r="OXC50" s="851"/>
      <c r="OXD50" s="851"/>
      <c r="OXE50" s="851"/>
      <c r="OXF50" s="851"/>
      <c r="OXG50" s="851"/>
      <c r="OXH50" s="851"/>
      <c r="OXI50" s="851"/>
      <c r="OXJ50" s="851"/>
      <c r="OXK50" s="851"/>
      <c r="OXL50" s="851"/>
      <c r="OXM50" s="851"/>
      <c r="OXN50" s="851"/>
      <c r="OXO50" s="851"/>
      <c r="OXP50" s="851"/>
      <c r="OXQ50" s="851"/>
      <c r="OXR50" s="851"/>
      <c r="OXS50" s="851"/>
      <c r="OXT50" s="851"/>
      <c r="OXU50" s="851"/>
      <c r="OXV50" s="851"/>
      <c r="OXW50" s="851"/>
      <c r="OXX50" s="851"/>
      <c r="OXY50" s="851"/>
      <c r="OXZ50" s="851"/>
      <c r="OYA50" s="851"/>
      <c r="OYB50" s="851"/>
      <c r="OYC50" s="851"/>
      <c r="OYD50" s="851"/>
      <c r="OYE50" s="851"/>
      <c r="OYF50" s="851"/>
      <c r="OYG50" s="851"/>
      <c r="OYH50" s="851"/>
      <c r="OYI50" s="851"/>
      <c r="OYJ50" s="851"/>
      <c r="OYK50" s="851"/>
      <c r="OYL50" s="851"/>
      <c r="OYM50" s="851"/>
      <c r="OYN50" s="851"/>
      <c r="OYO50" s="851"/>
      <c r="OYP50" s="851"/>
      <c r="OYQ50" s="851"/>
      <c r="OYR50" s="851"/>
      <c r="OYS50" s="851"/>
      <c r="OYT50" s="851"/>
      <c r="OYU50" s="851"/>
      <c r="OYV50" s="851"/>
      <c r="OYW50" s="851"/>
      <c r="OYX50" s="851"/>
      <c r="OYY50" s="851"/>
      <c r="OYZ50" s="851"/>
      <c r="OZA50" s="851"/>
      <c r="OZB50" s="851"/>
      <c r="OZC50" s="851"/>
      <c r="OZD50" s="851"/>
      <c r="OZE50" s="851"/>
      <c r="OZF50" s="851"/>
      <c r="OZG50" s="851"/>
      <c r="OZH50" s="851"/>
      <c r="OZI50" s="851"/>
      <c r="OZJ50" s="851"/>
      <c r="OZK50" s="851"/>
      <c r="OZL50" s="851"/>
      <c r="OZM50" s="851"/>
      <c r="OZN50" s="851"/>
      <c r="OZO50" s="851"/>
      <c r="OZP50" s="851"/>
      <c r="OZQ50" s="851"/>
      <c r="OZR50" s="851"/>
      <c r="OZS50" s="851"/>
      <c r="OZT50" s="851"/>
      <c r="OZU50" s="851"/>
      <c r="OZV50" s="851"/>
      <c r="OZW50" s="851"/>
      <c r="OZX50" s="851"/>
      <c r="OZY50" s="851"/>
      <c r="OZZ50" s="851"/>
      <c r="PAA50" s="851"/>
      <c r="PAB50" s="851"/>
      <c r="PAC50" s="851"/>
      <c r="PAD50" s="851"/>
      <c r="PAE50" s="851"/>
      <c r="PAF50" s="851"/>
      <c r="PAG50" s="851"/>
      <c r="PAH50" s="851"/>
      <c r="PAI50" s="851"/>
      <c r="PAJ50" s="851"/>
      <c r="PAK50" s="851"/>
      <c r="PAL50" s="851"/>
      <c r="PAM50" s="851"/>
      <c r="PAN50" s="851"/>
      <c r="PAO50" s="851"/>
      <c r="PAP50" s="851"/>
      <c r="PAQ50" s="851"/>
      <c r="PAR50" s="851"/>
      <c r="PAS50" s="851"/>
      <c r="PAT50" s="851"/>
      <c r="PAU50" s="851"/>
      <c r="PAV50" s="851"/>
      <c r="PAW50" s="851"/>
      <c r="PAX50" s="851"/>
      <c r="PAY50" s="851"/>
      <c r="PAZ50" s="851"/>
      <c r="PBA50" s="851"/>
      <c r="PBB50" s="851"/>
      <c r="PBC50" s="851"/>
      <c r="PBD50" s="851"/>
      <c r="PBE50" s="851"/>
      <c r="PBF50" s="851"/>
      <c r="PBG50" s="851"/>
      <c r="PBH50" s="851"/>
      <c r="PBI50" s="851"/>
      <c r="PBJ50" s="851"/>
      <c r="PBK50" s="851"/>
      <c r="PBL50" s="851"/>
      <c r="PBM50" s="851"/>
      <c r="PBN50" s="851"/>
      <c r="PBO50" s="851"/>
      <c r="PBP50" s="851"/>
      <c r="PBQ50" s="851"/>
      <c r="PBR50" s="851"/>
      <c r="PBS50" s="851"/>
      <c r="PBT50" s="851"/>
      <c r="PBU50" s="851"/>
      <c r="PBV50" s="851"/>
      <c r="PBW50" s="851"/>
      <c r="PBX50" s="851"/>
      <c r="PBY50" s="851"/>
      <c r="PBZ50" s="851"/>
      <c r="PCA50" s="851"/>
      <c r="PCB50" s="851"/>
      <c r="PCC50" s="851"/>
      <c r="PCD50" s="851"/>
      <c r="PCE50" s="851"/>
      <c r="PCF50" s="851"/>
      <c r="PCG50" s="851"/>
      <c r="PCH50" s="851"/>
      <c r="PCI50" s="851"/>
      <c r="PCJ50" s="851"/>
      <c r="PCK50" s="851"/>
      <c r="PCL50" s="851"/>
      <c r="PCM50" s="851"/>
      <c r="PCN50" s="851"/>
      <c r="PCO50" s="851"/>
      <c r="PCP50" s="851"/>
      <c r="PCQ50" s="851"/>
      <c r="PCR50" s="851"/>
      <c r="PCS50" s="851"/>
      <c r="PCT50" s="851"/>
      <c r="PCU50" s="851"/>
      <c r="PCV50" s="851"/>
      <c r="PCW50" s="851"/>
      <c r="PCX50" s="851"/>
      <c r="PCY50" s="851"/>
      <c r="PCZ50" s="851"/>
      <c r="PDA50" s="851"/>
      <c r="PDB50" s="851"/>
      <c r="PDC50" s="851"/>
      <c r="PDD50" s="851"/>
      <c r="PDE50" s="851"/>
      <c r="PDF50" s="851"/>
      <c r="PDG50" s="851"/>
      <c r="PDH50" s="851"/>
      <c r="PDI50" s="851"/>
      <c r="PDJ50" s="851"/>
      <c r="PDK50" s="851"/>
      <c r="PDL50" s="851"/>
      <c r="PDM50" s="851"/>
      <c r="PDN50" s="851"/>
      <c r="PDO50" s="851"/>
      <c r="PDP50" s="851"/>
      <c r="PDQ50" s="851"/>
      <c r="PDR50" s="851"/>
      <c r="PDS50" s="851"/>
      <c r="PDT50" s="851"/>
      <c r="PDU50" s="851"/>
      <c r="PDV50" s="851"/>
      <c r="PDW50" s="851"/>
      <c r="PDX50" s="851"/>
      <c r="PDY50" s="851"/>
      <c r="PDZ50" s="851"/>
      <c r="PEA50" s="851"/>
      <c r="PEB50" s="851"/>
      <c r="PEC50" s="851"/>
      <c r="PED50" s="851"/>
      <c r="PEE50" s="851"/>
      <c r="PEF50" s="851"/>
      <c r="PEG50" s="851"/>
      <c r="PEH50" s="851"/>
      <c r="PEI50" s="851"/>
      <c r="PEJ50" s="851"/>
      <c r="PEK50" s="851"/>
      <c r="PEL50" s="851"/>
      <c r="PEM50" s="851"/>
      <c r="PEN50" s="851"/>
      <c r="PEO50" s="851"/>
      <c r="PEP50" s="851"/>
      <c r="PEQ50" s="851"/>
      <c r="PER50" s="851"/>
      <c r="PES50" s="851"/>
      <c r="PET50" s="851"/>
      <c r="PEU50" s="851"/>
      <c r="PEV50" s="851"/>
      <c r="PEW50" s="851"/>
      <c r="PEX50" s="851"/>
      <c r="PEY50" s="851"/>
      <c r="PEZ50" s="851"/>
      <c r="PFA50" s="851"/>
      <c r="PFB50" s="851"/>
      <c r="PFC50" s="851"/>
      <c r="PFD50" s="851"/>
      <c r="PFE50" s="851"/>
      <c r="PFF50" s="851"/>
      <c r="PFG50" s="851"/>
      <c r="PFH50" s="851"/>
      <c r="PFI50" s="851"/>
      <c r="PFJ50" s="851"/>
      <c r="PFK50" s="851"/>
      <c r="PFL50" s="851"/>
      <c r="PFM50" s="851"/>
      <c r="PFN50" s="851"/>
      <c r="PFO50" s="851"/>
      <c r="PFP50" s="851"/>
      <c r="PFQ50" s="851"/>
      <c r="PFR50" s="851"/>
      <c r="PFS50" s="851"/>
      <c r="PFT50" s="851"/>
      <c r="PFU50" s="851"/>
      <c r="PFV50" s="851"/>
      <c r="PFW50" s="851"/>
      <c r="PFX50" s="851"/>
      <c r="PFY50" s="851"/>
      <c r="PFZ50" s="851"/>
      <c r="PGA50" s="851"/>
      <c r="PGB50" s="851"/>
      <c r="PGC50" s="851"/>
      <c r="PGD50" s="851"/>
      <c r="PGE50" s="851"/>
      <c r="PGF50" s="851"/>
      <c r="PGG50" s="851"/>
      <c r="PGH50" s="851"/>
      <c r="PGI50" s="851"/>
      <c r="PGJ50" s="851"/>
      <c r="PGK50" s="851"/>
      <c r="PGL50" s="851"/>
      <c r="PGM50" s="851"/>
      <c r="PGN50" s="851"/>
      <c r="PGO50" s="851"/>
      <c r="PGP50" s="851"/>
      <c r="PGQ50" s="851"/>
      <c r="PGR50" s="851"/>
      <c r="PGS50" s="851"/>
      <c r="PGT50" s="851"/>
      <c r="PGU50" s="851"/>
      <c r="PGV50" s="851"/>
      <c r="PGW50" s="851"/>
      <c r="PGX50" s="851"/>
      <c r="PGY50" s="851"/>
      <c r="PGZ50" s="851"/>
      <c r="PHA50" s="851"/>
      <c r="PHB50" s="851"/>
      <c r="PHC50" s="851"/>
      <c r="PHD50" s="851"/>
      <c r="PHE50" s="851"/>
      <c r="PHF50" s="851"/>
      <c r="PHG50" s="851"/>
      <c r="PHH50" s="851"/>
      <c r="PHI50" s="851"/>
      <c r="PHJ50" s="851"/>
      <c r="PHK50" s="851"/>
      <c r="PHL50" s="851"/>
      <c r="PHM50" s="851"/>
      <c r="PHN50" s="851"/>
      <c r="PHO50" s="851"/>
      <c r="PHP50" s="851"/>
      <c r="PHQ50" s="851"/>
      <c r="PHR50" s="851"/>
      <c r="PHS50" s="851"/>
      <c r="PHT50" s="851"/>
      <c r="PHU50" s="851"/>
      <c r="PHV50" s="851"/>
      <c r="PHW50" s="851"/>
      <c r="PHX50" s="851"/>
      <c r="PHY50" s="851"/>
      <c r="PHZ50" s="851"/>
      <c r="PIA50" s="851"/>
      <c r="PIB50" s="851"/>
      <c r="PIC50" s="851"/>
      <c r="PID50" s="851"/>
      <c r="PIE50" s="851"/>
      <c r="PIF50" s="851"/>
      <c r="PIG50" s="851"/>
      <c r="PIH50" s="851"/>
      <c r="PII50" s="851"/>
      <c r="PIJ50" s="851"/>
      <c r="PIK50" s="851"/>
      <c r="PIL50" s="851"/>
      <c r="PIM50" s="851"/>
      <c r="PIN50" s="851"/>
      <c r="PIO50" s="851"/>
      <c r="PIP50" s="851"/>
      <c r="PIQ50" s="851"/>
      <c r="PIR50" s="851"/>
      <c r="PIS50" s="851"/>
      <c r="PIT50" s="851"/>
      <c r="PIU50" s="851"/>
      <c r="PIV50" s="851"/>
      <c r="PIW50" s="851"/>
      <c r="PIX50" s="851"/>
      <c r="PIY50" s="851"/>
      <c r="PIZ50" s="851"/>
      <c r="PJA50" s="851"/>
      <c r="PJB50" s="851"/>
      <c r="PJC50" s="851"/>
      <c r="PJD50" s="851"/>
      <c r="PJE50" s="851"/>
      <c r="PJF50" s="851"/>
      <c r="PJG50" s="851"/>
      <c r="PJH50" s="851"/>
      <c r="PJI50" s="851"/>
      <c r="PJJ50" s="851"/>
      <c r="PJK50" s="851"/>
      <c r="PJL50" s="851"/>
      <c r="PJM50" s="851"/>
      <c r="PJN50" s="851"/>
      <c r="PJO50" s="851"/>
      <c r="PJP50" s="851"/>
      <c r="PJQ50" s="851"/>
      <c r="PJR50" s="851"/>
      <c r="PJS50" s="851"/>
      <c r="PJT50" s="851"/>
      <c r="PJU50" s="851"/>
      <c r="PJV50" s="851"/>
      <c r="PJW50" s="851"/>
      <c r="PJX50" s="851"/>
      <c r="PJY50" s="851"/>
      <c r="PJZ50" s="851"/>
      <c r="PKA50" s="851"/>
      <c r="PKB50" s="851"/>
      <c r="PKC50" s="851"/>
      <c r="PKD50" s="851"/>
      <c r="PKE50" s="851"/>
      <c r="PKF50" s="851"/>
      <c r="PKG50" s="851"/>
      <c r="PKH50" s="851"/>
      <c r="PKI50" s="851"/>
      <c r="PKJ50" s="851"/>
      <c r="PKK50" s="851"/>
      <c r="PKL50" s="851"/>
      <c r="PKM50" s="851"/>
      <c r="PKN50" s="851"/>
      <c r="PKO50" s="851"/>
      <c r="PKP50" s="851"/>
      <c r="PKQ50" s="851"/>
      <c r="PKR50" s="851"/>
      <c r="PKS50" s="851"/>
      <c r="PKT50" s="851"/>
      <c r="PKU50" s="851"/>
      <c r="PKV50" s="851"/>
      <c r="PKW50" s="851"/>
      <c r="PKX50" s="851"/>
      <c r="PKY50" s="851"/>
      <c r="PKZ50" s="851"/>
      <c r="PLA50" s="851"/>
      <c r="PLB50" s="851"/>
      <c r="PLC50" s="851"/>
      <c r="PLD50" s="851"/>
      <c r="PLE50" s="851"/>
      <c r="PLF50" s="851"/>
      <c r="PLG50" s="851"/>
      <c r="PLH50" s="851"/>
      <c r="PLI50" s="851"/>
      <c r="PLJ50" s="851"/>
      <c r="PLK50" s="851"/>
      <c r="PLL50" s="851"/>
      <c r="PLM50" s="851"/>
      <c r="PLN50" s="851"/>
      <c r="PLO50" s="851"/>
      <c r="PLP50" s="851"/>
      <c r="PLQ50" s="851"/>
      <c r="PLR50" s="851"/>
      <c r="PLS50" s="851"/>
      <c r="PLT50" s="851"/>
      <c r="PLU50" s="851"/>
      <c r="PLV50" s="851"/>
      <c r="PLW50" s="851"/>
      <c r="PLX50" s="851"/>
      <c r="PLY50" s="851"/>
      <c r="PLZ50" s="851"/>
      <c r="PMA50" s="851"/>
      <c r="PMB50" s="851"/>
      <c r="PMC50" s="851"/>
      <c r="PMD50" s="851"/>
      <c r="PME50" s="851"/>
      <c r="PMF50" s="851"/>
      <c r="PMG50" s="851"/>
      <c r="PMH50" s="851"/>
      <c r="PMI50" s="851"/>
      <c r="PMJ50" s="851"/>
      <c r="PMK50" s="851"/>
      <c r="PML50" s="851"/>
      <c r="PMM50" s="851"/>
      <c r="PMN50" s="851"/>
      <c r="PMO50" s="851"/>
      <c r="PMP50" s="851"/>
      <c r="PMQ50" s="851"/>
      <c r="PMR50" s="851"/>
      <c r="PMS50" s="851"/>
      <c r="PMT50" s="851"/>
      <c r="PMU50" s="851"/>
      <c r="PMV50" s="851"/>
      <c r="PMW50" s="851"/>
      <c r="PMX50" s="851"/>
      <c r="PMY50" s="851"/>
      <c r="PMZ50" s="851"/>
      <c r="PNA50" s="851"/>
      <c r="PNB50" s="851"/>
      <c r="PNC50" s="851"/>
      <c r="PND50" s="851"/>
      <c r="PNE50" s="851"/>
      <c r="PNF50" s="851"/>
      <c r="PNG50" s="851"/>
      <c r="PNH50" s="851"/>
      <c r="PNI50" s="851"/>
      <c r="PNJ50" s="851"/>
      <c r="PNK50" s="851"/>
      <c r="PNL50" s="851"/>
      <c r="PNM50" s="851"/>
      <c r="PNN50" s="851"/>
      <c r="PNO50" s="851"/>
      <c r="PNP50" s="851"/>
      <c r="PNQ50" s="851"/>
      <c r="PNR50" s="851"/>
      <c r="PNS50" s="851"/>
      <c r="PNT50" s="851"/>
      <c r="PNU50" s="851"/>
      <c r="PNV50" s="851"/>
      <c r="PNW50" s="851"/>
      <c r="PNX50" s="851"/>
      <c r="PNY50" s="851"/>
      <c r="PNZ50" s="851"/>
      <c r="POA50" s="851"/>
      <c r="POB50" s="851"/>
      <c r="POC50" s="851"/>
      <c r="POD50" s="851"/>
      <c r="POE50" s="851"/>
      <c r="POF50" s="851"/>
      <c r="POG50" s="851"/>
      <c r="POH50" s="851"/>
      <c r="POI50" s="851"/>
      <c r="POJ50" s="851"/>
      <c r="POK50" s="851"/>
      <c r="POL50" s="851"/>
      <c r="POM50" s="851"/>
      <c r="PON50" s="851"/>
      <c r="POO50" s="851"/>
      <c r="POP50" s="851"/>
      <c r="POQ50" s="851"/>
      <c r="POR50" s="851"/>
      <c r="POS50" s="851"/>
      <c r="POT50" s="851"/>
      <c r="POU50" s="851"/>
      <c r="POV50" s="851"/>
      <c r="POW50" s="851"/>
      <c r="POX50" s="851"/>
      <c r="POY50" s="851"/>
      <c r="POZ50" s="851"/>
      <c r="PPA50" s="851"/>
      <c r="PPB50" s="851"/>
      <c r="PPC50" s="851"/>
      <c r="PPD50" s="851"/>
      <c r="PPE50" s="851"/>
      <c r="PPF50" s="851"/>
      <c r="PPG50" s="851"/>
      <c r="PPH50" s="851"/>
      <c r="PPI50" s="851"/>
      <c r="PPJ50" s="851"/>
      <c r="PPK50" s="851"/>
      <c r="PPL50" s="851"/>
      <c r="PPM50" s="851"/>
      <c r="PPN50" s="851"/>
      <c r="PPO50" s="851"/>
      <c r="PPP50" s="851"/>
      <c r="PPQ50" s="851"/>
      <c r="PPR50" s="851"/>
      <c r="PPS50" s="851"/>
      <c r="PPT50" s="851"/>
      <c r="PPU50" s="851"/>
      <c r="PPV50" s="851"/>
      <c r="PPW50" s="851"/>
      <c r="PPX50" s="851"/>
      <c r="PPY50" s="851"/>
      <c r="PPZ50" s="851"/>
      <c r="PQA50" s="851"/>
      <c r="PQB50" s="851"/>
      <c r="PQC50" s="851"/>
      <c r="PQD50" s="851"/>
      <c r="PQE50" s="851"/>
      <c r="PQF50" s="851"/>
      <c r="PQG50" s="851"/>
      <c r="PQH50" s="851"/>
      <c r="PQI50" s="851"/>
      <c r="PQJ50" s="851"/>
      <c r="PQK50" s="851"/>
      <c r="PQL50" s="851"/>
      <c r="PQM50" s="851"/>
      <c r="PQN50" s="851"/>
      <c r="PQO50" s="851"/>
      <c r="PQP50" s="851"/>
      <c r="PQQ50" s="851"/>
      <c r="PQR50" s="851"/>
      <c r="PQS50" s="851"/>
      <c r="PQT50" s="851"/>
      <c r="PQU50" s="851"/>
      <c r="PQV50" s="851"/>
      <c r="PQW50" s="851"/>
      <c r="PQX50" s="851"/>
      <c r="PQY50" s="851"/>
      <c r="PQZ50" s="851"/>
      <c r="PRA50" s="851"/>
      <c r="PRB50" s="851"/>
      <c r="PRC50" s="851"/>
      <c r="PRD50" s="851"/>
      <c r="PRE50" s="851"/>
      <c r="PRF50" s="851"/>
      <c r="PRG50" s="851"/>
      <c r="PRH50" s="851"/>
      <c r="PRI50" s="851"/>
      <c r="PRJ50" s="851"/>
      <c r="PRK50" s="851"/>
      <c r="PRL50" s="851"/>
      <c r="PRM50" s="851"/>
      <c r="PRN50" s="851"/>
      <c r="PRO50" s="851"/>
      <c r="PRP50" s="851"/>
      <c r="PRQ50" s="851"/>
      <c r="PRR50" s="851"/>
      <c r="PRS50" s="851"/>
      <c r="PRT50" s="851"/>
      <c r="PRU50" s="851"/>
      <c r="PRV50" s="851"/>
      <c r="PRW50" s="851"/>
      <c r="PRX50" s="851"/>
      <c r="PRY50" s="851"/>
      <c r="PRZ50" s="851"/>
      <c r="PSA50" s="851"/>
      <c r="PSB50" s="851"/>
      <c r="PSC50" s="851"/>
      <c r="PSD50" s="851"/>
      <c r="PSE50" s="851"/>
      <c r="PSF50" s="851"/>
      <c r="PSG50" s="851"/>
      <c r="PSH50" s="851"/>
      <c r="PSI50" s="851"/>
      <c r="PSJ50" s="851"/>
      <c r="PSK50" s="851"/>
      <c r="PSL50" s="851"/>
      <c r="PSM50" s="851"/>
      <c r="PSN50" s="851"/>
      <c r="PSO50" s="851"/>
      <c r="PSP50" s="851"/>
      <c r="PSQ50" s="851"/>
      <c r="PSR50" s="851"/>
      <c r="PSS50" s="851"/>
      <c r="PST50" s="851"/>
      <c r="PSU50" s="851"/>
      <c r="PSV50" s="851"/>
      <c r="PSW50" s="851"/>
      <c r="PSX50" s="851"/>
      <c r="PSY50" s="851"/>
      <c r="PSZ50" s="851"/>
      <c r="PTA50" s="851"/>
      <c r="PTB50" s="851"/>
      <c r="PTC50" s="851"/>
      <c r="PTD50" s="851"/>
      <c r="PTE50" s="851"/>
      <c r="PTF50" s="851"/>
      <c r="PTG50" s="851"/>
      <c r="PTH50" s="851"/>
      <c r="PTI50" s="851"/>
      <c r="PTJ50" s="851"/>
      <c r="PTK50" s="851"/>
      <c r="PTL50" s="851"/>
      <c r="PTM50" s="851"/>
      <c r="PTN50" s="851"/>
      <c r="PTO50" s="851"/>
      <c r="PTP50" s="851"/>
      <c r="PTQ50" s="851"/>
      <c r="PTR50" s="851"/>
      <c r="PTS50" s="851"/>
      <c r="PTT50" s="851"/>
      <c r="PTU50" s="851"/>
      <c r="PTV50" s="851"/>
      <c r="PTW50" s="851"/>
      <c r="PTX50" s="851"/>
      <c r="PTY50" s="851"/>
      <c r="PTZ50" s="851"/>
      <c r="PUA50" s="851"/>
      <c r="PUB50" s="851"/>
      <c r="PUC50" s="851"/>
      <c r="PUD50" s="851"/>
      <c r="PUE50" s="851"/>
      <c r="PUF50" s="851"/>
      <c r="PUG50" s="851"/>
      <c r="PUH50" s="851"/>
      <c r="PUI50" s="851"/>
      <c r="PUJ50" s="851"/>
      <c r="PUK50" s="851"/>
      <c r="PUL50" s="851"/>
      <c r="PUM50" s="851"/>
      <c r="PUN50" s="851"/>
      <c r="PUO50" s="851"/>
      <c r="PUP50" s="851"/>
      <c r="PUQ50" s="851"/>
      <c r="PUR50" s="851"/>
      <c r="PUS50" s="851"/>
      <c r="PUT50" s="851"/>
      <c r="PUU50" s="851"/>
      <c r="PUV50" s="851"/>
      <c r="PUW50" s="851"/>
      <c r="PUX50" s="851"/>
      <c r="PUY50" s="851"/>
      <c r="PUZ50" s="851"/>
      <c r="PVA50" s="851"/>
      <c r="PVB50" s="851"/>
      <c r="PVC50" s="851"/>
      <c r="PVD50" s="851"/>
      <c r="PVE50" s="851"/>
      <c r="PVF50" s="851"/>
      <c r="PVG50" s="851"/>
      <c r="PVH50" s="851"/>
      <c r="PVI50" s="851"/>
      <c r="PVJ50" s="851"/>
      <c r="PVK50" s="851"/>
      <c r="PVL50" s="851"/>
      <c r="PVM50" s="851"/>
      <c r="PVN50" s="851"/>
      <c r="PVO50" s="851"/>
      <c r="PVP50" s="851"/>
      <c r="PVQ50" s="851"/>
      <c r="PVR50" s="851"/>
      <c r="PVS50" s="851"/>
      <c r="PVT50" s="851"/>
      <c r="PVU50" s="851"/>
      <c r="PVV50" s="851"/>
      <c r="PVW50" s="851"/>
      <c r="PVX50" s="851"/>
      <c r="PVY50" s="851"/>
      <c r="PVZ50" s="851"/>
      <c r="PWA50" s="851"/>
      <c r="PWB50" s="851"/>
      <c r="PWC50" s="851"/>
      <c r="PWD50" s="851"/>
      <c r="PWE50" s="851"/>
      <c r="PWF50" s="851"/>
      <c r="PWG50" s="851"/>
      <c r="PWH50" s="851"/>
      <c r="PWI50" s="851"/>
      <c r="PWJ50" s="851"/>
      <c r="PWK50" s="851"/>
      <c r="PWL50" s="851"/>
      <c r="PWM50" s="851"/>
      <c r="PWN50" s="851"/>
      <c r="PWO50" s="851"/>
      <c r="PWP50" s="851"/>
      <c r="PWQ50" s="851"/>
      <c r="PWR50" s="851"/>
      <c r="PWS50" s="851"/>
      <c r="PWT50" s="851"/>
      <c r="PWU50" s="851"/>
      <c r="PWV50" s="851"/>
      <c r="PWW50" s="851"/>
      <c r="PWX50" s="851"/>
      <c r="PWY50" s="851"/>
      <c r="PWZ50" s="851"/>
      <c r="PXA50" s="851"/>
      <c r="PXB50" s="851"/>
      <c r="PXC50" s="851"/>
      <c r="PXD50" s="851"/>
      <c r="PXE50" s="851"/>
      <c r="PXF50" s="851"/>
      <c r="PXG50" s="851"/>
      <c r="PXH50" s="851"/>
      <c r="PXI50" s="851"/>
      <c r="PXJ50" s="851"/>
      <c r="PXK50" s="851"/>
      <c r="PXL50" s="851"/>
      <c r="PXM50" s="851"/>
      <c r="PXN50" s="851"/>
      <c r="PXO50" s="851"/>
      <c r="PXP50" s="851"/>
      <c r="PXQ50" s="851"/>
      <c r="PXR50" s="851"/>
      <c r="PXS50" s="851"/>
      <c r="PXT50" s="851"/>
      <c r="PXU50" s="851"/>
      <c r="PXV50" s="851"/>
      <c r="PXW50" s="851"/>
      <c r="PXX50" s="851"/>
      <c r="PXY50" s="851"/>
      <c r="PXZ50" s="851"/>
      <c r="PYA50" s="851"/>
      <c r="PYB50" s="851"/>
      <c r="PYC50" s="851"/>
      <c r="PYD50" s="851"/>
      <c r="PYE50" s="851"/>
      <c r="PYF50" s="851"/>
      <c r="PYG50" s="851"/>
      <c r="PYH50" s="851"/>
      <c r="PYI50" s="851"/>
      <c r="PYJ50" s="851"/>
      <c r="PYK50" s="851"/>
      <c r="PYL50" s="851"/>
      <c r="PYM50" s="851"/>
      <c r="PYN50" s="851"/>
      <c r="PYO50" s="851"/>
      <c r="PYP50" s="851"/>
      <c r="PYQ50" s="851"/>
      <c r="PYR50" s="851"/>
      <c r="PYS50" s="851"/>
      <c r="PYT50" s="851"/>
      <c r="PYU50" s="851"/>
      <c r="PYV50" s="851"/>
      <c r="PYW50" s="851"/>
      <c r="PYX50" s="851"/>
      <c r="PYY50" s="851"/>
      <c r="PYZ50" s="851"/>
      <c r="PZA50" s="851"/>
      <c r="PZB50" s="851"/>
      <c r="PZC50" s="851"/>
      <c r="PZD50" s="851"/>
      <c r="PZE50" s="851"/>
      <c r="PZF50" s="851"/>
      <c r="PZG50" s="851"/>
      <c r="PZH50" s="851"/>
      <c r="PZI50" s="851"/>
      <c r="PZJ50" s="851"/>
      <c r="PZK50" s="851"/>
      <c r="PZL50" s="851"/>
      <c r="PZM50" s="851"/>
      <c r="PZN50" s="851"/>
      <c r="PZO50" s="851"/>
      <c r="PZP50" s="851"/>
      <c r="PZQ50" s="851"/>
      <c r="PZR50" s="851"/>
      <c r="PZS50" s="851"/>
      <c r="PZT50" s="851"/>
      <c r="PZU50" s="851"/>
      <c r="PZV50" s="851"/>
      <c r="PZW50" s="851"/>
      <c r="PZX50" s="851"/>
      <c r="PZY50" s="851"/>
      <c r="PZZ50" s="851"/>
      <c r="QAA50" s="851"/>
      <c r="QAB50" s="851"/>
      <c r="QAC50" s="851"/>
      <c r="QAD50" s="851"/>
      <c r="QAE50" s="851"/>
      <c r="QAF50" s="851"/>
      <c r="QAG50" s="851"/>
      <c r="QAH50" s="851"/>
      <c r="QAI50" s="851"/>
      <c r="QAJ50" s="851"/>
      <c r="QAK50" s="851"/>
      <c r="QAL50" s="851"/>
      <c r="QAM50" s="851"/>
      <c r="QAN50" s="851"/>
      <c r="QAO50" s="851"/>
      <c r="QAP50" s="851"/>
      <c r="QAQ50" s="851"/>
      <c r="QAR50" s="851"/>
      <c r="QAS50" s="851"/>
      <c r="QAT50" s="851"/>
      <c r="QAU50" s="851"/>
      <c r="QAV50" s="851"/>
      <c r="QAW50" s="851"/>
      <c r="QAX50" s="851"/>
      <c r="QAY50" s="851"/>
      <c r="QAZ50" s="851"/>
      <c r="QBA50" s="851"/>
      <c r="QBB50" s="851"/>
      <c r="QBC50" s="851"/>
      <c r="QBD50" s="851"/>
      <c r="QBE50" s="851"/>
      <c r="QBF50" s="851"/>
      <c r="QBG50" s="851"/>
      <c r="QBH50" s="851"/>
      <c r="QBI50" s="851"/>
      <c r="QBJ50" s="851"/>
      <c r="QBK50" s="851"/>
      <c r="QBL50" s="851"/>
      <c r="QBM50" s="851"/>
      <c r="QBN50" s="851"/>
      <c r="QBO50" s="851"/>
      <c r="QBP50" s="851"/>
      <c r="QBQ50" s="851"/>
      <c r="QBR50" s="851"/>
      <c r="QBS50" s="851"/>
      <c r="QBT50" s="851"/>
      <c r="QBU50" s="851"/>
      <c r="QBV50" s="851"/>
      <c r="QBW50" s="851"/>
      <c r="QBX50" s="851"/>
      <c r="QBY50" s="851"/>
      <c r="QBZ50" s="851"/>
      <c r="QCA50" s="851"/>
      <c r="QCB50" s="851"/>
      <c r="QCC50" s="851"/>
      <c r="QCD50" s="851"/>
      <c r="QCE50" s="851"/>
      <c r="QCF50" s="851"/>
      <c r="QCG50" s="851"/>
      <c r="QCH50" s="851"/>
      <c r="QCI50" s="851"/>
      <c r="QCJ50" s="851"/>
      <c r="QCK50" s="851"/>
      <c r="QCL50" s="851"/>
      <c r="QCM50" s="851"/>
      <c r="QCN50" s="851"/>
      <c r="QCO50" s="851"/>
      <c r="QCP50" s="851"/>
      <c r="QCQ50" s="851"/>
      <c r="QCR50" s="851"/>
      <c r="QCS50" s="851"/>
      <c r="QCT50" s="851"/>
      <c r="QCU50" s="851"/>
      <c r="QCV50" s="851"/>
      <c r="QCW50" s="851"/>
      <c r="QCX50" s="851"/>
      <c r="QCY50" s="851"/>
      <c r="QCZ50" s="851"/>
      <c r="QDA50" s="851"/>
      <c r="QDB50" s="851"/>
      <c r="QDC50" s="851"/>
      <c r="QDD50" s="851"/>
      <c r="QDE50" s="851"/>
      <c r="QDF50" s="851"/>
      <c r="QDG50" s="851"/>
      <c r="QDH50" s="851"/>
      <c r="QDI50" s="851"/>
      <c r="QDJ50" s="851"/>
      <c r="QDK50" s="851"/>
      <c r="QDL50" s="851"/>
      <c r="QDM50" s="851"/>
      <c r="QDN50" s="851"/>
      <c r="QDO50" s="851"/>
      <c r="QDP50" s="851"/>
      <c r="QDQ50" s="851"/>
      <c r="QDR50" s="851"/>
      <c r="QDS50" s="851"/>
      <c r="QDT50" s="851"/>
      <c r="QDU50" s="851"/>
      <c r="QDV50" s="851"/>
      <c r="QDW50" s="851"/>
      <c r="QDX50" s="851"/>
      <c r="QDY50" s="851"/>
      <c r="QDZ50" s="851"/>
      <c r="QEA50" s="851"/>
      <c r="QEB50" s="851"/>
      <c r="QEC50" s="851"/>
      <c r="QED50" s="851"/>
      <c r="QEE50" s="851"/>
      <c r="QEF50" s="851"/>
      <c r="QEG50" s="851"/>
      <c r="QEH50" s="851"/>
      <c r="QEI50" s="851"/>
      <c r="QEJ50" s="851"/>
      <c r="QEK50" s="851"/>
      <c r="QEL50" s="851"/>
      <c r="QEM50" s="851"/>
      <c r="QEN50" s="851"/>
      <c r="QEO50" s="851"/>
      <c r="QEP50" s="851"/>
      <c r="QEQ50" s="851"/>
      <c r="QER50" s="851"/>
      <c r="QES50" s="851"/>
      <c r="QET50" s="851"/>
      <c r="QEU50" s="851"/>
      <c r="QEV50" s="851"/>
      <c r="QEW50" s="851"/>
      <c r="QEX50" s="851"/>
      <c r="QEY50" s="851"/>
      <c r="QEZ50" s="851"/>
      <c r="QFA50" s="851"/>
      <c r="QFB50" s="851"/>
      <c r="QFC50" s="851"/>
      <c r="QFD50" s="851"/>
      <c r="QFE50" s="851"/>
      <c r="QFF50" s="851"/>
      <c r="QFG50" s="851"/>
      <c r="QFH50" s="851"/>
      <c r="QFI50" s="851"/>
      <c r="QFJ50" s="851"/>
      <c r="QFK50" s="851"/>
      <c r="QFL50" s="851"/>
      <c r="QFM50" s="851"/>
      <c r="QFN50" s="851"/>
      <c r="QFO50" s="851"/>
      <c r="QFP50" s="851"/>
      <c r="QFQ50" s="851"/>
      <c r="QFR50" s="851"/>
      <c r="QFS50" s="851"/>
      <c r="QFT50" s="851"/>
      <c r="QFU50" s="851"/>
      <c r="QFV50" s="851"/>
      <c r="QFW50" s="851"/>
      <c r="QFX50" s="851"/>
      <c r="QFY50" s="851"/>
      <c r="QFZ50" s="851"/>
      <c r="QGA50" s="851"/>
      <c r="QGB50" s="851"/>
      <c r="QGC50" s="851"/>
      <c r="QGD50" s="851"/>
      <c r="QGE50" s="851"/>
      <c r="QGF50" s="851"/>
      <c r="QGG50" s="851"/>
      <c r="QGH50" s="851"/>
      <c r="QGI50" s="851"/>
      <c r="QGJ50" s="851"/>
      <c r="QGK50" s="851"/>
      <c r="QGL50" s="851"/>
      <c r="QGM50" s="851"/>
      <c r="QGN50" s="851"/>
      <c r="QGO50" s="851"/>
      <c r="QGP50" s="851"/>
      <c r="QGQ50" s="851"/>
      <c r="QGR50" s="851"/>
      <c r="QGS50" s="851"/>
      <c r="QGT50" s="851"/>
      <c r="QGU50" s="851"/>
      <c r="QGV50" s="851"/>
      <c r="QGW50" s="851"/>
      <c r="QGX50" s="851"/>
      <c r="QGY50" s="851"/>
      <c r="QGZ50" s="851"/>
      <c r="QHA50" s="851"/>
      <c r="QHB50" s="851"/>
      <c r="QHC50" s="851"/>
      <c r="QHD50" s="851"/>
      <c r="QHE50" s="851"/>
      <c r="QHF50" s="851"/>
      <c r="QHG50" s="851"/>
      <c r="QHH50" s="851"/>
      <c r="QHI50" s="851"/>
      <c r="QHJ50" s="851"/>
      <c r="QHK50" s="851"/>
      <c r="QHL50" s="851"/>
      <c r="QHM50" s="851"/>
      <c r="QHN50" s="851"/>
      <c r="QHO50" s="851"/>
      <c r="QHP50" s="851"/>
      <c r="QHQ50" s="851"/>
      <c r="QHR50" s="851"/>
      <c r="QHS50" s="851"/>
      <c r="QHT50" s="851"/>
      <c r="QHU50" s="851"/>
      <c r="QHV50" s="851"/>
      <c r="QHW50" s="851"/>
      <c r="QHX50" s="851"/>
      <c r="QHY50" s="851"/>
      <c r="QHZ50" s="851"/>
      <c r="QIA50" s="851"/>
      <c r="QIB50" s="851"/>
      <c r="QIC50" s="851"/>
      <c r="QID50" s="851"/>
      <c r="QIE50" s="851"/>
      <c r="QIF50" s="851"/>
      <c r="QIG50" s="851"/>
      <c r="QIH50" s="851"/>
      <c r="QII50" s="851"/>
      <c r="QIJ50" s="851"/>
      <c r="QIK50" s="851"/>
      <c r="QIL50" s="851"/>
      <c r="QIM50" s="851"/>
      <c r="QIN50" s="851"/>
      <c r="QIO50" s="851"/>
      <c r="QIP50" s="851"/>
      <c r="QIQ50" s="851"/>
      <c r="QIR50" s="851"/>
      <c r="QIS50" s="851"/>
      <c r="QIT50" s="851"/>
      <c r="QIU50" s="851"/>
      <c r="QIV50" s="851"/>
      <c r="QIW50" s="851"/>
      <c r="QIX50" s="851"/>
      <c r="QIY50" s="851"/>
      <c r="QIZ50" s="851"/>
      <c r="QJA50" s="851"/>
      <c r="QJB50" s="851"/>
      <c r="QJC50" s="851"/>
      <c r="QJD50" s="851"/>
      <c r="QJE50" s="851"/>
      <c r="QJF50" s="851"/>
      <c r="QJG50" s="851"/>
      <c r="QJH50" s="851"/>
      <c r="QJI50" s="851"/>
      <c r="QJJ50" s="851"/>
      <c r="QJK50" s="851"/>
      <c r="QJL50" s="851"/>
      <c r="QJM50" s="851"/>
      <c r="QJN50" s="851"/>
      <c r="QJO50" s="851"/>
      <c r="QJP50" s="851"/>
      <c r="QJQ50" s="851"/>
      <c r="QJR50" s="851"/>
      <c r="QJS50" s="851"/>
      <c r="QJT50" s="851"/>
      <c r="QJU50" s="851"/>
      <c r="QJV50" s="851"/>
      <c r="QJW50" s="851"/>
      <c r="QJX50" s="851"/>
      <c r="QJY50" s="851"/>
      <c r="QJZ50" s="851"/>
      <c r="QKA50" s="851"/>
      <c r="QKB50" s="851"/>
      <c r="QKC50" s="851"/>
      <c r="QKD50" s="851"/>
      <c r="QKE50" s="851"/>
      <c r="QKF50" s="851"/>
      <c r="QKG50" s="851"/>
      <c r="QKH50" s="851"/>
      <c r="QKI50" s="851"/>
      <c r="QKJ50" s="851"/>
      <c r="QKK50" s="851"/>
      <c r="QKL50" s="851"/>
      <c r="QKM50" s="851"/>
      <c r="QKN50" s="851"/>
      <c r="QKO50" s="851"/>
      <c r="QKP50" s="851"/>
      <c r="QKQ50" s="851"/>
      <c r="QKR50" s="851"/>
      <c r="QKS50" s="851"/>
      <c r="QKT50" s="851"/>
      <c r="QKU50" s="851"/>
      <c r="QKV50" s="851"/>
      <c r="QKW50" s="851"/>
      <c r="QKX50" s="851"/>
      <c r="QKY50" s="851"/>
      <c r="QKZ50" s="851"/>
      <c r="QLA50" s="851"/>
      <c r="QLB50" s="851"/>
      <c r="QLC50" s="851"/>
      <c r="QLD50" s="851"/>
      <c r="QLE50" s="851"/>
      <c r="QLF50" s="851"/>
      <c r="QLG50" s="851"/>
      <c r="QLH50" s="851"/>
      <c r="QLI50" s="851"/>
      <c r="QLJ50" s="851"/>
      <c r="QLK50" s="851"/>
      <c r="QLL50" s="851"/>
      <c r="QLM50" s="851"/>
      <c r="QLN50" s="851"/>
      <c r="QLO50" s="851"/>
      <c r="QLP50" s="851"/>
      <c r="QLQ50" s="851"/>
      <c r="QLR50" s="851"/>
      <c r="QLS50" s="851"/>
      <c r="QLT50" s="851"/>
      <c r="QLU50" s="851"/>
      <c r="QLV50" s="851"/>
      <c r="QLW50" s="851"/>
      <c r="QLX50" s="851"/>
      <c r="QLY50" s="851"/>
      <c r="QLZ50" s="851"/>
      <c r="QMA50" s="851"/>
      <c r="QMB50" s="851"/>
      <c r="QMC50" s="851"/>
      <c r="QMD50" s="851"/>
      <c r="QME50" s="851"/>
      <c r="QMF50" s="851"/>
      <c r="QMG50" s="851"/>
      <c r="QMH50" s="851"/>
      <c r="QMI50" s="851"/>
      <c r="QMJ50" s="851"/>
      <c r="QMK50" s="851"/>
      <c r="QML50" s="851"/>
      <c r="QMM50" s="851"/>
      <c r="QMN50" s="851"/>
      <c r="QMO50" s="851"/>
      <c r="QMP50" s="851"/>
      <c r="QMQ50" s="851"/>
      <c r="QMR50" s="851"/>
      <c r="QMS50" s="851"/>
      <c r="QMT50" s="851"/>
      <c r="QMU50" s="851"/>
      <c r="QMV50" s="851"/>
      <c r="QMW50" s="851"/>
      <c r="QMX50" s="851"/>
      <c r="QMY50" s="851"/>
      <c r="QMZ50" s="851"/>
      <c r="QNA50" s="851"/>
      <c r="QNB50" s="851"/>
      <c r="QNC50" s="851"/>
      <c r="QND50" s="851"/>
      <c r="QNE50" s="851"/>
      <c r="QNF50" s="851"/>
      <c r="QNG50" s="851"/>
      <c r="QNH50" s="851"/>
      <c r="QNI50" s="851"/>
      <c r="QNJ50" s="851"/>
      <c r="QNK50" s="851"/>
      <c r="QNL50" s="851"/>
      <c r="QNM50" s="851"/>
      <c r="QNN50" s="851"/>
      <c r="QNO50" s="851"/>
      <c r="QNP50" s="851"/>
      <c r="QNQ50" s="851"/>
      <c r="QNR50" s="851"/>
      <c r="QNS50" s="851"/>
      <c r="QNT50" s="851"/>
      <c r="QNU50" s="851"/>
      <c r="QNV50" s="851"/>
      <c r="QNW50" s="851"/>
      <c r="QNX50" s="851"/>
      <c r="QNY50" s="851"/>
      <c r="QNZ50" s="851"/>
      <c r="QOA50" s="851"/>
      <c r="QOB50" s="851"/>
      <c r="QOC50" s="851"/>
      <c r="QOD50" s="851"/>
      <c r="QOE50" s="851"/>
      <c r="QOF50" s="851"/>
      <c r="QOG50" s="851"/>
      <c r="QOH50" s="851"/>
      <c r="QOI50" s="851"/>
      <c r="QOJ50" s="851"/>
      <c r="QOK50" s="851"/>
      <c r="QOL50" s="851"/>
      <c r="QOM50" s="851"/>
      <c r="QON50" s="851"/>
      <c r="QOO50" s="851"/>
      <c r="QOP50" s="851"/>
      <c r="QOQ50" s="851"/>
      <c r="QOR50" s="851"/>
      <c r="QOS50" s="851"/>
      <c r="QOT50" s="851"/>
      <c r="QOU50" s="851"/>
      <c r="QOV50" s="851"/>
      <c r="QOW50" s="851"/>
      <c r="QOX50" s="851"/>
      <c r="QOY50" s="851"/>
      <c r="QOZ50" s="851"/>
      <c r="QPA50" s="851"/>
      <c r="QPB50" s="851"/>
      <c r="QPC50" s="851"/>
      <c r="QPD50" s="851"/>
      <c r="QPE50" s="851"/>
      <c r="QPF50" s="851"/>
      <c r="QPG50" s="851"/>
      <c r="QPH50" s="851"/>
      <c r="QPI50" s="851"/>
      <c r="QPJ50" s="851"/>
      <c r="QPK50" s="851"/>
      <c r="QPL50" s="851"/>
      <c r="QPM50" s="851"/>
      <c r="QPN50" s="851"/>
      <c r="QPO50" s="851"/>
      <c r="QPP50" s="851"/>
      <c r="QPQ50" s="851"/>
      <c r="QPR50" s="851"/>
      <c r="QPS50" s="851"/>
      <c r="QPT50" s="851"/>
      <c r="QPU50" s="851"/>
      <c r="QPV50" s="851"/>
      <c r="QPW50" s="851"/>
      <c r="QPX50" s="851"/>
      <c r="QPY50" s="851"/>
      <c r="QPZ50" s="851"/>
      <c r="QQA50" s="851"/>
      <c r="QQB50" s="851"/>
      <c r="QQC50" s="851"/>
      <c r="QQD50" s="851"/>
      <c r="QQE50" s="851"/>
      <c r="QQF50" s="851"/>
      <c r="QQG50" s="851"/>
      <c r="QQH50" s="851"/>
      <c r="QQI50" s="851"/>
      <c r="QQJ50" s="851"/>
      <c r="QQK50" s="851"/>
      <c r="QQL50" s="851"/>
      <c r="QQM50" s="851"/>
      <c r="QQN50" s="851"/>
      <c r="QQO50" s="851"/>
      <c r="QQP50" s="851"/>
      <c r="QQQ50" s="851"/>
      <c r="QQR50" s="851"/>
      <c r="QQS50" s="851"/>
      <c r="QQT50" s="851"/>
      <c r="QQU50" s="851"/>
      <c r="QQV50" s="851"/>
      <c r="QQW50" s="851"/>
      <c r="QQX50" s="851"/>
      <c r="QQY50" s="851"/>
      <c r="QQZ50" s="851"/>
      <c r="QRA50" s="851"/>
      <c r="QRB50" s="851"/>
      <c r="QRC50" s="851"/>
      <c r="QRD50" s="851"/>
      <c r="QRE50" s="851"/>
      <c r="QRF50" s="851"/>
      <c r="QRG50" s="851"/>
      <c r="QRH50" s="851"/>
      <c r="QRI50" s="851"/>
      <c r="QRJ50" s="851"/>
      <c r="QRK50" s="851"/>
      <c r="QRL50" s="851"/>
      <c r="QRM50" s="851"/>
      <c r="QRN50" s="851"/>
      <c r="QRO50" s="851"/>
      <c r="QRP50" s="851"/>
      <c r="QRQ50" s="851"/>
      <c r="QRR50" s="851"/>
      <c r="QRS50" s="851"/>
      <c r="QRT50" s="851"/>
      <c r="QRU50" s="851"/>
      <c r="QRV50" s="851"/>
      <c r="QRW50" s="851"/>
      <c r="QRX50" s="851"/>
      <c r="QRY50" s="851"/>
      <c r="QRZ50" s="851"/>
      <c r="QSA50" s="851"/>
      <c r="QSB50" s="851"/>
      <c r="QSC50" s="851"/>
      <c r="QSD50" s="851"/>
      <c r="QSE50" s="851"/>
      <c r="QSF50" s="851"/>
      <c r="QSG50" s="851"/>
      <c r="QSH50" s="851"/>
      <c r="QSI50" s="851"/>
      <c r="QSJ50" s="851"/>
      <c r="QSK50" s="851"/>
      <c r="QSL50" s="851"/>
      <c r="QSM50" s="851"/>
      <c r="QSN50" s="851"/>
      <c r="QSO50" s="851"/>
      <c r="QSP50" s="851"/>
      <c r="QSQ50" s="851"/>
      <c r="QSR50" s="851"/>
      <c r="QSS50" s="851"/>
      <c r="QST50" s="851"/>
      <c r="QSU50" s="851"/>
      <c r="QSV50" s="851"/>
      <c r="QSW50" s="851"/>
      <c r="QSX50" s="851"/>
      <c r="QSY50" s="851"/>
      <c r="QSZ50" s="851"/>
      <c r="QTA50" s="851"/>
      <c r="QTB50" s="851"/>
      <c r="QTC50" s="851"/>
      <c r="QTD50" s="851"/>
      <c r="QTE50" s="851"/>
      <c r="QTF50" s="851"/>
      <c r="QTG50" s="851"/>
      <c r="QTH50" s="851"/>
      <c r="QTI50" s="851"/>
      <c r="QTJ50" s="851"/>
      <c r="QTK50" s="851"/>
      <c r="QTL50" s="851"/>
      <c r="QTM50" s="851"/>
      <c r="QTN50" s="851"/>
      <c r="QTO50" s="851"/>
      <c r="QTP50" s="851"/>
      <c r="QTQ50" s="851"/>
      <c r="QTR50" s="851"/>
      <c r="QTS50" s="851"/>
      <c r="QTT50" s="851"/>
      <c r="QTU50" s="851"/>
      <c r="QTV50" s="851"/>
      <c r="QTW50" s="851"/>
      <c r="QTX50" s="851"/>
      <c r="QTY50" s="851"/>
      <c r="QTZ50" s="851"/>
      <c r="QUA50" s="851"/>
      <c r="QUB50" s="851"/>
      <c r="QUC50" s="851"/>
      <c r="QUD50" s="851"/>
      <c r="QUE50" s="851"/>
      <c r="QUF50" s="851"/>
      <c r="QUG50" s="851"/>
      <c r="QUH50" s="851"/>
      <c r="QUI50" s="851"/>
      <c r="QUJ50" s="851"/>
      <c r="QUK50" s="851"/>
      <c r="QUL50" s="851"/>
      <c r="QUM50" s="851"/>
      <c r="QUN50" s="851"/>
      <c r="QUO50" s="851"/>
      <c r="QUP50" s="851"/>
      <c r="QUQ50" s="851"/>
      <c r="QUR50" s="851"/>
      <c r="QUS50" s="851"/>
      <c r="QUT50" s="851"/>
      <c r="QUU50" s="851"/>
      <c r="QUV50" s="851"/>
      <c r="QUW50" s="851"/>
      <c r="QUX50" s="851"/>
      <c r="QUY50" s="851"/>
      <c r="QUZ50" s="851"/>
      <c r="QVA50" s="851"/>
      <c r="QVB50" s="851"/>
      <c r="QVC50" s="851"/>
      <c r="QVD50" s="851"/>
      <c r="QVE50" s="851"/>
      <c r="QVF50" s="851"/>
      <c r="QVG50" s="851"/>
      <c r="QVH50" s="851"/>
      <c r="QVI50" s="851"/>
      <c r="QVJ50" s="851"/>
      <c r="QVK50" s="851"/>
      <c r="QVL50" s="851"/>
      <c r="QVM50" s="851"/>
      <c r="QVN50" s="851"/>
      <c r="QVO50" s="851"/>
      <c r="QVP50" s="851"/>
      <c r="QVQ50" s="851"/>
      <c r="QVR50" s="851"/>
      <c r="QVS50" s="851"/>
      <c r="QVT50" s="851"/>
      <c r="QVU50" s="851"/>
      <c r="QVV50" s="851"/>
      <c r="QVW50" s="851"/>
      <c r="QVX50" s="851"/>
      <c r="QVY50" s="851"/>
      <c r="QVZ50" s="851"/>
      <c r="QWA50" s="851"/>
      <c r="QWB50" s="851"/>
      <c r="QWC50" s="851"/>
      <c r="QWD50" s="851"/>
      <c r="QWE50" s="851"/>
      <c r="QWF50" s="851"/>
      <c r="QWG50" s="851"/>
      <c r="QWH50" s="851"/>
      <c r="QWI50" s="851"/>
      <c r="QWJ50" s="851"/>
      <c r="QWK50" s="851"/>
      <c r="QWL50" s="851"/>
      <c r="QWM50" s="851"/>
      <c r="QWN50" s="851"/>
      <c r="QWO50" s="851"/>
      <c r="QWP50" s="851"/>
      <c r="QWQ50" s="851"/>
      <c r="QWR50" s="851"/>
      <c r="QWS50" s="851"/>
      <c r="QWT50" s="851"/>
      <c r="QWU50" s="851"/>
      <c r="QWV50" s="851"/>
      <c r="QWW50" s="851"/>
      <c r="QWX50" s="851"/>
      <c r="QWY50" s="851"/>
      <c r="QWZ50" s="851"/>
      <c r="QXA50" s="851"/>
      <c r="QXB50" s="851"/>
      <c r="QXC50" s="851"/>
      <c r="QXD50" s="851"/>
      <c r="QXE50" s="851"/>
      <c r="QXF50" s="851"/>
      <c r="QXG50" s="851"/>
      <c r="QXH50" s="851"/>
      <c r="QXI50" s="851"/>
      <c r="QXJ50" s="851"/>
      <c r="QXK50" s="851"/>
      <c r="QXL50" s="851"/>
      <c r="QXM50" s="851"/>
      <c r="QXN50" s="851"/>
      <c r="QXO50" s="851"/>
      <c r="QXP50" s="851"/>
      <c r="QXQ50" s="851"/>
      <c r="QXR50" s="851"/>
      <c r="QXS50" s="851"/>
      <c r="QXT50" s="851"/>
      <c r="QXU50" s="851"/>
      <c r="QXV50" s="851"/>
      <c r="QXW50" s="851"/>
      <c r="QXX50" s="851"/>
      <c r="QXY50" s="851"/>
      <c r="QXZ50" s="851"/>
      <c r="QYA50" s="851"/>
      <c r="QYB50" s="851"/>
      <c r="QYC50" s="851"/>
      <c r="QYD50" s="851"/>
      <c r="QYE50" s="851"/>
      <c r="QYF50" s="851"/>
      <c r="QYG50" s="851"/>
      <c r="QYH50" s="851"/>
      <c r="QYI50" s="851"/>
      <c r="QYJ50" s="851"/>
      <c r="QYK50" s="851"/>
      <c r="QYL50" s="851"/>
      <c r="QYM50" s="851"/>
      <c r="QYN50" s="851"/>
      <c r="QYO50" s="851"/>
      <c r="QYP50" s="851"/>
      <c r="QYQ50" s="851"/>
      <c r="QYR50" s="851"/>
      <c r="QYS50" s="851"/>
      <c r="QYT50" s="851"/>
      <c r="QYU50" s="851"/>
      <c r="QYV50" s="851"/>
      <c r="QYW50" s="851"/>
      <c r="QYX50" s="851"/>
      <c r="QYY50" s="851"/>
      <c r="QYZ50" s="851"/>
      <c r="QZA50" s="851"/>
      <c r="QZB50" s="851"/>
      <c r="QZC50" s="851"/>
      <c r="QZD50" s="851"/>
      <c r="QZE50" s="851"/>
      <c r="QZF50" s="851"/>
      <c r="QZG50" s="851"/>
      <c r="QZH50" s="851"/>
      <c r="QZI50" s="851"/>
      <c r="QZJ50" s="851"/>
      <c r="QZK50" s="851"/>
      <c r="QZL50" s="851"/>
      <c r="QZM50" s="851"/>
      <c r="QZN50" s="851"/>
      <c r="QZO50" s="851"/>
      <c r="QZP50" s="851"/>
      <c r="QZQ50" s="851"/>
      <c r="QZR50" s="851"/>
      <c r="QZS50" s="851"/>
      <c r="QZT50" s="851"/>
      <c r="QZU50" s="851"/>
      <c r="QZV50" s="851"/>
      <c r="QZW50" s="851"/>
      <c r="QZX50" s="851"/>
      <c r="QZY50" s="851"/>
      <c r="QZZ50" s="851"/>
      <c r="RAA50" s="851"/>
      <c r="RAB50" s="851"/>
      <c r="RAC50" s="851"/>
      <c r="RAD50" s="851"/>
      <c r="RAE50" s="851"/>
      <c r="RAF50" s="851"/>
      <c r="RAG50" s="851"/>
      <c r="RAH50" s="851"/>
      <c r="RAI50" s="851"/>
      <c r="RAJ50" s="851"/>
      <c r="RAK50" s="851"/>
      <c r="RAL50" s="851"/>
      <c r="RAM50" s="851"/>
      <c r="RAN50" s="851"/>
      <c r="RAO50" s="851"/>
      <c r="RAP50" s="851"/>
      <c r="RAQ50" s="851"/>
      <c r="RAR50" s="851"/>
      <c r="RAS50" s="851"/>
      <c r="RAT50" s="851"/>
      <c r="RAU50" s="851"/>
      <c r="RAV50" s="851"/>
      <c r="RAW50" s="851"/>
      <c r="RAX50" s="851"/>
      <c r="RAY50" s="851"/>
      <c r="RAZ50" s="851"/>
      <c r="RBA50" s="851"/>
      <c r="RBB50" s="851"/>
      <c r="RBC50" s="851"/>
      <c r="RBD50" s="851"/>
      <c r="RBE50" s="851"/>
      <c r="RBF50" s="851"/>
      <c r="RBG50" s="851"/>
      <c r="RBH50" s="851"/>
      <c r="RBI50" s="851"/>
      <c r="RBJ50" s="851"/>
      <c r="RBK50" s="851"/>
      <c r="RBL50" s="851"/>
      <c r="RBM50" s="851"/>
      <c r="RBN50" s="851"/>
      <c r="RBO50" s="851"/>
      <c r="RBP50" s="851"/>
      <c r="RBQ50" s="851"/>
      <c r="RBR50" s="851"/>
      <c r="RBS50" s="851"/>
      <c r="RBT50" s="851"/>
      <c r="RBU50" s="851"/>
      <c r="RBV50" s="851"/>
      <c r="RBW50" s="851"/>
      <c r="RBX50" s="851"/>
      <c r="RBY50" s="851"/>
      <c r="RBZ50" s="851"/>
      <c r="RCA50" s="851"/>
      <c r="RCB50" s="851"/>
      <c r="RCC50" s="851"/>
      <c r="RCD50" s="851"/>
      <c r="RCE50" s="851"/>
      <c r="RCF50" s="851"/>
      <c r="RCG50" s="851"/>
      <c r="RCH50" s="851"/>
      <c r="RCI50" s="851"/>
      <c r="RCJ50" s="851"/>
      <c r="RCK50" s="851"/>
      <c r="RCL50" s="851"/>
      <c r="RCM50" s="851"/>
      <c r="RCN50" s="851"/>
      <c r="RCO50" s="851"/>
      <c r="RCP50" s="851"/>
      <c r="RCQ50" s="851"/>
      <c r="RCR50" s="851"/>
      <c r="RCS50" s="851"/>
      <c r="RCT50" s="851"/>
      <c r="RCU50" s="851"/>
      <c r="RCV50" s="851"/>
      <c r="RCW50" s="851"/>
      <c r="RCX50" s="851"/>
      <c r="RCY50" s="851"/>
      <c r="RCZ50" s="851"/>
      <c r="RDA50" s="851"/>
      <c r="RDB50" s="851"/>
      <c r="RDC50" s="851"/>
      <c r="RDD50" s="851"/>
      <c r="RDE50" s="851"/>
      <c r="RDF50" s="851"/>
      <c r="RDG50" s="851"/>
      <c r="RDH50" s="851"/>
      <c r="RDI50" s="851"/>
      <c r="RDJ50" s="851"/>
      <c r="RDK50" s="851"/>
      <c r="RDL50" s="851"/>
      <c r="RDM50" s="851"/>
      <c r="RDN50" s="851"/>
      <c r="RDO50" s="851"/>
      <c r="RDP50" s="851"/>
      <c r="RDQ50" s="851"/>
      <c r="RDR50" s="851"/>
      <c r="RDS50" s="851"/>
      <c r="RDT50" s="851"/>
      <c r="RDU50" s="851"/>
      <c r="RDV50" s="851"/>
      <c r="RDW50" s="851"/>
      <c r="RDX50" s="851"/>
      <c r="RDY50" s="851"/>
      <c r="RDZ50" s="851"/>
      <c r="REA50" s="851"/>
      <c r="REB50" s="851"/>
      <c r="REC50" s="851"/>
      <c r="RED50" s="851"/>
      <c r="REE50" s="851"/>
      <c r="REF50" s="851"/>
      <c r="REG50" s="851"/>
      <c r="REH50" s="851"/>
      <c r="REI50" s="851"/>
      <c r="REJ50" s="851"/>
      <c r="REK50" s="851"/>
      <c r="REL50" s="851"/>
      <c r="REM50" s="851"/>
      <c r="REN50" s="851"/>
      <c r="REO50" s="851"/>
      <c r="REP50" s="851"/>
      <c r="REQ50" s="851"/>
      <c r="RER50" s="851"/>
      <c r="RES50" s="851"/>
      <c r="RET50" s="851"/>
      <c r="REU50" s="851"/>
      <c r="REV50" s="851"/>
      <c r="REW50" s="851"/>
      <c r="REX50" s="851"/>
      <c r="REY50" s="851"/>
      <c r="REZ50" s="851"/>
      <c r="RFA50" s="851"/>
      <c r="RFB50" s="851"/>
      <c r="RFC50" s="851"/>
      <c r="RFD50" s="851"/>
      <c r="RFE50" s="851"/>
      <c r="RFF50" s="851"/>
      <c r="RFG50" s="851"/>
      <c r="RFH50" s="851"/>
      <c r="RFI50" s="851"/>
      <c r="RFJ50" s="851"/>
      <c r="RFK50" s="851"/>
      <c r="RFL50" s="851"/>
      <c r="RFM50" s="851"/>
      <c r="RFN50" s="851"/>
      <c r="RFO50" s="851"/>
      <c r="RFP50" s="851"/>
      <c r="RFQ50" s="851"/>
      <c r="RFR50" s="851"/>
      <c r="RFS50" s="851"/>
      <c r="RFT50" s="851"/>
      <c r="RFU50" s="851"/>
      <c r="RFV50" s="851"/>
      <c r="RFW50" s="851"/>
      <c r="RFX50" s="851"/>
      <c r="RFY50" s="851"/>
      <c r="RFZ50" s="851"/>
      <c r="RGA50" s="851"/>
      <c r="RGB50" s="851"/>
      <c r="RGC50" s="851"/>
      <c r="RGD50" s="851"/>
      <c r="RGE50" s="851"/>
      <c r="RGF50" s="851"/>
      <c r="RGG50" s="851"/>
      <c r="RGH50" s="851"/>
      <c r="RGI50" s="851"/>
      <c r="RGJ50" s="851"/>
      <c r="RGK50" s="851"/>
      <c r="RGL50" s="851"/>
      <c r="RGM50" s="851"/>
      <c r="RGN50" s="851"/>
      <c r="RGO50" s="851"/>
      <c r="RGP50" s="851"/>
      <c r="RGQ50" s="851"/>
      <c r="RGR50" s="851"/>
      <c r="RGS50" s="851"/>
      <c r="RGT50" s="851"/>
      <c r="RGU50" s="851"/>
      <c r="RGV50" s="851"/>
      <c r="RGW50" s="851"/>
      <c r="RGX50" s="851"/>
      <c r="RGY50" s="851"/>
      <c r="RGZ50" s="851"/>
      <c r="RHA50" s="851"/>
      <c r="RHB50" s="851"/>
      <c r="RHC50" s="851"/>
      <c r="RHD50" s="851"/>
      <c r="RHE50" s="851"/>
      <c r="RHF50" s="851"/>
      <c r="RHG50" s="851"/>
      <c r="RHH50" s="851"/>
      <c r="RHI50" s="851"/>
      <c r="RHJ50" s="851"/>
      <c r="RHK50" s="851"/>
      <c r="RHL50" s="851"/>
      <c r="RHM50" s="851"/>
      <c r="RHN50" s="851"/>
      <c r="RHO50" s="851"/>
      <c r="RHP50" s="851"/>
      <c r="RHQ50" s="851"/>
      <c r="RHR50" s="851"/>
      <c r="RHS50" s="851"/>
      <c r="RHT50" s="851"/>
      <c r="RHU50" s="851"/>
      <c r="RHV50" s="851"/>
      <c r="RHW50" s="851"/>
      <c r="RHX50" s="851"/>
      <c r="RHY50" s="851"/>
      <c r="RHZ50" s="851"/>
      <c r="RIA50" s="851"/>
      <c r="RIB50" s="851"/>
      <c r="RIC50" s="851"/>
      <c r="RID50" s="851"/>
      <c r="RIE50" s="851"/>
      <c r="RIF50" s="851"/>
      <c r="RIG50" s="851"/>
      <c r="RIH50" s="851"/>
      <c r="RII50" s="851"/>
      <c r="RIJ50" s="851"/>
      <c r="RIK50" s="851"/>
      <c r="RIL50" s="851"/>
      <c r="RIM50" s="851"/>
      <c r="RIN50" s="851"/>
      <c r="RIO50" s="851"/>
      <c r="RIP50" s="851"/>
      <c r="RIQ50" s="851"/>
      <c r="RIR50" s="851"/>
      <c r="RIS50" s="851"/>
      <c r="RIT50" s="851"/>
      <c r="RIU50" s="851"/>
      <c r="RIV50" s="851"/>
      <c r="RIW50" s="851"/>
      <c r="RIX50" s="851"/>
      <c r="RIY50" s="851"/>
      <c r="RIZ50" s="851"/>
      <c r="RJA50" s="851"/>
      <c r="RJB50" s="851"/>
      <c r="RJC50" s="851"/>
      <c r="RJD50" s="851"/>
      <c r="RJE50" s="851"/>
      <c r="RJF50" s="851"/>
      <c r="RJG50" s="851"/>
      <c r="RJH50" s="851"/>
      <c r="RJI50" s="851"/>
      <c r="RJJ50" s="851"/>
      <c r="RJK50" s="851"/>
      <c r="RJL50" s="851"/>
      <c r="RJM50" s="851"/>
      <c r="RJN50" s="851"/>
      <c r="RJO50" s="851"/>
      <c r="RJP50" s="851"/>
      <c r="RJQ50" s="851"/>
      <c r="RJR50" s="851"/>
      <c r="RJS50" s="851"/>
      <c r="RJT50" s="851"/>
      <c r="RJU50" s="851"/>
      <c r="RJV50" s="851"/>
      <c r="RJW50" s="851"/>
      <c r="RJX50" s="851"/>
      <c r="RJY50" s="851"/>
      <c r="RJZ50" s="851"/>
      <c r="RKA50" s="851"/>
      <c r="RKB50" s="851"/>
      <c r="RKC50" s="851"/>
      <c r="RKD50" s="851"/>
      <c r="RKE50" s="851"/>
      <c r="RKF50" s="851"/>
      <c r="RKG50" s="851"/>
      <c r="RKH50" s="851"/>
      <c r="RKI50" s="851"/>
      <c r="RKJ50" s="851"/>
      <c r="RKK50" s="851"/>
      <c r="RKL50" s="851"/>
      <c r="RKM50" s="851"/>
      <c r="RKN50" s="851"/>
      <c r="RKO50" s="851"/>
      <c r="RKP50" s="851"/>
      <c r="RKQ50" s="851"/>
      <c r="RKR50" s="851"/>
      <c r="RKS50" s="851"/>
      <c r="RKT50" s="851"/>
      <c r="RKU50" s="851"/>
      <c r="RKV50" s="851"/>
      <c r="RKW50" s="851"/>
      <c r="RKX50" s="851"/>
      <c r="RKY50" s="851"/>
      <c r="RKZ50" s="851"/>
      <c r="RLA50" s="851"/>
      <c r="RLB50" s="851"/>
      <c r="RLC50" s="851"/>
      <c r="RLD50" s="851"/>
      <c r="RLE50" s="851"/>
      <c r="RLF50" s="851"/>
      <c r="RLG50" s="851"/>
      <c r="RLH50" s="851"/>
      <c r="RLI50" s="851"/>
      <c r="RLJ50" s="851"/>
      <c r="RLK50" s="851"/>
      <c r="RLL50" s="851"/>
      <c r="RLM50" s="851"/>
      <c r="RLN50" s="851"/>
      <c r="RLO50" s="851"/>
      <c r="RLP50" s="851"/>
      <c r="RLQ50" s="851"/>
      <c r="RLR50" s="851"/>
      <c r="RLS50" s="851"/>
      <c r="RLT50" s="851"/>
      <c r="RLU50" s="851"/>
      <c r="RLV50" s="851"/>
      <c r="RLW50" s="851"/>
      <c r="RLX50" s="851"/>
      <c r="RLY50" s="851"/>
      <c r="RLZ50" s="851"/>
      <c r="RMA50" s="851"/>
      <c r="RMB50" s="851"/>
      <c r="RMC50" s="851"/>
      <c r="RMD50" s="851"/>
      <c r="RME50" s="851"/>
      <c r="RMF50" s="851"/>
      <c r="RMG50" s="851"/>
      <c r="RMH50" s="851"/>
      <c r="RMI50" s="851"/>
      <c r="RMJ50" s="851"/>
      <c r="RMK50" s="851"/>
      <c r="RML50" s="851"/>
      <c r="RMM50" s="851"/>
      <c r="RMN50" s="851"/>
      <c r="RMO50" s="851"/>
      <c r="RMP50" s="851"/>
      <c r="RMQ50" s="851"/>
      <c r="RMR50" s="851"/>
      <c r="RMS50" s="851"/>
      <c r="RMT50" s="851"/>
      <c r="RMU50" s="851"/>
      <c r="RMV50" s="851"/>
      <c r="RMW50" s="851"/>
      <c r="RMX50" s="851"/>
      <c r="RMY50" s="851"/>
      <c r="RMZ50" s="851"/>
      <c r="RNA50" s="851"/>
      <c r="RNB50" s="851"/>
      <c r="RNC50" s="851"/>
      <c r="RND50" s="851"/>
      <c r="RNE50" s="851"/>
      <c r="RNF50" s="851"/>
      <c r="RNG50" s="851"/>
      <c r="RNH50" s="851"/>
      <c r="RNI50" s="851"/>
      <c r="RNJ50" s="851"/>
      <c r="RNK50" s="851"/>
      <c r="RNL50" s="851"/>
      <c r="RNM50" s="851"/>
      <c r="RNN50" s="851"/>
      <c r="RNO50" s="851"/>
      <c r="RNP50" s="851"/>
      <c r="RNQ50" s="851"/>
      <c r="RNR50" s="851"/>
      <c r="RNS50" s="851"/>
      <c r="RNT50" s="851"/>
      <c r="RNU50" s="851"/>
      <c r="RNV50" s="851"/>
      <c r="RNW50" s="851"/>
      <c r="RNX50" s="851"/>
      <c r="RNY50" s="851"/>
      <c r="RNZ50" s="851"/>
      <c r="ROA50" s="851"/>
      <c r="ROB50" s="851"/>
      <c r="ROC50" s="851"/>
      <c r="ROD50" s="851"/>
      <c r="ROE50" s="851"/>
      <c r="ROF50" s="851"/>
      <c r="ROG50" s="851"/>
      <c r="ROH50" s="851"/>
      <c r="ROI50" s="851"/>
      <c r="ROJ50" s="851"/>
      <c r="ROK50" s="851"/>
      <c r="ROL50" s="851"/>
      <c r="ROM50" s="851"/>
      <c r="RON50" s="851"/>
      <c r="ROO50" s="851"/>
      <c r="ROP50" s="851"/>
      <c r="ROQ50" s="851"/>
      <c r="ROR50" s="851"/>
      <c r="ROS50" s="851"/>
      <c r="ROT50" s="851"/>
      <c r="ROU50" s="851"/>
      <c r="ROV50" s="851"/>
      <c r="ROW50" s="851"/>
      <c r="ROX50" s="851"/>
      <c r="ROY50" s="851"/>
      <c r="ROZ50" s="851"/>
      <c r="RPA50" s="851"/>
      <c r="RPB50" s="851"/>
      <c r="RPC50" s="851"/>
      <c r="RPD50" s="851"/>
      <c r="RPE50" s="851"/>
      <c r="RPF50" s="851"/>
      <c r="RPG50" s="851"/>
      <c r="RPH50" s="851"/>
      <c r="RPI50" s="851"/>
      <c r="RPJ50" s="851"/>
      <c r="RPK50" s="851"/>
      <c r="RPL50" s="851"/>
      <c r="RPM50" s="851"/>
      <c r="RPN50" s="851"/>
      <c r="RPO50" s="851"/>
      <c r="RPP50" s="851"/>
      <c r="RPQ50" s="851"/>
      <c r="RPR50" s="851"/>
      <c r="RPS50" s="851"/>
      <c r="RPT50" s="851"/>
      <c r="RPU50" s="851"/>
      <c r="RPV50" s="851"/>
      <c r="RPW50" s="851"/>
      <c r="RPX50" s="851"/>
      <c r="RPY50" s="851"/>
      <c r="RPZ50" s="851"/>
      <c r="RQA50" s="851"/>
      <c r="RQB50" s="851"/>
      <c r="RQC50" s="851"/>
      <c r="RQD50" s="851"/>
      <c r="RQE50" s="851"/>
      <c r="RQF50" s="851"/>
      <c r="RQG50" s="851"/>
      <c r="RQH50" s="851"/>
      <c r="RQI50" s="851"/>
      <c r="RQJ50" s="851"/>
      <c r="RQK50" s="851"/>
      <c r="RQL50" s="851"/>
      <c r="RQM50" s="851"/>
      <c r="RQN50" s="851"/>
      <c r="RQO50" s="851"/>
      <c r="RQP50" s="851"/>
      <c r="RQQ50" s="851"/>
      <c r="RQR50" s="851"/>
      <c r="RQS50" s="851"/>
      <c r="RQT50" s="851"/>
      <c r="RQU50" s="851"/>
      <c r="RQV50" s="851"/>
      <c r="RQW50" s="851"/>
      <c r="RQX50" s="851"/>
      <c r="RQY50" s="851"/>
      <c r="RQZ50" s="851"/>
      <c r="RRA50" s="851"/>
      <c r="RRB50" s="851"/>
      <c r="RRC50" s="851"/>
      <c r="RRD50" s="851"/>
      <c r="RRE50" s="851"/>
      <c r="RRF50" s="851"/>
      <c r="RRG50" s="851"/>
      <c r="RRH50" s="851"/>
      <c r="RRI50" s="851"/>
      <c r="RRJ50" s="851"/>
      <c r="RRK50" s="851"/>
      <c r="RRL50" s="851"/>
      <c r="RRM50" s="851"/>
      <c r="RRN50" s="851"/>
      <c r="RRO50" s="851"/>
      <c r="RRP50" s="851"/>
      <c r="RRQ50" s="851"/>
      <c r="RRR50" s="851"/>
      <c r="RRS50" s="851"/>
      <c r="RRT50" s="851"/>
      <c r="RRU50" s="851"/>
      <c r="RRV50" s="851"/>
      <c r="RRW50" s="851"/>
      <c r="RRX50" s="851"/>
      <c r="RRY50" s="851"/>
      <c r="RRZ50" s="851"/>
      <c r="RSA50" s="851"/>
      <c r="RSB50" s="851"/>
      <c r="RSC50" s="851"/>
      <c r="RSD50" s="851"/>
      <c r="RSE50" s="851"/>
      <c r="RSF50" s="851"/>
      <c r="RSG50" s="851"/>
      <c r="RSH50" s="851"/>
      <c r="RSI50" s="851"/>
      <c r="RSJ50" s="851"/>
      <c r="RSK50" s="851"/>
      <c r="RSL50" s="851"/>
      <c r="RSM50" s="851"/>
      <c r="RSN50" s="851"/>
      <c r="RSO50" s="851"/>
      <c r="RSP50" s="851"/>
      <c r="RSQ50" s="851"/>
      <c r="RSR50" s="851"/>
      <c r="RSS50" s="851"/>
      <c r="RST50" s="851"/>
      <c r="RSU50" s="851"/>
      <c r="RSV50" s="851"/>
      <c r="RSW50" s="851"/>
      <c r="RSX50" s="851"/>
      <c r="RSY50" s="851"/>
      <c r="RSZ50" s="851"/>
      <c r="RTA50" s="851"/>
      <c r="RTB50" s="851"/>
      <c r="RTC50" s="851"/>
      <c r="RTD50" s="851"/>
      <c r="RTE50" s="851"/>
      <c r="RTF50" s="851"/>
      <c r="RTG50" s="851"/>
      <c r="RTH50" s="851"/>
      <c r="RTI50" s="851"/>
      <c r="RTJ50" s="851"/>
      <c r="RTK50" s="851"/>
      <c r="RTL50" s="851"/>
      <c r="RTM50" s="851"/>
      <c r="RTN50" s="851"/>
      <c r="RTO50" s="851"/>
      <c r="RTP50" s="851"/>
      <c r="RTQ50" s="851"/>
      <c r="RTR50" s="851"/>
      <c r="RTS50" s="851"/>
      <c r="RTT50" s="851"/>
      <c r="RTU50" s="851"/>
      <c r="RTV50" s="851"/>
      <c r="RTW50" s="851"/>
      <c r="RTX50" s="851"/>
      <c r="RTY50" s="851"/>
      <c r="RTZ50" s="851"/>
      <c r="RUA50" s="851"/>
      <c r="RUB50" s="851"/>
      <c r="RUC50" s="851"/>
      <c r="RUD50" s="851"/>
      <c r="RUE50" s="851"/>
      <c r="RUF50" s="851"/>
      <c r="RUG50" s="851"/>
      <c r="RUH50" s="851"/>
      <c r="RUI50" s="851"/>
      <c r="RUJ50" s="851"/>
      <c r="RUK50" s="851"/>
      <c r="RUL50" s="851"/>
      <c r="RUM50" s="851"/>
      <c r="RUN50" s="851"/>
      <c r="RUO50" s="851"/>
      <c r="RUP50" s="851"/>
      <c r="RUQ50" s="851"/>
      <c r="RUR50" s="851"/>
      <c r="RUS50" s="851"/>
      <c r="RUT50" s="851"/>
      <c r="RUU50" s="851"/>
      <c r="RUV50" s="851"/>
      <c r="RUW50" s="851"/>
      <c r="RUX50" s="851"/>
      <c r="RUY50" s="851"/>
      <c r="RUZ50" s="851"/>
      <c r="RVA50" s="851"/>
      <c r="RVB50" s="851"/>
      <c r="RVC50" s="851"/>
      <c r="RVD50" s="851"/>
      <c r="RVE50" s="851"/>
      <c r="RVF50" s="851"/>
      <c r="RVG50" s="851"/>
      <c r="RVH50" s="851"/>
      <c r="RVI50" s="851"/>
      <c r="RVJ50" s="851"/>
      <c r="RVK50" s="851"/>
      <c r="RVL50" s="851"/>
      <c r="RVM50" s="851"/>
      <c r="RVN50" s="851"/>
      <c r="RVO50" s="851"/>
      <c r="RVP50" s="851"/>
      <c r="RVQ50" s="851"/>
      <c r="RVR50" s="851"/>
      <c r="RVS50" s="851"/>
      <c r="RVT50" s="851"/>
      <c r="RVU50" s="851"/>
      <c r="RVV50" s="851"/>
      <c r="RVW50" s="851"/>
      <c r="RVX50" s="851"/>
      <c r="RVY50" s="851"/>
      <c r="RVZ50" s="851"/>
      <c r="RWA50" s="851"/>
      <c r="RWB50" s="851"/>
      <c r="RWC50" s="851"/>
      <c r="RWD50" s="851"/>
      <c r="RWE50" s="851"/>
      <c r="RWF50" s="851"/>
      <c r="RWG50" s="851"/>
      <c r="RWH50" s="851"/>
      <c r="RWI50" s="851"/>
      <c r="RWJ50" s="851"/>
      <c r="RWK50" s="851"/>
      <c r="RWL50" s="851"/>
      <c r="RWM50" s="851"/>
      <c r="RWN50" s="851"/>
      <c r="RWO50" s="851"/>
      <c r="RWP50" s="851"/>
      <c r="RWQ50" s="851"/>
      <c r="RWR50" s="851"/>
      <c r="RWS50" s="851"/>
      <c r="RWT50" s="851"/>
      <c r="RWU50" s="851"/>
      <c r="RWV50" s="851"/>
      <c r="RWW50" s="851"/>
      <c r="RWX50" s="851"/>
      <c r="RWY50" s="851"/>
      <c r="RWZ50" s="851"/>
      <c r="RXA50" s="851"/>
      <c r="RXB50" s="851"/>
      <c r="RXC50" s="851"/>
      <c r="RXD50" s="851"/>
      <c r="RXE50" s="851"/>
      <c r="RXF50" s="851"/>
      <c r="RXG50" s="851"/>
      <c r="RXH50" s="851"/>
      <c r="RXI50" s="851"/>
      <c r="RXJ50" s="851"/>
      <c r="RXK50" s="851"/>
      <c r="RXL50" s="851"/>
      <c r="RXM50" s="851"/>
      <c r="RXN50" s="851"/>
      <c r="RXO50" s="851"/>
      <c r="RXP50" s="851"/>
      <c r="RXQ50" s="851"/>
      <c r="RXR50" s="851"/>
      <c r="RXS50" s="851"/>
      <c r="RXT50" s="851"/>
      <c r="RXU50" s="851"/>
      <c r="RXV50" s="851"/>
      <c r="RXW50" s="851"/>
      <c r="RXX50" s="851"/>
      <c r="RXY50" s="851"/>
      <c r="RXZ50" s="851"/>
      <c r="RYA50" s="851"/>
      <c r="RYB50" s="851"/>
      <c r="RYC50" s="851"/>
      <c r="RYD50" s="851"/>
      <c r="RYE50" s="851"/>
      <c r="RYF50" s="851"/>
      <c r="RYG50" s="851"/>
      <c r="RYH50" s="851"/>
      <c r="RYI50" s="851"/>
      <c r="RYJ50" s="851"/>
      <c r="RYK50" s="851"/>
      <c r="RYL50" s="851"/>
      <c r="RYM50" s="851"/>
      <c r="RYN50" s="851"/>
      <c r="RYO50" s="851"/>
      <c r="RYP50" s="851"/>
      <c r="RYQ50" s="851"/>
      <c r="RYR50" s="851"/>
      <c r="RYS50" s="851"/>
      <c r="RYT50" s="851"/>
      <c r="RYU50" s="851"/>
      <c r="RYV50" s="851"/>
      <c r="RYW50" s="851"/>
      <c r="RYX50" s="851"/>
      <c r="RYY50" s="851"/>
      <c r="RYZ50" s="851"/>
      <c r="RZA50" s="851"/>
      <c r="RZB50" s="851"/>
      <c r="RZC50" s="851"/>
      <c r="RZD50" s="851"/>
      <c r="RZE50" s="851"/>
      <c r="RZF50" s="851"/>
      <c r="RZG50" s="851"/>
      <c r="RZH50" s="851"/>
      <c r="RZI50" s="851"/>
      <c r="RZJ50" s="851"/>
      <c r="RZK50" s="851"/>
      <c r="RZL50" s="851"/>
      <c r="RZM50" s="851"/>
      <c r="RZN50" s="851"/>
      <c r="RZO50" s="851"/>
      <c r="RZP50" s="851"/>
      <c r="RZQ50" s="851"/>
      <c r="RZR50" s="851"/>
      <c r="RZS50" s="851"/>
      <c r="RZT50" s="851"/>
      <c r="RZU50" s="851"/>
      <c r="RZV50" s="851"/>
      <c r="RZW50" s="851"/>
      <c r="RZX50" s="851"/>
      <c r="RZY50" s="851"/>
      <c r="RZZ50" s="851"/>
      <c r="SAA50" s="851"/>
      <c r="SAB50" s="851"/>
      <c r="SAC50" s="851"/>
      <c r="SAD50" s="851"/>
      <c r="SAE50" s="851"/>
      <c r="SAF50" s="851"/>
      <c r="SAG50" s="851"/>
      <c r="SAH50" s="851"/>
      <c r="SAI50" s="851"/>
      <c r="SAJ50" s="851"/>
      <c r="SAK50" s="851"/>
      <c r="SAL50" s="851"/>
      <c r="SAM50" s="851"/>
      <c r="SAN50" s="851"/>
      <c r="SAO50" s="851"/>
      <c r="SAP50" s="851"/>
      <c r="SAQ50" s="851"/>
      <c r="SAR50" s="851"/>
      <c r="SAS50" s="851"/>
      <c r="SAT50" s="851"/>
      <c r="SAU50" s="851"/>
      <c r="SAV50" s="851"/>
      <c r="SAW50" s="851"/>
      <c r="SAX50" s="851"/>
      <c r="SAY50" s="851"/>
      <c r="SAZ50" s="851"/>
      <c r="SBA50" s="851"/>
      <c r="SBB50" s="851"/>
      <c r="SBC50" s="851"/>
      <c r="SBD50" s="851"/>
      <c r="SBE50" s="851"/>
      <c r="SBF50" s="851"/>
      <c r="SBG50" s="851"/>
      <c r="SBH50" s="851"/>
      <c r="SBI50" s="851"/>
      <c r="SBJ50" s="851"/>
      <c r="SBK50" s="851"/>
      <c r="SBL50" s="851"/>
      <c r="SBM50" s="851"/>
      <c r="SBN50" s="851"/>
      <c r="SBO50" s="851"/>
      <c r="SBP50" s="851"/>
      <c r="SBQ50" s="851"/>
      <c r="SBR50" s="851"/>
      <c r="SBS50" s="851"/>
      <c r="SBT50" s="851"/>
      <c r="SBU50" s="851"/>
      <c r="SBV50" s="851"/>
      <c r="SBW50" s="851"/>
      <c r="SBX50" s="851"/>
      <c r="SBY50" s="851"/>
      <c r="SBZ50" s="851"/>
      <c r="SCA50" s="851"/>
      <c r="SCB50" s="851"/>
      <c r="SCC50" s="851"/>
      <c r="SCD50" s="851"/>
      <c r="SCE50" s="851"/>
      <c r="SCF50" s="851"/>
      <c r="SCG50" s="851"/>
      <c r="SCH50" s="851"/>
      <c r="SCI50" s="851"/>
      <c r="SCJ50" s="851"/>
      <c r="SCK50" s="851"/>
      <c r="SCL50" s="851"/>
      <c r="SCM50" s="851"/>
      <c r="SCN50" s="851"/>
      <c r="SCO50" s="851"/>
      <c r="SCP50" s="851"/>
      <c r="SCQ50" s="851"/>
      <c r="SCR50" s="851"/>
      <c r="SCS50" s="851"/>
      <c r="SCT50" s="851"/>
      <c r="SCU50" s="851"/>
      <c r="SCV50" s="851"/>
      <c r="SCW50" s="851"/>
      <c r="SCX50" s="851"/>
      <c r="SCY50" s="851"/>
      <c r="SCZ50" s="851"/>
      <c r="SDA50" s="851"/>
      <c r="SDB50" s="851"/>
      <c r="SDC50" s="851"/>
      <c r="SDD50" s="851"/>
      <c r="SDE50" s="851"/>
      <c r="SDF50" s="851"/>
      <c r="SDG50" s="851"/>
      <c r="SDH50" s="851"/>
      <c r="SDI50" s="851"/>
      <c r="SDJ50" s="851"/>
      <c r="SDK50" s="851"/>
      <c r="SDL50" s="851"/>
      <c r="SDM50" s="851"/>
      <c r="SDN50" s="851"/>
      <c r="SDO50" s="851"/>
      <c r="SDP50" s="851"/>
      <c r="SDQ50" s="851"/>
      <c r="SDR50" s="851"/>
      <c r="SDS50" s="851"/>
      <c r="SDT50" s="851"/>
      <c r="SDU50" s="851"/>
      <c r="SDV50" s="851"/>
      <c r="SDW50" s="851"/>
      <c r="SDX50" s="851"/>
      <c r="SDY50" s="851"/>
      <c r="SDZ50" s="851"/>
      <c r="SEA50" s="851"/>
      <c r="SEB50" s="851"/>
      <c r="SEC50" s="851"/>
      <c r="SED50" s="851"/>
      <c r="SEE50" s="851"/>
      <c r="SEF50" s="851"/>
      <c r="SEG50" s="851"/>
      <c r="SEH50" s="851"/>
      <c r="SEI50" s="851"/>
      <c r="SEJ50" s="851"/>
      <c r="SEK50" s="851"/>
      <c r="SEL50" s="851"/>
      <c r="SEM50" s="851"/>
      <c r="SEN50" s="851"/>
      <c r="SEO50" s="851"/>
      <c r="SEP50" s="851"/>
      <c r="SEQ50" s="851"/>
      <c r="SER50" s="851"/>
      <c r="SES50" s="851"/>
      <c r="SET50" s="851"/>
      <c r="SEU50" s="851"/>
      <c r="SEV50" s="851"/>
      <c r="SEW50" s="851"/>
      <c r="SEX50" s="851"/>
      <c r="SEY50" s="851"/>
      <c r="SEZ50" s="851"/>
      <c r="SFA50" s="851"/>
      <c r="SFB50" s="851"/>
      <c r="SFC50" s="851"/>
      <c r="SFD50" s="851"/>
      <c r="SFE50" s="851"/>
      <c r="SFF50" s="851"/>
      <c r="SFG50" s="851"/>
      <c r="SFH50" s="851"/>
      <c r="SFI50" s="851"/>
      <c r="SFJ50" s="851"/>
      <c r="SFK50" s="851"/>
      <c r="SFL50" s="851"/>
      <c r="SFM50" s="851"/>
      <c r="SFN50" s="851"/>
      <c r="SFO50" s="851"/>
      <c r="SFP50" s="851"/>
      <c r="SFQ50" s="851"/>
      <c r="SFR50" s="851"/>
      <c r="SFS50" s="851"/>
      <c r="SFT50" s="851"/>
      <c r="SFU50" s="851"/>
      <c r="SFV50" s="851"/>
      <c r="SFW50" s="851"/>
      <c r="SFX50" s="851"/>
      <c r="SFY50" s="851"/>
      <c r="SFZ50" s="851"/>
      <c r="SGA50" s="851"/>
      <c r="SGB50" s="851"/>
      <c r="SGC50" s="851"/>
      <c r="SGD50" s="851"/>
      <c r="SGE50" s="851"/>
      <c r="SGF50" s="851"/>
      <c r="SGG50" s="851"/>
      <c r="SGH50" s="851"/>
      <c r="SGI50" s="851"/>
      <c r="SGJ50" s="851"/>
      <c r="SGK50" s="851"/>
      <c r="SGL50" s="851"/>
      <c r="SGM50" s="851"/>
      <c r="SGN50" s="851"/>
      <c r="SGO50" s="851"/>
      <c r="SGP50" s="851"/>
      <c r="SGQ50" s="851"/>
      <c r="SGR50" s="851"/>
      <c r="SGS50" s="851"/>
      <c r="SGT50" s="851"/>
      <c r="SGU50" s="851"/>
      <c r="SGV50" s="851"/>
      <c r="SGW50" s="851"/>
      <c r="SGX50" s="851"/>
      <c r="SGY50" s="851"/>
      <c r="SGZ50" s="851"/>
      <c r="SHA50" s="851"/>
      <c r="SHB50" s="851"/>
      <c r="SHC50" s="851"/>
      <c r="SHD50" s="851"/>
      <c r="SHE50" s="851"/>
      <c r="SHF50" s="851"/>
      <c r="SHG50" s="851"/>
      <c r="SHH50" s="851"/>
      <c r="SHI50" s="851"/>
      <c r="SHJ50" s="851"/>
      <c r="SHK50" s="851"/>
      <c r="SHL50" s="851"/>
      <c r="SHM50" s="851"/>
      <c r="SHN50" s="851"/>
      <c r="SHO50" s="851"/>
      <c r="SHP50" s="851"/>
      <c r="SHQ50" s="851"/>
      <c r="SHR50" s="851"/>
      <c r="SHS50" s="851"/>
      <c r="SHT50" s="851"/>
      <c r="SHU50" s="851"/>
      <c r="SHV50" s="851"/>
      <c r="SHW50" s="851"/>
      <c r="SHX50" s="851"/>
      <c r="SHY50" s="851"/>
      <c r="SHZ50" s="851"/>
      <c r="SIA50" s="851"/>
      <c r="SIB50" s="851"/>
      <c r="SIC50" s="851"/>
      <c r="SID50" s="851"/>
      <c r="SIE50" s="851"/>
      <c r="SIF50" s="851"/>
      <c r="SIG50" s="851"/>
      <c r="SIH50" s="851"/>
      <c r="SII50" s="851"/>
      <c r="SIJ50" s="851"/>
      <c r="SIK50" s="851"/>
      <c r="SIL50" s="851"/>
      <c r="SIM50" s="851"/>
      <c r="SIN50" s="851"/>
      <c r="SIO50" s="851"/>
      <c r="SIP50" s="851"/>
      <c r="SIQ50" s="851"/>
      <c r="SIR50" s="851"/>
      <c r="SIS50" s="851"/>
      <c r="SIT50" s="851"/>
      <c r="SIU50" s="851"/>
      <c r="SIV50" s="851"/>
      <c r="SIW50" s="851"/>
      <c r="SIX50" s="851"/>
      <c r="SIY50" s="851"/>
      <c r="SIZ50" s="851"/>
      <c r="SJA50" s="851"/>
      <c r="SJB50" s="851"/>
      <c r="SJC50" s="851"/>
      <c r="SJD50" s="851"/>
      <c r="SJE50" s="851"/>
      <c r="SJF50" s="851"/>
      <c r="SJG50" s="851"/>
      <c r="SJH50" s="851"/>
      <c r="SJI50" s="851"/>
      <c r="SJJ50" s="851"/>
      <c r="SJK50" s="851"/>
      <c r="SJL50" s="851"/>
      <c r="SJM50" s="851"/>
      <c r="SJN50" s="851"/>
      <c r="SJO50" s="851"/>
      <c r="SJP50" s="851"/>
      <c r="SJQ50" s="851"/>
      <c r="SJR50" s="851"/>
      <c r="SJS50" s="851"/>
      <c r="SJT50" s="851"/>
      <c r="SJU50" s="851"/>
      <c r="SJV50" s="851"/>
      <c r="SJW50" s="851"/>
      <c r="SJX50" s="851"/>
      <c r="SJY50" s="851"/>
      <c r="SJZ50" s="851"/>
      <c r="SKA50" s="851"/>
      <c r="SKB50" s="851"/>
      <c r="SKC50" s="851"/>
      <c r="SKD50" s="851"/>
      <c r="SKE50" s="851"/>
      <c r="SKF50" s="851"/>
      <c r="SKG50" s="851"/>
      <c r="SKH50" s="851"/>
      <c r="SKI50" s="851"/>
      <c r="SKJ50" s="851"/>
      <c r="SKK50" s="851"/>
      <c r="SKL50" s="851"/>
      <c r="SKM50" s="851"/>
      <c r="SKN50" s="851"/>
      <c r="SKO50" s="851"/>
      <c r="SKP50" s="851"/>
      <c r="SKQ50" s="851"/>
      <c r="SKR50" s="851"/>
      <c r="SKS50" s="851"/>
      <c r="SKT50" s="851"/>
      <c r="SKU50" s="851"/>
      <c r="SKV50" s="851"/>
      <c r="SKW50" s="851"/>
      <c r="SKX50" s="851"/>
      <c r="SKY50" s="851"/>
      <c r="SKZ50" s="851"/>
      <c r="SLA50" s="851"/>
      <c r="SLB50" s="851"/>
      <c r="SLC50" s="851"/>
      <c r="SLD50" s="851"/>
      <c r="SLE50" s="851"/>
      <c r="SLF50" s="851"/>
      <c r="SLG50" s="851"/>
      <c r="SLH50" s="851"/>
      <c r="SLI50" s="851"/>
      <c r="SLJ50" s="851"/>
      <c r="SLK50" s="851"/>
      <c r="SLL50" s="851"/>
      <c r="SLM50" s="851"/>
      <c r="SLN50" s="851"/>
      <c r="SLO50" s="851"/>
      <c r="SLP50" s="851"/>
      <c r="SLQ50" s="851"/>
      <c r="SLR50" s="851"/>
      <c r="SLS50" s="851"/>
      <c r="SLT50" s="851"/>
      <c r="SLU50" s="851"/>
      <c r="SLV50" s="851"/>
      <c r="SLW50" s="851"/>
      <c r="SLX50" s="851"/>
      <c r="SLY50" s="851"/>
      <c r="SLZ50" s="851"/>
      <c r="SMA50" s="851"/>
      <c r="SMB50" s="851"/>
      <c r="SMC50" s="851"/>
      <c r="SMD50" s="851"/>
      <c r="SME50" s="851"/>
      <c r="SMF50" s="851"/>
      <c r="SMG50" s="851"/>
      <c r="SMH50" s="851"/>
      <c r="SMI50" s="851"/>
      <c r="SMJ50" s="851"/>
      <c r="SMK50" s="851"/>
      <c r="SML50" s="851"/>
      <c r="SMM50" s="851"/>
      <c r="SMN50" s="851"/>
      <c r="SMO50" s="851"/>
      <c r="SMP50" s="851"/>
      <c r="SMQ50" s="851"/>
      <c r="SMR50" s="851"/>
      <c r="SMS50" s="851"/>
      <c r="SMT50" s="851"/>
      <c r="SMU50" s="851"/>
      <c r="SMV50" s="851"/>
      <c r="SMW50" s="851"/>
      <c r="SMX50" s="851"/>
      <c r="SMY50" s="851"/>
      <c r="SMZ50" s="851"/>
      <c r="SNA50" s="851"/>
      <c r="SNB50" s="851"/>
      <c r="SNC50" s="851"/>
      <c r="SND50" s="851"/>
      <c r="SNE50" s="851"/>
      <c r="SNF50" s="851"/>
      <c r="SNG50" s="851"/>
      <c r="SNH50" s="851"/>
      <c r="SNI50" s="851"/>
      <c r="SNJ50" s="851"/>
      <c r="SNK50" s="851"/>
      <c r="SNL50" s="851"/>
      <c r="SNM50" s="851"/>
      <c r="SNN50" s="851"/>
      <c r="SNO50" s="851"/>
      <c r="SNP50" s="851"/>
      <c r="SNQ50" s="851"/>
      <c r="SNR50" s="851"/>
      <c r="SNS50" s="851"/>
      <c r="SNT50" s="851"/>
      <c r="SNU50" s="851"/>
      <c r="SNV50" s="851"/>
      <c r="SNW50" s="851"/>
      <c r="SNX50" s="851"/>
      <c r="SNY50" s="851"/>
      <c r="SNZ50" s="851"/>
      <c r="SOA50" s="851"/>
      <c r="SOB50" s="851"/>
      <c r="SOC50" s="851"/>
      <c r="SOD50" s="851"/>
      <c r="SOE50" s="851"/>
      <c r="SOF50" s="851"/>
      <c r="SOG50" s="851"/>
      <c r="SOH50" s="851"/>
      <c r="SOI50" s="851"/>
      <c r="SOJ50" s="851"/>
      <c r="SOK50" s="851"/>
      <c r="SOL50" s="851"/>
      <c r="SOM50" s="851"/>
      <c r="SON50" s="851"/>
      <c r="SOO50" s="851"/>
      <c r="SOP50" s="851"/>
      <c r="SOQ50" s="851"/>
      <c r="SOR50" s="851"/>
      <c r="SOS50" s="851"/>
      <c r="SOT50" s="851"/>
      <c r="SOU50" s="851"/>
      <c r="SOV50" s="851"/>
      <c r="SOW50" s="851"/>
      <c r="SOX50" s="851"/>
      <c r="SOY50" s="851"/>
      <c r="SOZ50" s="851"/>
      <c r="SPA50" s="851"/>
      <c r="SPB50" s="851"/>
      <c r="SPC50" s="851"/>
      <c r="SPD50" s="851"/>
      <c r="SPE50" s="851"/>
      <c r="SPF50" s="851"/>
      <c r="SPG50" s="851"/>
      <c r="SPH50" s="851"/>
      <c r="SPI50" s="851"/>
      <c r="SPJ50" s="851"/>
      <c r="SPK50" s="851"/>
      <c r="SPL50" s="851"/>
      <c r="SPM50" s="851"/>
      <c r="SPN50" s="851"/>
      <c r="SPO50" s="851"/>
      <c r="SPP50" s="851"/>
      <c r="SPQ50" s="851"/>
      <c r="SPR50" s="851"/>
      <c r="SPS50" s="851"/>
      <c r="SPT50" s="851"/>
      <c r="SPU50" s="851"/>
      <c r="SPV50" s="851"/>
      <c r="SPW50" s="851"/>
      <c r="SPX50" s="851"/>
      <c r="SPY50" s="851"/>
      <c r="SPZ50" s="851"/>
      <c r="SQA50" s="851"/>
      <c r="SQB50" s="851"/>
      <c r="SQC50" s="851"/>
      <c r="SQD50" s="851"/>
      <c r="SQE50" s="851"/>
      <c r="SQF50" s="851"/>
      <c r="SQG50" s="851"/>
      <c r="SQH50" s="851"/>
      <c r="SQI50" s="851"/>
      <c r="SQJ50" s="851"/>
      <c r="SQK50" s="851"/>
      <c r="SQL50" s="851"/>
      <c r="SQM50" s="851"/>
      <c r="SQN50" s="851"/>
      <c r="SQO50" s="851"/>
      <c r="SQP50" s="851"/>
      <c r="SQQ50" s="851"/>
      <c r="SQR50" s="851"/>
      <c r="SQS50" s="851"/>
      <c r="SQT50" s="851"/>
      <c r="SQU50" s="851"/>
      <c r="SQV50" s="851"/>
      <c r="SQW50" s="851"/>
      <c r="SQX50" s="851"/>
      <c r="SQY50" s="851"/>
      <c r="SQZ50" s="851"/>
      <c r="SRA50" s="851"/>
      <c r="SRB50" s="851"/>
      <c r="SRC50" s="851"/>
      <c r="SRD50" s="851"/>
      <c r="SRE50" s="851"/>
      <c r="SRF50" s="851"/>
      <c r="SRG50" s="851"/>
      <c r="SRH50" s="851"/>
      <c r="SRI50" s="851"/>
      <c r="SRJ50" s="851"/>
      <c r="SRK50" s="851"/>
      <c r="SRL50" s="851"/>
      <c r="SRM50" s="851"/>
      <c r="SRN50" s="851"/>
      <c r="SRO50" s="851"/>
      <c r="SRP50" s="851"/>
      <c r="SRQ50" s="851"/>
      <c r="SRR50" s="851"/>
      <c r="SRS50" s="851"/>
      <c r="SRT50" s="851"/>
      <c r="SRU50" s="851"/>
      <c r="SRV50" s="851"/>
      <c r="SRW50" s="851"/>
      <c r="SRX50" s="851"/>
      <c r="SRY50" s="851"/>
      <c r="SRZ50" s="851"/>
      <c r="SSA50" s="851"/>
      <c r="SSB50" s="851"/>
      <c r="SSC50" s="851"/>
      <c r="SSD50" s="851"/>
      <c r="SSE50" s="851"/>
      <c r="SSF50" s="851"/>
      <c r="SSG50" s="851"/>
      <c r="SSH50" s="851"/>
      <c r="SSI50" s="851"/>
      <c r="SSJ50" s="851"/>
      <c r="SSK50" s="851"/>
      <c r="SSL50" s="851"/>
      <c r="SSM50" s="851"/>
      <c r="SSN50" s="851"/>
      <c r="SSO50" s="851"/>
      <c r="SSP50" s="851"/>
      <c r="SSQ50" s="851"/>
      <c r="SSR50" s="851"/>
      <c r="SSS50" s="851"/>
      <c r="SST50" s="851"/>
      <c r="SSU50" s="851"/>
      <c r="SSV50" s="851"/>
      <c r="SSW50" s="851"/>
      <c r="SSX50" s="851"/>
      <c r="SSY50" s="851"/>
      <c r="SSZ50" s="851"/>
      <c r="STA50" s="851"/>
      <c r="STB50" s="851"/>
      <c r="STC50" s="851"/>
      <c r="STD50" s="851"/>
      <c r="STE50" s="851"/>
      <c r="STF50" s="851"/>
      <c r="STG50" s="851"/>
      <c r="STH50" s="851"/>
      <c r="STI50" s="851"/>
      <c r="STJ50" s="851"/>
      <c r="STK50" s="851"/>
      <c r="STL50" s="851"/>
      <c r="STM50" s="851"/>
      <c r="STN50" s="851"/>
      <c r="STO50" s="851"/>
      <c r="STP50" s="851"/>
      <c r="STQ50" s="851"/>
      <c r="STR50" s="851"/>
      <c r="STS50" s="851"/>
      <c r="STT50" s="851"/>
      <c r="STU50" s="851"/>
      <c r="STV50" s="851"/>
      <c r="STW50" s="851"/>
      <c r="STX50" s="851"/>
      <c r="STY50" s="851"/>
      <c r="STZ50" s="851"/>
      <c r="SUA50" s="851"/>
      <c r="SUB50" s="851"/>
      <c r="SUC50" s="851"/>
      <c r="SUD50" s="851"/>
      <c r="SUE50" s="851"/>
      <c r="SUF50" s="851"/>
      <c r="SUG50" s="851"/>
      <c r="SUH50" s="851"/>
      <c r="SUI50" s="851"/>
      <c r="SUJ50" s="851"/>
      <c r="SUK50" s="851"/>
      <c r="SUL50" s="851"/>
      <c r="SUM50" s="851"/>
      <c r="SUN50" s="851"/>
      <c r="SUO50" s="851"/>
      <c r="SUP50" s="851"/>
      <c r="SUQ50" s="851"/>
      <c r="SUR50" s="851"/>
      <c r="SUS50" s="851"/>
      <c r="SUT50" s="851"/>
      <c r="SUU50" s="851"/>
      <c r="SUV50" s="851"/>
      <c r="SUW50" s="851"/>
      <c r="SUX50" s="851"/>
      <c r="SUY50" s="851"/>
      <c r="SUZ50" s="851"/>
      <c r="SVA50" s="851"/>
      <c r="SVB50" s="851"/>
      <c r="SVC50" s="851"/>
      <c r="SVD50" s="851"/>
      <c r="SVE50" s="851"/>
      <c r="SVF50" s="851"/>
      <c r="SVG50" s="851"/>
      <c r="SVH50" s="851"/>
      <c r="SVI50" s="851"/>
      <c r="SVJ50" s="851"/>
      <c r="SVK50" s="851"/>
      <c r="SVL50" s="851"/>
      <c r="SVM50" s="851"/>
      <c r="SVN50" s="851"/>
      <c r="SVO50" s="851"/>
      <c r="SVP50" s="851"/>
      <c r="SVQ50" s="851"/>
      <c r="SVR50" s="851"/>
      <c r="SVS50" s="851"/>
      <c r="SVT50" s="851"/>
      <c r="SVU50" s="851"/>
      <c r="SVV50" s="851"/>
      <c r="SVW50" s="851"/>
      <c r="SVX50" s="851"/>
      <c r="SVY50" s="851"/>
      <c r="SVZ50" s="851"/>
      <c r="SWA50" s="851"/>
      <c r="SWB50" s="851"/>
      <c r="SWC50" s="851"/>
      <c r="SWD50" s="851"/>
      <c r="SWE50" s="851"/>
      <c r="SWF50" s="851"/>
      <c r="SWG50" s="851"/>
      <c r="SWH50" s="851"/>
      <c r="SWI50" s="851"/>
      <c r="SWJ50" s="851"/>
      <c r="SWK50" s="851"/>
      <c r="SWL50" s="851"/>
      <c r="SWM50" s="851"/>
      <c r="SWN50" s="851"/>
      <c r="SWO50" s="851"/>
      <c r="SWP50" s="851"/>
      <c r="SWQ50" s="851"/>
      <c r="SWR50" s="851"/>
      <c r="SWS50" s="851"/>
      <c r="SWT50" s="851"/>
      <c r="SWU50" s="851"/>
      <c r="SWV50" s="851"/>
      <c r="SWW50" s="851"/>
      <c r="SWX50" s="851"/>
      <c r="SWY50" s="851"/>
      <c r="SWZ50" s="851"/>
      <c r="SXA50" s="851"/>
      <c r="SXB50" s="851"/>
      <c r="SXC50" s="851"/>
      <c r="SXD50" s="851"/>
      <c r="SXE50" s="851"/>
      <c r="SXF50" s="851"/>
      <c r="SXG50" s="851"/>
      <c r="SXH50" s="851"/>
      <c r="SXI50" s="851"/>
      <c r="SXJ50" s="851"/>
      <c r="SXK50" s="851"/>
      <c r="SXL50" s="851"/>
      <c r="SXM50" s="851"/>
      <c r="SXN50" s="851"/>
      <c r="SXO50" s="851"/>
      <c r="SXP50" s="851"/>
      <c r="SXQ50" s="851"/>
      <c r="SXR50" s="851"/>
      <c r="SXS50" s="851"/>
      <c r="SXT50" s="851"/>
      <c r="SXU50" s="851"/>
      <c r="SXV50" s="851"/>
      <c r="SXW50" s="851"/>
      <c r="SXX50" s="851"/>
      <c r="SXY50" s="851"/>
      <c r="SXZ50" s="851"/>
      <c r="SYA50" s="851"/>
      <c r="SYB50" s="851"/>
      <c r="SYC50" s="851"/>
      <c r="SYD50" s="851"/>
      <c r="SYE50" s="851"/>
      <c r="SYF50" s="851"/>
      <c r="SYG50" s="851"/>
      <c r="SYH50" s="851"/>
      <c r="SYI50" s="851"/>
      <c r="SYJ50" s="851"/>
      <c r="SYK50" s="851"/>
      <c r="SYL50" s="851"/>
      <c r="SYM50" s="851"/>
      <c r="SYN50" s="851"/>
      <c r="SYO50" s="851"/>
      <c r="SYP50" s="851"/>
      <c r="SYQ50" s="851"/>
      <c r="SYR50" s="851"/>
      <c r="SYS50" s="851"/>
      <c r="SYT50" s="851"/>
      <c r="SYU50" s="851"/>
      <c r="SYV50" s="851"/>
      <c r="SYW50" s="851"/>
      <c r="SYX50" s="851"/>
      <c r="SYY50" s="851"/>
      <c r="SYZ50" s="851"/>
      <c r="SZA50" s="851"/>
      <c r="SZB50" s="851"/>
      <c r="SZC50" s="851"/>
      <c r="SZD50" s="851"/>
      <c r="SZE50" s="851"/>
      <c r="SZF50" s="851"/>
      <c r="SZG50" s="851"/>
      <c r="SZH50" s="851"/>
      <c r="SZI50" s="851"/>
      <c r="SZJ50" s="851"/>
      <c r="SZK50" s="851"/>
      <c r="SZL50" s="851"/>
      <c r="SZM50" s="851"/>
      <c r="SZN50" s="851"/>
      <c r="SZO50" s="851"/>
      <c r="SZP50" s="851"/>
      <c r="SZQ50" s="851"/>
      <c r="SZR50" s="851"/>
      <c r="SZS50" s="851"/>
      <c r="SZT50" s="851"/>
      <c r="SZU50" s="851"/>
      <c r="SZV50" s="851"/>
      <c r="SZW50" s="851"/>
      <c r="SZX50" s="851"/>
      <c r="SZY50" s="851"/>
      <c r="SZZ50" s="851"/>
      <c r="TAA50" s="851"/>
      <c r="TAB50" s="851"/>
      <c r="TAC50" s="851"/>
      <c r="TAD50" s="851"/>
      <c r="TAE50" s="851"/>
      <c r="TAF50" s="851"/>
      <c r="TAG50" s="851"/>
      <c r="TAH50" s="851"/>
      <c r="TAI50" s="851"/>
      <c r="TAJ50" s="851"/>
      <c r="TAK50" s="851"/>
      <c r="TAL50" s="851"/>
      <c r="TAM50" s="851"/>
      <c r="TAN50" s="851"/>
      <c r="TAO50" s="851"/>
      <c r="TAP50" s="851"/>
      <c r="TAQ50" s="851"/>
      <c r="TAR50" s="851"/>
      <c r="TAS50" s="851"/>
      <c r="TAT50" s="851"/>
      <c r="TAU50" s="851"/>
      <c r="TAV50" s="851"/>
      <c r="TAW50" s="851"/>
      <c r="TAX50" s="851"/>
      <c r="TAY50" s="851"/>
      <c r="TAZ50" s="851"/>
      <c r="TBA50" s="851"/>
      <c r="TBB50" s="851"/>
      <c r="TBC50" s="851"/>
      <c r="TBD50" s="851"/>
      <c r="TBE50" s="851"/>
      <c r="TBF50" s="851"/>
      <c r="TBG50" s="851"/>
      <c r="TBH50" s="851"/>
      <c r="TBI50" s="851"/>
      <c r="TBJ50" s="851"/>
      <c r="TBK50" s="851"/>
      <c r="TBL50" s="851"/>
      <c r="TBM50" s="851"/>
      <c r="TBN50" s="851"/>
      <c r="TBO50" s="851"/>
      <c r="TBP50" s="851"/>
      <c r="TBQ50" s="851"/>
      <c r="TBR50" s="851"/>
      <c r="TBS50" s="851"/>
      <c r="TBT50" s="851"/>
      <c r="TBU50" s="851"/>
      <c r="TBV50" s="851"/>
      <c r="TBW50" s="851"/>
      <c r="TBX50" s="851"/>
      <c r="TBY50" s="851"/>
      <c r="TBZ50" s="851"/>
      <c r="TCA50" s="851"/>
      <c r="TCB50" s="851"/>
      <c r="TCC50" s="851"/>
      <c r="TCD50" s="851"/>
      <c r="TCE50" s="851"/>
      <c r="TCF50" s="851"/>
      <c r="TCG50" s="851"/>
      <c r="TCH50" s="851"/>
      <c r="TCI50" s="851"/>
      <c r="TCJ50" s="851"/>
      <c r="TCK50" s="851"/>
      <c r="TCL50" s="851"/>
      <c r="TCM50" s="851"/>
      <c r="TCN50" s="851"/>
      <c r="TCO50" s="851"/>
      <c r="TCP50" s="851"/>
      <c r="TCQ50" s="851"/>
      <c r="TCR50" s="851"/>
      <c r="TCS50" s="851"/>
      <c r="TCT50" s="851"/>
      <c r="TCU50" s="851"/>
      <c r="TCV50" s="851"/>
      <c r="TCW50" s="851"/>
      <c r="TCX50" s="851"/>
      <c r="TCY50" s="851"/>
      <c r="TCZ50" s="851"/>
      <c r="TDA50" s="851"/>
      <c r="TDB50" s="851"/>
      <c r="TDC50" s="851"/>
      <c r="TDD50" s="851"/>
      <c r="TDE50" s="851"/>
      <c r="TDF50" s="851"/>
      <c r="TDG50" s="851"/>
      <c r="TDH50" s="851"/>
      <c r="TDI50" s="851"/>
      <c r="TDJ50" s="851"/>
      <c r="TDK50" s="851"/>
      <c r="TDL50" s="851"/>
      <c r="TDM50" s="851"/>
      <c r="TDN50" s="851"/>
      <c r="TDO50" s="851"/>
      <c r="TDP50" s="851"/>
      <c r="TDQ50" s="851"/>
      <c r="TDR50" s="851"/>
      <c r="TDS50" s="851"/>
      <c r="TDT50" s="851"/>
      <c r="TDU50" s="851"/>
      <c r="TDV50" s="851"/>
      <c r="TDW50" s="851"/>
      <c r="TDX50" s="851"/>
      <c r="TDY50" s="851"/>
      <c r="TDZ50" s="851"/>
      <c r="TEA50" s="851"/>
      <c r="TEB50" s="851"/>
      <c r="TEC50" s="851"/>
      <c r="TED50" s="851"/>
      <c r="TEE50" s="851"/>
      <c r="TEF50" s="851"/>
      <c r="TEG50" s="851"/>
      <c r="TEH50" s="851"/>
      <c r="TEI50" s="851"/>
      <c r="TEJ50" s="851"/>
      <c r="TEK50" s="851"/>
      <c r="TEL50" s="851"/>
      <c r="TEM50" s="851"/>
      <c r="TEN50" s="851"/>
      <c r="TEO50" s="851"/>
      <c r="TEP50" s="851"/>
      <c r="TEQ50" s="851"/>
      <c r="TER50" s="851"/>
      <c r="TES50" s="851"/>
      <c r="TET50" s="851"/>
      <c r="TEU50" s="851"/>
      <c r="TEV50" s="851"/>
      <c r="TEW50" s="851"/>
      <c r="TEX50" s="851"/>
      <c r="TEY50" s="851"/>
      <c r="TEZ50" s="851"/>
      <c r="TFA50" s="851"/>
      <c r="TFB50" s="851"/>
      <c r="TFC50" s="851"/>
      <c r="TFD50" s="851"/>
      <c r="TFE50" s="851"/>
      <c r="TFF50" s="851"/>
      <c r="TFG50" s="851"/>
      <c r="TFH50" s="851"/>
      <c r="TFI50" s="851"/>
      <c r="TFJ50" s="851"/>
      <c r="TFK50" s="851"/>
      <c r="TFL50" s="851"/>
      <c r="TFM50" s="851"/>
      <c r="TFN50" s="851"/>
      <c r="TFO50" s="851"/>
      <c r="TFP50" s="851"/>
      <c r="TFQ50" s="851"/>
      <c r="TFR50" s="851"/>
      <c r="TFS50" s="851"/>
      <c r="TFT50" s="851"/>
      <c r="TFU50" s="851"/>
      <c r="TFV50" s="851"/>
      <c r="TFW50" s="851"/>
      <c r="TFX50" s="851"/>
      <c r="TFY50" s="851"/>
      <c r="TFZ50" s="851"/>
      <c r="TGA50" s="851"/>
      <c r="TGB50" s="851"/>
      <c r="TGC50" s="851"/>
      <c r="TGD50" s="851"/>
      <c r="TGE50" s="851"/>
      <c r="TGF50" s="851"/>
      <c r="TGG50" s="851"/>
      <c r="TGH50" s="851"/>
      <c r="TGI50" s="851"/>
      <c r="TGJ50" s="851"/>
      <c r="TGK50" s="851"/>
      <c r="TGL50" s="851"/>
      <c r="TGM50" s="851"/>
      <c r="TGN50" s="851"/>
      <c r="TGO50" s="851"/>
      <c r="TGP50" s="851"/>
      <c r="TGQ50" s="851"/>
      <c r="TGR50" s="851"/>
      <c r="TGS50" s="851"/>
      <c r="TGT50" s="851"/>
      <c r="TGU50" s="851"/>
      <c r="TGV50" s="851"/>
      <c r="TGW50" s="851"/>
      <c r="TGX50" s="851"/>
      <c r="TGY50" s="851"/>
      <c r="TGZ50" s="851"/>
      <c r="THA50" s="851"/>
      <c r="THB50" s="851"/>
      <c r="THC50" s="851"/>
      <c r="THD50" s="851"/>
      <c r="THE50" s="851"/>
      <c r="THF50" s="851"/>
      <c r="THG50" s="851"/>
      <c r="THH50" s="851"/>
      <c r="THI50" s="851"/>
      <c r="THJ50" s="851"/>
      <c r="THK50" s="851"/>
      <c r="THL50" s="851"/>
      <c r="THM50" s="851"/>
      <c r="THN50" s="851"/>
      <c r="THO50" s="851"/>
      <c r="THP50" s="851"/>
      <c r="THQ50" s="851"/>
      <c r="THR50" s="851"/>
      <c r="THS50" s="851"/>
      <c r="THT50" s="851"/>
      <c r="THU50" s="851"/>
      <c r="THV50" s="851"/>
      <c r="THW50" s="851"/>
      <c r="THX50" s="851"/>
      <c r="THY50" s="851"/>
      <c r="THZ50" s="851"/>
      <c r="TIA50" s="851"/>
      <c r="TIB50" s="851"/>
      <c r="TIC50" s="851"/>
      <c r="TID50" s="851"/>
      <c r="TIE50" s="851"/>
      <c r="TIF50" s="851"/>
      <c r="TIG50" s="851"/>
      <c r="TIH50" s="851"/>
      <c r="TII50" s="851"/>
      <c r="TIJ50" s="851"/>
      <c r="TIK50" s="851"/>
      <c r="TIL50" s="851"/>
      <c r="TIM50" s="851"/>
      <c r="TIN50" s="851"/>
      <c r="TIO50" s="851"/>
      <c r="TIP50" s="851"/>
      <c r="TIQ50" s="851"/>
      <c r="TIR50" s="851"/>
      <c r="TIS50" s="851"/>
      <c r="TIT50" s="851"/>
      <c r="TIU50" s="851"/>
      <c r="TIV50" s="851"/>
      <c r="TIW50" s="851"/>
      <c r="TIX50" s="851"/>
      <c r="TIY50" s="851"/>
      <c r="TIZ50" s="851"/>
      <c r="TJA50" s="851"/>
      <c r="TJB50" s="851"/>
      <c r="TJC50" s="851"/>
      <c r="TJD50" s="851"/>
      <c r="TJE50" s="851"/>
      <c r="TJF50" s="851"/>
      <c r="TJG50" s="851"/>
      <c r="TJH50" s="851"/>
      <c r="TJI50" s="851"/>
      <c r="TJJ50" s="851"/>
      <c r="TJK50" s="851"/>
      <c r="TJL50" s="851"/>
      <c r="TJM50" s="851"/>
      <c r="TJN50" s="851"/>
      <c r="TJO50" s="851"/>
      <c r="TJP50" s="851"/>
      <c r="TJQ50" s="851"/>
      <c r="TJR50" s="851"/>
      <c r="TJS50" s="851"/>
      <c r="TJT50" s="851"/>
      <c r="TJU50" s="851"/>
      <c r="TJV50" s="851"/>
      <c r="TJW50" s="851"/>
      <c r="TJX50" s="851"/>
      <c r="TJY50" s="851"/>
      <c r="TJZ50" s="851"/>
      <c r="TKA50" s="851"/>
      <c r="TKB50" s="851"/>
      <c r="TKC50" s="851"/>
      <c r="TKD50" s="851"/>
      <c r="TKE50" s="851"/>
      <c r="TKF50" s="851"/>
      <c r="TKG50" s="851"/>
      <c r="TKH50" s="851"/>
      <c r="TKI50" s="851"/>
      <c r="TKJ50" s="851"/>
      <c r="TKK50" s="851"/>
      <c r="TKL50" s="851"/>
      <c r="TKM50" s="851"/>
      <c r="TKN50" s="851"/>
      <c r="TKO50" s="851"/>
      <c r="TKP50" s="851"/>
      <c r="TKQ50" s="851"/>
      <c r="TKR50" s="851"/>
      <c r="TKS50" s="851"/>
      <c r="TKT50" s="851"/>
      <c r="TKU50" s="851"/>
      <c r="TKV50" s="851"/>
      <c r="TKW50" s="851"/>
      <c r="TKX50" s="851"/>
      <c r="TKY50" s="851"/>
      <c r="TKZ50" s="851"/>
      <c r="TLA50" s="851"/>
      <c r="TLB50" s="851"/>
      <c r="TLC50" s="851"/>
      <c r="TLD50" s="851"/>
      <c r="TLE50" s="851"/>
      <c r="TLF50" s="851"/>
      <c r="TLG50" s="851"/>
      <c r="TLH50" s="851"/>
      <c r="TLI50" s="851"/>
      <c r="TLJ50" s="851"/>
      <c r="TLK50" s="851"/>
      <c r="TLL50" s="851"/>
      <c r="TLM50" s="851"/>
      <c r="TLN50" s="851"/>
      <c r="TLO50" s="851"/>
      <c r="TLP50" s="851"/>
      <c r="TLQ50" s="851"/>
      <c r="TLR50" s="851"/>
      <c r="TLS50" s="851"/>
      <c r="TLT50" s="851"/>
      <c r="TLU50" s="851"/>
      <c r="TLV50" s="851"/>
      <c r="TLW50" s="851"/>
      <c r="TLX50" s="851"/>
      <c r="TLY50" s="851"/>
      <c r="TLZ50" s="851"/>
      <c r="TMA50" s="851"/>
      <c r="TMB50" s="851"/>
      <c r="TMC50" s="851"/>
      <c r="TMD50" s="851"/>
      <c r="TME50" s="851"/>
      <c r="TMF50" s="851"/>
      <c r="TMG50" s="851"/>
      <c r="TMH50" s="851"/>
      <c r="TMI50" s="851"/>
      <c r="TMJ50" s="851"/>
      <c r="TMK50" s="851"/>
      <c r="TML50" s="851"/>
      <c r="TMM50" s="851"/>
      <c r="TMN50" s="851"/>
      <c r="TMO50" s="851"/>
      <c r="TMP50" s="851"/>
      <c r="TMQ50" s="851"/>
      <c r="TMR50" s="851"/>
      <c r="TMS50" s="851"/>
      <c r="TMT50" s="851"/>
      <c r="TMU50" s="851"/>
      <c r="TMV50" s="851"/>
      <c r="TMW50" s="851"/>
      <c r="TMX50" s="851"/>
      <c r="TMY50" s="851"/>
      <c r="TMZ50" s="851"/>
      <c r="TNA50" s="851"/>
      <c r="TNB50" s="851"/>
      <c r="TNC50" s="851"/>
      <c r="TND50" s="851"/>
      <c r="TNE50" s="851"/>
      <c r="TNF50" s="851"/>
      <c r="TNG50" s="851"/>
      <c r="TNH50" s="851"/>
      <c r="TNI50" s="851"/>
      <c r="TNJ50" s="851"/>
      <c r="TNK50" s="851"/>
      <c r="TNL50" s="851"/>
      <c r="TNM50" s="851"/>
      <c r="TNN50" s="851"/>
      <c r="TNO50" s="851"/>
      <c r="TNP50" s="851"/>
      <c r="TNQ50" s="851"/>
      <c r="TNR50" s="851"/>
      <c r="TNS50" s="851"/>
      <c r="TNT50" s="851"/>
      <c r="TNU50" s="851"/>
      <c r="TNV50" s="851"/>
      <c r="TNW50" s="851"/>
      <c r="TNX50" s="851"/>
      <c r="TNY50" s="851"/>
      <c r="TNZ50" s="851"/>
      <c r="TOA50" s="851"/>
      <c r="TOB50" s="851"/>
      <c r="TOC50" s="851"/>
      <c r="TOD50" s="851"/>
      <c r="TOE50" s="851"/>
      <c r="TOF50" s="851"/>
      <c r="TOG50" s="851"/>
      <c r="TOH50" s="851"/>
      <c r="TOI50" s="851"/>
      <c r="TOJ50" s="851"/>
      <c r="TOK50" s="851"/>
      <c r="TOL50" s="851"/>
      <c r="TOM50" s="851"/>
      <c r="TON50" s="851"/>
      <c r="TOO50" s="851"/>
      <c r="TOP50" s="851"/>
      <c r="TOQ50" s="851"/>
      <c r="TOR50" s="851"/>
      <c r="TOS50" s="851"/>
      <c r="TOT50" s="851"/>
      <c r="TOU50" s="851"/>
      <c r="TOV50" s="851"/>
      <c r="TOW50" s="851"/>
      <c r="TOX50" s="851"/>
      <c r="TOY50" s="851"/>
      <c r="TOZ50" s="851"/>
      <c r="TPA50" s="851"/>
      <c r="TPB50" s="851"/>
      <c r="TPC50" s="851"/>
      <c r="TPD50" s="851"/>
      <c r="TPE50" s="851"/>
      <c r="TPF50" s="851"/>
      <c r="TPG50" s="851"/>
      <c r="TPH50" s="851"/>
      <c r="TPI50" s="851"/>
      <c r="TPJ50" s="851"/>
      <c r="TPK50" s="851"/>
      <c r="TPL50" s="851"/>
      <c r="TPM50" s="851"/>
      <c r="TPN50" s="851"/>
      <c r="TPO50" s="851"/>
      <c r="TPP50" s="851"/>
      <c r="TPQ50" s="851"/>
      <c r="TPR50" s="851"/>
      <c r="TPS50" s="851"/>
      <c r="TPT50" s="851"/>
      <c r="TPU50" s="851"/>
      <c r="TPV50" s="851"/>
      <c r="TPW50" s="851"/>
      <c r="TPX50" s="851"/>
      <c r="TPY50" s="851"/>
      <c r="TPZ50" s="851"/>
      <c r="TQA50" s="851"/>
      <c r="TQB50" s="851"/>
      <c r="TQC50" s="851"/>
      <c r="TQD50" s="851"/>
      <c r="TQE50" s="851"/>
      <c r="TQF50" s="851"/>
      <c r="TQG50" s="851"/>
      <c r="TQH50" s="851"/>
      <c r="TQI50" s="851"/>
      <c r="TQJ50" s="851"/>
      <c r="TQK50" s="851"/>
      <c r="TQL50" s="851"/>
      <c r="TQM50" s="851"/>
      <c r="TQN50" s="851"/>
      <c r="TQO50" s="851"/>
      <c r="TQP50" s="851"/>
      <c r="TQQ50" s="851"/>
      <c r="TQR50" s="851"/>
      <c r="TQS50" s="851"/>
      <c r="TQT50" s="851"/>
      <c r="TQU50" s="851"/>
      <c r="TQV50" s="851"/>
      <c r="TQW50" s="851"/>
      <c r="TQX50" s="851"/>
      <c r="TQY50" s="851"/>
      <c r="TQZ50" s="851"/>
      <c r="TRA50" s="851"/>
      <c r="TRB50" s="851"/>
      <c r="TRC50" s="851"/>
      <c r="TRD50" s="851"/>
      <c r="TRE50" s="851"/>
      <c r="TRF50" s="851"/>
      <c r="TRG50" s="851"/>
      <c r="TRH50" s="851"/>
      <c r="TRI50" s="851"/>
      <c r="TRJ50" s="851"/>
      <c r="TRK50" s="851"/>
      <c r="TRL50" s="851"/>
      <c r="TRM50" s="851"/>
      <c r="TRN50" s="851"/>
      <c r="TRO50" s="851"/>
      <c r="TRP50" s="851"/>
      <c r="TRQ50" s="851"/>
      <c r="TRR50" s="851"/>
      <c r="TRS50" s="851"/>
      <c r="TRT50" s="851"/>
      <c r="TRU50" s="851"/>
      <c r="TRV50" s="851"/>
      <c r="TRW50" s="851"/>
      <c r="TRX50" s="851"/>
      <c r="TRY50" s="851"/>
      <c r="TRZ50" s="851"/>
      <c r="TSA50" s="851"/>
      <c r="TSB50" s="851"/>
      <c r="TSC50" s="851"/>
      <c r="TSD50" s="851"/>
      <c r="TSE50" s="851"/>
      <c r="TSF50" s="851"/>
      <c r="TSG50" s="851"/>
      <c r="TSH50" s="851"/>
      <c r="TSI50" s="851"/>
      <c r="TSJ50" s="851"/>
      <c r="TSK50" s="851"/>
      <c r="TSL50" s="851"/>
      <c r="TSM50" s="851"/>
      <c r="TSN50" s="851"/>
      <c r="TSO50" s="851"/>
      <c r="TSP50" s="851"/>
      <c r="TSQ50" s="851"/>
      <c r="TSR50" s="851"/>
      <c r="TSS50" s="851"/>
      <c r="TST50" s="851"/>
      <c r="TSU50" s="851"/>
      <c r="TSV50" s="851"/>
      <c r="TSW50" s="851"/>
      <c r="TSX50" s="851"/>
      <c r="TSY50" s="851"/>
      <c r="TSZ50" s="851"/>
      <c r="TTA50" s="851"/>
      <c r="TTB50" s="851"/>
      <c r="TTC50" s="851"/>
      <c r="TTD50" s="851"/>
      <c r="TTE50" s="851"/>
      <c r="TTF50" s="851"/>
      <c r="TTG50" s="851"/>
      <c r="TTH50" s="851"/>
      <c r="TTI50" s="851"/>
      <c r="TTJ50" s="851"/>
      <c r="TTK50" s="851"/>
      <c r="TTL50" s="851"/>
      <c r="TTM50" s="851"/>
      <c r="TTN50" s="851"/>
      <c r="TTO50" s="851"/>
      <c r="TTP50" s="851"/>
      <c r="TTQ50" s="851"/>
      <c r="TTR50" s="851"/>
      <c r="TTS50" s="851"/>
      <c r="TTT50" s="851"/>
      <c r="TTU50" s="851"/>
      <c r="TTV50" s="851"/>
      <c r="TTW50" s="851"/>
      <c r="TTX50" s="851"/>
      <c r="TTY50" s="851"/>
      <c r="TTZ50" s="851"/>
      <c r="TUA50" s="851"/>
      <c r="TUB50" s="851"/>
      <c r="TUC50" s="851"/>
      <c r="TUD50" s="851"/>
      <c r="TUE50" s="851"/>
      <c r="TUF50" s="851"/>
      <c r="TUG50" s="851"/>
      <c r="TUH50" s="851"/>
      <c r="TUI50" s="851"/>
      <c r="TUJ50" s="851"/>
      <c r="TUK50" s="851"/>
      <c r="TUL50" s="851"/>
      <c r="TUM50" s="851"/>
      <c r="TUN50" s="851"/>
      <c r="TUO50" s="851"/>
      <c r="TUP50" s="851"/>
      <c r="TUQ50" s="851"/>
      <c r="TUR50" s="851"/>
      <c r="TUS50" s="851"/>
      <c r="TUT50" s="851"/>
      <c r="TUU50" s="851"/>
      <c r="TUV50" s="851"/>
      <c r="TUW50" s="851"/>
      <c r="TUX50" s="851"/>
      <c r="TUY50" s="851"/>
      <c r="TUZ50" s="851"/>
      <c r="TVA50" s="851"/>
      <c r="TVB50" s="851"/>
      <c r="TVC50" s="851"/>
      <c r="TVD50" s="851"/>
      <c r="TVE50" s="851"/>
      <c r="TVF50" s="851"/>
      <c r="TVG50" s="851"/>
      <c r="TVH50" s="851"/>
      <c r="TVI50" s="851"/>
      <c r="TVJ50" s="851"/>
      <c r="TVK50" s="851"/>
      <c r="TVL50" s="851"/>
      <c r="TVM50" s="851"/>
      <c r="TVN50" s="851"/>
      <c r="TVO50" s="851"/>
      <c r="TVP50" s="851"/>
      <c r="TVQ50" s="851"/>
      <c r="TVR50" s="851"/>
      <c r="TVS50" s="851"/>
      <c r="TVT50" s="851"/>
      <c r="TVU50" s="851"/>
      <c r="TVV50" s="851"/>
      <c r="TVW50" s="851"/>
      <c r="TVX50" s="851"/>
      <c r="TVY50" s="851"/>
      <c r="TVZ50" s="851"/>
      <c r="TWA50" s="851"/>
      <c r="TWB50" s="851"/>
      <c r="TWC50" s="851"/>
      <c r="TWD50" s="851"/>
      <c r="TWE50" s="851"/>
      <c r="TWF50" s="851"/>
      <c r="TWG50" s="851"/>
      <c r="TWH50" s="851"/>
      <c r="TWI50" s="851"/>
      <c r="TWJ50" s="851"/>
      <c r="TWK50" s="851"/>
      <c r="TWL50" s="851"/>
      <c r="TWM50" s="851"/>
      <c r="TWN50" s="851"/>
      <c r="TWO50" s="851"/>
      <c r="TWP50" s="851"/>
      <c r="TWQ50" s="851"/>
      <c r="TWR50" s="851"/>
      <c r="TWS50" s="851"/>
      <c r="TWT50" s="851"/>
      <c r="TWU50" s="851"/>
      <c r="TWV50" s="851"/>
      <c r="TWW50" s="851"/>
      <c r="TWX50" s="851"/>
      <c r="TWY50" s="851"/>
      <c r="TWZ50" s="851"/>
      <c r="TXA50" s="851"/>
      <c r="TXB50" s="851"/>
      <c r="TXC50" s="851"/>
      <c r="TXD50" s="851"/>
      <c r="TXE50" s="851"/>
      <c r="TXF50" s="851"/>
      <c r="TXG50" s="851"/>
      <c r="TXH50" s="851"/>
      <c r="TXI50" s="851"/>
      <c r="TXJ50" s="851"/>
      <c r="TXK50" s="851"/>
      <c r="TXL50" s="851"/>
      <c r="TXM50" s="851"/>
      <c r="TXN50" s="851"/>
      <c r="TXO50" s="851"/>
      <c r="TXP50" s="851"/>
      <c r="TXQ50" s="851"/>
      <c r="TXR50" s="851"/>
      <c r="TXS50" s="851"/>
      <c r="TXT50" s="851"/>
      <c r="TXU50" s="851"/>
      <c r="TXV50" s="851"/>
      <c r="TXW50" s="851"/>
      <c r="TXX50" s="851"/>
      <c r="TXY50" s="851"/>
      <c r="TXZ50" s="851"/>
      <c r="TYA50" s="851"/>
      <c r="TYB50" s="851"/>
      <c r="TYC50" s="851"/>
      <c r="TYD50" s="851"/>
      <c r="TYE50" s="851"/>
      <c r="TYF50" s="851"/>
      <c r="TYG50" s="851"/>
      <c r="TYH50" s="851"/>
      <c r="TYI50" s="851"/>
      <c r="TYJ50" s="851"/>
      <c r="TYK50" s="851"/>
      <c r="TYL50" s="851"/>
      <c r="TYM50" s="851"/>
      <c r="TYN50" s="851"/>
      <c r="TYO50" s="851"/>
      <c r="TYP50" s="851"/>
      <c r="TYQ50" s="851"/>
      <c r="TYR50" s="851"/>
      <c r="TYS50" s="851"/>
      <c r="TYT50" s="851"/>
      <c r="TYU50" s="851"/>
      <c r="TYV50" s="851"/>
      <c r="TYW50" s="851"/>
      <c r="TYX50" s="851"/>
      <c r="TYY50" s="851"/>
      <c r="TYZ50" s="851"/>
      <c r="TZA50" s="851"/>
      <c r="TZB50" s="851"/>
      <c r="TZC50" s="851"/>
      <c r="TZD50" s="851"/>
      <c r="TZE50" s="851"/>
      <c r="TZF50" s="851"/>
      <c r="TZG50" s="851"/>
      <c r="TZH50" s="851"/>
      <c r="TZI50" s="851"/>
      <c r="TZJ50" s="851"/>
      <c r="TZK50" s="851"/>
      <c r="TZL50" s="851"/>
      <c r="TZM50" s="851"/>
      <c r="TZN50" s="851"/>
      <c r="TZO50" s="851"/>
      <c r="TZP50" s="851"/>
      <c r="TZQ50" s="851"/>
      <c r="TZR50" s="851"/>
      <c r="TZS50" s="851"/>
      <c r="TZT50" s="851"/>
      <c r="TZU50" s="851"/>
      <c r="TZV50" s="851"/>
      <c r="TZW50" s="851"/>
      <c r="TZX50" s="851"/>
      <c r="TZY50" s="851"/>
      <c r="TZZ50" s="851"/>
      <c r="UAA50" s="851"/>
      <c r="UAB50" s="851"/>
      <c r="UAC50" s="851"/>
      <c r="UAD50" s="851"/>
      <c r="UAE50" s="851"/>
      <c r="UAF50" s="851"/>
      <c r="UAG50" s="851"/>
      <c r="UAH50" s="851"/>
      <c r="UAI50" s="851"/>
      <c r="UAJ50" s="851"/>
      <c r="UAK50" s="851"/>
      <c r="UAL50" s="851"/>
      <c r="UAM50" s="851"/>
      <c r="UAN50" s="851"/>
      <c r="UAO50" s="851"/>
      <c r="UAP50" s="851"/>
      <c r="UAQ50" s="851"/>
      <c r="UAR50" s="851"/>
      <c r="UAS50" s="851"/>
      <c r="UAT50" s="851"/>
      <c r="UAU50" s="851"/>
      <c r="UAV50" s="851"/>
      <c r="UAW50" s="851"/>
      <c r="UAX50" s="851"/>
      <c r="UAY50" s="851"/>
      <c r="UAZ50" s="851"/>
      <c r="UBA50" s="851"/>
      <c r="UBB50" s="851"/>
      <c r="UBC50" s="851"/>
      <c r="UBD50" s="851"/>
      <c r="UBE50" s="851"/>
      <c r="UBF50" s="851"/>
      <c r="UBG50" s="851"/>
      <c r="UBH50" s="851"/>
      <c r="UBI50" s="851"/>
      <c r="UBJ50" s="851"/>
      <c r="UBK50" s="851"/>
      <c r="UBL50" s="851"/>
      <c r="UBM50" s="851"/>
      <c r="UBN50" s="851"/>
      <c r="UBO50" s="851"/>
      <c r="UBP50" s="851"/>
      <c r="UBQ50" s="851"/>
      <c r="UBR50" s="851"/>
      <c r="UBS50" s="851"/>
      <c r="UBT50" s="851"/>
      <c r="UBU50" s="851"/>
      <c r="UBV50" s="851"/>
      <c r="UBW50" s="851"/>
      <c r="UBX50" s="851"/>
      <c r="UBY50" s="851"/>
      <c r="UBZ50" s="851"/>
      <c r="UCA50" s="851"/>
      <c r="UCB50" s="851"/>
      <c r="UCC50" s="851"/>
      <c r="UCD50" s="851"/>
      <c r="UCE50" s="851"/>
      <c r="UCF50" s="851"/>
      <c r="UCG50" s="851"/>
      <c r="UCH50" s="851"/>
      <c r="UCI50" s="851"/>
      <c r="UCJ50" s="851"/>
      <c r="UCK50" s="851"/>
      <c r="UCL50" s="851"/>
      <c r="UCM50" s="851"/>
      <c r="UCN50" s="851"/>
      <c r="UCO50" s="851"/>
      <c r="UCP50" s="851"/>
      <c r="UCQ50" s="851"/>
      <c r="UCR50" s="851"/>
      <c r="UCS50" s="851"/>
      <c r="UCT50" s="851"/>
      <c r="UCU50" s="851"/>
      <c r="UCV50" s="851"/>
      <c r="UCW50" s="851"/>
      <c r="UCX50" s="851"/>
      <c r="UCY50" s="851"/>
      <c r="UCZ50" s="851"/>
      <c r="UDA50" s="851"/>
      <c r="UDB50" s="851"/>
      <c r="UDC50" s="851"/>
      <c r="UDD50" s="851"/>
      <c r="UDE50" s="851"/>
      <c r="UDF50" s="851"/>
      <c r="UDG50" s="851"/>
      <c r="UDH50" s="851"/>
      <c r="UDI50" s="851"/>
      <c r="UDJ50" s="851"/>
      <c r="UDK50" s="851"/>
      <c r="UDL50" s="851"/>
      <c r="UDM50" s="851"/>
      <c r="UDN50" s="851"/>
      <c r="UDO50" s="851"/>
      <c r="UDP50" s="851"/>
      <c r="UDQ50" s="851"/>
      <c r="UDR50" s="851"/>
      <c r="UDS50" s="851"/>
      <c r="UDT50" s="851"/>
      <c r="UDU50" s="851"/>
      <c r="UDV50" s="851"/>
      <c r="UDW50" s="851"/>
      <c r="UDX50" s="851"/>
      <c r="UDY50" s="851"/>
      <c r="UDZ50" s="851"/>
      <c r="UEA50" s="851"/>
      <c r="UEB50" s="851"/>
      <c r="UEC50" s="851"/>
      <c r="UED50" s="851"/>
      <c r="UEE50" s="851"/>
      <c r="UEF50" s="851"/>
      <c r="UEG50" s="851"/>
      <c r="UEH50" s="851"/>
      <c r="UEI50" s="851"/>
      <c r="UEJ50" s="851"/>
      <c r="UEK50" s="851"/>
      <c r="UEL50" s="851"/>
      <c r="UEM50" s="851"/>
      <c r="UEN50" s="851"/>
      <c r="UEO50" s="851"/>
      <c r="UEP50" s="851"/>
      <c r="UEQ50" s="851"/>
      <c r="UER50" s="851"/>
      <c r="UES50" s="851"/>
      <c r="UET50" s="851"/>
      <c r="UEU50" s="851"/>
      <c r="UEV50" s="851"/>
      <c r="UEW50" s="851"/>
      <c r="UEX50" s="851"/>
      <c r="UEY50" s="851"/>
      <c r="UEZ50" s="851"/>
      <c r="UFA50" s="851"/>
      <c r="UFB50" s="851"/>
      <c r="UFC50" s="851"/>
      <c r="UFD50" s="851"/>
      <c r="UFE50" s="851"/>
      <c r="UFF50" s="851"/>
      <c r="UFG50" s="851"/>
      <c r="UFH50" s="851"/>
      <c r="UFI50" s="851"/>
      <c r="UFJ50" s="851"/>
      <c r="UFK50" s="851"/>
      <c r="UFL50" s="851"/>
      <c r="UFM50" s="851"/>
      <c r="UFN50" s="851"/>
      <c r="UFO50" s="851"/>
      <c r="UFP50" s="851"/>
      <c r="UFQ50" s="851"/>
      <c r="UFR50" s="851"/>
      <c r="UFS50" s="851"/>
      <c r="UFT50" s="851"/>
      <c r="UFU50" s="851"/>
      <c r="UFV50" s="851"/>
      <c r="UFW50" s="851"/>
      <c r="UFX50" s="851"/>
      <c r="UFY50" s="851"/>
      <c r="UFZ50" s="851"/>
      <c r="UGA50" s="851"/>
      <c r="UGB50" s="851"/>
      <c r="UGC50" s="851"/>
      <c r="UGD50" s="851"/>
      <c r="UGE50" s="851"/>
      <c r="UGF50" s="851"/>
      <c r="UGG50" s="851"/>
      <c r="UGH50" s="851"/>
      <c r="UGI50" s="851"/>
      <c r="UGJ50" s="851"/>
      <c r="UGK50" s="851"/>
      <c r="UGL50" s="851"/>
      <c r="UGM50" s="851"/>
      <c r="UGN50" s="851"/>
      <c r="UGO50" s="851"/>
      <c r="UGP50" s="851"/>
      <c r="UGQ50" s="851"/>
      <c r="UGR50" s="851"/>
      <c r="UGS50" s="851"/>
      <c r="UGT50" s="851"/>
      <c r="UGU50" s="851"/>
      <c r="UGV50" s="851"/>
      <c r="UGW50" s="851"/>
      <c r="UGX50" s="851"/>
      <c r="UGY50" s="851"/>
      <c r="UGZ50" s="851"/>
      <c r="UHA50" s="851"/>
      <c r="UHB50" s="851"/>
      <c r="UHC50" s="851"/>
      <c r="UHD50" s="851"/>
      <c r="UHE50" s="851"/>
      <c r="UHF50" s="851"/>
      <c r="UHG50" s="851"/>
      <c r="UHH50" s="851"/>
      <c r="UHI50" s="851"/>
      <c r="UHJ50" s="851"/>
      <c r="UHK50" s="851"/>
      <c r="UHL50" s="851"/>
      <c r="UHM50" s="851"/>
      <c r="UHN50" s="851"/>
      <c r="UHO50" s="851"/>
      <c r="UHP50" s="851"/>
      <c r="UHQ50" s="851"/>
      <c r="UHR50" s="851"/>
      <c r="UHS50" s="851"/>
      <c r="UHT50" s="851"/>
      <c r="UHU50" s="851"/>
      <c r="UHV50" s="851"/>
      <c r="UHW50" s="851"/>
      <c r="UHX50" s="851"/>
      <c r="UHY50" s="851"/>
      <c r="UHZ50" s="851"/>
      <c r="UIA50" s="851"/>
      <c r="UIB50" s="851"/>
      <c r="UIC50" s="851"/>
      <c r="UID50" s="851"/>
      <c r="UIE50" s="851"/>
      <c r="UIF50" s="851"/>
      <c r="UIG50" s="851"/>
      <c r="UIH50" s="851"/>
      <c r="UII50" s="851"/>
      <c r="UIJ50" s="851"/>
      <c r="UIK50" s="851"/>
      <c r="UIL50" s="851"/>
      <c r="UIM50" s="851"/>
      <c r="UIN50" s="851"/>
      <c r="UIO50" s="851"/>
      <c r="UIP50" s="851"/>
      <c r="UIQ50" s="851"/>
      <c r="UIR50" s="851"/>
      <c r="UIS50" s="851"/>
      <c r="UIT50" s="851"/>
      <c r="UIU50" s="851"/>
      <c r="UIV50" s="851"/>
      <c r="UIW50" s="851"/>
      <c r="UIX50" s="851"/>
      <c r="UIY50" s="851"/>
      <c r="UIZ50" s="851"/>
      <c r="UJA50" s="851"/>
      <c r="UJB50" s="851"/>
      <c r="UJC50" s="851"/>
      <c r="UJD50" s="851"/>
      <c r="UJE50" s="851"/>
      <c r="UJF50" s="851"/>
      <c r="UJG50" s="851"/>
      <c r="UJH50" s="851"/>
      <c r="UJI50" s="851"/>
      <c r="UJJ50" s="851"/>
      <c r="UJK50" s="851"/>
      <c r="UJL50" s="851"/>
      <c r="UJM50" s="851"/>
      <c r="UJN50" s="851"/>
      <c r="UJO50" s="851"/>
      <c r="UJP50" s="851"/>
      <c r="UJQ50" s="851"/>
      <c r="UJR50" s="851"/>
      <c r="UJS50" s="851"/>
      <c r="UJT50" s="851"/>
      <c r="UJU50" s="851"/>
      <c r="UJV50" s="851"/>
      <c r="UJW50" s="851"/>
      <c r="UJX50" s="851"/>
      <c r="UJY50" s="851"/>
      <c r="UJZ50" s="851"/>
      <c r="UKA50" s="851"/>
      <c r="UKB50" s="851"/>
      <c r="UKC50" s="851"/>
      <c r="UKD50" s="851"/>
      <c r="UKE50" s="851"/>
      <c r="UKF50" s="851"/>
      <c r="UKG50" s="851"/>
      <c r="UKH50" s="851"/>
      <c r="UKI50" s="851"/>
      <c r="UKJ50" s="851"/>
      <c r="UKK50" s="851"/>
      <c r="UKL50" s="851"/>
      <c r="UKM50" s="851"/>
      <c r="UKN50" s="851"/>
      <c r="UKO50" s="851"/>
      <c r="UKP50" s="851"/>
      <c r="UKQ50" s="851"/>
      <c r="UKR50" s="851"/>
      <c r="UKS50" s="851"/>
      <c r="UKT50" s="851"/>
      <c r="UKU50" s="851"/>
      <c r="UKV50" s="851"/>
      <c r="UKW50" s="851"/>
      <c r="UKX50" s="851"/>
      <c r="UKY50" s="851"/>
      <c r="UKZ50" s="851"/>
      <c r="ULA50" s="851"/>
      <c r="ULB50" s="851"/>
      <c r="ULC50" s="851"/>
      <c r="ULD50" s="851"/>
      <c r="ULE50" s="851"/>
      <c r="ULF50" s="851"/>
      <c r="ULG50" s="851"/>
      <c r="ULH50" s="851"/>
      <c r="ULI50" s="851"/>
      <c r="ULJ50" s="851"/>
      <c r="ULK50" s="851"/>
      <c r="ULL50" s="851"/>
      <c r="ULM50" s="851"/>
      <c r="ULN50" s="851"/>
      <c r="ULO50" s="851"/>
      <c r="ULP50" s="851"/>
      <c r="ULQ50" s="851"/>
      <c r="ULR50" s="851"/>
      <c r="ULS50" s="851"/>
      <c r="ULT50" s="851"/>
      <c r="ULU50" s="851"/>
      <c r="ULV50" s="851"/>
      <c r="ULW50" s="851"/>
      <c r="ULX50" s="851"/>
      <c r="ULY50" s="851"/>
      <c r="ULZ50" s="851"/>
      <c r="UMA50" s="851"/>
      <c r="UMB50" s="851"/>
      <c r="UMC50" s="851"/>
      <c r="UMD50" s="851"/>
      <c r="UME50" s="851"/>
      <c r="UMF50" s="851"/>
      <c r="UMG50" s="851"/>
      <c r="UMH50" s="851"/>
      <c r="UMI50" s="851"/>
      <c r="UMJ50" s="851"/>
      <c r="UMK50" s="851"/>
      <c r="UML50" s="851"/>
      <c r="UMM50" s="851"/>
      <c r="UMN50" s="851"/>
      <c r="UMO50" s="851"/>
      <c r="UMP50" s="851"/>
      <c r="UMQ50" s="851"/>
      <c r="UMR50" s="851"/>
      <c r="UMS50" s="851"/>
      <c r="UMT50" s="851"/>
      <c r="UMU50" s="851"/>
      <c r="UMV50" s="851"/>
      <c r="UMW50" s="851"/>
      <c r="UMX50" s="851"/>
      <c r="UMY50" s="851"/>
      <c r="UMZ50" s="851"/>
      <c r="UNA50" s="851"/>
      <c r="UNB50" s="851"/>
      <c r="UNC50" s="851"/>
      <c r="UND50" s="851"/>
      <c r="UNE50" s="851"/>
      <c r="UNF50" s="851"/>
      <c r="UNG50" s="851"/>
      <c r="UNH50" s="851"/>
      <c r="UNI50" s="851"/>
      <c r="UNJ50" s="851"/>
      <c r="UNK50" s="851"/>
      <c r="UNL50" s="851"/>
      <c r="UNM50" s="851"/>
      <c r="UNN50" s="851"/>
      <c r="UNO50" s="851"/>
      <c r="UNP50" s="851"/>
      <c r="UNQ50" s="851"/>
      <c r="UNR50" s="851"/>
      <c r="UNS50" s="851"/>
      <c r="UNT50" s="851"/>
      <c r="UNU50" s="851"/>
      <c r="UNV50" s="851"/>
      <c r="UNW50" s="851"/>
      <c r="UNX50" s="851"/>
      <c r="UNY50" s="851"/>
      <c r="UNZ50" s="851"/>
      <c r="UOA50" s="851"/>
      <c r="UOB50" s="851"/>
      <c r="UOC50" s="851"/>
      <c r="UOD50" s="851"/>
      <c r="UOE50" s="851"/>
      <c r="UOF50" s="851"/>
      <c r="UOG50" s="851"/>
      <c r="UOH50" s="851"/>
      <c r="UOI50" s="851"/>
      <c r="UOJ50" s="851"/>
      <c r="UOK50" s="851"/>
      <c r="UOL50" s="851"/>
      <c r="UOM50" s="851"/>
      <c r="UON50" s="851"/>
      <c r="UOO50" s="851"/>
      <c r="UOP50" s="851"/>
      <c r="UOQ50" s="851"/>
      <c r="UOR50" s="851"/>
      <c r="UOS50" s="851"/>
      <c r="UOT50" s="851"/>
      <c r="UOU50" s="851"/>
      <c r="UOV50" s="851"/>
      <c r="UOW50" s="851"/>
      <c r="UOX50" s="851"/>
      <c r="UOY50" s="851"/>
      <c r="UOZ50" s="851"/>
      <c r="UPA50" s="851"/>
      <c r="UPB50" s="851"/>
      <c r="UPC50" s="851"/>
      <c r="UPD50" s="851"/>
      <c r="UPE50" s="851"/>
      <c r="UPF50" s="851"/>
      <c r="UPG50" s="851"/>
      <c r="UPH50" s="851"/>
      <c r="UPI50" s="851"/>
      <c r="UPJ50" s="851"/>
      <c r="UPK50" s="851"/>
      <c r="UPL50" s="851"/>
      <c r="UPM50" s="851"/>
      <c r="UPN50" s="851"/>
      <c r="UPO50" s="851"/>
      <c r="UPP50" s="851"/>
      <c r="UPQ50" s="851"/>
      <c r="UPR50" s="851"/>
      <c r="UPS50" s="851"/>
      <c r="UPT50" s="851"/>
      <c r="UPU50" s="851"/>
      <c r="UPV50" s="851"/>
      <c r="UPW50" s="851"/>
      <c r="UPX50" s="851"/>
      <c r="UPY50" s="851"/>
      <c r="UPZ50" s="851"/>
      <c r="UQA50" s="851"/>
      <c r="UQB50" s="851"/>
      <c r="UQC50" s="851"/>
      <c r="UQD50" s="851"/>
      <c r="UQE50" s="851"/>
      <c r="UQF50" s="851"/>
      <c r="UQG50" s="851"/>
      <c r="UQH50" s="851"/>
      <c r="UQI50" s="851"/>
      <c r="UQJ50" s="851"/>
      <c r="UQK50" s="851"/>
      <c r="UQL50" s="851"/>
      <c r="UQM50" s="851"/>
      <c r="UQN50" s="851"/>
      <c r="UQO50" s="851"/>
      <c r="UQP50" s="851"/>
      <c r="UQQ50" s="851"/>
      <c r="UQR50" s="851"/>
      <c r="UQS50" s="851"/>
      <c r="UQT50" s="851"/>
      <c r="UQU50" s="851"/>
      <c r="UQV50" s="851"/>
      <c r="UQW50" s="851"/>
      <c r="UQX50" s="851"/>
      <c r="UQY50" s="851"/>
      <c r="UQZ50" s="851"/>
      <c r="URA50" s="851"/>
      <c r="URB50" s="851"/>
      <c r="URC50" s="851"/>
      <c r="URD50" s="851"/>
      <c r="URE50" s="851"/>
      <c r="URF50" s="851"/>
      <c r="URG50" s="851"/>
      <c r="URH50" s="851"/>
      <c r="URI50" s="851"/>
      <c r="URJ50" s="851"/>
      <c r="URK50" s="851"/>
      <c r="URL50" s="851"/>
      <c r="URM50" s="851"/>
      <c r="URN50" s="851"/>
      <c r="URO50" s="851"/>
      <c r="URP50" s="851"/>
      <c r="URQ50" s="851"/>
      <c r="URR50" s="851"/>
      <c r="URS50" s="851"/>
      <c r="URT50" s="851"/>
      <c r="URU50" s="851"/>
      <c r="URV50" s="851"/>
      <c r="URW50" s="851"/>
      <c r="URX50" s="851"/>
      <c r="URY50" s="851"/>
      <c r="URZ50" s="851"/>
      <c r="USA50" s="851"/>
      <c r="USB50" s="851"/>
      <c r="USC50" s="851"/>
      <c r="USD50" s="851"/>
      <c r="USE50" s="851"/>
      <c r="USF50" s="851"/>
      <c r="USG50" s="851"/>
      <c r="USH50" s="851"/>
      <c r="USI50" s="851"/>
      <c r="USJ50" s="851"/>
      <c r="USK50" s="851"/>
      <c r="USL50" s="851"/>
      <c r="USM50" s="851"/>
      <c r="USN50" s="851"/>
      <c r="USO50" s="851"/>
      <c r="USP50" s="851"/>
      <c r="USQ50" s="851"/>
      <c r="USR50" s="851"/>
      <c r="USS50" s="851"/>
      <c r="UST50" s="851"/>
      <c r="USU50" s="851"/>
      <c r="USV50" s="851"/>
      <c r="USW50" s="851"/>
      <c r="USX50" s="851"/>
      <c r="USY50" s="851"/>
      <c r="USZ50" s="851"/>
      <c r="UTA50" s="851"/>
      <c r="UTB50" s="851"/>
      <c r="UTC50" s="851"/>
      <c r="UTD50" s="851"/>
      <c r="UTE50" s="851"/>
      <c r="UTF50" s="851"/>
      <c r="UTG50" s="851"/>
      <c r="UTH50" s="851"/>
      <c r="UTI50" s="851"/>
      <c r="UTJ50" s="851"/>
      <c r="UTK50" s="851"/>
      <c r="UTL50" s="851"/>
      <c r="UTM50" s="851"/>
      <c r="UTN50" s="851"/>
      <c r="UTO50" s="851"/>
      <c r="UTP50" s="851"/>
      <c r="UTQ50" s="851"/>
      <c r="UTR50" s="851"/>
      <c r="UTS50" s="851"/>
      <c r="UTT50" s="851"/>
      <c r="UTU50" s="851"/>
      <c r="UTV50" s="851"/>
      <c r="UTW50" s="851"/>
      <c r="UTX50" s="851"/>
      <c r="UTY50" s="851"/>
      <c r="UTZ50" s="851"/>
      <c r="UUA50" s="851"/>
      <c r="UUB50" s="851"/>
      <c r="UUC50" s="851"/>
      <c r="UUD50" s="851"/>
      <c r="UUE50" s="851"/>
      <c r="UUF50" s="851"/>
      <c r="UUG50" s="851"/>
      <c r="UUH50" s="851"/>
      <c r="UUI50" s="851"/>
      <c r="UUJ50" s="851"/>
      <c r="UUK50" s="851"/>
      <c r="UUL50" s="851"/>
      <c r="UUM50" s="851"/>
      <c r="UUN50" s="851"/>
      <c r="UUO50" s="851"/>
      <c r="UUP50" s="851"/>
      <c r="UUQ50" s="851"/>
      <c r="UUR50" s="851"/>
      <c r="UUS50" s="851"/>
      <c r="UUT50" s="851"/>
      <c r="UUU50" s="851"/>
      <c r="UUV50" s="851"/>
      <c r="UUW50" s="851"/>
      <c r="UUX50" s="851"/>
      <c r="UUY50" s="851"/>
      <c r="UUZ50" s="851"/>
      <c r="UVA50" s="851"/>
      <c r="UVB50" s="851"/>
      <c r="UVC50" s="851"/>
      <c r="UVD50" s="851"/>
      <c r="UVE50" s="851"/>
      <c r="UVF50" s="851"/>
      <c r="UVG50" s="851"/>
      <c r="UVH50" s="851"/>
      <c r="UVI50" s="851"/>
      <c r="UVJ50" s="851"/>
      <c r="UVK50" s="851"/>
      <c r="UVL50" s="851"/>
      <c r="UVM50" s="851"/>
      <c r="UVN50" s="851"/>
      <c r="UVO50" s="851"/>
      <c r="UVP50" s="851"/>
      <c r="UVQ50" s="851"/>
      <c r="UVR50" s="851"/>
      <c r="UVS50" s="851"/>
      <c r="UVT50" s="851"/>
      <c r="UVU50" s="851"/>
      <c r="UVV50" s="851"/>
      <c r="UVW50" s="851"/>
      <c r="UVX50" s="851"/>
      <c r="UVY50" s="851"/>
      <c r="UVZ50" s="851"/>
      <c r="UWA50" s="851"/>
      <c r="UWB50" s="851"/>
      <c r="UWC50" s="851"/>
      <c r="UWD50" s="851"/>
      <c r="UWE50" s="851"/>
      <c r="UWF50" s="851"/>
      <c r="UWG50" s="851"/>
      <c r="UWH50" s="851"/>
      <c r="UWI50" s="851"/>
      <c r="UWJ50" s="851"/>
      <c r="UWK50" s="851"/>
      <c r="UWL50" s="851"/>
      <c r="UWM50" s="851"/>
      <c r="UWN50" s="851"/>
      <c r="UWO50" s="851"/>
      <c r="UWP50" s="851"/>
      <c r="UWQ50" s="851"/>
      <c r="UWR50" s="851"/>
      <c r="UWS50" s="851"/>
      <c r="UWT50" s="851"/>
      <c r="UWU50" s="851"/>
      <c r="UWV50" s="851"/>
      <c r="UWW50" s="851"/>
      <c r="UWX50" s="851"/>
      <c r="UWY50" s="851"/>
      <c r="UWZ50" s="851"/>
      <c r="UXA50" s="851"/>
      <c r="UXB50" s="851"/>
      <c r="UXC50" s="851"/>
      <c r="UXD50" s="851"/>
      <c r="UXE50" s="851"/>
      <c r="UXF50" s="851"/>
      <c r="UXG50" s="851"/>
      <c r="UXH50" s="851"/>
      <c r="UXI50" s="851"/>
      <c r="UXJ50" s="851"/>
      <c r="UXK50" s="851"/>
      <c r="UXL50" s="851"/>
      <c r="UXM50" s="851"/>
      <c r="UXN50" s="851"/>
      <c r="UXO50" s="851"/>
      <c r="UXP50" s="851"/>
      <c r="UXQ50" s="851"/>
      <c r="UXR50" s="851"/>
      <c r="UXS50" s="851"/>
      <c r="UXT50" s="851"/>
      <c r="UXU50" s="851"/>
      <c r="UXV50" s="851"/>
      <c r="UXW50" s="851"/>
      <c r="UXX50" s="851"/>
      <c r="UXY50" s="851"/>
      <c r="UXZ50" s="851"/>
      <c r="UYA50" s="851"/>
      <c r="UYB50" s="851"/>
      <c r="UYC50" s="851"/>
      <c r="UYD50" s="851"/>
      <c r="UYE50" s="851"/>
      <c r="UYF50" s="851"/>
      <c r="UYG50" s="851"/>
      <c r="UYH50" s="851"/>
      <c r="UYI50" s="851"/>
      <c r="UYJ50" s="851"/>
      <c r="UYK50" s="851"/>
      <c r="UYL50" s="851"/>
      <c r="UYM50" s="851"/>
      <c r="UYN50" s="851"/>
      <c r="UYO50" s="851"/>
      <c r="UYP50" s="851"/>
      <c r="UYQ50" s="851"/>
      <c r="UYR50" s="851"/>
      <c r="UYS50" s="851"/>
      <c r="UYT50" s="851"/>
      <c r="UYU50" s="851"/>
      <c r="UYV50" s="851"/>
      <c r="UYW50" s="851"/>
      <c r="UYX50" s="851"/>
      <c r="UYY50" s="851"/>
      <c r="UYZ50" s="851"/>
      <c r="UZA50" s="851"/>
      <c r="UZB50" s="851"/>
      <c r="UZC50" s="851"/>
      <c r="UZD50" s="851"/>
      <c r="UZE50" s="851"/>
      <c r="UZF50" s="851"/>
      <c r="UZG50" s="851"/>
      <c r="UZH50" s="851"/>
      <c r="UZI50" s="851"/>
      <c r="UZJ50" s="851"/>
      <c r="UZK50" s="851"/>
      <c r="UZL50" s="851"/>
      <c r="UZM50" s="851"/>
      <c r="UZN50" s="851"/>
      <c r="UZO50" s="851"/>
      <c r="UZP50" s="851"/>
      <c r="UZQ50" s="851"/>
      <c r="UZR50" s="851"/>
      <c r="UZS50" s="851"/>
      <c r="UZT50" s="851"/>
      <c r="UZU50" s="851"/>
      <c r="UZV50" s="851"/>
      <c r="UZW50" s="851"/>
      <c r="UZX50" s="851"/>
      <c r="UZY50" s="851"/>
      <c r="UZZ50" s="851"/>
      <c r="VAA50" s="851"/>
      <c r="VAB50" s="851"/>
      <c r="VAC50" s="851"/>
      <c r="VAD50" s="851"/>
      <c r="VAE50" s="851"/>
      <c r="VAF50" s="851"/>
      <c r="VAG50" s="851"/>
      <c r="VAH50" s="851"/>
      <c r="VAI50" s="851"/>
      <c r="VAJ50" s="851"/>
      <c r="VAK50" s="851"/>
      <c r="VAL50" s="851"/>
      <c r="VAM50" s="851"/>
      <c r="VAN50" s="851"/>
      <c r="VAO50" s="851"/>
      <c r="VAP50" s="851"/>
      <c r="VAQ50" s="851"/>
      <c r="VAR50" s="851"/>
      <c r="VAS50" s="851"/>
      <c r="VAT50" s="851"/>
      <c r="VAU50" s="851"/>
      <c r="VAV50" s="851"/>
      <c r="VAW50" s="851"/>
      <c r="VAX50" s="851"/>
      <c r="VAY50" s="851"/>
      <c r="VAZ50" s="851"/>
      <c r="VBA50" s="851"/>
      <c r="VBB50" s="851"/>
      <c r="VBC50" s="851"/>
      <c r="VBD50" s="851"/>
      <c r="VBE50" s="851"/>
      <c r="VBF50" s="851"/>
      <c r="VBG50" s="851"/>
      <c r="VBH50" s="851"/>
      <c r="VBI50" s="851"/>
      <c r="VBJ50" s="851"/>
      <c r="VBK50" s="851"/>
      <c r="VBL50" s="851"/>
      <c r="VBM50" s="851"/>
      <c r="VBN50" s="851"/>
      <c r="VBO50" s="851"/>
      <c r="VBP50" s="851"/>
      <c r="VBQ50" s="851"/>
      <c r="VBR50" s="851"/>
      <c r="VBS50" s="851"/>
      <c r="VBT50" s="851"/>
      <c r="VBU50" s="851"/>
      <c r="VBV50" s="851"/>
      <c r="VBW50" s="851"/>
      <c r="VBX50" s="851"/>
      <c r="VBY50" s="851"/>
      <c r="VBZ50" s="851"/>
      <c r="VCA50" s="851"/>
      <c r="VCB50" s="851"/>
      <c r="VCC50" s="851"/>
      <c r="VCD50" s="851"/>
      <c r="VCE50" s="851"/>
      <c r="VCF50" s="851"/>
      <c r="VCG50" s="851"/>
      <c r="VCH50" s="851"/>
      <c r="VCI50" s="851"/>
      <c r="VCJ50" s="851"/>
      <c r="VCK50" s="851"/>
      <c r="VCL50" s="851"/>
      <c r="VCM50" s="851"/>
      <c r="VCN50" s="851"/>
      <c r="VCO50" s="851"/>
      <c r="VCP50" s="851"/>
      <c r="VCQ50" s="851"/>
      <c r="VCR50" s="851"/>
      <c r="VCS50" s="851"/>
      <c r="VCT50" s="851"/>
      <c r="VCU50" s="851"/>
      <c r="VCV50" s="851"/>
      <c r="VCW50" s="851"/>
      <c r="VCX50" s="851"/>
      <c r="VCY50" s="851"/>
      <c r="VCZ50" s="851"/>
      <c r="VDA50" s="851"/>
      <c r="VDB50" s="851"/>
      <c r="VDC50" s="851"/>
      <c r="VDD50" s="851"/>
      <c r="VDE50" s="851"/>
      <c r="VDF50" s="851"/>
      <c r="VDG50" s="851"/>
      <c r="VDH50" s="851"/>
      <c r="VDI50" s="851"/>
      <c r="VDJ50" s="851"/>
      <c r="VDK50" s="851"/>
      <c r="VDL50" s="851"/>
      <c r="VDM50" s="851"/>
      <c r="VDN50" s="851"/>
      <c r="VDO50" s="851"/>
      <c r="VDP50" s="851"/>
      <c r="VDQ50" s="851"/>
      <c r="VDR50" s="851"/>
      <c r="VDS50" s="851"/>
      <c r="VDT50" s="851"/>
      <c r="VDU50" s="851"/>
      <c r="VDV50" s="851"/>
      <c r="VDW50" s="851"/>
      <c r="VDX50" s="851"/>
      <c r="VDY50" s="851"/>
      <c r="VDZ50" s="851"/>
      <c r="VEA50" s="851"/>
      <c r="VEB50" s="851"/>
      <c r="VEC50" s="851"/>
      <c r="VED50" s="851"/>
      <c r="VEE50" s="851"/>
      <c r="VEF50" s="851"/>
      <c r="VEG50" s="851"/>
      <c r="VEH50" s="851"/>
      <c r="VEI50" s="851"/>
      <c r="VEJ50" s="851"/>
      <c r="VEK50" s="851"/>
      <c r="VEL50" s="851"/>
      <c r="VEM50" s="851"/>
      <c r="VEN50" s="851"/>
      <c r="VEO50" s="851"/>
      <c r="VEP50" s="851"/>
      <c r="VEQ50" s="851"/>
      <c r="VER50" s="851"/>
      <c r="VES50" s="851"/>
      <c r="VET50" s="851"/>
      <c r="VEU50" s="851"/>
      <c r="VEV50" s="851"/>
      <c r="VEW50" s="851"/>
      <c r="VEX50" s="851"/>
      <c r="VEY50" s="851"/>
      <c r="VEZ50" s="851"/>
      <c r="VFA50" s="851"/>
      <c r="VFB50" s="851"/>
      <c r="VFC50" s="851"/>
      <c r="VFD50" s="851"/>
      <c r="VFE50" s="851"/>
      <c r="VFF50" s="851"/>
      <c r="VFG50" s="851"/>
      <c r="VFH50" s="851"/>
      <c r="VFI50" s="851"/>
      <c r="VFJ50" s="851"/>
      <c r="VFK50" s="851"/>
      <c r="VFL50" s="851"/>
      <c r="VFM50" s="851"/>
      <c r="VFN50" s="851"/>
      <c r="VFO50" s="851"/>
      <c r="VFP50" s="851"/>
      <c r="VFQ50" s="851"/>
      <c r="VFR50" s="851"/>
      <c r="VFS50" s="851"/>
      <c r="VFT50" s="851"/>
      <c r="VFU50" s="851"/>
      <c r="VFV50" s="851"/>
      <c r="VFW50" s="851"/>
      <c r="VFX50" s="851"/>
      <c r="VFY50" s="851"/>
      <c r="VFZ50" s="851"/>
      <c r="VGA50" s="851"/>
      <c r="VGB50" s="851"/>
      <c r="VGC50" s="851"/>
      <c r="VGD50" s="851"/>
      <c r="VGE50" s="851"/>
      <c r="VGF50" s="851"/>
      <c r="VGG50" s="851"/>
      <c r="VGH50" s="851"/>
      <c r="VGI50" s="851"/>
      <c r="VGJ50" s="851"/>
      <c r="VGK50" s="851"/>
      <c r="VGL50" s="851"/>
      <c r="VGM50" s="851"/>
      <c r="VGN50" s="851"/>
      <c r="VGO50" s="851"/>
      <c r="VGP50" s="851"/>
      <c r="VGQ50" s="851"/>
      <c r="VGR50" s="851"/>
      <c r="VGS50" s="851"/>
      <c r="VGT50" s="851"/>
      <c r="VGU50" s="851"/>
      <c r="VGV50" s="851"/>
      <c r="VGW50" s="851"/>
      <c r="VGX50" s="851"/>
      <c r="VGY50" s="851"/>
      <c r="VGZ50" s="851"/>
      <c r="VHA50" s="851"/>
      <c r="VHB50" s="851"/>
      <c r="VHC50" s="851"/>
      <c r="VHD50" s="851"/>
      <c r="VHE50" s="851"/>
      <c r="VHF50" s="851"/>
      <c r="VHG50" s="851"/>
      <c r="VHH50" s="851"/>
      <c r="VHI50" s="851"/>
      <c r="VHJ50" s="851"/>
      <c r="VHK50" s="851"/>
      <c r="VHL50" s="851"/>
      <c r="VHM50" s="851"/>
      <c r="VHN50" s="851"/>
      <c r="VHO50" s="851"/>
      <c r="VHP50" s="851"/>
      <c r="VHQ50" s="851"/>
      <c r="VHR50" s="851"/>
      <c r="VHS50" s="851"/>
      <c r="VHT50" s="851"/>
      <c r="VHU50" s="851"/>
      <c r="VHV50" s="851"/>
      <c r="VHW50" s="851"/>
      <c r="VHX50" s="851"/>
      <c r="VHY50" s="851"/>
      <c r="VHZ50" s="851"/>
      <c r="VIA50" s="851"/>
      <c r="VIB50" s="851"/>
      <c r="VIC50" s="851"/>
      <c r="VID50" s="851"/>
      <c r="VIE50" s="851"/>
      <c r="VIF50" s="851"/>
      <c r="VIG50" s="851"/>
      <c r="VIH50" s="851"/>
      <c r="VII50" s="851"/>
      <c r="VIJ50" s="851"/>
      <c r="VIK50" s="851"/>
      <c r="VIL50" s="851"/>
      <c r="VIM50" s="851"/>
      <c r="VIN50" s="851"/>
      <c r="VIO50" s="851"/>
      <c r="VIP50" s="851"/>
      <c r="VIQ50" s="851"/>
      <c r="VIR50" s="851"/>
      <c r="VIS50" s="851"/>
      <c r="VIT50" s="851"/>
      <c r="VIU50" s="851"/>
      <c r="VIV50" s="851"/>
      <c r="VIW50" s="851"/>
      <c r="VIX50" s="851"/>
      <c r="VIY50" s="851"/>
      <c r="VIZ50" s="851"/>
      <c r="VJA50" s="851"/>
      <c r="VJB50" s="851"/>
      <c r="VJC50" s="851"/>
      <c r="VJD50" s="851"/>
      <c r="VJE50" s="851"/>
      <c r="VJF50" s="851"/>
      <c r="VJG50" s="851"/>
      <c r="VJH50" s="851"/>
      <c r="VJI50" s="851"/>
      <c r="VJJ50" s="851"/>
      <c r="VJK50" s="851"/>
      <c r="VJL50" s="851"/>
      <c r="VJM50" s="851"/>
      <c r="VJN50" s="851"/>
      <c r="VJO50" s="851"/>
      <c r="VJP50" s="851"/>
      <c r="VJQ50" s="851"/>
      <c r="VJR50" s="851"/>
      <c r="VJS50" s="851"/>
      <c r="VJT50" s="851"/>
      <c r="VJU50" s="851"/>
      <c r="VJV50" s="851"/>
      <c r="VJW50" s="851"/>
      <c r="VJX50" s="851"/>
      <c r="VJY50" s="851"/>
      <c r="VJZ50" s="851"/>
      <c r="VKA50" s="851"/>
      <c r="VKB50" s="851"/>
      <c r="VKC50" s="851"/>
      <c r="VKD50" s="851"/>
      <c r="VKE50" s="851"/>
      <c r="VKF50" s="851"/>
      <c r="VKG50" s="851"/>
      <c r="VKH50" s="851"/>
      <c r="VKI50" s="851"/>
      <c r="VKJ50" s="851"/>
      <c r="VKK50" s="851"/>
      <c r="VKL50" s="851"/>
      <c r="VKM50" s="851"/>
      <c r="VKN50" s="851"/>
      <c r="VKO50" s="851"/>
      <c r="VKP50" s="851"/>
      <c r="VKQ50" s="851"/>
      <c r="VKR50" s="851"/>
      <c r="VKS50" s="851"/>
      <c r="VKT50" s="851"/>
      <c r="VKU50" s="851"/>
      <c r="VKV50" s="851"/>
      <c r="VKW50" s="851"/>
      <c r="VKX50" s="851"/>
      <c r="VKY50" s="851"/>
      <c r="VKZ50" s="851"/>
      <c r="VLA50" s="851"/>
      <c r="VLB50" s="851"/>
      <c r="VLC50" s="851"/>
      <c r="VLD50" s="851"/>
      <c r="VLE50" s="851"/>
      <c r="VLF50" s="851"/>
      <c r="VLG50" s="851"/>
      <c r="VLH50" s="851"/>
      <c r="VLI50" s="851"/>
      <c r="VLJ50" s="851"/>
      <c r="VLK50" s="851"/>
      <c r="VLL50" s="851"/>
      <c r="VLM50" s="851"/>
      <c r="VLN50" s="851"/>
      <c r="VLO50" s="851"/>
      <c r="VLP50" s="851"/>
      <c r="VLQ50" s="851"/>
      <c r="VLR50" s="851"/>
      <c r="VLS50" s="851"/>
      <c r="VLT50" s="851"/>
      <c r="VLU50" s="851"/>
      <c r="VLV50" s="851"/>
      <c r="VLW50" s="851"/>
      <c r="VLX50" s="851"/>
      <c r="VLY50" s="851"/>
      <c r="VLZ50" s="851"/>
      <c r="VMA50" s="851"/>
      <c r="VMB50" s="851"/>
      <c r="VMC50" s="851"/>
      <c r="VMD50" s="851"/>
      <c r="VME50" s="851"/>
      <c r="VMF50" s="851"/>
      <c r="VMG50" s="851"/>
      <c r="VMH50" s="851"/>
      <c r="VMI50" s="851"/>
      <c r="VMJ50" s="851"/>
      <c r="VMK50" s="851"/>
      <c r="VML50" s="851"/>
      <c r="VMM50" s="851"/>
      <c r="VMN50" s="851"/>
      <c r="VMO50" s="851"/>
      <c r="VMP50" s="851"/>
      <c r="VMQ50" s="851"/>
      <c r="VMR50" s="851"/>
      <c r="VMS50" s="851"/>
      <c r="VMT50" s="851"/>
      <c r="VMU50" s="851"/>
      <c r="VMV50" s="851"/>
      <c r="VMW50" s="851"/>
      <c r="VMX50" s="851"/>
      <c r="VMY50" s="851"/>
      <c r="VMZ50" s="851"/>
      <c r="VNA50" s="851"/>
      <c r="VNB50" s="851"/>
      <c r="VNC50" s="851"/>
      <c r="VND50" s="851"/>
      <c r="VNE50" s="851"/>
      <c r="VNF50" s="851"/>
      <c r="VNG50" s="851"/>
      <c r="VNH50" s="851"/>
      <c r="VNI50" s="851"/>
      <c r="VNJ50" s="851"/>
      <c r="VNK50" s="851"/>
      <c r="VNL50" s="851"/>
      <c r="VNM50" s="851"/>
      <c r="VNN50" s="851"/>
      <c r="VNO50" s="851"/>
      <c r="VNP50" s="851"/>
      <c r="VNQ50" s="851"/>
      <c r="VNR50" s="851"/>
      <c r="VNS50" s="851"/>
      <c r="VNT50" s="851"/>
      <c r="VNU50" s="851"/>
      <c r="VNV50" s="851"/>
      <c r="VNW50" s="851"/>
      <c r="VNX50" s="851"/>
      <c r="VNY50" s="851"/>
      <c r="VNZ50" s="851"/>
      <c r="VOA50" s="851"/>
      <c r="VOB50" s="851"/>
      <c r="VOC50" s="851"/>
      <c r="VOD50" s="851"/>
      <c r="VOE50" s="851"/>
      <c r="VOF50" s="851"/>
      <c r="VOG50" s="851"/>
      <c r="VOH50" s="851"/>
      <c r="VOI50" s="851"/>
      <c r="VOJ50" s="851"/>
      <c r="VOK50" s="851"/>
      <c r="VOL50" s="851"/>
      <c r="VOM50" s="851"/>
      <c r="VON50" s="851"/>
      <c r="VOO50" s="851"/>
      <c r="VOP50" s="851"/>
      <c r="VOQ50" s="851"/>
      <c r="VOR50" s="851"/>
      <c r="VOS50" s="851"/>
      <c r="VOT50" s="851"/>
      <c r="VOU50" s="851"/>
      <c r="VOV50" s="851"/>
      <c r="VOW50" s="851"/>
      <c r="VOX50" s="851"/>
      <c r="VOY50" s="851"/>
      <c r="VOZ50" s="851"/>
      <c r="VPA50" s="851"/>
      <c r="VPB50" s="851"/>
      <c r="VPC50" s="851"/>
      <c r="VPD50" s="851"/>
      <c r="VPE50" s="851"/>
      <c r="VPF50" s="851"/>
      <c r="VPG50" s="851"/>
      <c r="VPH50" s="851"/>
      <c r="VPI50" s="851"/>
      <c r="VPJ50" s="851"/>
      <c r="VPK50" s="851"/>
      <c r="VPL50" s="851"/>
      <c r="VPM50" s="851"/>
      <c r="VPN50" s="851"/>
      <c r="VPO50" s="851"/>
      <c r="VPP50" s="851"/>
      <c r="VPQ50" s="851"/>
      <c r="VPR50" s="851"/>
      <c r="VPS50" s="851"/>
      <c r="VPT50" s="851"/>
      <c r="VPU50" s="851"/>
      <c r="VPV50" s="851"/>
      <c r="VPW50" s="851"/>
      <c r="VPX50" s="851"/>
      <c r="VPY50" s="851"/>
      <c r="VPZ50" s="851"/>
      <c r="VQA50" s="851"/>
      <c r="VQB50" s="851"/>
      <c r="VQC50" s="851"/>
      <c r="VQD50" s="851"/>
      <c r="VQE50" s="851"/>
      <c r="VQF50" s="851"/>
      <c r="VQG50" s="851"/>
      <c r="VQH50" s="851"/>
      <c r="VQI50" s="851"/>
      <c r="VQJ50" s="851"/>
      <c r="VQK50" s="851"/>
      <c r="VQL50" s="851"/>
      <c r="VQM50" s="851"/>
      <c r="VQN50" s="851"/>
      <c r="VQO50" s="851"/>
      <c r="VQP50" s="851"/>
      <c r="VQQ50" s="851"/>
      <c r="VQR50" s="851"/>
      <c r="VQS50" s="851"/>
      <c r="VQT50" s="851"/>
      <c r="VQU50" s="851"/>
      <c r="VQV50" s="851"/>
      <c r="VQW50" s="851"/>
      <c r="VQX50" s="851"/>
      <c r="VQY50" s="851"/>
      <c r="VQZ50" s="851"/>
      <c r="VRA50" s="851"/>
      <c r="VRB50" s="851"/>
      <c r="VRC50" s="851"/>
      <c r="VRD50" s="851"/>
      <c r="VRE50" s="851"/>
      <c r="VRF50" s="851"/>
      <c r="VRG50" s="851"/>
      <c r="VRH50" s="851"/>
      <c r="VRI50" s="851"/>
      <c r="VRJ50" s="851"/>
      <c r="VRK50" s="851"/>
      <c r="VRL50" s="851"/>
      <c r="VRM50" s="851"/>
      <c r="VRN50" s="851"/>
      <c r="VRO50" s="851"/>
      <c r="VRP50" s="851"/>
      <c r="VRQ50" s="851"/>
      <c r="VRR50" s="851"/>
      <c r="VRS50" s="851"/>
      <c r="VRT50" s="851"/>
      <c r="VRU50" s="851"/>
      <c r="VRV50" s="851"/>
      <c r="VRW50" s="851"/>
      <c r="VRX50" s="851"/>
      <c r="VRY50" s="851"/>
      <c r="VRZ50" s="851"/>
      <c r="VSA50" s="851"/>
      <c r="VSB50" s="851"/>
      <c r="VSC50" s="851"/>
      <c r="VSD50" s="851"/>
      <c r="VSE50" s="851"/>
      <c r="VSF50" s="851"/>
      <c r="VSG50" s="851"/>
      <c r="VSH50" s="851"/>
      <c r="VSI50" s="851"/>
      <c r="VSJ50" s="851"/>
      <c r="VSK50" s="851"/>
      <c r="VSL50" s="851"/>
      <c r="VSM50" s="851"/>
      <c r="VSN50" s="851"/>
      <c r="VSO50" s="851"/>
      <c r="VSP50" s="851"/>
      <c r="VSQ50" s="851"/>
      <c r="VSR50" s="851"/>
      <c r="VSS50" s="851"/>
      <c r="VST50" s="851"/>
      <c r="VSU50" s="851"/>
      <c r="VSV50" s="851"/>
      <c r="VSW50" s="851"/>
      <c r="VSX50" s="851"/>
      <c r="VSY50" s="851"/>
      <c r="VSZ50" s="851"/>
      <c r="VTA50" s="851"/>
      <c r="VTB50" s="851"/>
      <c r="VTC50" s="851"/>
      <c r="VTD50" s="851"/>
      <c r="VTE50" s="851"/>
      <c r="VTF50" s="851"/>
      <c r="VTG50" s="851"/>
      <c r="VTH50" s="851"/>
      <c r="VTI50" s="851"/>
      <c r="VTJ50" s="851"/>
      <c r="VTK50" s="851"/>
      <c r="VTL50" s="851"/>
      <c r="VTM50" s="851"/>
      <c r="VTN50" s="851"/>
      <c r="VTO50" s="851"/>
      <c r="VTP50" s="851"/>
      <c r="VTQ50" s="851"/>
      <c r="VTR50" s="851"/>
      <c r="VTS50" s="851"/>
      <c r="VTT50" s="851"/>
      <c r="VTU50" s="851"/>
      <c r="VTV50" s="851"/>
      <c r="VTW50" s="851"/>
      <c r="VTX50" s="851"/>
      <c r="VTY50" s="851"/>
      <c r="VTZ50" s="851"/>
      <c r="VUA50" s="851"/>
      <c r="VUB50" s="851"/>
      <c r="VUC50" s="851"/>
      <c r="VUD50" s="851"/>
      <c r="VUE50" s="851"/>
      <c r="VUF50" s="851"/>
      <c r="VUG50" s="851"/>
      <c r="VUH50" s="851"/>
      <c r="VUI50" s="851"/>
      <c r="VUJ50" s="851"/>
      <c r="VUK50" s="851"/>
      <c r="VUL50" s="851"/>
      <c r="VUM50" s="851"/>
      <c r="VUN50" s="851"/>
      <c r="VUO50" s="851"/>
      <c r="VUP50" s="851"/>
      <c r="VUQ50" s="851"/>
      <c r="VUR50" s="851"/>
      <c r="VUS50" s="851"/>
      <c r="VUT50" s="851"/>
      <c r="VUU50" s="851"/>
      <c r="VUV50" s="851"/>
      <c r="VUW50" s="851"/>
      <c r="VUX50" s="851"/>
      <c r="VUY50" s="851"/>
      <c r="VUZ50" s="851"/>
      <c r="VVA50" s="851"/>
      <c r="VVB50" s="851"/>
      <c r="VVC50" s="851"/>
      <c r="VVD50" s="851"/>
      <c r="VVE50" s="851"/>
      <c r="VVF50" s="851"/>
      <c r="VVG50" s="851"/>
      <c r="VVH50" s="851"/>
      <c r="VVI50" s="851"/>
      <c r="VVJ50" s="851"/>
      <c r="VVK50" s="851"/>
      <c r="VVL50" s="851"/>
      <c r="VVM50" s="851"/>
      <c r="VVN50" s="851"/>
      <c r="VVO50" s="851"/>
      <c r="VVP50" s="851"/>
      <c r="VVQ50" s="851"/>
      <c r="VVR50" s="851"/>
      <c r="VVS50" s="851"/>
      <c r="VVT50" s="851"/>
      <c r="VVU50" s="851"/>
      <c r="VVV50" s="851"/>
      <c r="VVW50" s="851"/>
      <c r="VVX50" s="851"/>
      <c r="VVY50" s="851"/>
      <c r="VVZ50" s="851"/>
      <c r="VWA50" s="851"/>
      <c r="VWB50" s="851"/>
      <c r="VWC50" s="851"/>
      <c r="VWD50" s="851"/>
      <c r="VWE50" s="851"/>
      <c r="VWF50" s="851"/>
      <c r="VWG50" s="851"/>
      <c r="VWH50" s="851"/>
      <c r="VWI50" s="851"/>
      <c r="VWJ50" s="851"/>
      <c r="VWK50" s="851"/>
      <c r="VWL50" s="851"/>
      <c r="VWM50" s="851"/>
      <c r="VWN50" s="851"/>
      <c r="VWO50" s="851"/>
      <c r="VWP50" s="851"/>
      <c r="VWQ50" s="851"/>
      <c r="VWR50" s="851"/>
      <c r="VWS50" s="851"/>
      <c r="VWT50" s="851"/>
      <c r="VWU50" s="851"/>
      <c r="VWV50" s="851"/>
      <c r="VWW50" s="851"/>
      <c r="VWX50" s="851"/>
      <c r="VWY50" s="851"/>
      <c r="VWZ50" s="851"/>
      <c r="VXA50" s="851"/>
      <c r="VXB50" s="851"/>
      <c r="VXC50" s="851"/>
      <c r="VXD50" s="851"/>
      <c r="VXE50" s="851"/>
      <c r="VXF50" s="851"/>
      <c r="VXG50" s="851"/>
      <c r="VXH50" s="851"/>
      <c r="VXI50" s="851"/>
      <c r="VXJ50" s="851"/>
      <c r="VXK50" s="851"/>
      <c r="VXL50" s="851"/>
      <c r="VXM50" s="851"/>
      <c r="VXN50" s="851"/>
      <c r="VXO50" s="851"/>
      <c r="VXP50" s="851"/>
      <c r="VXQ50" s="851"/>
      <c r="VXR50" s="851"/>
      <c r="VXS50" s="851"/>
      <c r="VXT50" s="851"/>
      <c r="VXU50" s="851"/>
      <c r="VXV50" s="851"/>
      <c r="VXW50" s="851"/>
      <c r="VXX50" s="851"/>
      <c r="VXY50" s="851"/>
      <c r="VXZ50" s="851"/>
      <c r="VYA50" s="851"/>
      <c r="VYB50" s="851"/>
      <c r="VYC50" s="851"/>
      <c r="VYD50" s="851"/>
      <c r="VYE50" s="851"/>
      <c r="VYF50" s="851"/>
      <c r="VYG50" s="851"/>
      <c r="VYH50" s="851"/>
      <c r="VYI50" s="851"/>
      <c r="VYJ50" s="851"/>
      <c r="VYK50" s="851"/>
      <c r="VYL50" s="851"/>
      <c r="VYM50" s="851"/>
      <c r="VYN50" s="851"/>
      <c r="VYO50" s="851"/>
      <c r="VYP50" s="851"/>
      <c r="VYQ50" s="851"/>
      <c r="VYR50" s="851"/>
      <c r="VYS50" s="851"/>
      <c r="VYT50" s="851"/>
      <c r="VYU50" s="851"/>
      <c r="VYV50" s="851"/>
      <c r="VYW50" s="851"/>
      <c r="VYX50" s="851"/>
      <c r="VYY50" s="851"/>
      <c r="VYZ50" s="851"/>
      <c r="VZA50" s="851"/>
      <c r="VZB50" s="851"/>
      <c r="VZC50" s="851"/>
      <c r="VZD50" s="851"/>
      <c r="VZE50" s="851"/>
      <c r="VZF50" s="851"/>
      <c r="VZG50" s="851"/>
      <c r="VZH50" s="851"/>
      <c r="VZI50" s="851"/>
      <c r="VZJ50" s="851"/>
      <c r="VZK50" s="851"/>
      <c r="VZL50" s="851"/>
      <c r="VZM50" s="851"/>
      <c r="VZN50" s="851"/>
      <c r="VZO50" s="851"/>
      <c r="VZP50" s="851"/>
      <c r="VZQ50" s="851"/>
      <c r="VZR50" s="851"/>
      <c r="VZS50" s="851"/>
      <c r="VZT50" s="851"/>
      <c r="VZU50" s="851"/>
      <c r="VZV50" s="851"/>
      <c r="VZW50" s="851"/>
      <c r="VZX50" s="851"/>
      <c r="VZY50" s="851"/>
      <c r="VZZ50" s="851"/>
      <c r="WAA50" s="851"/>
      <c r="WAB50" s="851"/>
      <c r="WAC50" s="851"/>
      <c r="WAD50" s="851"/>
      <c r="WAE50" s="851"/>
      <c r="WAF50" s="851"/>
      <c r="WAG50" s="851"/>
      <c r="WAH50" s="851"/>
      <c r="WAI50" s="851"/>
      <c r="WAJ50" s="851"/>
      <c r="WAK50" s="851"/>
      <c r="WAL50" s="851"/>
      <c r="WAM50" s="851"/>
      <c r="WAN50" s="851"/>
      <c r="WAO50" s="851"/>
      <c r="WAP50" s="851"/>
      <c r="WAQ50" s="851"/>
      <c r="WAR50" s="851"/>
      <c r="WAS50" s="851"/>
      <c r="WAT50" s="851"/>
      <c r="WAU50" s="851"/>
      <c r="WAV50" s="851"/>
      <c r="WAW50" s="851"/>
      <c r="WAX50" s="851"/>
      <c r="WAY50" s="851"/>
      <c r="WAZ50" s="851"/>
      <c r="WBA50" s="851"/>
      <c r="WBB50" s="851"/>
      <c r="WBC50" s="851"/>
      <c r="WBD50" s="851"/>
      <c r="WBE50" s="851"/>
      <c r="WBF50" s="851"/>
      <c r="WBG50" s="851"/>
      <c r="WBH50" s="851"/>
      <c r="WBI50" s="851"/>
      <c r="WBJ50" s="851"/>
      <c r="WBK50" s="851"/>
      <c r="WBL50" s="851"/>
      <c r="WBM50" s="851"/>
      <c r="WBN50" s="851"/>
      <c r="WBO50" s="851"/>
      <c r="WBP50" s="851"/>
      <c r="WBQ50" s="851"/>
      <c r="WBR50" s="851"/>
      <c r="WBS50" s="851"/>
      <c r="WBT50" s="851"/>
      <c r="WBU50" s="851"/>
      <c r="WBV50" s="851"/>
      <c r="WBW50" s="851"/>
      <c r="WBX50" s="851"/>
      <c r="WBY50" s="851"/>
      <c r="WBZ50" s="851"/>
      <c r="WCA50" s="851"/>
      <c r="WCB50" s="851"/>
      <c r="WCC50" s="851"/>
      <c r="WCD50" s="851"/>
      <c r="WCE50" s="851"/>
      <c r="WCF50" s="851"/>
      <c r="WCG50" s="851"/>
      <c r="WCH50" s="851"/>
      <c r="WCI50" s="851"/>
      <c r="WCJ50" s="851"/>
      <c r="WCK50" s="851"/>
      <c r="WCL50" s="851"/>
      <c r="WCM50" s="851"/>
      <c r="WCN50" s="851"/>
      <c r="WCO50" s="851"/>
      <c r="WCP50" s="851"/>
      <c r="WCQ50" s="851"/>
      <c r="WCR50" s="851"/>
      <c r="WCS50" s="851"/>
      <c r="WCT50" s="851"/>
      <c r="WCU50" s="851"/>
      <c r="WCV50" s="851"/>
      <c r="WCW50" s="851"/>
      <c r="WCX50" s="851"/>
      <c r="WCY50" s="851"/>
      <c r="WCZ50" s="851"/>
      <c r="WDA50" s="851"/>
      <c r="WDB50" s="851"/>
      <c r="WDC50" s="851"/>
      <c r="WDD50" s="851"/>
      <c r="WDE50" s="851"/>
      <c r="WDF50" s="851"/>
      <c r="WDG50" s="851"/>
      <c r="WDH50" s="851"/>
      <c r="WDI50" s="851"/>
      <c r="WDJ50" s="851"/>
      <c r="WDK50" s="851"/>
      <c r="WDL50" s="851"/>
      <c r="WDM50" s="851"/>
      <c r="WDN50" s="851"/>
      <c r="WDO50" s="851"/>
      <c r="WDP50" s="851"/>
      <c r="WDQ50" s="851"/>
      <c r="WDR50" s="851"/>
      <c r="WDS50" s="851"/>
      <c r="WDT50" s="851"/>
      <c r="WDU50" s="851"/>
      <c r="WDV50" s="851"/>
      <c r="WDW50" s="851"/>
      <c r="WDX50" s="851"/>
      <c r="WDY50" s="851"/>
      <c r="WDZ50" s="851"/>
      <c r="WEA50" s="851"/>
      <c r="WEB50" s="851"/>
      <c r="WEC50" s="851"/>
      <c r="WED50" s="851"/>
      <c r="WEE50" s="851"/>
      <c r="WEF50" s="851"/>
      <c r="WEG50" s="851"/>
      <c r="WEH50" s="851"/>
      <c r="WEI50" s="851"/>
      <c r="WEJ50" s="851"/>
      <c r="WEK50" s="851"/>
      <c r="WEL50" s="851"/>
      <c r="WEM50" s="851"/>
      <c r="WEN50" s="851"/>
      <c r="WEO50" s="851"/>
      <c r="WEP50" s="851"/>
      <c r="WEQ50" s="851"/>
      <c r="WER50" s="851"/>
      <c r="WES50" s="851"/>
      <c r="WET50" s="851"/>
      <c r="WEU50" s="851"/>
      <c r="WEV50" s="851"/>
      <c r="WEW50" s="851"/>
      <c r="WEX50" s="851"/>
      <c r="WEY50" s="851"/>
      <c r="WEZ50" s="851"/>
      <c r="WFA50" s="851"/>
      <c r="WFB50" s="851"/>
      <c r="WFC50" s="851"/>
      <c r="WFD50" s="851"/>
      <c r="WFE50" s="851"/>
      <c r="WFF50" s="851"/>
      <c r="WFG50" s="851"/>
      <c r="WFH50" s="851"/>
      <c r="WFI50" s="851"/>
      <c r="WFJ50" s="851"/>
      <c r="WFK50" s="851"/>
      <c r="WFL50" s="851"/>
      <c r="WFM50" s="851"/>
      <c r="WFN50" s="851"/>
      <c r="WFO50" s="851"/>
      <c r="WFP50" s="851"/>
      <c r="WFQ50" s="851"/>
      <c r="WFR50" s="851"/>
      <c r="WFS50" s="851"/>
      <c r="WFT50" s="851"/>
      <c r="WFU50" s="851"/>
      <c r="WFV50" s="851"/>
      <c r="WFW50" s="851"/>
      <c r="WFX50" s="851"/>
      <c r="WFY50" s="851"/>
      <c r="WFZ50" s="851"/>
      <c r="WGA50" s="851"/>
      <c r="WGB50" s="851"/>
      <c r="WGC50" s="851"/>
      <c r="WGD50" s="851"/>
      <c r="WGE50" s="851"/>
      <c r="WGF50" s="851"/>
      <c r="WGG50" s="851"/>
      <c r="WGH50" s="851"/>
      <c r="WGI50" s="851"/>
      <c r="WGJ50" s="851"/>
      <c r="WGK50" s="851"/>
      <c r="WGL50" s="851"/>
      <c r="WGM50" s="851"/>
      <c r="WGN50" s="851"/>
      <c r="WGO50" s="851"/>
      <c r="WGP50" s="851"/>
      <c r="WGQ50" s="851"/>
      <c r="WGR50" s="851"/>
      <c r="WGS50" s="851"/>
      <c r="WGT50" s="851"/>
      <c r="WGU50" s="851"/>
      <c r="WGV50" s="851"/>
      <c r="WGW50" s="851"/>
      <c r="WGX50" s="851"/>
      <c r="WGY50" s="851"/>
      <c r="WGZ50" s="851"/>
      <c r="WHA50" s="851"/>
      <c r="WHB50" s="851"/>
      <c r="WHC50" s="851"/>
      <c r="WHD50" s="851"/>
      <c r="WHE50" s="851"/>
      <c r="WHF50" s="851"/>
      <c r="WHG50" s="851"/>
      <c r="WHH50" s="851"/>
      <c r="WHI50" s="851"/>
      <c r="WHJ50" s="851"/>
      <c r="WHK50" s="851"/>
      <c r="WHL50" s="851"/>
      <c r="WHM50" s="851"/>
      <c r="WHN50" s="851"/>
      <c r="WHO50" s="851"/>
      <c r="WHP50" s="851"/>
      <c r="WHQ50" s="851"/>
      <c r="WHR50" s="851"/>
      <c r="WHS50" s="851"/>
      <c r="WHT50" s="851"/>
      <c r="WHU50" s="851"/>
      <c r="WHV50" s="851"/>
      <c r="WHW50" s="851"/>
      <c r="WHX50" s="851"/>
      <c r="WHY50" s="851"/>
      <c r="WHZ50" s="851"/>
      <c r="WIA50" s="851"/>
      <c r="WIB50" s="851"/>
      <c r="WIC50" s="851"/>
      <c r="WID50" s="851"/>
      <c r="WIE50" s="851"/>
      <c r="WIF50" s="851"/>
      <c r="WIG50" s="851"/>
      <c r="WIH50" s="851"/>
      <c r="WII50" s="851"/>
      <c r="WIJ50" s="851"/>
      <c r="WIK50" s="851"/>
      <c r="WIL50" s="851"/>
      <c r="WIM50" s="851"/>
      <c r="WIN50" s="851"/>
      <c r="WIO50" s="851"/>
      <c r="WIP50" s="851"/>
      <c r="WIQ50" s="851"/>
      <c r="WIR50" s="851"/>
      <c r="WIS50" s="851"/>
      <c r="WIT50" s="851"/>
      <c r="WIU50" s="851"/>
      <c r="WIV50" s="851"/>
      <c r="WIW50" s="851"/>
      <c r="WIX50" s="851"/>
      <c r="WIY50" s="851"/>
      <c r="WIZ50" s="851"/>
      <c r="WJA50" s="851"/>
      <c r="WJB50" s="851"/>
      <c r="WJC50" s="851"/>
      <c r="WJD50" s="851"/>
      <c r="WJE50" s="851"/>
      <c r="WJF50" s="851"/>
      <c r="WJG50" s="851"/>
      <c r="WJH50" s="851"/>
      <c r="WJI50" s="851"/>
      <c r="WJJ50" s="851"/>
      <c r="WJK50" s="851"/>
      <c r="WJL50" s="851"/>
      <c r="WJM50" s="851"/>
      <c r="WJN50" s="851"/>
      <c r="WJO50" s="851"/>
      <c r="WJP50" s="851"/>
      <c r="WJQ50" s="851"/>
      <c r="WJR50" s="851"/>
      <c r="WJS50" s="851"/>
      <c r="WJT50" s="851"/>
      <c r="WJU50" s="851"/>
      <c r="WJV50" s="851"/>
      <c r="WJW50" s="851"/>
      <c r="WJX50" s="851"/>
      <c r="WJY50" s="851"/>
      <c r="WJZ50" s="851"/>
      <c r="WKA50" s="851"/>
      <c r="WKB50" s="851"/>
      <c r="WKC50" s="851"/>
      <c r="WKD50" s="851"/>
      <c r="WKE50" s="851"/>
      <c r="WKF50" s="851"/>
      <c r="WKG50" s="851"/>
      <c r="WKH50" s="851"/>
      <c r="WKI50" s="851"/>
      <c r="WKJ50" s="851"/>
      <c r="WKK50" s="851"/>
      <c r="WKL50" s="851"/>
      <c r="WKM50" s="851"/>
      <c r="WKN50" s="851"/>
      <c r="WKO50" s="851"/>
      <c r="WKP50" s="851"/>
      <c r="WKQ50" s="851"/>
      <c r="WKR50" s="851"/>
      <c r="WKS50" s="851"/>
      <c r="WKT50" s="851"/>
      <c r="WKU50" s="851"/>
      <c r="WKV50" s="851"/>
      <c r="WKW50" s="851"/>
      <c r="WKX50" s="851"/>
      <c r="WKY50" s="851"/>
      <c r="WKZ50" s="851"/>
      <c r="WLA50" s="851"/>
      <c r="WLB50" s="851"/>
      <c r="WLC50" s="851"/>
      <c r="WLD50" s="851"/>
      <c r="WLE50" s="851"/>
      <c r="WLF50" s="851"/>
      <c r="WLG50" s="851"/>
      <c r="WLH50" s="851"/>
      <c r="WLI50" s="851"/>
      <c r="WLJ50" s="851"/>
      <c r="WLK50" s="851"/>
      <c r="WLL50" s="851"/>
      <c r="WLM50" s="851"/>
      <c r="WLN50" s="851"/>
      <c r="WLO50" s="851"/>
      <c r="WLP50" s="851"/>
      <c r="WLQ50" s="851"/>
      <c r="WLR50" s="851"/>
      <c r="WLS50" s="851"/>
      <c r="WLT50" s="851"/>
      <c r="WLU50" s="851"/>
      <c r="WLV50" s="851"/>
      <c r="WLW50" s="851"/>
      <c r="WLX50" s="851"/>
      <c r="WLY50" s="851"/>
      <c r="WLZ50" s="851"/>
      <c r="WMA50" s="851"/>
      <c r="WMB50" s="851"/>
      <c r="WMC50" s="851"/>
      <c r="WMD50" s="851"/>
      <c r="WME50" s="851"/>
      <c r="WMF50" s="851"/>
      <c r="WMG50" s="851"/>
      <c r="WMH50" s="851"/>
      <c r="WMI50" s="851"/>
      <c r="WMJ50" s="851"/>
      <c r="WMK50" s="851"/>
      <c r="WML50" s="851"/>
      <c r="WMM50" s="851"/>
      <c r="WMN50" s="851"/>
      <c r="WMO50" s="851"/>
      <c r="WMP50" s="851"/>
      <c r="WMQ50" s="851"/>
      <c r="WMR50" s="851"/>
      <c r="WMS50" s="851"/>
      <c r="WMT50" s="851"/>
      <c r="WMU50" s="851"/>
      <c r="WMV50" s="851"/>
      <c r="WMW50" s="851"/>
      <c r="WMX50" s="851"/>
      <c r="WMY50" s="851"/>
      <c r="WMZ50" s="851"/>
      <c r="WNA50" s="851"/>
      <c r="WNB50" s="851"/>
      <c r="WNC50" s="851"/>
      <c r="WND50" s="851"/>
      <c r="WNE50" s="851"/>
      <c r="WNF50" s="851"/>
      <c r="WNG50" s="851"/>
      <c r="WNH50" s="851"/>
      <c r="WNI50" s="851"/>
      <c r="WNJ50" s="851"/>
      <c r="WNK50" s="851"/>
      <c r="WNL50" s="851"/>
      <c r="WNM50" s="851"/>
      <c r="WNN50" s="851"/>
      <c r="WNO50" s="851"/>
      <c r="WNP50" s="851"/>
      <c r="WNQ50" s="851"/>
      <c r="WNR50" s="851"/>
      <c r="WNS50" s="851"/>
      <c r="WNT50" s="851"/>
      <c r="WNU50" s="851"/>
      <c r="WNV50" s="851"/>
      <c r="WNW50" s="851"/>
      <c r="WNX50" s="851"/>
      <c r="WNY50" s="851"/>
      <c r="WNZ50" s="851"/>
      <c r="WOA50" s="851"/>
      <c r="WOB50" s="851"/>
      <c r="WOC50" s="851"/>
      <c r="WOD50" s="851"/>
      <c r="WOE50" s="851"/>
      <c r="WOF50" s="851"/>
      <c r="WOG50" s="851"/>
      <c r="WOH50" s="851"/>
      <c r="WOI50" s="851"/>
      <c r="WOJ50" s="851"/>
      <c r="WOK50" s="851"/>
      <c r="WOL50" s="851"/>
      <c r="WOM50" s="851"/>
      <c r="WON50" s="851"/>
      <c r="WOO50" s="851"/>
      <c r="WOP50" s="851"/>
      <c r="WOQ50" s="851"/>
      <c r="WOR50" s="851"/>
      <c r="WOS50" s="851"/>
      <c r="WOT50" s="851"/>
      <c r="WOU50" s="851"/>
      <c r="WOV50" s="851"/>
      <c r="WOW50" s="851"/>
      <c r="WOX50" s="851"/>
      <c r="WOY50" s="851"/>
      <c r="WOZ50" s="851"/>
      <c r="WPA50" s="851"/>
      <c r="WPB50" s="851"/>
      <c r="WPC50" s="851"/>
      <c r="WPD50" s="851"/>
      <c r="WPE50" s="851"/>
      <c r="WPF50" s="851"/>
      <c r="WPG50" s="851"/>
      <c r="WPH50" s="851"/>
      <c r="WPI50" s="851"/>
      <c r="WPJ50" s="851"/>
      <c r="WPK50" s="851"/>
      <c r="WPL50" s="851"/>
      <c r="WPM50" s="851"/>
      <c r="WPN50" s="851"/>
      <c r="WPO50" s="851"/>
      <c r="WPP50" s="851"/>
      <c r="WPQ50" s="851"/>
      <c r="WPR50" s="851"/>
      <c r="WPS50" s="851"/>
      <c r="WPT50" s="851"/>
      <c r="WPU50" s="851"/>
      <c r="WPV50" s="851"/>
      <c r="WPW50" s="851"/>
      <c r="WPX50" s="851"/>
      <c r="WPY50" s="851"/>
      <c r="WPZ50" s="851"/>
      <c r="WQA50" s="851"/>
      <c r="WQB50" s="851"/>
      <c r="WQC50" s="851"/>
      <c r="WQD50" s="851"/>
      <c r="WQE50" s="851"/>
      <c r="WQF50" s="851"/>
      <c r="WQG50" s="851"/>
      <c r="WQH50" s="851"/>
      <c r="WQI50" s="851"/>
      <c r="WQJ50" s="851"/>
      <c r="WQK50" s="851"/>
      <c r="WQL50" s="851"/>
      <c r="WQM50" s="851"/>
      <c r="WQN50" s="851"/>
      <c r="WQO50" s="851"/>
      <c r="WQP50" s="851"/>
      <c r="WQQ50" s="851"/>
      <c r="WQR50" s="851"/>
      <c r="WQS50" s="851"/>
      <c r="WQT50" s="851"/>
      <c r="WQU50" s="851"/>
      <c r="WQV50" s="851"/>
      <c r="WQW50" s="851"/>
      <c r="WQX50" s="851"/>
      <c r="WQY50" s="851"/>
      <c r="WQZ50" s="851"/>
      <c r="WRA50" s="851"/>
      <c r="WRB50" s="851"/>
      <c r="WRC50" s="851"/>
      <c r="WRD50" s="851"/>
      <c r="WRE50" s="851"/>
      <c r="WRF50" s="851"/>
      <c r="WRG50" s="851"/>
      <c r="WRH50" s="851"/>
      <c r="WRI50" s="851"/>
      <c r="WRJ50" s="851"/>
      <c r="WRK50" s="851"/>
      <c r="WRL50" s="851"/>
      <c r="WRM50" s="851"/>
      <c r="WRN50" s="851"/>
      <c r="WRO50" s="851"/>
      <c r="WRP50" s="851"/>
      <c r="WRQ50" s="851"/>
      <c r="WRR50" s="851"/>
      <c r="WRS50" s="851"/>
      <c r="WRT50" s="851"/>
      <c r="WRU50" s="851"/>
      <c r="WRV50" s="851"/>
      <c r="WRW50" s="851"/>
      <c r="WRX50" s="851"/>
      <c r="WRY50" s="851"/>
      <c r="WRZ50" s="851"/>
      <c r="WSA50" s="851"/>
      <c r="WSB50" s="851"/>
      <c r="WSC50" s="851"/>
      <c r="WSD50" s="851"/>
      <c r="WSE50" s="851"/>
      <c r="WSF50" s="851"/>
      <c r="WSG50" s="851"/>
      <c r="WSH50" s="851"/>
      <c r="WSI50" s="851"/>
      <c r="WSJ50" s="851"/>
      <c r="WSK50" s="851"/>
      <c r="WSL50" s="851"/>
      <c r="WSM50" s="851"/>
      <c r="WSN50" s="851"/>
      <c r="WSO50" s="851"/>
      <c r="WSP50" s="851"/>
      <c r="WSQ50" s="851"/>
      <c r="WSR50" s="851"/>
      <c r="WSS50" s="851"/>
      <c r="WST50" s="851"/>
      <c r="WSU50" s="851"/>
      <c r="WSV50" s="851"/>
      <c r="WSW50" s="851"/>
      <c r="WSX50" s="851"/>
      <c r="WSY50" s="851"/>
      <c r="WSZ50" s="851"/>
      <c r="WTA50" s="851"/>
      <c r="WTB50" s="851"/>
      <c r="WTC50" s="851"/>
      <c r="WTD50" s="851"/>
      <c r="WTE50" s="851"/>
      <c r="WTF50" s="851"/>
      <c r="WTG50" s="851"/>
      <c r="WTH50" s="851"/>
      <c r="WTI50" s="851"/>
      <c r="WTJ50" s="851"/>
      <c r="WTK50" s="851"/>
      <c r="WTL50" s="851"/>
      <c r="WTM50" s="851"/>
      <c r="WTN50" s="851"/>
      <c r="WTO50" s="851"/>
      <c r="WTP50" s="851"/>
      <c r="WTQ50" s="851"/>
      <c r="WTR50" s="851"/>
      <c r="WTS50" s="851"/>
      <c r="WTT50" s="851"/>
      <c r="WTU50" s="851"/>
      <c r="WTV50" s="851"/>
      <c r="WTW50" s="851"/>
      <c r="WTX50" s="851"/>
      <c r="WTY50" s="851"/>
      <c r="WTZ50" s="851"/>
      <c r="WUA50" s="851"/>
      <c r="WUB50" s="851"/>
      <c r="WUC50" s="851"/>
      <c r="WUD50" s="851"/>
      <c r="WUE50" s="851"/>
      <c r="WUF50" s="851"/>
      <c r="WUG50" s="851"/>
      <c r="WUH50" s="851"/>
      <c r="WUI50" s="851"/>
      <c r="WUJ50" s="851"/>
      <c r="WUK50" s="851"/>
      <c r="WUL50" s="851"/>
      <c r="WUM50" s="851"/>
      <c r="WUN50" s="851"/>
      <c r="WUO50" s="851"/>
      <c r="WUP50" s="851"/>
      <c r="WUQ50" s="851"/>
      <c r="WUR50" s="851"/>
      <c r="WUS50" s="851"/>
      <c r="WUT50" s="851"/>
      <c r="WUU50" s="851"/>
      <c r="WUV50" s="851"/>
      <c r="WUW50" s="851"/>
      <c r="WUX50" s="851"/>
      <c r="WUY50" s="851"/>
      <c r="WUZ50" s="851"/>
      <c r="WVA50" s="851"/>
      <c r="WVB50" s="851"/>
      <c r="WVC50" s="851"/>
      <c r="WVD50" s="851"/>
      <c r="WVE50" s="851"/>
      <c r="WVF50" s="851"/>
      <c r="WVG50" s="851"/>
      <c r="WVH50" s="851"/>
      <c r="WVI50" s="851"/>
      <c r="WVJ50" s="851"/>
      <c r="WVK50" s="851"/>
      <c r="WVL50" s="851"/>
      <c r="WVM50" s="851"/>
      <c r="WVN50" s="851"/>
      <c r="WVO50" s="851"/>
      <c r="WVP50" s="851"/>
      <c r="WVQ50" s="851"/>
      <c r="WVR50" s="851"/>
      <c r="WVS50" s="851"/>
      <c r="WVT50" s="851"/>
      <c r="WVU50" s="851"/>
      <c r="WVV50" s="851"/>
      <c r="WVW50" s="851"/>
      <c r="WVX50" s="851"/>
      <c r="WVY50" s="851"/>
      <c r="WVZ50" s="851"/>
      <c r="WWA50" s="851"/>
      <c r="WWB50" s="851"/>
      <c r="WWC50" s="851"/>
      <c r="WWD50" s="851"/>
      <c r="WWE50" s="851"/>
      <c r="WWF50" s="851"/>
      <c r="WWG50" s="851"/>
      <c r="WWH50" s="851"/>
      <c r="WWI50" s="851"/>
      <c r="WWJ50" s="851"/>
      <c r="WWK50" s="851"/>
      <c r="WWL50" s="851"/>
      <c r="WWM50" s="851"/>
      <c r="WWN50" s="851"/>
      <c r="WWO50" s="851"/>
      <c r="WWP50" s="851"/>
      <c r="WWQ50" s="851"/>
      <c r="WWR50" s="851"/>
      <c r="WWS50" s="851"/>
      <c r="WWT50" s="851"/>
      <c r="WWU50" s="851"/>
      <c r="WWV50" s="851"/>
      <c r="WWW50" s="851"/>
      <c r="WWX50" s="851"/>
      <c r="WWY50" s="851"/>
      <c r="WWZ50" s="851"/>
      <c r="WXA50" s="851"/>
      <c r="WXB50" s="851"/>
      <c r="WXC50" s="851"/>
      <c r="WXD50" s="851"/>
      <c r="WXE50" s="851"/>
      <c r="WXF50" s="851"/>
      <c r="WXG50" s="851"/>
      <c r="WXH50" s="851"/>
      <c r="WXI50" s="851"/>
      <c r="WXJ50" s="851"/>
      <c r="WXK50" s="851"/>
      <c r="WXL50" s="851"/>
      <c r="WXM50" s="851"/>
      <c r="WXN50" s="851"/>
      <c r="WXO50" s="851"/>
      <c r="WXP50" s="851"/>
      <c r="WXQ50" s="851"/>
      <c r="WXR50" s="851"/>
      <c r="WXS50" s="851"/>
      <c r="WXT50" s="851"/>
      <c r="WXU50" s="851"/>
      <c r="WXV50" s="851"/>
      <c r="WXW50" s="851"/>
      <c r="WXX50" s="851"/>
      <c r="WXY50" s="851"/>
      <c r="WXZ50" s="851"/>
      <c r="WYA50" s="851"/>
      <c r="WYB50" s="851"/>
      <c r="WYC50" s="851"/>
      <c r="WYD50" s="851"/>
      <c r="WYE50" s="851"/>
      <c r="WYF50" s="851"/>
      <c r="WYG50" s="851"/>
      <c r="WYH50" s="851"/>
      <c r="WYI50" s="851"/>
      <c r="WYJ50" s="851"/>
      <c r="WYK50" s="851"/>
      <c r="WYL50" s="851"/>
      <c r="WYM50" s="851"/>
      <c r="WYN50" s="851"/>
      <c r="WYO50" s="851"/>
      <c r="WYP50" s="851"/>
      <c r="WYQ50" s="851"/>
      <c r="WYR50" s="851"/>
      <c r="WYS50" s="851"/>
      <c r="WYT50" s="851"/>
      <c r="WYU50" s="851"/>
      <c r="WYV50" s="851"/>
      <c r="WYW50" s="851"/>
      <c r="WYX50" s="851"/>
      <c r="WYY50" s="851"/>
      <c r="WYZ50" s="851"/>
      <c r="WZA50" s="851"/>
      <c r="WZB50" s="851"/>
      <c r="WZC50" s="851"/>
      <c r="WZD50" s="851"/>
      <c r="WZE50" s="851"/>
      <c r="WZF50" s="851"/>
      <c r="WZG50" s="851"/>
      <c r="WZH50" s="851"/>
      <c r="WZI50" s="851"/>
      <c r="WZJ50" s="851"/>
      <c r="WZK50" s="851"/>
      <c r="WZL50" s="851"/>
      <c r="WZM50" s="851"/>
      <c r="WZN50" s="851"/>
      <c r="WZO50" s="851"/>
      <c r="WZP50" s="851"/>
      <c r="WZQ50" s="851"/>
      <c r="WZR50" s="851"/>
      <c r="WZS50" s="851"/>
      <c r="WZT50" s="851"/>
      <c r="WZU50" s="851"/>
      <c r="WZV50" s="851"/>
      <c r="WZW50" s="851"/>
      <c r="WZX50" s="851"/>
      <c r="WZY50" s="851"/>
      <c r="WZZ50" s="851"/>
      <c r="XAA50" s="851"/>
      <c r="XAB50" s="851"/>
      <c r="XAC50" s="851"/>
      <c r="XAD50" s="851"/>
      <c r="XAE50" s="851"/>
      <c r="XAF50" s="851"/>
      <c r="XAG50" s="851"/>
      <c r="XAH50" s="851"/>
      <c r="XAI50" s="851"/>
      <c r="XAJ50" s="851"/>
      <c r="XAK50" s="851"/>
      <c r="XAL50" s="851"/>
      <c r="XAM50" s="851"/>
      <c r="XAN50" s="851"/>
      <c r="XAO50" s="851"/>
      <c r="XAP50" s="851"/>
      <c r="XAQ50" s="851"/>
      <c r="XAR50" s="851"/>
      <c r="XAS50" s="851"/>
      <c r="XAT50" s="851"/>
      <c r="XAU50" s="851"/>
      <c r="XAV50" s="851"/>
      <c r="XAW50" s="851"/>
      <c r="XAX50" s="851"/>
      <c r="XAY50" s="851"/>
      <c r="XAZ50" s="851"/>
      <c r="XBA50" s="851"/>
      <c r="XBB50" s="851"/>
      <c r="XBC50" s="851"/>
      <c r="XBD50" s="851"/>
      <c r="XBE50" s="851"/>
      <c r="XBF50" s="851"/>
      <c r="XBG50" s="851"/>
      <c r="XBH50" s="851"/>
      <c r="XBI50" s="851"/>
      <c r="XBJ50" s="851"/>
      <c r="XBK50" s="851"/>
      <c r="XBL50" s="851"/>
      <c r="XBM50" s="851"/>
      <c r="XBN50" s="851"/>
      <c r="XBO50" s="851"/>
      <c r="XBP50" s="851"/>
      <c r="XBQ50" s="851"/>
      <c r="XBR50" s="851"/>
      <c r="XBS50" s="851"/>
      <c r="XBT50" s="851"/>
      <c r="XBU50" s="851"/>
      <c r="XBV50" s="851"/>
      <c r="XBW50" s="851"/>
      <c r="XBX50" s="851"/>
      <c r="XBY50" s="851"/>
      <c r="XBZ50" s="851"/>
      <c r="XCA50" s="851"/>
      <c r="XCB50" s="851"/>
      <c r="XCC50" s="851"/>
      <c r="XCD50" s="851"/>
      <c r="XCE50" s="851"/>
      <c r="XCF50" s="851"/>
      <c r="XCG50" s="851"/>
      <c r="XCH50" s="851"/>
      <c r="XCI50" s="851"/>
      <c r="XCJ50" s="851"/>
      <c r="XCK50" s="851"/>
      <c r="XCL50" s="851"/>
      <c r="XCM50" s="851"/>
      <c r="XCN50" s="851"/>
      <c r="XCO50" s="851"/>
      <c r="XCP50" s="851"/>
      <c r="XCQ50" s="851"/>
      <c r="XCR50" s="851"/>
      <c r="XCS50" s="851"/>
      <c r="XCT50" s="851"/>
      <c r="XCU50" s="851"/>
      <c r="XCV50" s="851"/>
      <c r="XCW50" s="851"/>
      <c r="XCX50" s="851"/>
      <c r="XCY50" s="851"/>
      <c r="XCZ50" s="851"/>
      <c r="XDA50" s="851"/>
      <c r="XDB50" s="851"/>
      <c r="XDC50" s="851"/>
      <c r="XDD50" s="851"/>
      <c r="XDE50" s="851"/>
      <c r="XDF50" s="851"/>
      <c r="XDG50" s="851"/>
      <c r="XDH50" s="851"/>
      <c r="XDI50" s="851"/>
      <c r="XDJ50" s="851"/>
      <c r="XDK50" s="851"/>
      <c r="XDL50" s="851"/>
      <c r="XDM50" s="851"/>
      <c r="XDN50" s="851"/>
      <c r="XDO50" s="851"/>
      <c r="XDP50" s="851"/>
      <c r="XDQ50" s="851"/>
      <c r="XDR50" s="851"/>
      <c r="XDS50" s="851"/>
      <c r="XDT50" s="851"/>
      <c r="XDU50" s="851"/>
      <c r="XDV50" s="851"/>
      <c r="XDW50" s="851"/>
      <c r="XDX50" s="851"/>
      <c r="XDY50" s="851"/>
      <c r="XDZ50" s="851"/>
      <c r="XEA50" s="851"/>
      <c r="XEB50" s="851"/>
      <c r="XEC50" s="851"/>
      <c r="XED50" s="851"/>
      <c r="XEE50" s="851"/>
      <c r="XEF50" s="851"/>
      <c r="XEG50" s="851"/>
      <c r="XEH50" s="851"/>
      <c r="XEI50" s="851"/>
      <c r="XEJ50" s="851"/>
      <c r="XEK50" s="851"/>
      <c r="XEL50" s="851"/>
      <c r="XEM50" s="851"/>
      <c r="XEN50" s="851"/>
      <c r="XEO50" s="851"/>
      <c r="XEP50" s="851"/>
      <c r="XEQ50" s="851"/>
      <c r="XER50" s="851"/>
      <c r="XES50" s="851"/>
      <c r="XET50" s="851"/>
      <c r="XEU50" s="851"/>
      <c r="XEV50" s="851"/>
      <c r="XEW50" s="851"/>
      <c r="XEX50" s="851"/>
      <c r="XEY50" s="851"/>
      <c r="XEZ50" s="851"/>
      <c r="XFA50" s="851"/>
      <c r="XFB50" s="851"/>
      <c r="XFC50" s="851"/>
      <c r="XFD50" s="851"/>
    </row>
    <row r="51" customHeight="1" spans="1:16384">
      <c r="A51" s="793" t="str">
        <f t="shared" si="30"/>
        <v>东U1</v>
      </c>
      <c r="B51" s="794">
        <f t="shared" si="6"/>
        <v>400.9491</v>
      </c>
      <c r="C51" s="794">
        <f t="shared" si="7"/>
        <v>408.9491</v>
      </c>
      <c r="D51" s="795">
        <f t="shared" si="8"/>
        <v>8</v>
      </c>
      <c r="E51" s="796">
        <f t="shared" si="9"/>
        <v>3.348</v>
      </c>
      <c r="F51" s="796">
        <f t="shared" si="10"/>
        <v>3.348</v>
      </c>
      <c r="G51" s="796">
        <f t="shared" si="11"/>
        <v>-4.33477</v>
      </c>
      <c r="H51" s="796">
        <f t="shared" si="12"/>
        <v>-3.72017</v>
      </c>
      <c r="I51" s="796">
        <f t="shared" si="13"/>
        <v>7.68277</v>
      </c>
      <c r="J51" s="792">
        <f t="shared" si="14"/>
        <v>7.06817</v>
      </c>
      <c r="K51" s="816">
        <f t="shared" si="15"/>
        <v>0.9</v>
      </c>
      <c r="L51" s="813">
        <f>LOOKUP(MAX(J51,I51),{0,3,4,5,6.5,7.5,9,10},{0.3,0.4,0.5,0.6,0.7,0.8,0.9})</f>
        <v>0.8</v>
      </c>
      <c r="M51" s="816">
        <f t="shared" si="16"/>
        <v>23.85</v>
      </c>
      <c r="N51" s="816">
        <f t="shared" si="17"/>
        <v>23.85</v>
      </c>
      <c r="O51" s="788">
        <f t="shared" si="18"/>
        <v>3.62355</v>
      </c>
      <c r="P51" s="817">
        <f t="shared" si="19"/>
        <v>3.03295</v>
      </c>
      <c r="Q51" s="817">
        <f t="shared" si="20"/>
        <v>1.75</v>
      </c>
      <c r="R51" s="795">
        <f t="shared" si="21"/>
        <v>1.75</v>
      </c>
      <c r="S51" s="842">
        <f t="shared" si="22"/>
        <v>1</v>
      </c>
      <c r="T51" s="843">
        <f t="shared" si="23"/>
        <v>3.11661</v>
      </c>
      <c r="U51" s="844">
        <f t="shared" si="24"/>
        <v>1.52601</v>
      </c>
      <c r="V51" s="844">
        <f t="shared" si="25"/>
        <v>0.45</v>
      </c>
      <c r="W51" s="843">
        <f t="shared" si="26"/>
        <v>0.45</v>
      </c>
      <c r="X51" s="845">
        <f t="shared" si="27"/>
        <v>0</v>
      </c>
      <c r="Y51" s="828">
        <f t="shared" si="28"/>
        <v>5.8244375</v>
      </c>
      <c r="Z51" s="828">
        <f t="shared" si="29"/>
        <v>0</v>
      </c>
      <c r="AB51" s="763"/>
      <c r="AC51" s="763"/>
      <c r="XFC51" s="695"/>
      <c r="XFD51" s="695"/>
    </row>
    <row r="52" customHeight="1" spans="1:16384">
      <c r="A52" s="793" t="str">
        <f t="shared" si="30"/>
        <v>东U2</v>
      </c>
      <c r="B52" s="794">
        <f t="shared" si="6"/>
        <v>434.0091</v>
      </c>
      <c r="C52" s="794">
        <f t="shared" si="7"/>
        <v>454.0091</v>
      </c>
      <c r="D52" s="795">
        <f t="shared" si="8"/>
        <v>20</v>
      </c>
      <c r="E52" s="796">
        <f t="shared" si="9"/>
        <v>3.348</v>
      </c>
      <c r="F52" s="796">
        <f t="shared" si="10"/>
        <v>3.914</v>
      </c>
      <c r="G52" s="796">
        <f t="shared" si="11"/>
        <v>-3.71932</v>
      </c>
      <c r="H52" s="796">
        <f t="shared" si="12"/>
        <v>-3.15332</v>
      </c>
      <c r="I52" s="796">
        <f t="shared" si="13"/>
        <v>7.06732</v>
      </c>
      <c r="J52" s="792">
        <f t="shared" si="14"/>
        <v>7.06732</v>
      </c>
      <c r="K52" s="816">
        <f t="shared" si="15"/>
        <v>0.8</v>
      </c>
      <c r="L52" s="813">
        <f>LOOKUP(MAX(J52,I52),{0,3,4,5,6.5,7.5,9,10},{0.3,0.4,0.5,0.6,0.7,0.8,0.9})</f>
        <v>0.7</v>
      </c>
      <c r="M52" s="816">
        <f t="shared" si="16"/>
        <v>23.65</v>
      </c>
      <c r="N52" s="816">
        <f t="shared" si="17"/>
        <v>23.65</v>
      </c>
      <c r="O52" s="788">
        <f t="shared" si="18"/>
        <v>3.2306</v>
      </c>
      <c r="P52" s="817">
        <f t="shared" si="19"/>
        <v>3.0467</v>
      </c>
      <c r="Q52" s="817">
        <f t="shared" si="20"/>
        <v>1.75</v>
      </c>
      <c r="R52" s="795">
        <f t="shared" si="21"/>
        <v>1.75</v>
      </c>
      <c r="S52" s="842">
        <f t="shared" si="22"/>
        <v>1</v>
      </c>
      <c r="T52" s="843">
        <f t="shared" si="23"/>
        <v>2.6134</v>
      </c>
      <c r="U52" s="844">
        <f t="shared" si="24"/>
        <v>1.29473</v>
      </c>
      <c r="V52" s="844">
        <f t="shared" si="25"/>
        <v>0.45</v>
      </c>
      <c r="W52" s="843">
        <f t="shared" si="26"/>
        <v>0.45</v>
      </c>
      <c r="X52" s="845">
        <f t="shared" si="27"/>
        <v>0</v>
      </c>
      <c r="Y52" s="828">
        <f t="shared" si="28"/>
        <v>5.4926375</v>
      </c>
      <c r="Z52" s="828">
        <f t="shared" si="29"/>
        <v>0</v>
      </c>
      <c r="AB52" s="763"/>
      <c r="AC52" s="763"/>
      <c r="XFC52" s="695"/>
      <c r="XFD52" s="695"/>
    </row>
    <row r="53" customHeight="1" spans="1:16384">
      <c r="A53" s="793" t="str">
        <f t="shared" si="30"/>
        <v>东U3</v>
      </c>
      <c r="B53" s="794">
        <f t="shared" si="6"/>
        <v>454.0391</v>
      </c>
      <c r="C53" s="794">
        <f t="shared" si="7"/>
        <v>474.0391</v>
      </c>
      <c r="D53" s="795">
        <f t="shared" si="8"/>
        <v>20</v>
      </c>
      <c r="E53" s="796">
        <f t="shared" si="9"/>
        <v>3.914</v>
      </c>
      <c r="F53" s="796">
        <f t="shared" si="10"/>
        <v>3.914</v>
      </c>
      <c r="G53" s="796">
        <f t="shared" si="11"/>
        <v>-3.15247</v>
      </c>
      <c r="H53" s="796">
        <f t="shared" si="12"/>
        <v>-2.58647</v>
      </c>
      <c r="I53" s="796">
        <f t="shared" si="13"/>
        <v>7.06647</v>
      </c>
      <c r="J53" s="792">
        <f t="shared" si="14"/>
        <v>6.50047</v>
      </c>
      <c r="K53" s="816">
        <f t="shared" si="15"/>
        <v>0.8</v>
      </c>
      <c r="L53" s="813">
        <f>LOOKUP(MAX(J53,I53),{0,3.5,4,5,6.5,7.5,9,10},{0.3,0.4,0.5,0.6,0.7,0.8,0.9})</f>
        <v>0.7</v>
      </c>
      <c r="M53" s="816">
        <f t="shared" si="16"/>
        <v>23.65</v>
      </c>
      <c r="N53" s="816">
        <f t="shared" si="17"/>
        <v>23.65</v>
      </c>
      <c r="O53" s="788">
        <f t="shared" si="18"/>
        <v>3.04657</v>
      </c>
      <c r="P53" s="817">
        <f t="shared" si="19"/>
        <v>2.9798</v>
      </c>
      <c r="Q53" s="817">
        <f t="shared" si="20"/>
        <v>1.75</v>
      </c>
      <c r="R53" s="795">
        <f t="shared" si="21"/>
        <v>1.75</v>
      </c>
      <c r="S53" s="842">
        <f t="shared" si="22"/>
        <v>1</v>
      </c>
      <c r="T53" s="843">
        <f t="shared" si="23"/>
        <v>2.29442</v>
      </c>
      <c r="U53" s="844">
        <f t="shared" si="24"/>
        <v>1.19829</v>
      </c>
      <c r="V53" s="844">
        <f t="shared" si="25"/>
        <v>0.45</v>
      </c>
      <c r="W53" s="843">
        <f t="shared" si="26"/>
        <v>0.45</v>
      </c>
      <c r="X53" s="845">
        <f t="shared" si="27"/>
        <v>0</v>
      </c>
      <c r="Y53" s="828">
        <f t="shared" si="28"/>
        <v>5.27307375</v>
      </c>
      <c r="Z53" s="828">
        <f t="shared" si="29"/>
        <v>0</v>
      </c>
      <c r="AB53" s="763"/>
      <c r="AC53" s="763"/>
      <c r="XFC53" s="695"/>
      <c r="XFD53" s="695"/>
    </row>
    <row r="54" customHeight="1" spans="1:16384">
      <c r="A54" s="793" t="str">
        <f t="shared" si="30"/>
        <v>东U4</v>
      </c>
      <c r="B54" s="794">
        <f t="shared" si="6"/>
        <v>474.0691</v>
      </c>
      <c r="C54" s="794">
        <f t="shared" si="7"/>
        <v>494.0691</v>
      </c>
      <c r="D54" s="795">
        <f t="shared" si="8"/>
        <v>20</v>
      </c>
      <c r="E54" s="796">
        <f t="shared" si="9"/>
        <v>3.914</v>
      </c>
      <c r="F54" s="796">
        <f t="shared" si="10"/>
        <v>3.914</v>
      </c>
      <c r="G54" s="796">
        <f t="shared" si="11"/>
        <v>-2.58528</v>
      </c>
      <c r="H54" s="796">
        <f t="shared" si="12"/>
        <v>-1.79528</v>
      </c>
      <c r="I54" s="796">
        <f t="shared" si="13"/>
        <v>6.49928</v>
      </c>
      <c r="J54" s="792">
        <f t="shared" si="14"/>
        <v>5.70928</v>
      </c>
      <c r="K54" s="816">
        <f t="shared" si="15"/>
        <v>0.7</v>
      </c>
      <c r="L54" s="813">
        <f>LOOKUP(MAX(J54,I54),{0,3.5,4,5,6.5,7.5,9,10},{0.3,0.4,0.5,0.6,0.7,0.8,0.9})</f>
        <v>0.6</v>
      </c>
      <c r="M54" s="816">
        <f t="shared" si="16"/>
        <v>23.45</v>
      </c>
      <c r="N54" s="816">
        <f t="shared" si="17"/>
        <v>23.45</v>
      </c>
      <c r="O54" s="788">
        <f t="shared" si="18"/>
        <v>2.97936</v>
      </c>
      <c r="P54" s="817">
        <f t="shared" si="19"/>
        <v>2.68936</v>
      </c>
      <c r="Q54" s="817">
        <f t="shared" si="20"/>
        <v>1.75</v>
      </c>
      <c r="R54" s="795">
        <f t="shared" si="21"/>
        <v>1.75</v>
      </c>
      <c r="S54" s="842">
        <f t="shared" si="22"/>
        <v>1</v>
      </c>
      <c r="T54" s="843">
        <f t="shared" si="23"/>
        <v>2.19797</v>
      </c>
      <c r="U54" s="844">
        <f t="shared" si="24"/>
        <v>1.1</v>
      </c>
      <c r="V54" s="844">
        <f t="shared" si="25"/>
        <v>0.45</v>
      </c>
      <c r="W54" s="843">
        <f t="shared" si="26"/>
        <v>0.45</v>
      </c>
      <c r="X54" s="845">
        <f t="shared" si="27"/>
        <v>0</v>
      </c>
      <c r="Y54" s="828">
        <f t="shared" si="28"/>
        <v>4.96013</v>
      </c>
      <c r="Z54" s="828">
        <f t="shared" si="29"/>
        <v>0</v>
      </c>
      <c r="AB54" s="763"/>
      <c r="AC54" s="763"/>
      <c r="XFC54" s="695"/>
      <c r="XFD54" s="695"/>
    </row>
    <row r="55" customHeight="1" spans="1:16384">
      <c r="A55" s="793" t="str">
        <f t="shared" si="30"/>
        <v>东U5</v>
      </c>
      <c r="B55" s="794">
        <f t="shared" si="6"/>
        <v>494.0991</v>
      </c>
      <c r="C55" s="794">
        <f t="shared" si="7"/>
        <v>514.0991</v>
      </c>
      <c r="D55" s="795">
        <f t="shared" si="8"/>
        <v>20</v>
      </c>
      <c r="E55" s="796">
        <f t="shared" si="9"/>
        <v>3.914</v>
      </c>
      <c r="F55" s="796">
        <f t="shared" si="10"/>
        <v>3.914</v>
      </c>
      <c r="G55" s="796">
        <f t="shared" si="11"/>
        <v>-1.7941</v>
      </c>
      <c r="H55" s="796">
        <f t="shared" si="12"/>
        <v>-1.0041</v>
      </c>
      <c r="I55" s="796">
        <f t="shared" si="13"/>
        <v>5.7081</v>
      </c>
      <c r="J55" s="792">
        <f t="shared" si="14"/>
        <v>4.9181</v>
      </c>
      <c r="K55" s="816">
        <f t="shared" si="15"/>
        <v>0.7</v>
      </c>
      <c r="L55" s="813">
        <f>LOOKUP(MAX(J55,I55),{0,3.5,4,5,6.5,7.5,9,10},{0.3,0.4,0.5,0.6,0.7,0.8,0.9})</f>
        <v>0.6</v>
      </c>
      <c r="M55" s="816">
        <f t="shared" si="16"/>
        <v>23.45</v>
      </c>
      <c r="N55" s="816">
        <f t="shared" si="17"/>
        <v>23.45</v>
      </c>
      <c r="O55" s="788">
        <f t="shared" si="18"/>
        <v>2.68893</v>
      </c>
      <c r="P55" s="817">
        <f t="shared" si="19"/>
        <v>2.39893</v>
      </c>
      <c r="Q55" s="817">
        <f t="shared" si="20"/>
        <v>1.75</v>
      </c>
      <c r="R55" s="795">
        <f t="shared" si="21"/>
        <v>1.75</v>
      </c>
      <c r="S55" s="842">
        <f t="shared" si="22"/>
        <v>1</v>
      </c>
      <c r="T55" s="843">
        <f t="shared" si="23"/>
        <v>2.1</v>
      </c>
      <c r="U55" s="844">
        <f t="shared" si="24"/>
        <v>1.1</v>
      </c>
      <c r="V55" s="844">
        <f t="shared" si="25"/>
        <v>0.45</v>
      </c>
      <c r="W55" s="843">
        <f t="shared" si="26"/>
        <v>0.45</v>
      </c>
      <c r="X55" s="845">
        <f t="shared" si="27"/>
        <v>0</v>
      </c>
      <c r="Y55" s="828">
        <f t="shared" si="28"/>
        <v>4.4518775</v>
      </c>
      <c r="Z55" s="828">
        <f t="shared" si="29"/>
        <v>0</v>
      </c>
      <c r="AB55" s="763"/>
      <c r="AC55" s="763"/>
      <c r="XFC55" s="695"/>
      <c r="XFD55" s="695"/>
    </row>
    <row r="56" customHeight="1" spans="1:16384">
      <c r="A56" s="793" t="str">
        <f t="shared" si="30"/>
        <v>东U6</v>
      </c>
      <c r="B56" s="794">
        <f t="shared" si="6"/>
        <v>514.1291</v>
      </c>
      <c r="C56" s="794">
        <f t="shared" si="7"/>
        <v>534.1291</v>
      </c>
      <c r="D56" s="795">
        <f t="shared" si="8"/>
        <v>20</v>
      </c>
      <c r="E56" s="796">
        <f t="shared" si="9"/>
        <v>3.914</v>
      </c>
      <c r="F56" s="796">
        <f t="shared" si="10"/>
        <v>3.914</v>
      </c>
      <c r="G56" s="796">
        <f t="shared" si="11"/>
        <v>-1.00291</v>
      </c>
      <c r="H56" s="796">
        <f t="shared" si="12"/>
        <v>-0.21291</v>
      </c>
      <c r="I56" s="796">
        <f t="shared" si="13"/>
        <v>4.91691</v>
      </c>
      <c r="J56" s="792">
        <f t="shared" si="14"/>
        <v>4.12691</v>
      </c>
      <c r="K56" s="816">
        <f t="shared" si="15"/>
        <v>0.6</v>
      </c>
      <c r="L56" s="813">
        <f>LOOKUP(MAX(J56,I56),{0,3.5,4,5,6.5,7.5,9,10},{0.3,0.4,0.5,0.6,0.7,0.8,0.9})</f>
        <v>0.5</v>
      </c>
      <c r="M56" s="816">
        <f t="shared" si="16"/>
        <v>23.25</v>
      </c>
      <c r="N56" s="816">
        <f t="shared" si="17"/>
        <v>23.25</v>
      </c>
      <c r="O56" s="788">
        <f t="shared" si="18"/>
        <v>2.39849</v>
      </c>
      <c r="P56" s="817">
        <f t="shared" si="19"/>
        <v>2.10849</v>
      </c>
      <c r="Q56" s="817">
        <f t="shared" si="20"/>
        <v>1.75</v>
      </c>
      <c r="R56" s="795">
        <f t="shared" si="21"/>
        <v>1.75</v>
      </c>
      <c r="S56" s="842">
        <f t="shared" si="22"/>
        <v>1</v>
      </c>
      <c r="T56" s="843">
        <f t="shared" si="23"/>
        <v>2.1</v>
      </c>
      <c r="U56" s="844">
        <f t="shared" si="24"/>
        <v>1.1</v>
      </c>
      <c r="V56" s="844">
        <f t="shared" si="25"/>
        <v>0.45</v>
      </c>
      <c r="W56" s="843">
        <f t="shared" si="26"/>
        <v>0.45</v>
      </c>
      <c r="X56" s="845">
        <f t="shared" si="27"/>
        <v>0</v>
      </c>
      <c r="Y56" s="828">
        <f t="shared" si="28"/>
        <v>3.9436075</v>
      </c>
      <c r="Z56" s="828">
        <f t="shared" si="29"/>
        <v>0</v>
      </c>
      <c r="AB56" s="763"/>
      <c r="AC56" s="763"/>
      <c r="XFC56" s="695"/>
      <c r="XFD56" s="695"/>
    </row>
    <row r="57" customHeight="1" spans="1:16384">
      <c r="A57" s="793" t="str">
        <f t="shared" si="30"/>
        <v>东U7</v>
      </c>
      <c r="B57" s="794">
        <f t="shared" si="6"/>
        <v>534.1591</v>
      </c>
      <c r="C57" s="794">
        <f t="shared" si="7"/>
        <v>554.1591</v>
      </c>
      <c r="D57" s="795">
        <f t="shared" si="8"/>
        <v>20</v>
      </c>
      <c r="E57" s="796">
        <f t="shared" si="9"/>
        <v>3.914</v>
      </c>
      <c r="F57" s="796">
        <f t="shared" si="10"/>
        <v>3.914</v>
      </c>
      <c r="G57" s="796">
        <f t="shared" si="11"/>
        <v>-0.21173</v>
      </c>
      <c r="H57" s="796">
        <f t="shared" si="12"/>
        <v>0.57827</v>
      </c>
      <c r="I57" s="796">
        <f t="shared" si="13"/>
        <v>4.12573</v>
      </c>
      <c r="J57" s="792">
        <f t="shared" si="14"/>
        <v>3.33573</v>
      </c>
      <c r="K57" s="816">
        <f t="shared" si="15"/>
        <v>0.6</v>
      </c>
      <c r="L57" s="813">
        <f>LOOKUP(MAX(J57,I57),{0,3.5,4,5,6.5,7.5,9,10},{0.3,0.4,0.5,0.6,0.7,0.8,0.9})</f>
        <v>0.5</v>
      </c>
      <c r="M57" s="816">
        <f t="shared" si="16"/>
        <v>23.25</v>
      </c>
      <c r="N57" s="816">
        <f t="shared" si="17"/>
        <v>23.25</v>
      </c>
      <c r="O57" s="788">
        <f t="shared" si="18"/>
        <v>2.10806</v>
      </c>
      <c r="P57" s="817">
        <f t="shared" si="19"/>
        <v>1.81806</v>
      </c>
      <c r="Q57" s="817">
        <f t="shared" si="20"/>
        <v>1.75</v>
      </c>
      <c r="R57" s="795">
        <f t="shared" si="21"/>
        <v>1.75</v>
      </c>
      <c r="S57" s="842">
        <f t="shared" si="22"/>
        <v>1</v>
      </c>
      <c r="T57" s="843">
        <f t="shared" si="23"/>
        <v>2.1</v>
      </c>
      <c r="U57" s="844">
        <f t="shared" si="24"/>
        <v>1.1</v>
      </c>
      <c r="V57" s="844">
        <f t="shared" si="25"/>
        <v>0.45</v>
      </c>
      <c r="W57" s="843">
        <f t="shared" si="26"/>
        <v>0.45</v>
      </c>
      <c r="X57" s="845">
        <f t="shared" si="27"/>
        <v>0</v>
      </c>
      <c r="Y57" s="828">
        <f t="shared" si="28"/>
        <v>3.435355</v>
      </c>
      <c r="Z57" s="828">
        <f t="shared" si="29"/>
        <v>0</v>
      </c>
      <c r="AB57" s="763"/>
      <c r="AC57" s="763"/>
      <c r="XFC57" s="695"/>
      <c r="XFD57" s="695"/>
    </row>
    <row r="58" customHeight="1" spans="1:16384">
      <c r="A58" s="793" t="str">
        <f t="shared" si="30"/>
        <v>东U8</v>
      </c>
      <c r="B58" s="794">
        <f t="shared" si="6"/>
        <v>554.1891</v>
      </c>
      <c r="C58" s="794">
        <f t="shared" si="7"/>
        <v>574.1891</v>
      </c>
      <c r="D58" s="795">
        <f t="shared" si="8"/>
        <v>20</v>
      </c>
      <c r="E58" s="796">
        <f t="shared" si="9"/>
        <v>3.914</v>
      </c>
      <c r="F58" s="796">
        <f t="shared" si="10"/>
        <v>3.914</v>
      </c>
      <c r="G58" s="796">
        <f t="shared" si="11"/>
        <v>0.57946</v>
      </c>
      <c r="H58" s="796">
        <f t="shared" si="12"/>
        <v>1.36946</v>
      </c>
      <c r="I58" s="796">
        <f t="shared" si="13"/>
        <v>3.33454</v>
      </c>
      <c r="J58" s="792">
        <f t="shared" si="14"/>
        <v>2.54454</v>
      </c>
      <c r="K58" s="816">
        <f t="shared" si="15"/>
        <v>0.4</v>
      </c>
      <c r="L58" s="813">
        <f>LOOKUP(MAX(J58,I58),{0,3.5,4,5,6.5,7.5,9,10},{0.3,0.4,0.5,0.6,0.7,0.8,0.9})</f>
        <v>0.3</v>
      </c>
      <c r="M58" s="816">
        <f t="shared" si="16"/>
        <v>22.85</v>
      </c>
      <c r="N58" s="816">
        <f t="shared" si="17"/>
        <v>22.85</v>
      </c>
      <c r="O58" s="788">
        <f t="shared" si="18"/>
        <v>1.81762</v>
      </c>
      <c r="P58" s="817">
        <f t="shared" si="19"/>
        <v>1.52762</v>
      </c>
      <c r="Q58" s="817">
        <f t="shared" si="20"/>
        <v>1.75</v>
      </c>
      <c r="R58" s="795">
        <f t="shared" si="21"/>
        <v>1.75</v>
      </c>
      <c r="S58" s="842">
        <f t="shared" si="22"/>
        <v>1</v>
      </c>
      <c r="T58" s="843">
        <f t="shared" si="23"/>
        <v>2.1</v>
      </c>
      <c r="U58" s="844">
        <f t="shared" si="24"/>
        <v>1.1</v>
      </c>
      <c r="V58" s="844">
        <f t="shared" si="25"/>
        <v>0.45</v>
      </c>
      <c r="W58" s="843">
        <f t="shared" si="26"/>
        <v>0.45</v>
      </c>
      <c r="X58" s="845">
        <f t="shared" si="27"/>
        <v>0</v>
      </c>
      <c r="Y58" s="828">
        <f t="shared" si="28"/>
        <v>2.927085</v>
      </c>
      <c r="Z58" s="828">
        <f t="shared" si="29"/>
        <v>0</v>
      </c>
      <c r="AB58" s="763"/>
      <c r="AC58" s="763"/>
      <c r="XFC58" s="695"/>
      <c r="XFD58" s="695"/>
    </row>
    <row r="59" customHeight="1" spans="1:16384">
      <c r="A59" s="793" t="str">
        <f t="shared" si="30"/>
        <v>东U9</v>
      </c>
      <c r="B59" s="794">
        <f t="shared" si="6"/>
        <v>574.2191</v>
      </c>
      <c r="C59" s="794">
        <f t="shared" si="7"/>
        <v>594.2191</v>
      </c>
      <c r="D59" s="795">
        <f t="shared" si="8"/>
        <v>20</v>
      </c>
      <c r="E59" s="796">
        <f t="shared" si="9"/>
        <v>3.914</v>
      </c>
      <c r="F59" s="796">
        <f t="shared" si="10"/>
        <v>3.914</v>
      </c>
      <c r="G59" s="796">
        <f t="shared" si="11"/>
        <v>1.37036</v>
      </c>
      <c r="H59" s="796">
        <f t="shared" si="12"/>
        <v>1.97295</v>
      </c>
      <c r="I59" s="796">
        <f t="shared" si="13"/>
        <v>2.54364</v>
      </c>
      <c r="J59" s="792">
        <f t="shared" si="14"/>
        <v>1.94105</v>
      </c>
      <c r="K59" s="816">
        <f t="shared" si="15"/>
        <v>0.4</v>
      </c>
      <c r="L59" s="813">
        <f>LOOKUP(MAX(J59,I59),{0,3.5,4,5,6.5,7.5,9,10},{0.3,0.4,0.5,0.6,0.7,0.8,0.9})</f>
        <v>0.3</v>
      </c>
      <c r="M59" s="816">
        <f t="shared" si="16"/>
        <v>22.85</v>
      </c>
      <c r="N59" s="816">
        <f t="shared" si="17"/>
        <v>22.85</v>
      </c>
      <c r="O59" s="788">
        <f t="shared" si="18"/>
        <v>1.52747</v>
      </c>
      <c r="P59" s="817">
        <f t="shared" si="19"/>
        <v>1.42488</v>
      </c>
      <c r="Q59" s="817">
        <f t="shared" si="20"/>
        <v>1.75</v>
      </c>
      <c r="R59" s="795">
        <f t="shared" si="21"/>
        <v>1.75</v>
      </c>
      <c r="S59" s="842">
        <f t="shared" si="22"/>
        <v>1</v>
      </c>
      <c r="T59" s="843">
        <f t="shared" si="23"/>
        <v>2.10028</v>
      </c>
      <c r="U59" s="844">
        <f t="shared" si="24"/>
        <v>1.20009</v>
      </c>
      <c r="V59" s="844">
        <f t="shared" si="25"/>
        <v>0.45</v>
      </c>
      <c r="W59" s="843">
        <f t="shared" si="26"/>
        <v>0.45</v>
      </c>
      <c r="X59" s="845">
        <f t="shared" si="27"/>
        <v>0</v>
      </c>
      <c r="Y59" s="828">
        <f t="shared" si="28"/>
        <v>2.58330625</v>
      </c>
      <c r="Z59" s="828">
        <f t="shared" si="29"/>
        <v>0</v>
      </c>
      <c r="AB59" s="763"/>
      <c r="AC59" s="763"/>
      <c r="XFC59" s="695"/>
      <c r="XFD59" s="695"/>
    </row>
    <row r="60" customHeight="1" spans="1:16384">
      <c r="A60" s="793" t="str">
        <f t="shared" si="30"/>
        <v>东U10</v>
      </c>
      <c r="B60" s="794">
        <f t="shared" si="6"/>
        <v>594.2491</v>
      </c>
      <c r="C60" s="794">
        <f t="shared" si="7"/>
        <v>614.2491</v>
      </c>
      <c r="D60" s="795">
        <f t="shared" si="8"/>
        <v>20</v>
      </c>
      <c r="E60" s="796">
        <f t="shared" si="9"/>
        <v>3.914</v>
      </c>
      <c r="F60" s="796">
        <f t="shared" si="10"/>
        <v>3.914</v>
      </c>
      <c r="G60" s="796">
        <f t="shared" si="11"/>
        <v>1.97386</v>
      </c>
      <c r="H60" s="796">
        <f t="shared" si="12"/>
        <v>2.57645</v>
      </c>
      <c r="I60" s="796">
        <f t="shared" si="13"/>
        <v>1.94014</v>
      </c>
      <c r="J60" s="792">
        <f t="shared" si="14"/>
        <v>1.33755</v>
      </c>
      <c r="K60" s="816">
        <f t="shared" si="15"/>
        <v>0.4</v>
      </c>
      <c r="L60" s="813">
        <f>LOOKUP(MAX(J60,I60),{0,3.5,4,5,6.5,7.5,9,10},{0.3,0.4,0.5,0.6,0.7,0.8,0.9})</f>
        <v>0.3</v>
      </c>
      <c r="M60" s="816">
        <f t="shared" si="16"/>
        <v>22.85</v>
      </c>
      <c r="N60" s="816">
        <f t="shared" si="17"/>
        <v>22.85</v>
      </c>
      <c r="O60" s="788">
        <f t="shared" si="18"/>
        <v>1.42472</v>
      </c>
      <c r="P60" s="817">
        <f t="shared" si="19"/>
        <v>1.3</v>
      </c>
      <c r="Q60" s="817">
        <f t="shared" si="20"/>
        <v>1.75</v>
      </c>
      <c r="R60" s="795">
        <f t="shared" si="21"/>
        <v>1.75</v>
      </c>
      <c r="S60" s="842">
        <f t="shared" si="22"/>
        <v>1</v>
      </c>
      <c r="T60" s="843">
        <f t="shared" si="23"/>
        <v>2.20009</v>
      </c>
      <c r="U60" s="844">
        <f t="shared" si="24"/>
        <v>1.1</v>
      </c>
      <c r="V60" s="844">
        <f t="shared" si="25"/>
        <v>0.45</v>
      </c>
      <c r="W60" s="843">
        <f t="shared" si="26"/>
        <v>0.45</v>
      </c>
      <c r="X60" s="845">
        <f t="shared" si="27"/>
        <v>0</v>
      </c>
      <c r="Y60" s="828">
        <f t="shared" si="28"/>
        <v>2.38413</v>
      </c>
      <c r="Z60" s="828">
        <f t="shared" si="29"/>
        <v>0</v>
      </c>
      <c r="AB60" s="763"/>
      <c r="AC60" s="763"/>
      <c r="XFC60" s="695"/>
      <c r="XFD60" s="695"/>
    </row>
    <row r="61" customHeight="1" spans="1:16384">
      <c r="A61" s="793" t="str">
        <f t="shared" si="30"/>
        <v>西U10-1</v>
      </c>
      <c r="B61" s="794">
        <f t="shared" si="6"/>
        <v>111.6591</v>
      </c>
      <c r="C61" s="794">
        <f t="shared" si="7"/>
        <v>131.6591</v>
      </c>
      <c r="D61" s="795">
        <f t="shared" si="8"/>
        <v>20</v>
      </c>
      <c r="E61" s="796">
        <f t="shared" si="9"/>
        <v>3.59828</v>
      </c>
      <c r="F61" s="796">
        <f t="shared" si="10"/>
        <v>3.348</v>
      </c>
      <c r="G61" s="796">
        <f t="shared" si="11"/>
        <v>2.29828</v>
      </c>
      <c r="H61" s="796">
        <f t="shared" si="12"/>
        <v>1.73674</v>
      </c>
      <c r="I61" s="796">
        <f t="shared" si="13"/>
        <v>1.3</v>
      </c>
      <c r="J61" s="792">
        <f t="shared" si="14"/>
        <v>1.61126</v>
      </c>
      <c r="K61" s="816">
        <f t="shared" si="15"/>
        <v>0.4</v>
      </c>
      <c r="L61" s="813">
        <f>LOOKUP(MAX(J61,I61),{0,3.5,4,5,6.5,7.5,9,10},{0.3,0.4,0.5,0.6,0.7,0.8,0.9})</f>
        <v>0.3</v>
      </c>
      <c r="M61" s="816">
        <f t="shared" si="16"/>
        <v>22.85</v>
      </c>
      <c r="N61" s="816">
        <f t="shared" si="17"/>
        <v>22.85</v>
      </c>
      <c r="O61" s="788">
        <f t="shared" si="18"/>
        <v>1.3</v>
      </c>
      <c r="P61" s="817">
        <f t="shared" si="19"/>
        <v>1.41637</v>
      </c>
      <c r="Q61" s="817">
        <f t="shared" si="20"/>
        <v>1.75</v>
      </c>
      <c r="R61" s="795">
        <f t="shared" si="21"/>
        <v>1.75</v>
      </c>
      <c r="S61" s="842">
        <f t="shared" si="22"/>
        <v>1</v>
      </c>
      <c r="T61" s="843">
        <f t="shared" si="23"/>
        <v>2.1</v>
      </c>
      <c r="U61" s="844">
        <f t="shared" si="24"/>
        <v>1.21144</v>
      </c>
      <c r="V61" s="844">
        <f t="shared" si="25"/>
        <v>0.45</v>
      </c>
      <c r="W61" s="843">
        <f t="shared" si="26"/>
        <v>0.45</v>
      </c>
      <c r="X61" s="845">
        <f t="shared" si="27"/>
        <v>0</v>
      </c>
      <c r="Y61" s="828">
        <f t="shared" si="28"/>
        <v>2.37682375</v>
      </c>
      <c r="Z61" s="828">
        <f t="shared" si="29"/>
        <v>0</v>
      </c>
      <c r="AB61" s="763"/>
      <c r="AC61" s="763"/>
      <c r="XFC61" s="695"/>
      <c r="XFD61" s="695"/>
    </row>
    <row r="62" customHeight="1" spans="1:16384">
      <c r="A62" s="793" t="str">
        <f t="shared" si="30"/>
        <v>西U9-1</v>
      </c>
      <c r="B62" s="794">
        <f t="shared" si="6"/>
        <v>131.6891</v>
      </c>
      <c r="C62" s="794">
        <f t="shared" si="7"/>
        <v>151.6891</v>
      </c>
      <c r="D62" s="795">
        <f t="shared" si="8"/>
        <v>20</v>
      </c>
      <c r="E62" s="796">
        <f t="shared" si="9"/>
        <v>3.348</v>
      </c>
      <c r="F62" s="796">
        <f t="shared" si="10"/>
        <v>3.348</v>
      </c>
      <c r="G62" s="796">
        <f t="shared" si="11"/>
        <v>1.7359</v>
      </c>
      <c r="H62" s="796">
        <f t="shared" si="12"/>
        <v>1.17435</v>
      </c>
      <c r="I62" s="796">
        <f t="shared" si="13"/>
        <v>1.6121</v>
      </c>
      <c r="J62" s="792">
        <f t="shared" si="14"/>
        <v>2.17365</v>
      </c>
      <c r="K62" s="816">
        <f t="shared" si="15"/>
        <v>0.4</v>
      </c>
      <c r="L62" s="813">
        <f>LOOKUP(MAX(J62,I62),{0,3.5,4,5,6.5,7.5,9,10},{0.3,0.4,0.5,0.6,0.7,0.8,0.9})</f>
        <v>0.3</v>
      </c>
      <c r="M62" s="816">
        <f t="shared" si="16"/>
        <v>22.85</v>
      </c>
      <c r="N62" s="816">
        <f t="shared" si="17"/>
        <v>22.85</v>
      </c>
      <c r="O62" s="788">
        <f t="shared" si="18"/>
        <v>1.41646</v>
      </c>
      <c r="P62" s="817">
        <f t="shared" si="19"/>
        <v>1.47801</v>
      </c>
      <c r="Q62" s="817">
        <f t="shared" si="20"/>
        <v>1.75</v>
      </c>
      <c r="R62" s="795">
        <f t="shared" si="21"/>
        <v>1.75</v>
      </c>
      <c r="S62" s="842">
        <f t="shared" si="22"/>
        <v>1</v>
      </c>
      <c r="T62" s="843">
        <f t="shared" si="23"/>
        <v>2.21144</v>
      </c>
      <c r="U62" s="844">
        <f t="shared" si="24"/>
        <v>1.10034</v>
      </c>
      <c r="V62" s="844">
        <f t="shared" si="25"/>
        <v>0.45</v>
      </c>
      <c r="W62" s="843">
        <f t="shared" si="26"/>
        <v>0.45</v>
      </c>
      <c r="X62" s="845">
        <f t="shared" si="27"/>
        <v>0</v>
      </c>
      <c r="Y62" s="828">
        <f t="shared" si="28"/>
        <v>2.53266125</v>
      </c>
      <c r="Z62" s="828">
        <f t="shared" si="29"/>
        <v>0</v>
      </c>
      <c r="AB62" s="763"/>
      <c r="AC62" s="763"/>
      <c r="XFC62" s="695"/>
      <c r="XFD62" s="695"/>
    </row>
    <row r="63" customHeight="1" spans="1:16384">
      <c r="A63" s="793" t="str">
        <f t="shared" si="30"/>
        <v>西U6-1</v>
      </c>
      <c r="B63" s="794">
        <f t="shared" si="6"/>
        <v>191.7791</v>
      </c>
      <c r="C63" s="794">
        <f t="shared" si="7"/>
        <v>211.7791</v>
      </c>
      <c r="D63" s="795">
        <f t="shared" si="8"/>
        <v>20</v>
      </c>
      <c r="E63" s="796">
        <f t="shared" si="9"/>
        <v>3.348</v>
      </c>
      <c r="F63" s="796">
        <f t="shared" si="10"/>
        <v>3.348</v>
      </c>
      <c r="G63" s="796">
        <f t="shared" si="11"/>
        <v>-0.40882</v>
      </c>
      <c r="H63" s="796">
        <f t="shared" si="12"/>
        <v>-1.19881</v>
      </c>
      <c r="I63" s="796">
        <f t="shared" si="13"/>
        <v>3.75682</v>
      </c>
      <c r="J63" s="792">
        <f t="shared" si="14"/>
        <v>4.54681</v>
      </c>
      <c r="K63" s="816">
        <f t="shared" si="15"/>
        <v>0.6</v>
      </c>
      <c r="L63" s="813">
        <f>LOOKUP(MAX(J63,I63),{0,3.5,4,5,6.5,7.5,9,10},{0.3,0.4,0.5,0.6,0.7,0.8,0.9})</f>
        <v>0.5</v>
      </c>
      <c r="M63" s="816">
        <f t="shared" si="16"/>
        <v>13.5</v>
      </c>
      <c r="N63" s="816">
        <f t="shared" si="17"/>
        <v>13.5</v>
      </c>
      <c r="O63" s="788">
        <f t="shared" si="18"/>
        <v>2.05893</v>
      </c>
      <c r="P63" s="817">
        <f t="shared" si="19"/>
        <v>2.34892</v>
      </c>
      <c r="Q63" s="817">
        <f t="shared" si="20"/>
        <v>1.75</v>
      </c>
      <c r="R63" s="795">
        <f t="shared" si="21"/>
        <v>1.75</v>
      </c>
      <c r="S63" s="842">
        <f t="shared" si="22"/>
        <v>0</v>
      </c>
      <c r="T63" s="843">
        <f t="shared" si="23"/>
        <v>2.10004</v>
      </c>
      <c r="U63" s="844">
        <f t="shared" si="24"/>
        <v>1.10003</v>
      </c>
      <c r="V63" s="844">
        <f t="shared" si="25"/>
        <v>0.45</v>
      </c>
      <c r="W63" s="843">
        <f t="shared" si="26"/>
        <v>0.45</v>
      </c>
      <c r="X63" s="845">
        <f t="shared" si="27"/>
        <v>0</v>
      </c>
      <c r="Y63" s="828">
        <f t="shared" si="28"/>
        <v>0</v>
      </c>
      <c r="Z63" s="828">
        <f t="shared" si="29"/>
        <v>0</v>
      </c>
      <c r="AB63" s="763"/>
      <c r="AC63" s="763"/>
      <c r="XFC63" s="695"/>
      <c r="XFD63" s="695"/>
    </row>
    <row r="64" customHeight="1" spans="1:16384">
      <c r="A64" s="793" t="str">
        <f t="shared" si="30"/>
        <v>西U5-1</v>
      </c>
      <c r="B64" s="794">
        <f t="shared" si="6"/>
        <v>211.8091</v>
      </c>
      <c r="C64" s="794">
        <f t="shared" si="7"/>
        <v>231.8091</v>
      </c>
      <c r="D64" s="795">
        <f t="shared" si="8"/>
        <v>20</v>
      </c>
      <c r="E64" s="796">
        <f t="shared" si="9"/>
        <v>3.348</v>
      </c>
      <c r="F64" s="796">
        <f t="shared" si="10"/>
        <v>3.348</v>
      </c>
      <c r="G64" s="796">
        <f t="shared" si="11"/>
        <v>-1.19999</v>
      </c>
      <c r="H64" s="796">
        <f t="shared" si="12"/>
        <v>-1.98997</v>
      </c>
      <c r="I64" s="796">
        <f t="shared" si="13"/>
        <v>4.54799</v>
      </c>
      <c r="J64" s="792">
        <f t="shared" si="14"/>
        <v>5.33797</v>
      </c>
      <c r="K64" s="816">
        <f t="shared" si="15"/>
        <v>0.7</v>
      </c>
      <c r="L64" s="813">
        <f>LOOKUP(MAX(J64,I64),{0,3.5,4,5,6.5,7.5,9,10},{0.3,0.4,0.5,0.6,0.7,0.8,0.9})</f>
        <v>0.6</v>
      </c>
      <c r="M64" s="816">
        <f t="shared" si="16"/>
        <v>13.7</v>
      </c>
      <c r="N64" s="816">
        <f t="shared" si="17"/>
        <v>13.7</v>
      </c>
      <c r="O64" s="788">
        <f t="shared" si="18"/>
        <v>2.34935</v>
      </c>
      <c r="P64" s="817">
        <f t="shared" si="19"/>
        <v>2.63933</v>
      </c>
      <c r="Q64" s="817">
        <f t="shared" si="20"/>
        <v>1.75</v>
      </c>
      <c r="R64" s="795">
        <f t="shared" si="21"/>
        <v>1.75</v>
      </c>
      <c r="S64" s="842">
        <f t="shared" si="22"/>
        <v>0</v>
      </c>
      <c r="T64" s="843">
        <f t="shared" si="23"/>
        <v>2.10002</v>
      </c>
      <c r="U64" s="844">
        <f t="shared" si="24"/>
        <v>1.1</v>
      </c>
      <c r="V64" s="844">
        <f t="shared" si="25"/>
        <v>0.45</v>
      </c>
      <c r="W64" s="843">
        <f t="shared" si="26"/>
        <v>0.45</v>
      </c>
      <c r="X64" s="845">
        <f t="shared" si="27"/>
        <v>0</v>
      </c>
      <c r="Y64" s="828">
        <f t="shared" si="28"/>
        <v>0</v>
      </c>
      <c r="Z64" s="828">
        <f t="shared" si="29"/>
        <v>0</v>
      </c>
      <c r="AB64" s="763"/>
      <c r="AC64" s="763"/>
      <c r="XFC64" s="695"/>
      <c r="XFD64" s="695"/>
    </row>
    <row r="65" customHeight="1" spans="1:16384">
      <c r="A65" s="793" t="str">
        <f t="shared" si="30"/>
        <v>西U4-1</v>
      </c>
      <c r="B65" s="794">
        <f t="shared" si="6"/>
        <v>231.8391</v>
      </c>
      <c r="C65" s="794">
        <f t="shared" si="7"/>
        <v>251.8391</v>
      </c>
      <c r="D65" s="795">
        <f t="shared" si="8"/>
        <v>20</v>
      </c>
      <c r="E65" s="796">
        <f t="shared" si="9"/>
        <v>3.348</v>
      </c>
      <c r="F65" s="796">
        <f t="shared" si="10"/>
        <v>3.348</v>
      </c>
      <c r="G65" s="796">
        <f t="shared" si="11"/>
        <v>-1.99116</v>
      </c>
      <c r="H65" s="796">
        <f t="shared" si="12"/>
        <v>-2.78114</v>
      </c>
      <c r="I65" s="796">
        <f t="shared" si="13"/>
        <v>5.33916</v>
      </c>
      <c r="J65" s="792">
        <f t="shared" si="14"/>
        <v>6.12914</v>
      </c>
      <c r="K65" s="816">
        <f t="shared" si="15"/>
        <v>0.7</v>
      </c>
      <c r="L65" s="813">
        <f>LOOKUP(MAX(J65,I65),{0,3.5,4,5,6.5,7.5,9,10},{0.3,0.4,0.5,0.6,0.7,0.8,0.9})</f>
        <v>0.6</v>
      </c>
      <c r="M65" s="816">
        <f t="shared" si="16"/>
        <v>13.7</v>
      </c>
      <c r="N65" s="816">
        <f t="shared" si="17"/>
        <v>13.7</v>
      </c>
      <c r="O65" s="788">
        <f t="shared" si="18"/>
        <v>2.63977</v>
      </c>
      <c r="P65" s="817">
        <f t="shared" si="19"/>
        <v>2.92975</v>
      </c>
      <c r="Q65" s="817">
        <f t="shared" si="20"/>
        <v>1.75</v>
      </c>
      <c r="R65" s="795">
        <f t="shared" si="21"/>
        <v>1.75</v>
      </c>
      <c r="S65" s="842">
        <f t="shared" si="22"/>
        <v>0</v>
      </c>
      <c r="T65" s="843">
        <f t="shared" si="23"/>
        <v>2.10001</v>
      </c>
      <c r="U65" s="844">
        <f t="shared" si="24"/>
        <v>1.16323</v>
      </c>
      <c r="V65" s="844">
        <f t="shared" si="25"/>
        <v>0.45</v>
      </c>
      <c r="W65" s="843">
        <f t="shared" si="26"/>
        <v>0.45</v>
      </c>
      <c r="X65" s="845">
        <f t="shared" ref="X65:X72" si="31">T29</f>
        <v>0</v>
      </c>
      <c r="Y65" s="828">
        <f t="shared" si="28"/>
        <v>0</v>
      </c>
      <c r="Z65" s="828">
        <f t="shared" si="29"/>
        <v>0</v>
      </c>
      <c r="AB65" s="763"/>
      <c r="AC65" s="763"/>
      <c r="XFC65" s="695"/>
      <c r="XFD65" s="695"/>
    </row>
    <row r="66" customHeight="1" spans="1:16384">
      <c r="A66" s="793" t="str">
        <f t="shared" si="30"/>
        <v>西U3-1</v>
      </c>
      <c r="B66" s="794">
        <f t="shared" si="6"/>
        <v>251.8691</v>
      </c>
      <c r="C66" s="794">
        <f t="shared" si="7"/>
        <v>271.8691</v>
      </c>
      <c r="D66" s="795">
        <f t="shared" si="8"/>
        <v>20</v>
      </c>
      <c r="E66" s="796">
        <f t="shared" si="9"/>
        <v>3.348</v>
      </c>
      <c r="F66" s="796">
        <f t="shared" si="10"/>
        <v>3.348</v>
      </c>
      <c r="G66" s="796">
        <f t="shared" si="11"/>
        <v>-2.78233</v>
      </c>
      <c r="H66" s="796">
        <f t="shared" si="12"/>
        <v>-3.34525</v>
      </c>
      <c r="I66" s="796">
        <f t="shared" si="13"/>
        <v>6.13033</v>
      </c>
      <c r="J66" s="792">
        <f t="shared" si="14"/>
        <v>6.69325</v>
      </c>
      <c r="K66" s="816">
        <f t="shared" si="15"/>
        <v>0.8</v>
      </c>
      <c r="L66" s="813">
        <f>LOOKUP(MAX(J66,I66),{0,3.5,4,5,6.5,7.5,9,10},{0.3,0.4,0.5,0.6,0.7,0.8,0.9})</f>
        <v>0.7</v>
      </c>
      <c r="M66" s="816">
        <f t="shared" si="16"/>
        <v>13.9</v>
      </c>
      <c r="N66" s="816">
        <f t="shared" si="17"/>
        <v>13.9</v>
      </c>
      <c r="O66" s="788">
        <f t="shared" si="18"/>
        <v>2.93019</v>
      </c>
      <c r="P66" s="817">
        <f t="shared" si="19"/>
        <v>2.99311</v>
      </c>
      <c r="Q66" s="817">
        <f t="shared" si="20"/>
        <v>1.75</v>
      </c>
      <c r="R66" s="795">
        <f t="shared" si="21"/>
        <v>1.75</v>
      </c>
      <c r="S66" s="842">
        <f t="shared" si="22"/>
        <v>0</v>
      </c>
      <c r="T66" s="843">
        <f t="shared" si="23"/>
        <v>2.16349</v>
      </c>
      <c r="U66" s="844">
        <f t="shared" si="24"/>
        <v>1.21551</v>
      </c>
      <c r="V66" s="844">
        <f t="shared" si="25"/>
        <v>0.45</v>
      </c>
      <c r="W66" s="843">
        <f t="shared" si="26"/>
        <v>0.45</v>
      </c>
      <c r="X66" s="845">
        <f t="shared" si="31"/>
        <v>0</v>
      </c>
      <c r="Y66" s="828">
        <f t="shared" si="28"/>
        <v>0</v>
      </c>
      <c r="Z66" s="828">
        <f t="shared" si="29"/>
        <v>0</v>
      </c>
      <c r="AB66" s="763"/>
      <c r="AC66" s="763"/>
      <c r="XFC66" s="695"/>
      <c r="XFD66" s="695"/>
    </row>
    <row r="67" customHeight="1" spans="1:16384">
      <c r="A67" s="793" t="str">
        <f t="shared" si="30"/>
        <v>西U2-1</v>
      </c>
      <c r="B67" s="794">
        <f t="shared" si="6"/>
        <v>271.8991</v>
      </c>
      <c r="C67" s="794">
        <f t="shared" si="7"/>
        <v>291.8991</v>
      </c>
      <c r="D67" s="795">
        <f t="shared" si="8"/>
        <v>20</v>
      </c>
      <c r="E67" s="796">
        <f t="shared" si="9"/>
        <v>3.348</v>
      </c>
      <c r="F67" s="796">
        <f t="shared" si="10"/>
        <v>3.348</v>
      </c>
      <c r="G67" s="796">
        <f t="shared" si="11"/>
        <v>-3.3461</v>
      </c>
      <c r="H67" s="796">
        <f t="shared" si="12"/>
        <v>-3.90902</v>
      </c>
      <c r="I67" s="796">
        <f t="shared" si="13"/>
        <v>6.6941</v>
      </c>
      <c r="J67" s="792">
        <f t="shared" si="14"/>
        <v>7.25702</v>
      </c>
      <c r="K67" s="816">
        <f t="shared" si="15"/>
        <v>0.8</v>
      </c>
      <c r="L67" s="813">
        <f>LOOKUP(MAX(J67,I67),{0,3.5,4,5,6.5,7.5,9,10},{0.3,0.4,0.5,0.6,0.7,0.8,0.9})</f>
        <v>0.7</v>
      </c>
      <c r="M67" s="816">
        <f t="shared" si="16"/>
        <v>29.69</v>
      </c>
      <c r="N67" s="816">
        <f t="shared" si="17"/>
        <v>23.65</v>
      </c>
      <c r="O67" s="788">
        <f t="shared" si="18"/>
        <v>2.99321</v>
      </c>
      <c r="P67" s="817">
        <f t="shared" si="19"/>
        <v>3.15198</v>
      </c>
      <c r="Q67" s="817">
        <f t="shared" si="20"/>
        <v>1.75</v>
      </c>
      <c r="R67" s="795">
        <f t="shared" si="21"/>
        <v>1.75</v>
      </c>
      <c r="S67" s="842">
        <f t="shared" si="22"/>
        <v>1</v>
      </c>
      <c r="T67" s="843">
        <f t="shared" si="23"/>
        <v>2.21576</v>
      </c>
      <c r="U67" s="844">
        <f t="shared" si="24"/>
        <v>1.49034</v>
      </c>
      <c r="V67" s="844">
        <f t="shared" si="25"/>
        <v>0.45</v>
      </c>
      <c r="W67" s="843">
        <f t="shared" si="26"/>
        <v>0.45</v>
      </c>
      <c r="X67" s="845">
        <f t="shared" si="31"/>
        <v>0</v>
      </c>
      <c r="Y67" s="828">
        <f t="shared" si="28"/>
        <v>5.37704125</v>
      </c>
      <c r="Z67" s="828">
        <f t="shared" si="29"/>
        <v>0</v>
      </c>
      <c r="AB67" s="763"/>
      <c r="AC67" s="763"/>
      <c r="XFC67" s="695"/>
      <c r="XFD67" s="695"/>
    </row>
    <row r="68" customHeight="1" spans="1:16384">
      <c r="A68" s="793" t="str">
        <f t="shared" si="30"/>
        <v>西U6-2</v>
      </c>
      <c r="B68" s="794">
        <f t="shared" si="6"/>
        <v>191.7791</v>
      </c>
      <c r="C68" s="794">
        <f t="shared" si="7"/>
        <v>211.7791</v>
      </c>
      <c r="D68" s="795">
        <f t="shared" si="8"/>
        <v>20</v>
      </c>
      <c r="E68" s="796">
        <f t="shared" si="9"/>
        <v>3.348</v>
      </c>
      <c r="F68" s="796">
        <f t="shared" si="10"/>
        <v>3.348</v>
      </c>
      <c r="G68" s="796">
        <f t="shared" si="11"/>
        <v>-0.40882</v>
      </c>
      <c r="H68" s="796">
        <f t="shared" si="12"/>
        <v>-1.19881</v>
      </c>
      <c r="I68" s="796">
        <f t="shared" si="13"/>
        <v>3.75682</v>
      </c>
      <c r="J68" s="792">
        <f t="shared" si="14"/>
        <v>4.54681</v>
      </c>
      <c r="K68" s="816">
        <f t="shared" si="15"/>
        <v>0.6</v>
      </c>
      <c r="L68" s="813">
        <f>LOOKUP(MAX(J68,I68),{0,3.5,4,5,6.5,7.5,9,10},{0.3,0.4,0.5,0.6,0.7,0.8,0.9})</f>
        <v>0.5</v>
      </c>
      <c r="M68" s="816">
        <f t="shared" si="16"/>
        <v>9</v>
      </c>
      <c r="N68" s="816">
        <f t="shared" si="17"/>
        <v>10.09</v>
      </c>
      <c r="O68" s="788">
        <f t="shared" si="18"/>
        <v>2.05893</v>
      </c>
      <c r="P68" s="817">
        <f t="shared" si="19"/>
        <v>2.34892</v>
      </c>
      <c r="Q68" s="817">
        <f t="shared" si="20"/>
        <v>1.75</v>
      </c>
      <c r="R68" s="795">
        <f t="shared" si="21"/>
        <v>1.75</v>
      </c>
      <c r="S68" s="842">
        <f t="shared" si="22"/>
        <v>0</v>
      </c>
      <c r="T68" s="843">
        <f t="shared" si="23"/>
        <v>2.10004</v>
      </c>
      <c r="U68" s="844">
        <f t="shared" si="24"/>
        <v>1.10003</v>
      </c>
      <c r="V68" s="844">
        <f t="shared" si="25"/>
        <v>0.45</v>
      </c>
      <c r="W68" s="843">
        <f t="shared" si="26"/>
        <v>0.45</v>
      </c>
      <c r="X68" s="845">
        <f t="shared" si="31"/>
        <v>0</v>
      </c>
      <c r="Y68" s="828">
        <f t="shared" si="28"/>
        <v>0</v>
      </c>
      <c r="Z68" s="828">
        <f t="shared" si="29"/>
        <v>0</v>
      </c>
      <c r="AB68" s="763"/>
      <c r="AC68" s="763"/>
      <c r="XFC68" s="695"/>
      <c r="XFD68" s="695"/>
    </row>
    <row r="69" customHeight="1" spans="1:16384">
      <c r="A69" s="793" t="str">
        <f t="shared" si="30"/>
        <v>西U5-2</v>
      </c>
      <c r="B69" s="794">
        <f t="shared" si="6"/>
        <v>211.8091</v>
      </c>
      <c r="C69" s="794">
        <f t="shared" si="7"/>
        <v>231.8091</v>
      </c>
      <c r="D69" s="795">
        <f t="shared" si="8"/>
        <v>20</v>
      </c>
      <c r="E69" s="796">
        <f t="shared" si="9"/>
        <v>3.348</v>
      </c>
      <c r="F69" s="796">
        <f t="shared" si="10"/>
        <v>3.348</v>
      </c>
      <c r="G69" s="796">
        <f t="shared" si="11"/>
        <v>-1.19999</v>
      </c>
      <c r="H69" s="796">
        <f t="shared" si="12"/>
        <v>-1.98997</v>
      </c>
      <c r="I69" s="796">
        <f t="shared" si="13"/>
        <v>4.54799</v>
      </c>
      <c r="J69" s="792">
        <f t="shared" si="14"/>
        <v>5.33797</v>
      </c>
      <c r="K69" s="816">
        <f t="shared" si="15"/>
        <v>0.7</v>
      </c>
      <c r="L69" s="813">
        <f>LOOKUP(MAX(J69,I69),{0,3.5,4,5,6.5,7.5,9,10},{0.3,0.4,0.5,0.6,0.7,0.8,0.9})</f>
        <v>0.6</v>
      </c>
      <c r="M69" s="816">
        <f t="shared" si="16"/>
        <v>10.29</v>
      </c>
      <c r="N69" s="816">
        <f t="shared" si="17"/>
        <v>9.2</v>
      </c>
      <c r="O69" s="788">
        <f t="shared" si="18"/>
        <v>2.34935</v>
      </c>
      <c r="P69" s="817">
        <f t="shared" si="19"/>
        <v>2.63933</v>
      </c>
      <c r="Q69" s="817">
        <f t="shared" si="20"/>
        <v>1.75</v>
      </c>
      <c r="R69" s="795">
        <f t="shared" si="21"/>
        <v>1.75</v>
      </c>
      <c r="S69" s="842">
        <f t="shared" si="22"/>
        <v>0</v>
      </c>
      <c r="T69" s="843">
        <f t="shared" si="23"/>
        <v>2.10002</v>
      </c>
      <c r="U69" s="844">
        <f t="shared" si="24"/>
        <v>1.1</v>
      </c>
      <c r="V69" s="844">
        <f t="shared" si="25"/>
        <v>0.45</v>
      </c>
      <c r="W69" s="843">
        <f t="shared" si="26"/>
        <v>0.45</v>
      </c>
      <c r="X69" s="845">
        <f t="shared" si="31"/>
        <v>0</v>
      </c>
      <c r="Y69" s="828">
        <f t="shared" si="28"/>
        <v>0</v>
      </c>
      <c r="Z69" s="828">
        <f t="shared" si="29"/>
        <v>0</v>
      </c>
      <c r="AB69" s="763"/>
      <c r="AC69" s="763"/>
      <c r="XFC69" s="695"/>
      <c r="XFD69" s="695"/>
    </row>
    <row r="70" customHeight="1" spans="1:16384">
      <c r="A70" s="793" t="str">
        <f t="shared" si="30"/>
        <v>西U4-2</v>
      </c>
      <c r="B70" s="794">
        <f t="shared" si="6"/>
        <v>231.8391</v>
      </c>
      <c r="C70" s="794">
        <f t="shared" si="7"/>
        <v>251.8391</v>
      </c>
      <c r="D70" s="795">
        <f t="shared" si="8"/>
        <v>20</v>
      </c>
      <c r="E70" s="796">
        <f t="shared" si="9"/>
        <v>3.348</v>
      </c>
      <c r="F70" s="796">
        <f t="shared" si="10"/>
        <v>3.348</v>
      </c>
      <c r="G70" s="796">
        <f t="shared" si="11"/>
        <v>-1.99116</v>
      </c>
      <c r="H70" s="796">
        <f t="shared" si="12"/>
        <v>-2.78114</v>
      </c>
      <c r="I70" s="796">
        <f t="shared" si="13"/>
        <v>5.33916</v>
      </c>
      <c r="J70" s="792">
        <f t="shared" si="14"/>
        <v>6.12914</v>
      </c>
      <c r="K70" s="816">
        <f t="shared" si="15"/>
        <v>0.7</v>
      </c>
      <c r="L70" s="813">
        <f>LOOKUP(MAX(J70,I70),{0,3.5,4,5,6.5,7.5,9,10},{0.3,0.4,0.5,0.6,0.7,0.8,0.9})</f>
        <v>0.6</v>
      </c>
      <c r="M70" s="816">
        <f t="shared" si="16"/>
        <v>9.2</v>
      </c>
      <c r="N70" s="816">
        <f t="shared" si="17"/>
        <v>9.2</v>
      </c>
      <c r="O70" s="788">
        <f t="shared" si="18"/>
        <v>2.63977</v>
      </c>
      <c r="P70" s="817">
        <f t="shared" si="19"/>
        <v>2.92975</v>
      </c>
      <c r="Q70" s="817">
        <f t="shared" si="20"/>
        <v>1.75</v>
      </c>
      <c r="R70" s="795">
        <f t="shared" si="21"/>
        <v>1.75</v>
      </c>
      <c r="S70" s="842">
        <f t="shared" si="22"/>
        <v>0</v>
      </c>
      <c r="T70" s="843">
        <f t="shared" si="23"/>
        <v>2.10001</v>
      </c>
      <c r="U70" s="844">
        <f t="shared" si="24"/>
        <v>1.16323</v>
      </c>
      <c r="V70" s="844">
        <f t="shared" si="25"/>
        <v>0.45</v>
      </c>
      <c r="W70" s="843">
        <f t="shared" si="26"/>
        <v>0.45</v>
      </c>
      <c r="X70" s="845">
        <f t="shared" si="31"/>
        <v>0</v>
      </c>
      <c r="Y70" s="828">
        <f t="shared" si="28"/>
        <v>0</v>
      </c>
      <c r="Z70" s="828">
        <f t="shared" si="29"/>
        <v>0</v>
      </c>
      <c r="AB70" s="763"/>
      <c r="AC70" s="763"/>
      <c r="XFC70" s="695"/>
      <c r="XFD70" s="695"/>
    </row>
    <row r="71" customHeight="1" spans="1:16384">
      <c r="A71" s="793" t="str">
        <f t="shared" si="30"/>
        <v>西U3-2</v>
      </c>
      <c r="B71" s="794">
        <f t="shared" si="6"/>
        <v>251.8691</v>
      </c>
      <c r="C71" s="794">
        <f t="shared" si="7"/>
        <v>271.8691</v>
      </c>
      <c r="D71" s="795">
        <f t="shared" si="8"/>
        <v>20</v>
      </c>
      <c r="E71" s="796">
        <f t="shared" si="9"/>
        <v>3.348</v>
      </c>
      <c r="F71" s="796">
        <f t="shared" si="10"/>
        <v>3.348</v>
      </c>
      <c r="G71" s="796">
        <f t="shared" si="11"/>
        <v>-2.78233</v>
      </c>
      <c r="H71" s="796">
        <f t="shared" si="12"/>
        <v>-3.34525</v>
      </c>
      <c r="I71" s="796">
        <f t="shared" si="13"/>
        <v>6.13033</v>
      </c>
      <c r="J71" s="792">
        <f t="shared" si="14"/>
        <v>6.69325</v>
      </c>
      <c r="K71" s="816">
        <f t="shared" si="15"/>
        <v>0.8</v>
      </c>
      <c r="L71" s="813">
        <f>LOOKUP(MAX(J71,I71),{0,3.5,4,5,6.5,7.5,9,10},{0.3,0.4,0.5,0.6,0.7,0.8,0.9})</f>
        <v>0.7</v>
      </c>
      <c r="M71" s="816">
        <f t="shared" si="16"/>
        <v>9.4</v>
      </c>
      <c r="N71" s="816">
        <f t="shared" si="17"/>
        <v>15.46</v>
      </c>
      <c r="O71" s="788">
        <f t="shared" si="18"/>
        <v>2.93019</v>
      </c>
      <c r="P71" s="817">
        <f t="shared" si="19"/>
        <v>2.99311</v>
      </c>
      <c r="Q71" s="817">
        <f t="shared" si="20"/>
        <v>1.75</v>
      </c>
      <c r="R71" s="795">
        <f t="shared" si="21"/>
        <v>1.75</v>
      </c>
      <c r="S71" s="842">
        <f t="shared" si="22"/>
        <v>0</v>
      </c>
      <c r="T71" s="843">
        <f t="shared" si="23"/>
        <v>2.16349</v>
      </c>
      <c r="U71" s="844">
        <f t="shared" si="24"/>
        <v>1.21551</v>
      </c>
      <c r="V71" s="844">
        <f t="shared" si="25"/>
        <v>0.45</v>
      </c>
      <c r="W71" s="843">
        <f t="shared" si="26"/>
        <v>0.45</v>
      </c>
      <c r="X71" s="845">
        <f t="shared" si="31"/>
        <v>0</v>
      </c>
      <c r="Y71" s="828">
        <f t="shared" si="28"/>
        <v>0</v>
      </c>
      <c r="Z71" s="828">
        <f t="shared" si="29"/>
        <v>0</v>
      </c>
      <c r="AB71" s="763"/>
      <c r="AC71" s="763"/>
      <c r="XFC71" s="695"/>
      <c r="XFD71" s="695"/>
    </row>
    <row r="72" customHeight="1" spans="1:16384">
      <c r="A72" s="854">
        <f t="shared" si="30"/>
        <v>0</v>
      </c>
      <c r="B72" s="855">
        <f t="shared" si="6"/>
        <v>0</v>
      </c>
      <c r="C72" s="855">
        <f t="shared" si="7"/>
        <v>0</v>
      </c>
      <c r="D72" s="856">
        <f t="shared" si="8"/>
        <v>0</v>
      </c>
      <c r="E72" s="857">
        <f t="shared" si="9"/>
        <v>0</v>
      </c>
      <c r="F72" s="857">
        <f t="shared" si="10"/>
        <v>0</v>
      </c>
      <c r="G72" s="857">
        <f t="shared" si="11"/>
        <v>0</v>
      </c>
      <c r="H72" s="857">
        <f t="shared" si="12"/>
        <v>0</v>
      </c>
      <c r="I72" s="857">
        <f t="shared" si="13"/>
        <v>0</v>
      </c>
      <c r="J72" s="876">
        <f t="shared" si="14"/>
        <v>0</v>
      </c>
      <c r="K72" s="877">
        <f t="shared" si="15"/>
        <v>0.4</v>
      </c>
      <c r="L72" s="878">
        <f>LOOKUP(MAX(J72,I72),{0,3,4,5,6.5,7.5,9,10},{0.3,0.4,0.5,0.6,0.7,0.8,0.9})</f>
        <v>0.3</v>
      </c>
      <c r="M72" s="877">
        <f t="shared" si="16"/>
        <v>0.6</v>
      </c>
      <c r="N72" s="877">
        <f t="shared" si="17"/>
        <v>0.6</v>
      </c>
      <c r="O72" s="879">
        <f t="shared" si="18"/>
        <v>0.2</v>
      </c>
      <c r="P72" s="880">
        <f t="shared" si="19"/>
        <v>0.2</v>
      </c>
      <c r="Q72" s="880">
        <f t="shared" si="20"/>
        <v>0</v>
      </c>
      <c r="R72" s="882">
        <f t="shared" si="21"/>
        <v>0</v>
      </c>
      <c r="S72" s="883">
        <f t="shared" si="22"/>
        <v>0</v>
      </c>
      <c r="T72" s="884">
        <f t="shared" si="23"/>
        <v>1</v>
      </c>
      <c r="U72" s="879">
        <f t="shared" si="24"/>
        <v>0</v>
      </c>
      <c r="V72" s="879">
        <f t="shared" si="25"/>
        <v>0</v>
      </c>
      <c r="W72" s="884">
        <f t="shared" si="26"/>
        <v>0</v>
      </c>
      <c r="X72" s="885">
        <f t="shared" si="31"/>
        <v>0</v>
      </c>
      <c r="Y72" s="835"/>
      <c r="Z72" s="763"/>
      <c r="AB72" s="763"/>
      <c r="AC72" s="763"/>
      <c r="XFC72" s="695"/>
      <c r="XFD72" s="695"/>
    </row>
    <row r="73" customHeight="1" spans="2:26">
      <c r="B73" s="821"/>
      <c r="C73" s="858"/>
      <c r="K73" s="881"/>
      <c r="S73" s="729"/>
      <c r="X73" s="763"/>
      <c r="Y73" s="695">
        <f>SUM(Y41:Y72)</f>
        <v>91.66226125</v>
      </c>
      <c r="Z73" s="3"/>
    </row>
    <row r="74" ht="24.95" customHeight="1" spans="2:5">
      <c r="B74" s="770" t="s">
        <v>56</v>
      </c>
      <c r="C74" s="770"/>
      <c r="D74" s="770"/>
      <c r="E74" s="770"/>
    </row>
    <row r="75" customHeight="1" spans="2:19">
      <c r="B75" s="753" t="s">
        <v>57</v>
      </c>
      <c r="C75" s="732" t="s">
        <v>58</v>
      </c>
      <c r="D75" s="772" t="s">
        <v>59</v>
      </c>
      <c r="E75" s="859" t="s">
        <v>60</v>
      </c>
      <c r="G75" s="860" t="s">
        <v>61</v>
      </c>
      <c r="H75" s="860"/>
      <c r="S75" s="729"/>
    </row>
    <row r="76" customHeight="1" spans="2:19">
      <c r="B76" s="793" t="s">
        <v>62</v>
      </c>
      <c r="C76" s="861" t="s">
        <v>63</v>
      </c>
      <c r="D76" s="796">
        <v>0.3</v>
      </c>
      <c r="E76" s="862">
        <v>0.3</v>
      </c>
      <c r="F76" s="699"/>
      <c r="S76" s="729"/>
    </row>
    <row r="77" customHeight="1" spans="2:19">
      <c r="B77" s="789" t="s">
        <v>64</v>
      </c>
      <c r="C77" s="863" t="s">
        <v>65</v>
      </c>
      <c r="D77" s="792">
        <v>0.3</v>
      </c>
      <c r="E77" s="864">
        <v>0.3</v>
      </c>
      <c r="F77" s="699"/>
      <c r="S77" s="729"/>
    </row>
    <row r="78" s="729" customFormat="1" customHeight="1" spans="2:23">
      <c r="B78" s="789" t="s">
        <v>66</v>
      </c>
      <c r="C78" s="863" t="s">
        <v>67</v>
      </c>
      <c r="D78" s="792">
        <v>0.4</v>
      </c>
      <c r="E78" s="864">
        <v>0.4</v>
      </c>
      <c r="F78" s="865"/>
      <c r="G78" s="866"/>
      <c r="H78" s="867"/>
      <c r="I78" s="867"/>
      <c r="J78" s="867"/>
      <c r="K78" s="867"/>
      <c r="L78" s="695"/>
      <c r="M78" s="867"/>
      <c r="N78" s="867"/>
      <c r="S78" s="695"/>
      <c r="T78" s="763"/>
      <c r="U78" s="763"/>
      <c r="W78" s="695"/>
    </row>
    <row r="79" customHeight="1" spans="2:6">
      <c r="B79" s="789" t="s">
        <v>68</v>
      </c>
      <c r="C79" s="863" t="s">
        <v>69</v>
      </c>
      <c r="D79" s="792">
        <v>0.4</v>
      </c>
      <c r="E79" s="864">
        <v>0.4</v>
      </c>
      <c r="F79" s="865"/>
    </row>
    <row r="80" s="729" customFormat="1" customHeight="1" spans="2:23">
      <c r="B80" s="789" t="s">
        <v>70</v>
      </c>
      <c r="C80" s="863" t="s">
        <v>71</v>
      </c>
      <c r="D80" s="792">
        <v>0.5</v>
      </c>
      <c r="E80" s="864">
        <v>0.5</v>
      </c>
      <c r="F80" s="699"/>
      <c r="L80" s="695"/>
      <c r="S80" s="695"/>
      <c r="T80" s="763"/>
      <c r="U80" s="763"/>
      <c r="W80" s="695"/>
    </row>
    <row r="81" s="729" customFormat="1" customHeight="1" spans="2:23">
      <c r="B81" s="789" t="s">
        <v>72</v>
      </c>
      <c r="C81" s="863" t="s">
        <v>73</v>
      </c>
      <c r="D81" s="792">
        <v>0.5</v>
      </c>
      <c r="E81" s="864">
        <v>0.5</v>
      </c>
      <c r="F81" s="699"/>
      <c r="L81" s="695"/>
      <c r="S81" s="695"/>
      <c r="T81" s="763"/>
      <c r="U81" s="763"/>
      <c r="W81" s="695"/>
    </row>
    <row r="82" s="729" customFormat="1" customHeight="1" spans="2:23">
      <c r="B82" s="789" t="s">
        <v>74</v>
      </c>
      <c r="C82" s="863" t="s">
        <v>75</v>
      </c>
      <c r="D82" s="792">
        <v>0.6</v>
      </c>
      <c r="E82" s="864">
        <v>0.6</v>
      </c>
      <c r="F82" s="699"/>
      <c r="L82" s="695"/>
      <c r="S82" s="695"/>
      <c r="T82" s="763"/>
      <c r="U82" s="763"/>
      <c r="W82" s="695"/>
    </row>
    <row r="83" customHeight="1" spans="2:10">
      <c r="B83" s="793" t="s">
        <v>76</v>
      </c>
      <c r="C83" s="861" t="s">
        <v>77</v>
      </c>
      <c r="D83" s="796">
        <v>0.6</v>
      </c>
      <c r="E83" s="862">
        <v>0.6</v>
      </c>
      <c r="F83" s="699"/>
      <c r="G83" s="1"/>
      <c r="H83" s="1"/>
      <c r="I83" s="1"/>
      <c r="J83" s="1"/>
    </row>
    <row r="84" customHeight="1" spans="2:10">
      <c r="B84" s="789" t="s">
        <v>78</v>
      </c>
      <c r="C84" s="868" t="s">
        <v>79</v>
      </c>
      <c r="D84" s="812">
        <v>0.6</v>
      </c>
      <c r="E84" s="869">
        <v>0.6</v>
      </c>
      <c r="F84" s="699"/>
      <c r="I84" s="729"/>
      <c r="J84" s="729"/>
    </row>
    <row r="85" customHeight="1" spans="2:10">
      <c r="B85" s="789" t="s">
        <v>80</v>
      </c>
      <c r="C85" s="868" t="s">
        <v>81</v>
      </c>
      <c r="D85" s="870">
        <v>0.7</v>
      </c>
      <c r="E85" s="871">
        <v>0.6</v>
      </c>
      <c r="F85" s="699"/>
      <c r="I85" s="729"/>
      <c r="J85" s="729"/>
    </row>
    <row r="86" customHeight="1" spans="2:10">
      <c r="B86" s="789" t="s">
        <v>82</v>
      </c>
      <c r="C86" s="868" t="s">
        <v>81</v>
      </c>
      <c r="D86" s="812">
        <v>0.7</v>
      </c>
      <c r="E86" s="869">
        <v>0.7</v>
      </c>
      <c r="I86" s="729"/>
      <c r="J86" s="729"/>
    </row>
    <row r="87" customHeight="1" spans="2:10">
      <c r="B87" s="789" t="s">
        <v>83</v>
      </c>
      <c r="C87" s="868" t="s">
        <v>84</v>
      </c>
      <c r="D87" s="812">
        <v>0.8</v>
      </c>
      <c r="E87" s="869">
        <v>0.8</v>
      </c>
      <c r="F87" s="699"/>
      <c r="I87" s="729"/>
      <c r="J87" s="729"/>
    </row>
    <row r="88" customHeight="1" spans="2:10">
      <c r="B88" s="789" t="s">
        <v>85</v>
      </c>
      <c r="C88" s="868" t="s">
        <v>84</v>
      </c>
      <c r="D88" s="812">
        <v>0.8</v>
      </c>
      <c r="E88" s="869">
        <v>0.8</v>
      </c>
      <c r="F88" s="699"/>
      <c r="I88" s="729"/>
      <c r="J88" s="729"/>
    </row>
    <row r="89" customHeight="1" spans="2:10">
      <c r="B89" s="872" t="s">
        <v>86</v>
      </c>
      <c r="C89" s="873"/>
      <c r="D89" s="874">
        <v>0.9</v>
      </c>
      <c r="E89" s="875">
        <v>0.9</v>
      </c>
      <c r="F89" s="699"/>
      <c r="G89" s="1"/>
      <c r="H89" s="1"/>
      <c r="I89" s="729"/>
      <c r="J89" s="729"/>
    </row>
    <row r="90" customHeight="1" spans="5:15">
      <c r="E90" s="867"/>
      <c r="N90" s="729"/>
      <c r="O90" s="729"/>
    </row>
    <row r="91" customHeight="1" spans="5:15">
      <c r="E91" s="867"/>
      <c r="N91" s="729"/>
      <c r="O91" s="729"/>
    </row>
    <row r="92" customHeight="1" spans="5:15">
      <c r="E92" s="867"/>
      <c r="N92" s="729"/>
      <c r="O92" s="729"/>
    </row>
    <row r="93" customHeight="1" spans="5:15">
      <c r="E93" s="867"/>
      <c r="N93" s="729"/>
      <c r="O93" s="729"/>
    </row>
    <row r="94" customHeight="1" spans="5:15">
      <c r="E94" s="867"/>
      <c r="N94" s="729"/>
      <c r="O94" s="729"/>
    </row>
    <row r="95" customHeight="1" spans="5:15">
      <c r="E95" s="867"/>
      <c r="N95" s="729"/>
      <c r="O95" s="729"/>
    </row>
  </sheetData>
  <autoFilter ref="B2:Q89">
    <extLst/>
  </autoFilter>
  <mergeCells count="36">
    <mergeCell ref="K3:O3"/>
    <mergeCell ref="P3:S3"/>
    <mergeCell ref="K4:L4"/>
    <mergeCell ref="M4:N4"/>
    <mergeCell ref="P4:Q4"/>
    <mergeCell ref="R4:S4"/>
    <mergeCell ref="O39:S39"/>
    <mergeCell ref="U39:X39"/>
    <mergeCell ref="O40:P40"/>
    <mergeCell ref="Q40:R40"/>
    <mergeCell ref="T40:U40"/>
    <mergeCell ref="V40:W40"/>
    <mergeCell ref="G75:H75"/>
    <mergeCell ref="A3:A4"/>
    <mergeCell ref="A39:A40"/>
    <mergeCell ref="B3:B4"/>
    <mergeCell ref="D39:D40"/>
    <mergeCell ref="F76:F77"/>
    <mergeCell ref="F78:F79"/>
    <mergeCell ref="F80:F81"/>
    <mergeCell ref="F82:F85"/>
    <mergeCell ref="F87:F89"/>
    <mergeCell ref="K39:K40"/>
    <mergeCell ref="L39:L40"/>
    <mergeCell ref="U3:U4"/>
    <mergeCell ref="Z27:Z28"/>
    <mergeCell ref="C3:D4"/>
    <mergeCell ref="E3:F4"/>
    <mergeCell ref="G3:H4"/>
    <mergeCell ref="I3:J4"/>
    <mergeCell ref="V3:W4"/>
    <mergeCell ref="B39:C40"/>
    <mergeCell ref="E39:F40"/>
    <mergeCell ref="G39:H40"/>
    <mergeCell ref="I39:J40"/>
    <mergeCell ref="M39:N40"/>
  </mergeCell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tabColor rgb="FFFF0000"/>
  </sheetPr>
  <dimension ref="B1:Q44"/>
  <sheetViews>
    <sheetView workbookViewId="0">
      <selection activeCell="K7" sqref="K7:K15"/>
    </sheetView>
  </sheetViews>
  <sheetFormatPr defaultColWidth="9" defaultRowHeight="15.95" customHeight="1"/>
  <cols>
    <col min="1" max="1" width="1.875" customWidth="1"/>
    <col min="2" max="2" width="18.75" customWidth="1"/>
    <col min="5" max="5" width="9" style="691"/>
    <col min="9" max="9" width="10.375" customWidth="1"/>
    <col min="10" max="11" width="10.25" customWidth="1"/>
  </cols>
  <sheetData>
    <row r="1" customHeight="1" spans="2:6">
      <c r="B1" s="692"/>
      <c r="C1" s="692"/>
      <c r="D1" s="692"/>
      <c r="E1" s="693"/>
      <c r="F1" s="692"/>
    </row>
    <row r="2" ht="24.95" customHeight="1" spans="2:6">
      <c r="B2" s="694" t="s">
        <v>87</v>
      </c>
      <c r="C2" s="692"/>
      <c r="D2" s="692"/>
      <c r="E2" s="693"/>
      <c r="F2" s="692"/>
    </row>
    <row r="3" customHeight="1" spans="2:17">
      <c r="B3" s="695"/>
      <c r="C3" s="696"/>
      <c r="D3" s="697"/>
      <c r="E3" s="698"/>
      <c r="F3" s="699"/>
      <c r="G3" s="699"/>
      <c r="H3" s="699"/>
      <c r="I3" s="699"/>
      <c r="J3" s="699"/>
      <c r="K3" s="729"/>
      <c r="L3" s="695"/>
      <c r="M3" s="695"/>
      <c r="N3" s="695"/>
      <c r="O3" s="695"/>
      <c r="P3" s="695"/>
      <c r="Q3" s="695"/>
    </row>
    <row r="4" customHeight="1" spans="2:17">
      <c r="B4" s="700"/>
      <c r="C4" s="701" t="s">
        <v>88</v>
      </c>
      <c r="D4" s="702" t="s">
        <v>89</v>
      </c>
      <c r="E4" s="702" t="s">
        <v>90</v>
      </c>
      <c r="F4" s="702" t="s">
        <v>91</v>
      </c>
      <c r="G4" s="702" t="s">
        <v>92</v>
      </c>
      <c r="H4" s="703" t="s">
        <v>93</v>
      </c>
      <c r="I4" s="730" t="s">
        <v>94</v>
      </c>
      <c r="J4" s="731" t="s">
        <v>95</v>
      </c>
      <c r="K4" s="729"/>
      <c r="L4" s="732" t="s">
        <v>96</v>
      </c>
      <c r="M4" s="732" t="s">
        <v>97</v>
      </c>
      <c r="N4" s="732" t="s">
        <v>98</v>
      </c>
      <c r="O4" s="732" t="s">
        <v>99</v>
      </c>
      <c r="P4" s="732" t="s">
        <v>100</v>
      </c>
      <c r="Q4" s="755"/>
    </row>
    <row r="5" customHeight="1" spans="2:17">
      <c r="B5" s="704"/>
      <c r="C5" s="705"/>
      <c r="D5" s="706"/>
      <c r="E5" s="706"/>
      <c r="F5" s="706"/>
      <c r="G5" s="706"/>
      <c r="H5" s="707"/>
      <c r="I5" s="733"/>
      <c r="J5" s="734">
        <v>4.17</v>
      </c>
      <c r="L5" s="735">
        <v>4.6</v>
      </c>
      <c r="M5" s="735">
        <v>4.5</v>
      </c>
      <c r="N5" s="735">
        <v>4.8</v>
      </c>
      <c r="O5" s="735">
        <v>4</v>
      </c>
      <c r="P5" s="735">
        <v>3.82</v>
      </c>
      <c r="Q5" s="756" t="s">
        <v>101</v>
      </c>
    </row>
    <row r="6" customHeight="1" spans="2:17">
      <c r="B6" s="708"/>
      <c r="C6" s="709"/>
      <c r="D6" s="710" t="s">
        <v>102</v>
      </c>
      <c r="E6" s="710" t="s">
        <v>103</v>
      </c>
      <c r="F6" s="710" t="s">
        <v>104</v>
      </c>
      <c r="G6" s="710" t="s">
        <v>103</v>
      </c>
      <c r="H6" s="711" t="s">
        <v>103</v>
      </c>
      <c r="I6" s="736" t="s">
        <v>105</v>
      </c>
      <c r="J6" s="737"/>
      <c r="K6" s="738" t="s">
        <v>106</v>
      </c>
      <c r="L6" s="739">
        <v>2.8</v>
      </c>
      <c r="M6" s="739">
        <v>2.5</v>
      </c>
      <c r="N6" s="739">
        <v>3.1</v>
      </c>
      <c r="O6" s="739">
        <v>2.1</v>
      </c>
      <c r="P6" s="739">
        <v>1.6</v>
      </c>
      <c r="Q6" s="757" t="s">
        <v>107</v>
      </c>
    </row>
    <row r="7" customHeight="1" spans="2:17">
      <c r="B7" s="712" t="s">
        <v>108</v>
      </c>
      <c r="C7" s="713">
        <v>1</v>
      </c>
      <c r="D7" s="714">
        <v>18.4</v>
      </c>
      <c r="E7" s="714">
        <v>24.4</v>
      </c>
      <c r="F7" s="714">
        <v>4.6</v>
      </c>
      <c r="G7" s="715">
        <v>1</v>
      </c>
      <c r="H7" s="716"/>
      <c r="I7" s="740"/>
      <c r="J7" s="741">
        <v>1.97</v>
      </c>
      <c r="K7">
        <f>J5-J7</f>
        <v>2.2</v>
      </c>
      <c r="L7" s="742">
        <v>0</v>
      </c>
      <c r="M7" s="742">
        <v>0</v>
      </c>
      <c r="N7" s="742">
        <v>1</v>
      </c>
      <c r="O7" s="742">
        <v>0</v>
      </c>
      <c r="P7" s="742">
        <v>0</v>
      </c>
      <c r="Q7" s="758"/>
    </row>
    <row r="8" customHeight="1" spans="2:17">
      <c r="B8" s="717" t="s">
        <v>109</v>
      </c>
      <c r="C8" s="718" t="s">
        <v>110</v>
      </c>
      <c r="D8" s="719">
        <v>16.9</v>
      </c>
      <c r="E8" s="720" t="s">
        <v>111</v>
      </c>
      <c r="F8" s="720" t="s">
        <v>112</v>
      </c>
      <c r="G8" s="719">
        <v>38</v>
      </c>
      <c r="H8" s="721"/>
      <c r="I8" s="743"/>
      <c r="J8" s="744">
        <v>0.07</v>
      </c>
      <c r="K8">
        <f>J7-J8</f>
        <v>1.9</v>
      </c>
      <c r="L8" s="745">
        <v>1.6</v>
      </c>
      <c r="M8" s="745">
        <v>3</v>
      </c>
      <c r="N8" s="745">
        <v>3.1</v>
      </c>
      <c r="O8" s="745">
        <v>3.1</v>
      </c>
      <c r="P8" s="745">
        <v>3.2</v>
      </c>
      <c r="Q8" s="759"/>
    </row>
    <row r="9" customHeight="1" spans="2:17">
      <c r="B9" s="712" t="s">
        <v>113</v>
      </c>
      <c r="C9" s="713" t="s">
        <v>114</v>
      </c>
      <c r="D9" s="715">
        <v>17</v>
      </c>
      <c r="E9" s="715">
        <v>8.6</v>
      </c>
      <c r="F9" s="715">
        <v>2</v>
      </c>
      <c r="G9" s="715">
        <v>12</v>
      </c>
      <c r="H9" s="722"/>
      <c r="I9" s="746"/>
      <c r="J9" s="741">
        <v>-7.23</v>
      </c>
      <c r="K9">
        <f t="shared" ref="K9:K15" si="0">J8-J9</f>
        <v>7.3</v>
      </c>
      <c r="L9" s="742">
        <v>1.4</v>
      </c>
      <c r="M9" s="742">
        <v>2</v>
      </c>
      <c r="N9" s="742">
        <v>1.9</v>
      </c>
      <c r="O9" s="742">
        <v>2</v>
      </c>
      <c r="P9" s="742">
        <v>1.8</v>
      </c>
      <c r="Q9" s="758"/>
    </row>
    <row r="10" customHeight="1" spans="2:17">
      <c r="B10" s="723" t="s">
        <v>115</v>
      </c>
      <c r="C10" s="718" t="s">
        <v>116</v>
      </c>
      <c r="D10" s="719">
        <v>16.8</v>
      </c>
      <c r="E10" s="719">
        <v>10</v>
      </c>
      <c r="F10" s="719">
        <v>1.9</v>
      </c>
      <c r="G10" s="719">
        <v>37</v>
      </c>
      <c r="H10" s="721"/>
      <c r="I10" s="743"/>
      <c r="J10" s="744">
        <v>-8.13</v>
      </c>
      <c r="K10">
        <f t="shared" si="0"/>
        <v>0.9</v>
      </c>
      <c r="L10" s="745">
        <v>2.5</v>
      </c>
      <c r="M10" s="745">
        <v>2</v>
      </c>
      <c r="N10" s="745">
        <v>2</v>
      </c>
      <c r="O10" s="745">
        <v>0</v>
      </c>
      <c r="P10" s="745">
        <v>3</v>
      </c>
      <c r="Q10" s="759"/>
    </row>
    <row r="11" customHeight="1" spans="2:17">
      <c r="B11" s="712" t="s">
        <v>117</v>
      </c>
      <c r="C11" s="713" t="s">
        <v>118</v>
      </c>
      <c r="D11" s="715">
        <v>18.2</v>
      </c>
      <c r="E11" s="715">
        <v>20.5</v>
      </c>
      <c r="F11" s="715">
        <v>4.8</v>
      </c>
      <c r="G11" s="715">
        <v>1</v>
      </c>
      <c r="H11" s="722"/>
      <c r="I11" s="746"/>
      <c r="J11" s="747">
        <v>-8.13</v>
      </c>
      <c r="K11">
        <f t="shared" si="0"/>
        <v>0</v>
      </c>
      <c r="L11" s="742">
        <v>1.2</v>
      </c>
      <c r="M11" s="742">
        <v>0</v>
      </c>
      <c r="N11" s="742">
        <v>0</v>
      </c>
      <c r="O11" s="742">
        <v>0</v>
      </c>
      <c r="P11" s="742">
        <v>1</v>
      </c>
      <c r="Q11" s="758"/>
    </row>
    <row r="12" customHeight="1" spans="2:17">
      <c r="B12" s="717" t="s">
        <v>119</v>
      </c>
      <c r="C12" s="718" t="s">
        <v>120</v>
      </c>
      <c r="D12" s="719">
        <v>18.2</v>
      </c>
      <c r="E12" s="719">
        <v>20.5</v>
      </c>
      <c r="F12" s="719">
        <v>4.8</v>
      </c>
      <c r="G12" s="719">
        <v>122</v>
      </c>
      <c r="H12" s="721"/>
      <c r="I12" s="743"/>
      <c r="J12" s="744">
        <v>-11.33</v>
      </c>
      <c r="K12">
        <f t="shared" si="0"/>
        <v>3.2</v>
      </c>
      <c r="L12" s="745">
        <v>5.4</v>
      </c>
      <c r="M12" s="745">
        <v>4.7</v>
      </c>
      <c r="N12" s="745">
        <v>4.3</v>
      </c>
      <c r="O12" s="745">
        <v>5.9</v>
      </c>
      <c r="P12" s="745">
        <v>3</v>
      </c>
      <c r="Q12" s="759"/>
    </row>
    <row r="13" customHeight="1" spans="2:17">
      <c r="B13" s="712" t="s">
        <v>121</v>
      </c>
      <c r="C13" s="713" t="s">
        <v>122</v>
      </c>
      <c r="D13" s="715">
        <v>19.2</v>
      </c>
      <c r="E13" s="724" t="s">
        <v>123</v>
      </c>
      <c r="F13" s="724" t="s">
        <v>124</v>
      </c>
      <c r="G13" s="715">
        <v>117</v>
      </c>
      <c r="H13" s="722"/>
      <c r="I13" s="746"/>
      <c r="J13" s="741">
        <v>-13.33</v>
      </c>
      <c r="K13">
        <f t="shared" si="0"/>
        <v>2</v>
      </c>
      <c r="L13" s="742">
        <v>3.9</v>
      </c>
      <c r="M13" s="742">
        <v>3.3</v>
      </c>
      <c r="N13" s="742">
        <v>4.9</v>
      </c>
      <c r="O13" s="742">
        <v>6</v>
      </c>
      <c r="P13" s="742">
        <v>5</v>
      </c>
      <c r="Q13" s="758"/>
    </row>
    <row r="14" customHeight="1" spans="2:17">
      <c r="B14" s="717" t="s">
        <v>109</v>
      </c>
      <c r="C14" s="718" t="s">
        <v>125</v>
      </c>
      <c r="D14" s="719">
        <v>19.2</v>
      </c>
      <c r="E14" s="720" t="s">
        <v>126</v>
      </c>
      <c r="F14" s="720" t="s">
        <v>127</v>
      </c>
      <c r="G14" s="719">
        <v>141</v>
      </c>
      <c r="H14" s="721"/>
      <c r="I14" s="743"/>
      <c r="J14" s="744">
        <v>-13.83</v>
      </c>
      <c r="K14">
        <f t="shared" si="0"/>
        <v>0.5</v>
      </c>
      <c r="L14" s="745">
        <v>3</v>
      </c>
      <c r="M14" s="745">
        <v>0</v>
      </c>
      <c r="N14" s="745">
        <v>1.9</v>
      </c>
      <c r="O14" s="745">
        <v>1.5</v>
      </c>
      <c r="P14" s="745">
        <v>2</v>
      </c>
      <c r="Q14" s="759"/>
    </row>
    <row r="15" customHeight="1" spans="2:17">
      <c r="B15" s="712" t="s">
        <v>121</v>
      </c>
      <c r="C15" s="713" t="s">
        <v>128</v>
      </c>
      <c r="D15" s="715">
        <v>19.5</v>
      </c>
      <c r="E15" s="724" t="s">
        <v>129</v>
      </c>
      <c r="F15" s="724" t="s">
        <v>130</v>
      </c>
      <c r="G15" s="715">
        <v>122</v>
      </c>
      <c r="H15" s="722"/>
      <c r="I15" s="748"/>
      <c r="J15" s="741">
        <v>-15.91</v>
      </c>
      <c r="K15">
        <f t="shared" si="0"/>
        <v>2.08</v>
      </c>
      <c r="L15" s="742">
        <v>14.5</v>
      </c>
      <c r="M15" s="742">
        <v>0</v>
      </c>
      <c r="N15" s="742">
        <v>14.9</v>
      </c>
      <c r="O15" s="742">
        <v>14.7</v>
      </c>
      <c r="P15" s="742">
        <v>15.9</v>
      </c>
      <c r="Q15" s="758"/>
    </row>
    <row r="16" customHeight="1" spans="2:17">
      <c r="B16" s="717" t="s">
        <v>121</v>
      </c>
      <c r="C16" s="718" t="s">
        <v>131</v>
      </c>
      <c r="D16" s="719">
        <v>19.8</v>
      </c>
      <c r="E16" s="720" t="s">
        <v>132</v>
      </c>
      <c r="F16" s="720" t="s">
        <v>133</v>
      </c>
      <c r="G16" s="719">
        <v>367</v>
      </c>
      <c r="H16" s="721"/>
      <c r="I16" s="749"/>
      <c r="J16" s="744"/>
      <c r="L16" s="745">
        <v>8.3</v>
      </c>
      <c r="M16" s="745">
        <v>0</v>
      </c>
      <c r="N16" s="745">
        <v>8.1</v>
      </c>
      <c r="O16" s="745">
        <v>8.7</v>
      </c>
      <c r="P16" s="745">
        <v>7.1</v>
      </c>
      <c r="Q16" s="759"/>
    </row>
    <row r="17" customHeight="1" spans="2:17">
      <c r="B17" s="712" t="s">
        <v>134</v>
      </c>
      <c r="C17" s="713" t="s">
        <v>135</v>
      </c>
      <c r="D17" s="715">
        <v>20.1</v>
      </c>
      <c r="E17" s="724" t="s">
        <v>136</v>
      </c>
      <c r="F17" s="724" t="s">
        <v>137</v>
      </c>
      <c r="G17" s="715"/>
      <c r="H17" s="722"/>
      <c r="I17" s="748"/>
      <c r="J17" s="741"/>
      <c r="L17" s="742">
        <v>0</v>
      </c>
      <c r="M17" s="742">
        <v>0</v>
      </c>
      <c r="N17" s="742">
        <v>0</v>
      </c>
      <c r="O17" s="742">
        <v>0</v>
      </c>
      <c r="P17" s="742">
        <v>0</v>
      </c>
      <c r="Q17" s="758"/>
    </row>
    <row r="18" customHeight="1" spans="2:17">
      <c r="B18" s="717" t="s">
        <v>138</v>
      </c>
      <c r="C18" s="718" t="s">
        <v>139</v>
      </c>
      <c r="D18" s="719"/>
      <c r="E18" s="719"/>
      <c r="F18" s="719"/>
      <c r="G18" s="719"/>
      <c r="H18" s="721"/>
      <c r="I18" s="749"/>
      <c r="J18" s="744"/>
      <c r="L18" s="745">
        <v>4.8</v>
      </c>
      <c r="M18" s="745">
        <v>0</v>
      </c>
      <c r="N18" s="745">
        <v>6.1</v>
      </c>
      <c r="O18" s="745">
        <v>3.1</v>
      </c>
      <c r="P18" s="745">
        <v>3.9</v>
      </c>
      <c r="Q18" s="759"/>
    </row>
    <row r="19" customHeight="1" spans="2:17">
      <c r="B19" s="712" t="s">
        <v>140</v>
      </c>
      <c r="C19" s="725" t="s">
        <v>141</v>
      </c>
      <c r="D19" s="726"/>
      <c r="E19" s="726"/>
      <c r="F19" s="726"/>
      <c r="G19" s="726"/>
      <c r="H19" s="727"/>
      <c r="I19" s="750"/>
      <c r="J19" s="751"/>
      <c r="L19" s="752">
        <v>2.4</v>
      </c>
      <c r="M19" s="752">
        <v>0</v>
      </c>
      <c r="N19" s="752">
        <v>2.25</v>
      </c>
      <c r="O19" s="752">
        <v>0</v>
      </c>
      <c r="P19" s="752">
        <v>4.1</v>
      </c>
      <c r="Q19" s="760"/>
    </row>
    <row r="21" customHeight="1" spans="3:3">
      <c r="C21" t="s">
        <v>142</v>
      </c>
    </row>
    <row r="22" customHeight="1" spans="3:3">
      <c r="C22" t="s">
        <v>143</v>
      </c>
    </row>
    <row r="23" customHeight="1" spans="3:3">
      <c r="C23" t="s">
        <v>144</v>
      </c>
    </row>
    <row r="26" customHeight="1" spans="2:17">
      <c r="B26" s="695"/>
      <c r="C26" s="696"/>
      <c r="D26" s="697"/>
      <c r="E26" s="698"/>
      <c r="F26" s="699"/>
      <c r="G26" s="699"/>
      <c r="H26" s="699"/>
      <c r="I26" s="699"/>
      <c r="J26" s="699"/>
      <c r="K26" s="729"/>
      <c r="L26" s="695"/>
      <c r="M26" s="695"/>
      <c r="N26" s="695"/>
      <c r="O26" s="695"/>
      <c r="P26" s="695"/>
      <c r="Q26" s="695"/>
    </row>
    <row r="27" customHeight="1" spans="2:17">
      <c r="B27" s="700"/>
      <c r="C27" s="701" t="s">
        <v>88</v>
      </c>
      <c r="D27" s="702" t="s">
        <v>89</v>
      </c>
      <c r="E27" s="702" t="s">
        <v>90</v>
      </c>
      <c r="F27" s="702" t="s">
        <v>91</v>
      </c>
      <c r="G27" s="702" t="s">
        <v>92</v>
      </c>
      <c r="H27" s="703" t="s">
        <v>93</v>
      </c>
      <c r="I27" s="730" t="s">
        <v>94</v>
      </c>
      <c r="J27" s="753" t="s">
        <v>145</v>
      </c>
      <c r="K27" s="732" t="s">
        <v>146</v>
      </c>
      <c r="L27" s="732" t="s">
        <v>147</v>
      </c>
      <c r="M27" s="732" t="s">
        <v>97</v>
      </c>
      <c r="N27" s="732" t="s">
        <v>98</v>
      </c>
      <c r="O27" s="732" t="s">
        <v>99</v>
      </c>
      <c r="P27" s="732" t="s">
        <v>100</v>
      </c>
      <c r="Q27" s="755"/>
    </row>
    <row r="28" customHeight="1" spans="2:17">
      <c r="B28" s="704"/>
      <c r="C28" s="705"/>
      <c r="D28" s="706"/>
      <c r="E28" s="706"/>
      <c r="F28" s="706"/>
      <c r="G28" s="706"/>
      <c r="H28" s="707"/>
      <c r="I28" s="733"/>
      <c r="J28" s="754">
        <v>4.2</v>
      </c>
      <c r="K28" s="735">
        <v>4.6</v>
      </c>
      <c r="L28" s="735">
        <v>3.8</v>
      </c>
      <c r="M28" s="735">
        <v>4.5</v>
      </c>
      <c r="N28" s="735">
        <v>4.8</v>
      </c>
      <c r="O28" s="735">
        <v>4</v>
      </c>
      <c r="P28" s="735">
        <v>3.82</v>
      </c>
      <c r="Q28" s="756" t="s">
        <v>101</v>
      </c>
    </row>
    <row r="29" customHeight="1" spans="2:17">
      <c r="B29" s="708"/>
      <c r="C29" s="709"/>
      <c r="D29" s="710" t="s">
        <v>102</v>
      </c>
      <c r="E29" s="710" t="s">
        <v>103</v>
      </c>
      <c r="F29" s="710" t="s">
        <v>104</v>
      </c>
      <c r="G29" s="710" t="s">
        <v>103</v>
      </c>
      <c r="H29" s="711" t="s">
        <v>103</v>
      </c>
      <c r="I29" s="736" t="s">
        <v>105</v>
      </c>
      <c r="J29" s="737">
        <v>2.2</v>
      </c>
      <c r="K29" s="739">
        <v>2.8</v>
      </c>
      <c r="L29" s="739">
        <v>2</v>
      </c>
      <c r="M29" s="739">
        <v>2.5</v>
      </c>
      <c r="N29" s="739">
        <v>3.1</v>
      </c>
      <c r="O29" s="739">
        <v>2.1</v>
      </c>
      <c r="P29" s="739">
        <v>1.6</v>
      </c>
      <c r="Q29" s="757" t="s">
        <v>107</v>
      </c>
    </row>
    <row r="30" customHeight="1" spans="2:17">
      <c r="B30" s="712" t="s">
        <v>108</v>
      </c>
      <c r="C30" s="713">
        <v>1</v>
      </c>
      <c r="D30" s="714">
        <v>19.4</v>
      </c>
      <c r="E30" s="714">
        <v>5</v>
      </c>
      <c r="F30" s="714">
        <v>10</v>
      </c>
      <c r="G30" s="715"/>
      <c r="H30" s="716"/>
      <c r="I30" s="740"/>
      <c r="J30" s="741">
        <v>0</v>
      </c>
      <c r="K30" s="742">
        <v>0</v>
      </c>
      <c r="L30" s="742">
        <v>0</v>
      </c>
      <c r="M30" s="742">
        <v>0</v>
      </c>
      <c r="N30" s="742">
        <v>1</v>
      </c>
      <c r="O30" s="742">
        <v>0</v>
      </c>
      <c r="P30" s="742">
        <v>0</v>
      </c>
      <c r="Q30" s="758"/>
    </row>
    <row r="31" customHeight="1" spans="2:17">
      <c r="B31" s="717" t="s">
        <v>115</v>
      </c>
      <c r="C31" s="718" t="s">
        <v>148</v>
      </c>
      <c r="D31" s="719">
        <v>18.7</v>
      </c>
      <c r="E31" s="719">
        <v>14.8</v>
      </c>
      <c r="F31" s="719">
        <v>27</v>
      </c>
      <c r="G31" s="719">
        <v>40</v>
      </c>
      <c r="H31" s="721">
        <v>120</v>
      </c>
      <c r="I31" s="743">
        <v>0.5</v>
      </c>
      <c r="J31" s="744">
        <v>2.2</v>
      </c>
      <c r="K31" s="745">
        <v>1.6</v>
      </c>
      <c r="L31" s="745">
        <v>3.2</v>
      </c>
      <c r="M31" s="745">
        <v>3</v>
      </c>
      <c r="N31" s="745">
        <v>3.1</v>
      </c>
      <c r="O31" s="745">
        <v>3.1</v>
      </c>
      <c r="P31" s="745">
        <v>3.2</v>
      </c>
      <c r="Q31" s="759"/>
    </row>
    <row r="32" customHeight="1" spans="2:17">
      <c r="B32" s="712" t="s">
        <v>149</v>
      </c>
      <c r="C32" s="713" t="s">
        <v>150</v>
      </c>
      <c r="D32" s="715">
        <v>18.7</v>
      </c>
      <c r="E32" s="715">
        <v>22</v>
      </c>
      <c r="F32" s="715">
        <v>12.8</v>
      </c>
      <c r="G32" s="715">
        <v>38</v>
      </c>
      <c r="H32" s="722">
        <v>100</v>
      </c>
      <c r="I32" s="746">
        <v>0.01</v>
      </c>
      <c r="J32" s="741">
        <v>1.8</v>
      </c>
      <c r="K32" s="742">
        <v>1.4</v>
      </c>
      <c r="L32" s="742">
        <v>0</v>
      </c>
      <c r="M32" s="742">
        <v>2</v>
      </c>
      <c r="N32" s="742">
        <v>1.9</v>
      </c>
      <c r="O32" s="742">
        <v>2</v>
      </c>
      <c r="P32" s="742">
        <v>1.8</v>
      </c>
      <c r="Q32" s="758"/>
    </row>
    <row r="33" customHeight="1" spans="2:17">
      <c r="B33" s="723" t="s">
        <v>151</v>
      </c>
      <c r="C33" s="718" t="s">
        <v>152</v>
      </c>
      <c r="D33" s="719"/>
      <c r="E33" s="719">
        <v>13.8</v>
      </c>
      <c r="F33" s="719">
        <v>5.5</v>
      </c>
      <c r="G33" s="719">
        <v>15</v>
      </c>
      <c r="H33" s="721">
        <v>60</v>
      </c>
      <c r="I33" s="743">
        <v>0.1</v>
      </c>
      <c r="J33" s="744">
        <v>3.2</v>
      </c>
      <c r="K33" s="745">
        <v>2.5</v>
      </c>
      <c r="L33" s="745">
        <v>0</v>
      </c>
      <c r="M33" s="745">
        <v>2</v>
      </c>
      <c r="N33" s="745">
        <v>2</v>
      </c>
      <c r="O33" s="745">
        <v>0</v>
      </c>
      <c r="P33" s="745">
        <v>3</v>
      </c>
      <c r="Q33" s="759"/>
    </row>
    <row r="34" customHeight="1" spans="2:17">
      <c r="B34" s="712" t="s">
        <v>149</v>
      </c>
      <c r="C34" s="713" t="s">
        <v>153</v>
      </c>
      <c r="D34" s="715">
        <v>17</v>
      </c>
      <c r="E34" s="715">
        <v>24.7</v>
      </c>
      <c r="F34" s="715">
        <v>17.4</v>
      </c>
      <c r="G34" s="715">
        <v>38</v>
      </c>
      <c r="H34" s="722">
        <v>100</v>
      </c>
      <c r="I34" s="746">
        <v>0.01</v>
      </c>
      <c r="J34" s="741">
        <v>1.9</v>
      </c>
      <c r="K34" s="742">
        <v>1.2</v>
      </c>
      <c r="L34" s="742">
        <v>3.8</v>
      </c>
      <c r="M34" s="742">
        <v>0</v>
      </c>
      <c r="N34" s="742">
        <v>0</v>
      </c>
      <c r="O34" s="742">
        <v>0</v>
      </c>
      <c r="P34" s="742">
        <v>1</v>
      </c>
      <c r="Q34" s="758"/>
    </row>
    <row r="35" customHeight="1" spans="2:17">
      <c r="B35" s="717" t="s">
        <v>115</v>
      </c>
      <c r="C35" s="718" t="s">
        <v>154</v>
      </c>
      <c r="D35" s="719">
        <v>18.7</v>
      </c>
      <c r="E35" s="719">
        <v>16</v>
      </c>
      <c r="F35" s="719">
        <v>24.1</v>
      </c>
      <c r="G35" s="719">
        <v>35</v>
      </c>
      <c r="H35" s="721">
        <v>100</v>
      </c>
      <c r="I35" s="743">
        <v>0.5</v>
      </c>
      <c r="J35" s="744">
        <v>2.9</v>
      </c>
      <c r="K35" s="745">
        <v>5.4</v>
      </c>
      <c r="L35" s="745">
        <v>4.9</v>
      </c>
      <c r="M35" s="745">
        <v>4.7</v>
      </c>
      <c r="N35" s="745">
        <v>4.3</v>
      </c>
      <c r="O35" s="745">
        <v>5.9</v>
      </c>
      <c r="P35" s="745">
        <v>3</v>
      </c>
      <c r="Q35" s="759"/>
    </row>
    <row r="36" customHeight="1" spans="2:17">
      <c r="B36" s="712" t="s">
        <v>149</v>
      </c>
      <c r="C36" s="713" t="s">
        <v>155</v>
      </c>
      <c r="D36" s="715">
        <v>19.2</v>
      </c>
      <c r="E36" s="715">
        <v>28.9</v>
      </c>
      <c r="F36" s="715">
        <v>14</v>
      </c>
      <c r="G36" s="715">
        <v>45</v>
      </c>
      <c r="H36" s="722">
        <v>120</v>
      </c>
      <c r="I36" s="746">
        <v>0.005</v>
      </c>
      <c r="J36" s="741">
        <v>3.45</v>
      </c>
      <c r="K36" s="742">
        <v>3.9</v>
      </c>
      <c r="L36" s="742">
        <v>3.6</v>
      </c>
      <c r="M36" s="742">
        <v>3.3</v>
      </c>
      <c r="N36" s="742">
        <v>4.9</v>
      </c>
      <c r="O36" s="742">
        <v>6</v>
      </c>
      <c r="P36" s="742">
        <v>5</v>
      </c>
      <c r="Q36" s="758"/>
    </row>
    <row r="37" customHeight="1" spans="2:17">
      <c r="B37" s="717" t="s">
        <v>115</v>
      </c>
      <c r="C37" s="718" t="s">
        <v>156</v>
      </c>
      <c r="D37" s="719">
        <v>18.7</v>
      </c>
      <c r="E37" s="719">
        <v>14</v>
      </c>
      <c r="F37" s="719">
        <v>25</v>
      </c>
      <c r="G37" s="719">
        <v>45</v>
      </c>
      <c r="H37" s="721">
        <v>140</v>
      </c>
      <c r="I37" s="743">
        <v>0.5</v>
      </c>
      <c r="J37" s="744">
        <v>0</v>
      </c>
      <c r="K37" s="745">
        <v>3</v>
      </c>
      <c r="L37" s="745">
        <v>2.8</v>
      </c>
      <c r="M37" s="745">
        <v>0</v>
      </c>
      <c r="N37" s="745">
        <v>1.9</v>
      </c>
      <c r="O37" s="745">
        <v>1.5</v>
      </c>
      <c r="P37" s="745">
        <v>2</v>
      </c>
      <c r="Q37" s="759"/>
    </row>
    <row r="38" customHeight="1" spans="2:17">
      <c r="B38" s="712" t="s">
        <v>157</v>
      </c>
      <c r="C38" s="713" t="s">
        <v>158</v>
      </c>
      <c r="D38" s="715">
        <v>19.3</v>
      </c>
      <c r="E38" s="715">
        <v>2</v>
      </c>
      <c r="F38" s="715">
        <v>25</v>
      </c>
      <c r="G38" s="715">
        <v>45</v>
      </c>
      <c r="H38" s="722">
        <v>110</v>
      </c>
      <c r="I38" s="748"/>
      <c r="J38" s="741">
        <v>0</v>
      </c>
      <c r="K38" s="742">
        <v>14.5</v>
      </c>
      <c r="L38" s="742">
        <v>15.8</v>
      </c>
      <c r="M38" s="742">
        <v>0</v>
      </c>
      <c r="N38" s="742">
        <v>14.9</v>
      </c>
      <c r="O38" s="742">
        <v>14.7</v>
      </c>
      <c r="P38" s="742">
        <v>15.9</v>
      </c>
      <c r="Q38" s="758"/>
    </row>
    <row r="39" customHeight="1" spans="2:17">
      <c r="B39" s="717" t="s">
        <v>149</v>
      </c>
      <c r="C39" s="718" t="s">
        <v>159</v>
      </c>
      <c r="D39" s="719">
        <v>19.3</v>
      </c>
      <c r="E39" s="719">
        <v>36.2</v>
      </c>
      <c r="F39" s="719">
        <v>15.8</v>
      </c>
      <c r="G39" s="719">
        <v>65</v>
      </c>
      <c r="H39" s="721">
        <v>160</v>
      </c>
      <c r="I39" s="749"/>
      <c r="J39" s="744">
        <v>0</v>
      </c>
      <c r="K39" s="745">
        <v>8.3</v>
      </c>
      <c r="L39" s="745">
        <v>7.9</v>
      </c>
      <c r="M39" s="745">
        <v>0</v>
      </c>
      <c r="N39" s="745">
        <v>8.1</v>
      </c>
      <c r="O39" s="745">
        <v>8.7</v>
      </c>
      <c r="P39" s="745">
        <v>7.1</v>
      </c>
      <c r="Q39" s="759"/>
    </row>
    <row r="40" customHeight="1" spans="2:17">
      <c r="B40" s="712" t="s">
        <v>115</v>
      </c>
      <c r="C40" s="713" t="s">
        <v>160</v>
      </c>
      <c r="D40" s="715">
        <v>19</v>
      </c>
      <c r="E40" s="715">
        <v>16</v>
      </c>
      <c r="F40" s="715">
        <v>26.7</v>
      </c>
      <c r="G40" s="715">
        <v>50</v>
      </c>
      <c r="H40" s="722">
        <v>160</v>
      </c>
      <c r="I40" s="748"/>
      <c r="J40" s="741">
        <v>0</v>
      </c>
      <c r="K40" s="742">
        <v>0</v>
      </c>
      <c r="L40" s="742">
        <v>1</v>
      </c>
      <c r="M40" s="742">
        <v>0</v>
      </c>
      <c r="N40" s="742">
        <v>0</v>
      </c>
      <c r="O40" s="742">
        <v>0</v>
      </c>
      <c r="P40" s="742">
        <v>0</v>
      </c>
      <c r="Q40" s="758"/>
    </row>
    <row r="41" customHeight="1" spans="2:17">
      <c r="B41" s="717" t="s">
        <v>149</v>
      </c>
      <c r="C41" s="718" t="s">
        <v>161</v>
      </c>
      <c r="D41" s="719">
        <v>19.5</v>
      </c>
      <c r="E41" s="719">
        <v>65.1</v>
      </c>
      <c r="F41" s="719">
        <v>16.2</v>
      </c>
      <c r="G41" s="719">
        <v>70</v>
      </c>
      <c r="H41" s="721">
        <v>180</v>
      </c>
      <c r="I41" s="749"/>
      <c r="J41" s="744">
        <v>0</v>
      </c>
      <c r="K41" s="745">
        <v>4.8</v>
      </c>
      <c r="L41" s="745">
        <v>2.45</v>
      </c>
      <c r="M41" s="745">
        <v>0</v>
      </c>
      <c r="N41" s="745">
        <v>6.1</v>
      </c>
      <c r="O41" s="745">
        <v>3.1</v>
      </c>
      <c r="P41" s="745">
        <v>3.9</v>
      </c>
      <c r="Q41" s="759"/>
    </row>
    <row r="42" customHeight="1" spans="2:17">
      <c r="B42" s="728" t="s">
        <v>162</v>
      </c>
      <c r="C42" s="725" t="s">
        <v>163</v>
      </c>
      <c r="D42" s="726">
        <v>19.7</v>
      </c>
      <c r="E42" s="726">
        <v>14</v>
      </c>
      <c r="F42" s="726">
        <v>12.2</v>
      </c>
      <c r="G42" s="726">
        <v>45</v>
      </c>
      <c r="H42" s="727">
        <v>140</v>
      </c>
      <c r="I42" s="750"/>
      <c r="J42" s="751">
        <v>0</v>
      </c>
      <c r="K42" s="752">
        <v>2.4</v>
      </c>
      <c r="L42" s="752">
        <v>0</v>
      </c>
      <c r="M42" s="752">
        <v>0</v>
      </c>
      <c r="N42" s="752">
        <v>2.25</v>
      </c>
      <c r="O42" s="752">
        <v>0</v>
      </c>
      <c r="P42" s="752">
        <v>4.1</v>
      </c>
      <c r="Q42" s="760"/>
    </row>
    <row r="44" customHeight="1" spans="3:3">
      <c r="C44" t="s">
        <v>142</v>
      </c>
    </row>
  </sheetData>
  <mergeCells count="17">
    <mergeCell ref="J4:K4"/>
    <mergeCell ref="B4:B6"/>
    <mergeCell ref="B27:B29"/>
    <mergeCell ref="C4:C6"/>
    <mergeCell ref="C27:C29"/>
    <mergeCell ref="D4:D5"/>
    <mergeCell ref="D27:D28"/>
    <mergeCell ref="E4:E5"/>
    <mergeCell ref="E27:E28"/>
    <mergeCell ref="F4:F5"/>
    <mergeCell ref="F27:F28"/>
    <mergeCell ref="G4:G5"/>
    <mergeCell ref="G27:G28"/>
    <mergeCell ref="H4:H5"/>
    <mergeCell ref="H27:H28"/>
    <mergeCell ref="I4:I5"/>
    <mergeCell ref="I27:I28"/>
  </mergeCells>
  <printOptions horizontalCentered="1" verticalCentered="1"/>
  <pageMargins left="0.708661417322835" right="0.708661417322835" top="0.748031496062992" bottom="0.748031496062992" header="0.31496062992126" footer="0.31496062992126"/>
  <pageSetup paperSize="9" orientation="landscape"/>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8"/>
  <dimension ref="B1:AB140"/>
  <sheetViews>
    <sheetView topLeftCell="A5" workbookViewId="0">
      <selection activeCell="G32" sqref="G32"/>
    </sheetView>
  </sheetViews>
  <sheetFormatPr defaultColWidth="9" defaultRowHeight="13.5"/>
  <cols>
    <col min="1" max="2" width="9" style="590"/>
    <col min="3" max="3" width="20" style="590" customWidth="1"/>
    <col min="4" max="4" width="9" style="590"/>
    <col min="5" max="5" width="10.25" style="590" customWidth="1"/>
    <col min="6" max="6" width="18.75" style="590" customWidth="1"/>
    <col min="7" max="7" width="9" style="590"/>
    <col min="8" max="8" width="10.25" style="590" customWidth="1"/>
    <col min="9" max="9" width="10.5" style="590" customWidth="1"/>
    <col min="10" max="10" width="9.625" style="590" customWidth="1"/>
    <col min="11" max="11" width="9" style="590" customWidth="1"/>
    <col min="12" max="258" width="9" style="590"/>
    <col min="259" max="259" width="20" style="590" customWidth="1"/>
    <col min="260" max="260" width="9" style="590"/>
    <col min="261" max="261" width="10.25" style="590" customWidth="1"/>
    <col min="262" max="262" width="18.75" style="590" customWidth="1"/>
    <col min="263" max="263" width="9" style="590"/>
    <col min="264" max="264" width="10.25" style="590" customWidth="1"/>
    <col min="265" max="265" width="10.5" style="590" customWidth="1"/>
    <col min="266" max="514" width="9" style="590"/>
    <col min="515" max="515" width="20" style="590" customWidth="1"/>
    <col min="516" max="516" width="9" style="590"/>
    <col min="517" max="517" width="10.25" style="590" customWidth="1"/>
    <col min="518" max="518" width="18.75" style="590" customWidth="1"/>
    <col min="519" max="519" width="9" style="590"/>
    <col min="520" max="520" width="10.25" style="590" customWidth="1"/>
    <col min="521" max="521" width="10.5" style="590" customWidth="1"/>
    <col min="522" max="770" width="9" style="590"/>
    <col min="771" max="771" width="20" style="590" customWidth="1"/>
    <col min="772" max="772" width="9" style="590"/>
    <col min="773" max="773" width="10.25" style="590" customWidth="1"/>
    <col min="774" max="774" width="18.75" style="590" customWidth="1"/>
    <col min="775" max="775" width="9" style="590"/>
    <col min="776" max="776" width="10.25" style="590" customWidth="1"/>
    <col min="777" max="777" width="10.5" style="590" customWidth="1"/>
    <col min="778" max="1026" width="9" style="590"/>
    <col min="1027" max="1027" width="20" style="590" customWidth="1"/>
    <col min="1028" max="1028" width="9" style="590"/>
    <col min="1029" max="1029" width="10.25" style="590" customWidth="1"/>
    <col min="1030" max="1030" width="18.75" style="590" customWidth="1"/>
    <col min="1031" max="1031" width="9" style="590"/>
    <col min="1032" max="1032" width="10.25" style="590" customWidth="1"/>
    <col min="1033" max="1033" width="10.5" style="590" customWidth="1"/>
    <col min="1034" max="1282" width="9" style="590"/>
    <col min="1283" max="1283" width="20" style="590" customWidth="1"/>
    <col min="1284" max="1284" width="9" style="590"/>
    <col min="1285" max="1285" width="10.25" style="590" customWidth="1"/>
    <col min="1286" max="1286" width="18.75" style="590" customWidth="1"/>
    <col min="1287" max="1287" width="9" style="590"/>
    <col min="1288" max="1288" width="10.25" style="590" customWidth="1"/>
    <col min="1289" max="1289" width="10.5" style="590" customWidth="1"/>
    <col min="1290" max="1538" width="9" style="590"/>
    <col min="1539" max="1539" width="20" style="590" customWidth="1"/>
    <col min="1540" max="1540" width="9" style="590"/>
    <col min="1541" max="1541" width="10.25" style="590" customWidth="1"/>
    <col min="1542" max="1542" width="18.75" style="590" customWidth="1"/>
    <col min="1543" max="1543" width="9" style="590"/>
    <col min="1544" max="1544" width="10.25" style="590" customWidth="1"/>
    <col min="1545" max="1545" width="10.5" style="590" customWidth="1"/>
    <col min="1546" max="1794" width="9" style="590"/>
    <col min="1795" max="1795" width="20" style="590" customWidth="1"/>
    <col min="1796" max="1796" width="9" style="590"/>
    <col min="1797" max="1797" width="10.25" style="590" customWidth="1"/>
    <col min="1798" max="1798" width="18.75" style="590" customWidth="1"/>
    <col min="1799" max="1799" width="9" style="590"/>
    <col min="1800" max="1800" width="10.25" style="590" customWidth="1"/>
    <col min="1801" max="1801" width="10.5" style="590" customWidth="1"/>
    <col min="1802" max="2050" width="9" style="590"/>
    <col min="2051" max="2051" width="20" style="590" customWidth="1"/>
    <col min="2052" max="2052" width="9" style="590"/>
    <col min="2053" max="2053" width="10.25" style="590" customWidth="1"/>
    <col min="2054" max="2054" width="18.75" style="590" customWidth="1"/>
    <col min="2055" max="2055" width="9" style="590"/>
    <col min="2056" max="2056" width="10.25" style="590" customWidth="1"/>
    <col min="2057" max="2057" width="10.5" style="590" customWidth="1"/>
    <col min="2058" max="2306" width="9" style="590"/>
    <col min="2307" max="2307" width="20" style="590" customWidth="1"/>
    <col min="2308" max="2308" width="9" style="590"/>
    <col min="2309" max="2309" width="10.25" style="590" customWidth="1"/>
    <col min="2310" max="2310" width="18.75" style="590" customWidth="1"/>
    <col min="2311" max="2311" width="9" style="590"/>
    <col min="2312" max="2312" width="10.25" style="590" customWidth="1"/>
    <col min="2313" max="2313" width="10.5" style="590" customWidth="1"/>
    <col min="2314" max="2562" width="9" style="590"/>
    <col min="2563" max="2563" width="20" style="590" customWidth="1"/>
    <col min="2564" max="2564" width="9" style="590"/>
    <col min="2565" max="2565" width="10.25" style="590" customWidth="1"/>
    <col min="2566" max="2566" width="18.75" style="590" customWidth="1"/>
    <col min="2567" max="2567" width="9" style="590"/>
    <col min="2568" max="2568" width="10.25" style="590" customWidth="1"/>
    <col min="2569" max="2569" width="10.5" style="590" customWidth="1"/>
    <col min="2570" max="2818" width="9" style="590"/>
    <col min="2819" max="2819" width="20" style="590" customWidth="1"/>
    <col min="2820" max="2820" width="9" style="590"/>
    <col min="2821" max="2821" width="10.25" style="590" customWidth="1"/>
    <col min="2822" max="2822" width="18.75" style="590" customWidth="1"/>
    <col min="2823" max="2823" width="9" style="590"/>
    <col min="2824" max="2824" width="10.25" style="590" customWidth="1"/>
    <col min="2825" max="2825" width="10.5" style="590" customWidth="1"/>
    <col min="2826" max="3074" width="9" style="590"/>
    <col min="3075" max="3075" width="20" style="590" customWidth="1"/>
    <col min="3076" max="3076" width="9" style="590"/>
    <col min="3077" max="3077" width="10.25" style="590" customWidth="1"/>
    <col min="3078" max="3078" width="18.75" style="590" customWidth="1"/>
    <col min="3079" max="3079" width="9" style="590"/>
    <col min="3080" max="3080" width="10.25" style="590" customWidth="1"/>
    <col min="3081" max="3081" width="10.5" style="590" customWidth="1"/>
    <col min="3082" max="3330" width="9" style="590"/>
    <col min="3331" max="3331" width="20" style="590" customWidth="1"/>
    <col min="3332" max="3332" width="9" style="590"/>
    <col min="3333" max="3333" width="10.25" style="590" customWidth="1"/>
    <col min="3334" max="3334" width="18.75" style="590" customWidth="1"/>
    <col min="3335" max="3335" width="9" style="590"/>
    <col min="3336" max="3336" width="10.25" style="590" customWidth="1"/>
    <col min="3337" max="3337" width="10.5" style="590" customWidth="1"/>
    <col min="3338" max="3586" width="9" style="590"/>
    <col min="3587" max="3587" width="20" style="590" customWidth="1"/>
    <col min="3588" max="3588" width="9" style="590"/>
    <col min="3589" max="3589" width="10.25" style="590" customWidth="1"/>
    <col min="3590" max="3590" width="18.75" style="590" customWidth="1"/>
    <col min="3591" max="3591" width="9" style="590"/>
    <col min="3592" max="3592" width="10.25" style="590" customWidth="1"/>
    <col min="3593" max="3593" width="10.5" style="590" customWidth="1"/>
    <col min="3594" max="3842" width="9" style="590"/>
    <col min="3843" max="3843" width="20" style="590" customWidth="1"/>
    <col min="3844" max="3844" width="9" style="590"/>
    <col min="3845" max="3845" width="10.25" style="590" customWidth="1"/>
    <col min="3846" max="3846" width="18.75" style="590" customWidth="1"/>
    <col min="3847" max="3847" width="9" style="590"/>
    <col min="3848" max="3848" width="10.25" style="590" customWidth="1"/>
    <col min="3849" max="3849" width="10.5" style="590" customWidth="1"/>
    <col min="3850" max="4098" width="9" style="590"/>
    <col min="4099" max="4099" width="20" style="590" customWidth="1"/>
    <col min="4100" max="4100" width="9" style="590"/>
    <col min="4101" max="4101" width="10.25" style="590" customWidth="1"/>
    <col min="4102" max="4102" width="18.75" style="590" customWidth="1"/>
    <col min="4103" max="4103" width="9" style="590"/>
    <col min="4104" max="4104" width="10.25" style="590" customWidth="1"/>
    <col min="4105" max="4105" width="10.5" style="590" customWidth="1"/>
    <col min="4106" max="4354" width="9" style="590"/>
    <col min="4355" max="4355" width="20" style="590" customWidth="1"/>
    <col min="4356" max="4356" width="9" style="590"/>
    <col min="4357" max="4357" width="10.25" style="590" customWidth="1"/>
    <col min="4358" max="4358" width="18.75" style="590" customWidth="1"/>
    <col min="4359" max="4359" width="9" style="590"/>
    <col min="4360" max="4360" width="10.25" style="590" customWidth="1"/>
    <col min="4361" max="4361" width="10.5" style="590" customWidth="1"/>
    <col min="4362" max="4610" width="9" style="590"/>
    <col min="4611" max="4611" width="20" style="590" customWidth="1"/>
    <col min="4612" max="4612" width="9" style="590"/>
    <col min="4613" max="4613" width="10.25" style="590" customWidth="1"/>
    <col min="4614" max="4614" width="18.75" style="590" customWidth="1"/>
    <col min="4615" max="4615" width="9" style="590"/>
    <col min="4616" max="4616" width="10.25" style="590" customWidth="1"/>
    <col min="4617" max="4617" width="10.5" style="590" customWidth="1"/>
    <col min="4618" max="4866" width="9" style="590"/>
    <col min="4867" max="4867" width="20" style="590" customWidth="1"/>
    <col min="4868" max="4868" width="9" style="590"/>
    <col min="4869" max="4869" width="10.25" style="590" customWidth="1"/>
    <col min="4870" max="4870" width="18.75" style="590" customWidth="1"/>
    <col min="4871" max="4871" width="9" style="590"/>
    <col min="4872" max="4872" width="10.25" style="590" customWidth="1"/>
    <col min="4873" max="4873" width="10.5" style="590" customWidth="1"/>
    <col min="4874" max="5122" width="9" style="590"/>
    <col min="5123" max="5123" width="20" style="590" customWidth="1"/>
    <col min="5124" max="5124" width="9" style="590"/>
    <col min="5125" max="5125" width="10.25" style="590" customWidth="1"/>
    <col min="5126" max="5126" width="18.75" style="590" customWidth="1"/>
    <col min="5127" max="5127" width="9" style="590"/>
    <col min="5128" max="5128" width="10.25" style="590" customWidth="1"/>
    <col min="5129" max="5129" width="10.5" style="590" customWidth="1"/>
    <col min="5130" max="5378" width="9" style="590"/>
    <col min="5379" max="5379" width="20" style="590" customWidth="1"/>
    <col min="5380" max="5380" width="9" style="590"/>
    <col min="5381" max="5381" width="10.25" style="590" customWidth="1"/>
    <col min="5382" max="5382" width="18.75" style="590" customWidth="1"/>
    <col min="5383" max="5383" width="9" style="590"/>
    <col min="5384" max="5384" width="10.25" style="590" customWidth="1"/>
    <col min="5385" max="5385" width="10.5" style="590" customWidth="1"/>
    <col min="5386" max="5634" width="9" style="590"/>
    <col min="5635" max="5635" width="20" style="590" customWidth="1"/>
    <col min="5636" max="5636" width="9" style="590"/>
    <col min="5637" max="5637" width="10.25" style="590" customWidth="1"/>
    <col min="5638" max="5638" width="18.75" style="590" customWidth="1"/>
    <col min="5639" max="5639" width="9" style="590"/>
    <col min="5640" max="5640" width="10.25" style="590" customWidth="1"/>
    <col min="5641" max="5641" width="10.5" style="590" customWidth="1"/>
    <col min="5642" max="5890" width="9" style="590"/>
    <col min="5891" max="5891" width="20" style="590" customWidth="1"/>
    <col min="5892" max="5892" width="9" style="590"/>
    <col min="5893" max="5893" width="10.25" style="590" customWidth="1"/>
    <col min="5894" max="5894" width="18.75" style="590" customWidth="1"/>
    <col min="5895" max="5895" width="9" style="590"/>
    <col min="5896" max="5896" width="10.25" style="590" customWidth="1"/>
    <col min="5897" max="5897" width="10.5" style="590" customWidth="1"/>
    <col min="5898" max="6146" width="9" style="590"/>
    <col min="6147" max="6147" width="20" style="590" customWidth="1"/>
    <col min="6148" max="6148" width="9" style="590"/>
    <col min="6149" max="6149" width="10.25" style="590" customWidth="1"/>
    <col min="6150" max="6150" width="18.75" style="590" customWidth="1"/>
    <col min="6151" max="6151" width="9" style="590"/>
    <col min="6152" max="6152" width="10.25" style="590" customWidth="1"/>
    <col min="6153" max="6153" width="10.5" style="590" customWidth="1"/>
    <col min="6154" max="6402" width="9" style="590"/>
    <col min="6403" max="6403" width="20" style="590" customWidth="1"/>
    <col min="6404" max="6404" width="9" style="590"/>
    <col min="6405" max="6405" width="10.25" style="590" customWidth="1"/>
    <col min="6406" max="6406" width="18.75" style="590" customWidth="1"/>
    <col min="6407" max="6407" width="9" style="590"/>
    <col min="6408" max="6408" width="10.25" style="590" customWidth="1"/>
    <col min="6409" max="6409" width="10.5" style="590" customWidth="1"/>
    <col min="6410" max="6658" width="9" style="590"/>
    <col min="6659" max="6659" width="20" style="590" customWidth="1"/>
    <col min="6660" max="6660" width="9" style="590"/>
    <col min="6661" max="6661" width="10.25" style="590" customWidth="1"/>
    <col min="6662" max="6662" width="18.75" style="590" customWidth="1"/>
    <col min="6663" max="6663" width="9" style="590"/>
    <col min="6664" max="6664" width="10.25" style="590" customWidth="1"/>
    <col min="6665" max="6665" width="10.5" style="590" customWidth="1"/>
    <col min="6666" max="6914" width="9" style="590"/>
    <col min="6915" max="6915" width="20" style="590" customWidth="1"/>
    <col min="6916" max="6916" width="9" style="590"/>
    <col min="6917" max="6917" width="10.25" style="590" customWidth="1"/>
    <col min="6918" max="6918" width="18.75" style="590" customWidth="1"/>
    <col min="6919" max="6919" width="9" style="590"/>
    <col min="6920" max="6920" width="10.25" style="590" customWidth="1"/>
    <col min="6921" max="6921" width="10.5" style="590" customWidth="1"/>
    <col min="6922" max="7170" width="9" style="590"/>
    <col min="7171" max="7171" width="20" style="590" customWidth="1"/>
    <col min="7172" max="7172" width="9" style="590"/>
    <col min="7173" max="7173" width="10.25" style="590" customWidth="1"/>
    <col min="7174" max="7174" width="18.75" style="590" customWidth="1"/>
    <col min="7175" max="7175" width="9" style="590"/>
    <col min="7176" max="7176" width="10.25" style="590" customWidth="1"/>
    <col min="7177" max="7177" width="10.5" style="590" customWidth="1"/>
    <col min="7178" max="7426" width="9" style="590"/>
    <col min="7427" max="7427" width="20" style="590" customWidth="1"/>
    <col min="7428" max="7428" width="9" style="590"/>
    <col min="7429" max="7429" width="10.25" style="590" customWidth="1"/>
    <col min="7430" max="7430" width="18.75" style="590" customWidth="1"/>
    <col min="7431" max="7431" width="9" style="590"/>
    <col min="7432" max="7432" width="10.25" style="590" customWidth="1"/>
    <col min="7433" max="7433" width="10.5" style="590" customWidth="1"/>
    <col min="7434" max="7682" width="9" style="590"/>
    <col min="7683" max="7683" width="20" style="590" customWidth="1"/>
    <col min="7684" max="7684" width="9" style="590"/>
    <col min="7685" max="7685" width="10.25" style="590" customWidth="1"/>
    <col min="7686" max="7686" width="18.75" style="590" customWidth="1"/>
    <col min="7687" max="7687" width="9" style="590"/>
    <col min="7688" max="7688" width="10.25" style="590" customWidth="1"/>
    <col min="7689" max="7689" width="10.5" style="590" customWidth="1"/>
    <col min="7690" max="7938" width="9" style="590"/>
    <col min="7939" max="7939" width="20" style="590" customWidth="1"/>
    <col min="7940" max="7940" width="9" style="590"/>
    <col min="7941" max="7941" width="10.25" style="590" customWidth="1"/>
    <col min="7942" max="7942" width="18.75" style="590" customWidth="1"/>
    <col min="7943" max="7943" width="9" style="590"/>
    <col min="7944" max="7944" width="10.25" style="590" customWidth="1"/>
    <col min="7945" max="7945" width="10.5" style="590" customWidth="1"/>
    <col min="7946" max="8194" width="9" style="590"/>
    <col min="8195" max="8195" width="20" style="590" customWidth="1"/>
    <col min="8196" max="8196" width="9" style="590"/>
    <col min="8197" max="8197" width="10.25" style="590" customWidth="1"/>
    <col min="8198" max="8198" width="18.75" style="590" customWidth="1"/>
    <col min="8199" max="8199" width="9" style="590"/>
    <col min="8200" max="8200" width="10.25" style="590" customWidth="1"/>
    <col min="8201" max="8201" width="10.5" style="590" customWidth="1"/>
    <col min="8202" max="8450" width="9" style="590"/>
    <col min="8451" max="8451" width="20" style="590" customWidth="1"/>
    <col min="8452" max="8452" width="9" style="590"/>
    <col min="8453" max="8453" width="10.25" style="590" customWidth="1"/>
    <col min="8454" max="8454" width="18.75" style="590" customWidth="1"/>
    <col min="8455" max="8455" width="9" style="590"/>
    <col min="8456" max="8456" width="10.25" style="590" customWidth="1"/>
    <col min="8457" max="8457" width="10.5" style="590" customWidth="1"/>
    <col min="8458" max="8706" width="9" style="590"/>
    <col min="8707" max="8707" width="20" style="590" customWidth="1"/>
    <col min="8708" max="8708" width="9" style="590"/>
    <col min="8709" max="8709" width="10.25" style="590" customWidth="1"/>
    <col min="8710" max="8710" width="18.75" style="590" customWidth="1"/>
    <col min="8711" max="8711" width="9" style="590"/>
    <col min="8712" max="8712" width="10.25" style="590" customWidth="1"/>
    <col min="8713" max="8713" width="10.5" style="590" customWidth="1"/>
    <col min="8714" max="8962" width="9" style="590"/>
    <col min="8963" max="8963" width="20" style="590" customWidth="1"/>
    <col min="8964" max="8964" width="9" style="590"/>
    <col min="8965" max="8965" width="10.25" style="590" customWidth="1"/>
    <col min="8966" max="8966" width="18.75" style="590" customWidth="1"/>
    <col min="8967" max="8967" width="9" style="590"/>
    <col min="8968" max="8968" width="10.25" style="590" customWidth="1"/>
    <col min="8969" max="8969" width="10.5" style="590" customWidth="1"/>
    <col min="8970" max="9218" width="9" style="590"/>
    <col min="9219" max="9219" width="20" style="590" customWidth="1"/>
    <col min="9220" max="9220" width="9" style="590"/>
    <col min="9221" max="9221" width="10.25" style="590" customWidth="1"/>
    <col min="9222" max="9222" width="18.75" style="590" customWidth="1"/>
    <col min="9223" max="9223" width="9" style="590"/>
    <col min="9224" max="9224" width="10.25" style="590" customWidth="1"/>
    <col min="9225" max="9225" width="10.5" style="590" customWidth="1"/>
    <col min="9226" max="9474" width="9" style="590"/>
    <col min="9475" max="9475" width="20" style="590" customWidth="1"/>
    <col min="9476" max="9476" width="9" style="590"/>
    <col min="9477" max="9477" width="10.25" style="590" customWidth="1"/>
    <col min="9478" max="9478" width="18.75" style="590" customWidth="1"/>
    <col min="9479" max="9479" width="9" style="590"/>
    <col min="9480" max="9480" width="10.25" style="590" customWidth="1"/>
    <col min="9481" max="9481" width="10.5" style="590" customWidth="1"/>
    <col min="9482" max="9730" width="9" style="590"/>
    <col min="9731" max="9731" width="20" style="590" customWidth="1"/>
    <col min="9732" max="9732" width="9" style="590"/>
    <col min="9733" max="9733" width="10.25" style="590" customWidth="1"/>
    <col min="9734" max="9734" width="18.75" style="590" customWidth="1"/>
    <col min="9735" max="9735" width="9" style="590"/>
    <col min="9736" max="9736" width="10.25" style="590" customWidth="1"/>
    <col min="9737" max="9737" width="10.5" style="590" customWidth="1"/>
    <col min="9738" max="9986" width="9" style="590"/>
    <col min="9987" max="9987" width="20" style="590" customWidth="1"/>
    <col min="9988" max="9988" width="9" style="590"/>
    <col min="9989" max="9989" width="10.25" style="590" customWidth="1"/>
    <col min="9990" max="9990" width="18.75" style="590" customWidth="1"/>
    <col min="9991" max="9991" width="9" style="590"/>
    <col min="9992" max="9992" width="10.25" style="590" customWidth="1"/>
    <col min="9993" max="9993" width="10.5" style="590" customWidth="1"/>
    <col min="9994" max="10242" width="9" style="590"/>
    <col min="10243" max="10243" width="20" style="590" customWidth="1"/>
    <col min="10244" max="10244" width="9" style="590"/>
    <col min="10245" max="10245" width="10.25" style="590" customWidth="1"/>
    <col min="10246" max="10246" width="18.75" style="590" customWidth="1"/>
    <col min="10247" max="10247" width="9" style="590"/>
    <col min="10248" max="10248" width="10.25" style="590" customWidth="1"/>
    <col min="10249" max="10249" width="10.5" style="590" customWidth="1"/>
    <col min="10250" max="10498" width="9" style="590"/>
    <col min="10499" max="10499" width="20" style="590" customWidth="1"/>
    <col min="10500" max="10500" width="9" style="590"/>
    <col min="10501" max="10501" width="10.25" style="590" customWidth="1"/>
    <col min="10502" max="10502" width="18.75" style="590" customWidth="1"/>
    <col min="10503" max="10503" width="9" style="590"/>
    <col min="10504" max="10504" width="10.25" style="590" customWidth="1"/>
    <col min="10505" max="10505" width="10.5" style="590" customWidth="1"/>
    <col min="10506" max="10754" width="9" style="590"/>
    <col min="10755" max="10755" width="20" style="590" customWidth="1"/>
    <col min="10756" max="10756" width="9" style="590"/>
    <col min="10757" max="10757" width="10.25" style="590" customWidth="1"/>
    <col min="10758" max="10758" width="18.75" style="590" customWidth="1"/>
    <col min="10759" max="10759" width="9" style="590"/>
    <col min="10760" max="10760" width="10.25" style="590" customWidth="1"/>
    <col min="10761" max="10761" width="10.5" style="590" customWidth="1"/>
    <col min="10762" max="11010" width="9" style="590"/>
    <col min="11011" max="11011" width="20" style="590" customWidth="1"/>
    <col min="11012" max="11012" width="9" style="590"/>
    <col min="11013" max="11013" width="10.25" style="590" customWidth="1"/>
    <col min="11014" max="11014" width="18.75" style="590" customWidth="1"/>
    <col min="11015" max="11015" width="9" style="590"/>
    <col min="11016" max="11016" width="10.25" style="590" customWidth="1"/>
    <col min="11017" max="11017" width="10.5" style="590" customWidth="1"/>
    <col min="11018" max="11266" width="9" style="590"/>
    <col min="11267" max="11267" width="20" style="590" customWidth="1"/>
    <col min="11268" max="11268" width="9" style="590"/>
    <col min="11269" max="11269" width="10.25" style="590" customWidth="1"/>
    <col min="11270" max="11270" width="18.75" style="590" customWidth="1"/>
    <col min="11271" max="11271" width="9" style="590"/>
    <col min="11272" max="11272" width="10.25" style="590" customWidth="1"/>
    <col min="11273" max="11273" width="10.5" style="590" customWidth="1"/>
    <col min="11274" max="11522" width="9" style="590"/>
    <col min="11523" max="11523" width="20" style="590" customWidth="1"/>
    <col min="11524" max="11524" width="9" style="590"/>
    <col min="11525" max="11525" width="10.25" style="590" customWidth="1"/>
    <col min="11526" max="11526" width="18.75" style="590" customWidth="1"/>
    <col min="11527" max="11527" width="9" style="590"/>
    <col min="11528" max="11528" width="10.25" style="590" customWidth="1"/>
    <col min="11529" max="11529" width="10.5" style="590" customWidth="1"/>
    <col min="11530" max="11778" width="9" style="590"/>
    <col min="11779" max="11779" width="20" style="590" customWidth="1"/>
    <col min="11780" max="11780" width="9" style="590"/>
    <col min="11781" max="11781" width="10.25" style="590" customWidth="1"/>
    <col min="11782" max="11782" width="18.75" style="590" customWidth="1"/>
    <col min="11783" max="11783" width="9" style="590"/>
    <col min="11784" max="11784" width="10.25" style="590" customWidth="1"/>
    <col min="11785" max="11785" width="10.5" style="590" customWidth="1"/>
    <col min="11786" max="12034" width="9" style="590"/>
    <col min="12035" max="12035" width="20" style="590" customWidth="1"/>
    <col min="12036" max="12036" width="9" style="590"/>
    <col min="12037" max="12037" width="10.25" style="590" customWidth="1"/>
    <col min="12038" max="12038" width="18.75" style="590" customWidth="1"/>
    <col min="12039" max="12039" width="9" style="590"/>
    <col min="12040" max="12040" width="10.25" style="590" customWidth="1"/>
    <col min="12041" max="12041" width="10.5" style="590" customWidth="1"/>
    <col min="12042" max="12290" width="9" style="590"/>
    <col min="12291" max="12291" width="20" style="590" customWidth="1"/>
    <col min="12292" max="12292" width="9" style="590"/>
    <col min="12293" max="12293" width="10.25" style="590" customWidth="1"/>
    <col min="12294" max="12294" width="18.75" style="590" customWidth="1"/>
    <col min="12295" max="12295" width="9" style="590"/>
    <col min="12296" max="12296" width="10.25" style="590" customWidth="1"/>
    <col min="12297" max="12297" width="10.5" style="590" customWidth="1"/>
    <col min="12298" max="12546" width="9" style="590"/>
    <col min="12547" max="12547" width="20" style="590" customWidth="1"/>
    <col min="12548" max="12548" width="9" style="590"/>
    <col min="12549" max="12549" width="10.25" style="590" customWidth="1"/>
    <col min="12550" max="12550" width="18.75" style="590" customWidth="1"/>
    <col min="12551" max="12551" width="9" style="590"/>
    <col min="12552" max="12552" width="10.25" style="590" customWidth="1"/>
    <col min="12553" max="12553" width="10.5" style="590" customWidth="1"/>
    <col min="12554" max="12802" width="9" style="590"/>
    <col min="12803" max="12803" width="20" style="590" customWidth="1"/>
    <col min="12804" max="12804" width="9" style="590"/>
    <col min="12805" max="12805" width="10.25" style="590" customWidth="1"/>
    <col min="12806" max="12806" width="18.75" style="590" customWidth="1"/>
    <col min="12807" max="12807" width="9" style="590"/>
    <col min="12808" max="12808" width="10.25" style="590" customWidth="1"/>
    <col min="12809" max="12809" width="10.5" style="590" customWidth="1"/>
    <col min="12810" max="13058" width="9" style="590"/>
    <col min="13059" max="13059" width="20" style="590" customWidth="1"/>
    <col min="13060" max="13060" width="9" style="590"/>
    <col min="13061" max="13061" width="10.25" style="590" customWidth="1"/>
    <col min="13062" max="13062" width="18.75" style="590" customWidth="1"/>
    <col min="13063" max="13063" width="9" style="590"/>
    <col min="13064" max="13064" width="10.25" style="590" customWidth="1"/>
    <col min="13065" max="13065" width="10.5" style="590" customWidth="1"/>
    <col min="13066" max="13314" width="9" style="590"/>
    <col min="13315" max="13315" width="20" style="590" customWidth="1"/>
    <col min="13316" max="13316" width="9" style="590"/>
    <col min="13317" max="13317" width="10.25" style="590" customWidth="1"/>
    <col min="13318" max="13318" width="18.75" style="590" customWidth="1"/>
    <col min="13319" max="13319" width="9" style="590"/>
    <col min="13320" max="13320" width="10.25" style="590" customWidth="1"/>
    <col min="13321" max="13321" width="10.5" style="590" customWidth="1"/>
    <col min="13322" max="13570" width="9" style="590"/>
    <col min="13571" max="13571" width="20" style="590" customWidth="1"/>
    <col min="13572" max="13572" width="9" style="590"/>
    <col min="13573" max="13573" width="10.25" style="590" customWidth="1"/>
    <col min="13574" max="13574" width="18.75" style="590" customWidth="1"/>
    <col min="13575" max="13575" width="9" style="590"/>
    <col min="13576" max="13576" width="10.25" style="590" customWidth="1"/>
    <col min="13577" max="13577" width="10.5" style="590" customWidth="1"/>
    <col min="13578" max="13826" width="9" style="590"/>
    <col min="13827" max="13827" width="20" style="590" customWidth="1"/>
    <col min="13828" max="13828" width="9" style="590"/>
    <col min="13829" max="13829" width="10.25" style="590" customWidth="1"/>
    <col min="13830" max="13830" width="18.75" style="590" customWidth="1"/>
    <col min="13831" max="13831" width="9" style="590"/>
    <col min="13832" max="13832" width="10.25" style="590" customWidth="1"/>
    <col min="13833" max="13833" width="10.5" style="590" customWidth="1"/>
    <col min="13834" max="14082" width="9" style="590"/>
    <col min="14083" max="14083" width="20" style="590" customWidth="1"/>
    <col min="14084" max="14084" width="9" style="590"/>
    <col min="14085" max="14085" width="10.25" style="590" customWidth="1"/>
    <col min="14086" max="14086" width="18.75" style="590" customWidth="1"/>
    <col min="14087" max="14087" width="9" style="590"/>
    <col min="14088" max="14088" width="10.25" style="590" customWidth="1"/>
    <col min="14089" max="14089" width="10.5" style="590" customWidth="1"/>
    <col min="14090" max="14338" width="9" style="590"/>
    <col min="14339" max="14339" width="20" style="590" customWidth="1"/>
    <col min="14340" max="14340" width="9" style="590"/>
    <col min="14341" max="14341" width="10.25" style="590" customWidth="1"/>
    <col min="14342" max="14342" width="18.75" style="590" customWidth="1"/>
    <col min="14343" max="14343" width="9" style="590"/>
    <col min="14344" max="14344" width="10.25" style="590" customWidth="1"/>
    <col min="14345" max="14345" width="10.5" style="590" customWidth="1"/>
    <col min="14346" max="14594" width="9" style="590"/>
    <col min="14595" max="14595" width="20" style="590" customWidth="1"/>
    <col min="14596" max="14596" width="9" style="590"/>
    <col min="14597" max="14597" width="10.25" style="590" customWidth="1"/>
    <col min="14598" max="14598" width="18.75" style="590" customWidth="1"/>
    <col min="14599" max="14599" width="9" style="590"/>
    <col min="14600" max="14600" width="10.25" style="590" customWidth="1"/>
    <col min="14601" max="14601" width="10.5" style="590" customWidth="1"/>
    <col min="14602" max="14850" width="9" style="590"/>
    <col min="14851" max="14851" width="20" style="590" customWidth="1"/>
    <col min="14852" max="14852" width="9" style="590"/>
    <col min="14853" max="14853" width="10.25" style="590" customWidth="1"/>
    <col min="14854" max="14854" width="18.75" style="590" customWidth="1"/>
    <col min="14855" max="14855" width="9" style="590"/>
    <col min="14856" max="14856" width="10.25" style="590" customWidth="1"/>
    <col min="14857" max="14857" width="10.5" style="590" customWidth="1"/>
    <col min="14858" max="15106" width="9" style="590"/>
    <col min="15107" max="15107" width="20" style="590" customWidth="1"/>
    <col min="15108" max="15108" width="9" style="590"/>
    <col min="15109" max="15109" width="10.25" style="590" customWidth="1"/>
    <col min="15110" max="15110" width="18.75" style="590" customWidth="1"/>
    <col min="15111" max="15111" width="9" style="590"/>
    <col min="15112" max="15112" width="10.25" style="590" customWidth="1"/>
    <col min="15113" max="15113" width="10.5" style="590" customWidth="1"/>
    <col min="15114" max="15362" width="9" style="590"/>
    <col min="15363" max="15363" width="20" style="590" customWidth="1"/>
    <col min="15364" max="15364" width="9" style="590"/>
    <col min="15365" max="15365" width="10.25" style="590" customWidth="1"/>
    <col min="15366" max="15366" width="18.75" style="590" customWidth="1"/>
    <col min="15367" max="15367" width="9" style="590"/>
    <col min="15368" max="15368" width="10.25" style="590" customWidth="1"/>
    <col min="15369" max="15369" width="10.5" style="590" customWidth="1"/>
    <col min="15370" max="15618" width="9" style="590"/>
    <col min="15619" max="15619" width="20" style="590" customWidth="1"/>
    <col min="15620" max="15620" width="9" style="590"/>
    <col min="15621" max="15621" width="10.25" style="590" customWidth="1"/>
    <col min="15622" max="15622" width="18.75" style="590" customWidth="1"/>
    <col min="15623" max="15623" width="9" style="590"/>
    <col min="15624" max="15624" width="10.25" style="590" customWidth="1"/>
    <col min="15625" max="15625" width="10.5" style="590" customWidth="1"/>
    <col min="15626" max="15874" width="9" style="590"/>
    <col min="15875" max="15875" width="20" style="590" customWidth="1"/>
    <col min="15876" max="15876" width="9" style="590"/>
    <col min="15877" max="15877" width="10.25" style="590" customWidth="1"/>
    <col min="15878" max="15878" width="18.75" style="590" customWidth="1"/>
    <col min="15879" max="15879" width="9" style="590"/>
    <col min="15880" max="15880" width="10.25" style="590" customWidth="1"/>
    <col min="15881" max="15881" width="10.5" style="590" customWidth="1"/>
    <col min="15882" max="16130" width="9" style="590"/>
    <col min="16131" max="16131" width="20" style="590" customWidth="1"/>
    <col min="16132" max="16132" width="9" style="590"/>
    <col min="16133" max="16133" width="10.25" style="590" customWidth="1"/>
    <col min="16134" max="16134" width="18.75" style="590" customWidth="1"/>
    <col min="16135" max="16135" width="9" style="590"/>
    <col min="16136" max="16136" width="10.25" style="590" customWidth="1"/>
    <col min="16137" max="16137" width="10.5" style="590" customWidth="1"/>
    <col min="16138" max="16384" width="9" style="590"/>
  </cols>
  <sheetData>
    <row r="1" spans="7:11">
      <c r="G1" s="591"/>
      <c r="H1" s="592" t="s">
        <v>59</v>
      </c>
      <c r="I1" s="592" t="s">
        <v>57</v>
      </c>
      <c r="J1" s="592" t="s">
        <v>164</v>
      </c>
      <c r="K1" s="627" t="s">
        <v>165</v>
      </c>
    </row>
    <row r="2" spans="7:11">
      <c r="G2" s="593" t="str">
        <f>'0.结构参数'!A41</f>
        <v>西U10</v>
      </c>
      <c r="H2" s="594">
        <f>'0.结构参数'!L41</f>
        <v>0.3</v>
      </c>
      <c r="I2" s="628">
        <f>MAX('0.结构参数'!I41,'0.结构参数'!J41)</f>
        <v>1.61126</v>
      </c>
      <c r="J2" s="629">
        <f>3.15-MIN('0.结构参数'!I5,'0.结构参数'!J5)</f>
        <v>1.41326</v>
      </c>
      <c r="K2" s="630">
        <v>14</v>
      </c>
    </row>
    <row r="3" spans="7:11">
      <c r="G3" s="593" t="str">
        <f>'0.结构参数'!A42</f>
        <v>西U9</v>
      </c>
      <c r="H3" s="594">
        <f>'0.结构参数'!L42</f>
        <v>0.3</v>
      </c>
      <c r="I3" s="628">
        <f>MAX('0.结构参数'!I42,'0.结构参数'!J42)</f>
        <v>2.17365</v>
      </c>
      <c r="J3" s="629">
        <f>3.15-MIN('0.结构参数'!I6,'0.结构参数'!J6)</f>
        <v>1.97565</v>
      </c>
      <c r="K3" s="630">
        <v>14</v>
      </c>
    </row>
    <row r="4" spans="7:11">
      <c r="G4" s="593" t="str">
        <f>'0.结构参数'!A43</f>
        <v>西U8</v>
      </c>
      <c r="H4" s="594">
        <f>'0.结构参数'!L43</f>
        <v>0.3</v>
      </c>
      <c r="I4" s="628">
        <f>MAX('0.结构参数'!I43,'0.结构参数'!J43)</f>
        <v>2.96447</v>
      </c>
      <c r="J4" s="629">
        <f>3.15-MIN('0.结构参数'!I7,'0.结构参数'!J7)</f>
        <v>2.76647</v>
      </c>
      <c r="K4" s="630">
        <v>14</v>
      </c>
    </row>
    <row r="5" spans="7:11">
      <c r="G5" s="593" t="str">
        <f>'0.结构参数'!A44</f>
        <v>西U7</v>
      </c>
      <c r="H5" s="594">
        <f>'0.结构参数'!L44</f>
        <v>0.4</v>
      </c>
      <c r="I5" s="628">
        <f>MAX('0.结构参数'!I44,'0.结构参数'!J44)</f>
        <v>3.75564</v>
      </c>
      <c r="J5" s="629">
        <f>3.15-MIN('0.结构参数'!I8,'0.结构参数'!J8)</f>
        <v>3.55764</v>
      </c>
      <c r="K5" s="630">
        <v>18</v>
      </c>
    </row>
    <row r="6" spans="7:11">
      <c r="G6" s="593" t="str">
        <f>'0.结构参数'!A45</f>
        <v>西U6</v>
      </c>
      <c r="H6" s="594">
        <f>'0.结构参数'!L45</f>
        <v>0.5</v>
      </c>
      <c r="I6" s="628">
        <f>MAX('0.结构参数'!I45,'0.结构参数'!J45)</f>
        <v>4.54681</v>
      </c>
      <c r="J6" s="629">
        <f>3.15-MIN('0.结构参数'!I9,'0.结构参数'!J9)</f>
        <v>4.34881</v>
      </c>
      <c r="K6" s="630">
        <v>22</v>
      </c>
    </row>
    <row r="7" spans="7:11">
      <c r="G7" s="593" t="str">
        <f>'0.结构参数'!A46</f>
        <v>西U5</v>
      </c>
      <c r="H7" s="595">
        <f>'0.结构参数'!L46</f>
        <v>0.6</v>
      </c>
      <c r="I7" s="631">
        <f>MAX('0.结构参数'!I46,'0.结构参数'!J46)</f>
        <v>5.33797</v>
      </c>
      <c r="J7" s="632">
        <f>3.15-MIN('0.结构参数'!I10,'0.结构参数'!J10)</f>
        <v>5.13997</v>
      </c>
      <c r="K7" s="633">
        <v>25</v>
      </c>
    </row>
    <row r="8" spans="7:11">
      <c r="G8" s="593" t="str">
        <f>'0.结构参数'!A47</f>
        <v>西U4</v>
      </c>
      <c r="H8" s="595">
        <f>'0.结构参数'!L47</f>
        <v>0.6</v>
      </c>
      <c r="I8" s="631">
        <f>MAX('0.结构参数'!I47,'0.结构参数'!J47)</f>
        <v>6.12914</v>
      </c>
      <c r="J8" s="632">
        <f>3.15-MIN('0.结构参数'!I11,'0.结构参数'!J11)</f>
        <v>5.93114</v>
      </c>
      <c r="K8" s="633">
        <v>20</v>
      </c>
    </row>
    <row r="9" spans="7:11">
      <c r="G9" s="593" t="str">
        <f>'0.结构参数'!A48</f>
        <v>西U3</v>
      </c>
      <c r="H9" s="595">
        <f>'0.结构参数'!L48</f>
        <v>0.7</v>
      </c>
      <c r="I9" s="631">
        <f>MAX('0.结构参数'!I48,'0.结构参数'!J48)</f>
        <v>6.69325</v>
      </c>
      <c r="J9" s="632">
        <f>3.15-MIN('0.结构参数'!I12,'0.结构参数'!J12)</f>
        <v>6.49525</v>
      </c>
      <c r="K9" s="633">
        <v>22</v>
      </c>
    </row>
    <row r="10" spans="7:11">
      <c r="G10" s="593" t="str">
        <f>'0.结构参数'!A49</f>
        <v>西U2</v>
      </c>
      <c r="H10" s="595">
        <f>'0.结构参数'!L49</f>
        <v>0.7</v>
      </c>
      <c r="I10" s="631">
        <f>MAX('0.结构参数'!I49,'0.结构参数'!J49)</f>
        <v>7.25702</v>
      </c>
      <c r="J10" s="632">
        <f>3.15-MIN('0.结构参数'!I13,'0.结构参数'!J13)</f>
        <v>7.05902</v>
      </c>
      <c r="K10" s="633">
        <v>25</v>
      </c>
    </row>
    <row r="11" spans="7:11">
      <c r="G11" s="593" t="str">
        <f>'0.结构参数'!A50</f>
        <v>西U1</v>
      </c>
      <c r="H11" s="595">
        <f>'0.结构参数'!L50</f>
        <v>0.7</v>
      </c>
      <c r="I11" s="631">
        <f>MAX('0.结构参数'!I50,'0.结构参数'!J50)</f>
        <v>7.25702</v>
      </c>
      <c r="J11" s="632">
        <f>3.15-MIN('0.结构参数'!I14,'0.结构参数'!J14)</f>
        <v>7.05902</v>
      </c>
      <c r="K11" s="633">
        <v>25</v>
      </c>
    </row>
    <row r="12" customHeight="1" spans="7:11">
      <c r="G12" s="593" t="str">
        <f>'0.结构参数'!A51</f>
        <v>东U1</v>
      </c>
      <c r="H12" s="595">
        <f>'0.结构参数'!L51</f>
        <v>0.8</v>
      </c>
      <c r="I12" s="631">
        <f>MAX('0.结构参数'!I51,'0.结构参数'!J51)</f>
        <v>7.68277</v>
      </c>
      <c r="J12" s="632">
        <f>3.15-MIN('0.结构参数'!I15,'0.结构参数'!J15)</f>
        <v>7.48477</v>
      </c>
      <c r="K12" s="633">
        <v>25</v>
      </c>
    </row>
    <row r="13" spans="2:28">
      <c r="B13" s="596" t="s">
        <v>166</v>
      </c>
      <c r="C13" s="596" t="s">
        <v>167</v>
      </c>
      <c r="G13" s="593" t="str">
        <f>'0.结构参数'!A52</f>
        <v>东U2</v>
      </c>
      <c r="H13" s="595">
        <f>'0.结构参数'!L52</f>
        <v>0.7</v>
      </c>
      <c r="I13" s="631">
        <f>MAX('0.结构参数'!I52,'0.结构参数'!J52)</f>
        <v>7.06732</v>
      </c>
      <c r="J13" s="632">
        <f>3.15-MIN('0.结构参数'!I16,'0.结构参数'!J16)</f>
        <v>6.86932</v>
      </c>
      <c r="K13" s="633">
        <v>25</v>
      </c>
      <c r="T13" s="645"/>
      <c r="U13" s="646"/>
      <c r="V13" s="647"/>
      <c r="W13" s="648"/>
      <c r="X13" s="648"/>
      <c r="Y13" s="650"/>
      <c r="Z13" s="651"/>
      <c r="AA13" s="651"/>
      <c r="AB13" s="651"/>
    </row>
    <row r="14" ht="27" customHeight="1" spans="7:24">
      <c r="G14" s="593" t="str">
        <f>'0.结构参数'!A53</f>
        <v>东U3</v>
      </c>
      <c r="H14" s="595">
        <f>'0.结构参数'!L53</f>
        <v>0.7</v>
      </c>
      <c r="I14" s="631">
        <f>MAX('0.结构参数'!I53,'0.结构参数'!J53)</f>
        <v>7.06647</v>
      </c>
      <c r="J14" s="632">
        <f>3.15-MIN('0.结构参数'!I17,'0.结构参数'!J17)</f>
        <v>6.30247</v>
      </c>
      <c r="K14" s="633">
        <v>25</v>
      </c>
      <c r="P14" s="634"/>
      <c r="Q14" s="646"/>
      <c r="R14" s="649"/>
      <c r="S14" s="648"/>
      <c r="T14" s="648"/>
      <c r="U14" s="650"/>
      <c r="V14" s="651"/>
      <c r="W14" s="651"/>
      <c r="X14" s="651"/>
    </row>
    <row r="15" spans="7:24">
      <c r="G15" s="593" t="str">
        <f>'0.结构参数'!A54</f>
        <v>东U4</v>
      </c>
      <c r="H15" s="595">
        <f>'0.结构参数'!L54</f>
        <v>0.6</v>
      </c>
      <c r="I15" s="631">
        <f>MAX('0.结构参数'!I54,'0.结构参数'!J54)</f>
        <v>6.49928</v>
      </c>
      <c r="J15" s="632">
        <f>3.15-MIN('0.结构参数'!I18,'0.结构参数'!J18)</f>
        <v>5.73528</v>
      </c>
      <c r="K15" s="633">
        <v>22</v>
      </c>
      <c r="L15" s="635"/>
      <c r="P15" s="634"/>
      <c r="Q15" s="646"/>
      <c r="R15" s="652"/>
      <c r="S15" s="648"/>
      <c r="T15" s="648"/>
      <c r="U15" s="650"/>
      <c r="V15" s="651"/>
      <c r="W15" s="651"/>
      <c r="X15" s="651"/>
    </row>
    <row r="16" spans="7:24">
      <c r="G16" s="593" t="str">
        <f>'0.结构参数'!A55</f>
        <v>东U5</v>
      </c>
      <c r="H16" s="595">
        <f>'0.结构参数'!L55</f>
        <v>0.6</v>
      </c>
      <c r="I16" s="631">
        <f>MAX('0.结构参数'!I55,'0.结构参数'!J55)</f>
        <v>5.7081</v>
      </c>
      <c r="J16" s="632">
        <f>3.15-MIN('0.结构参数'!I19,'0.结构参数'!J19)</f>
        <v>4.9441</v>
      </c>
      <c r="K16" s="633">
        <v>25</v>
      </c>
      <c r="L16" s="636"/>
      <c r="P16" s="634"/>
      <c r="Q16" s="646"/>
      <c r="R16" s="649"/>
      <c r="S16" s="648"/>
      <c r="T16" s="648"/>
      <c r="U16" s="650"/>
      <c r="V16" s="651"/>
      <c r="W16" s="651"/>
      <c r="X16" s="651"/>
    </row>
    <row r="17" spans="7:24">
      <c r="G17" s="593" t="str">
        <f>'0.结构参数'!A56</f>
        <v>东U6</v>
      </c>
      <c r="H17" s="594">
        <f>'0.结构参数'!L56</f>
        <v>0.5</v>
      </c>
      <c r="I17" s="628">
        <f>MAX('0.结构参数'!I56,'0.结构参数'!J56)</f>
        <v>4.91691</v>
      </c>
      <c r="J17" s="629">
        <f>3.15-MIN('0.结构参数'!I20,'0.结构参数'!J20)</f>
        <v>4.15291</v>
      </c>
      <c r="K17" s="630">
        <v>22</v>
      </c>
      <c r="L17" s="635"/>
      <c r="P17" s="634"/>
      <c r="Q17" s="646"/>
      <c r="R17" s="652"/>
      <c r="S17" s="648"/>
      <c r="T17" s="648"/>
      <c r="U17" s="650"/>
      <c r="V17" s="651"/>
      <c r="W17" s="651"/>
      <c r="X17" s="651"/>
    </row>
    <row r="18" spans="7:24">
      <c r="G18" s="593" t="str">
        <f>'0.结构参数'!A57</f>
        <v>东U7</v>
      </c>
      <c r="H18" s="594">
        <f>'0.结构参数'!L57</f>
        <v>0.5</v>
      </c>
      <c r="I18" s="628">
        <f>MAX('0.结构参数'!I57,'0.结构参数'!J57)</f>
        <v>4.12573</v>
      </c>
      <c r="J18" s="629">
        <f>3.15-MIN('0.结构参数'!I21,'0.结构参数'!J21)</f>
        <v>3.36173</v>
      </c>
      <c r="K18" s="637">
        <v>18</v>
      </c>
      <c r="L18" s="636"/>
      <c r="P18" s="634"/>
      <c r="Q18" s="646"/>
      <c r="R18" s="649"/>
      <c r="S18" s="648"/>
      <c r="T18" s="648"/>
      <c r="U18" s="650"/>
      <c r="V18" s="651"/>
      <c r="W18" s="651"/>
      <c r="X18" s="651"/>
    </row>
    <row r="19" spans="7:24">
      <c r="G19" s="593" t="str">
        <f>'0.结构参数'!A58</f>
        <v>东U8</v>
      </c>
      <c r="H19" s="594">
        <f>'0.结构参数'!L58</f>
        <v>0.3</v>
      </c>
      <c r="I19" s="628">
        <f>MAX('0.结构参数'!I58,'0.结构参数'!J58)</f>
        <v>3.33454</v>
      </c>
      <c r="J19" s="629">
        <f>3.15-MIN('0.结构参数'!I22,'0.结构参数'!J22)</f>
        <v>2.57054</v>
      </c>
      <c r="K19" s="637">
        <v>16</v>
      </c>
      <c r="L19" s="635"/>
      <c r="P19" s="634"/>
      <c r="Q19" s="646"/>
      <c r="R19" s="652"/>
      <c r="S19" s="648"/>
      <c r="T19" s="648"/>
      <c r="U19" s="650"/>
      <c r="V19" s="651"/>
      <c r="W19" s="651"/>
      <c r="X19" s="653"/>
    </row>
    <row r="20" spans="7:24">
      <c r="G20" s="593" t="str">
        <f>'0.结构参数'!A59</f>
        <v>东U9</v>
      </c>
      <c r="H20" s="594">
        <f>'0.结构参数'!L59</f>
        <v>0.3</v>
      </c>
      <c r="I20" s="628">
        <f>MAX('0.结构参数'!I59,'0.结构参数'!J59)</f>
        <v>2.54364</v>
      </c>
      <c r="J20" s="629">
        <f>3.15-MIN('0.结构参数'!I23,'0.结构参数'!J23)</f>
        <v>1.77964</v>
      </c>
      <c r="K20" s="637">
        <v>14</v>
      </c>
      <c r="L20" s="636"/>
      <c r="P20" s="634"/>
      <c r="Q20" s="646"/>
      <c r="R20" s="649"/>
      <c r="S20" s="648"/>
      <c r="T20" s="648"/>
      <c r="U20" s="650"/>
      <c r="V20" s="651"/>
      <c r="W20" s="651"/>
      <c r="X20" s="653"/>
    </row>
    <row r="21" spans="7:24">
      <c r="G21" s="593" t="str">
        <f>'0.结构参数'!A60</f>
        <v>东U10</v>
      </c>
      <c r="H21" s="594">
        <f>'0.结构参数'!L60</f>
        <v>0.3</v>
      </c>
      <c r="I21" s="628">
        <f>MAX('0.结构参数'!I60,'0.结构参数'!J60)</f>
        <v>1.94014</v>
      </c>
      <c r="J21" s="629">
        <f>3.15-MIN('0.结构参数'!I24,'0.结构参数'!J24)</f>
        <v>1.17614</v>
      </c>
      <c r="K21" s="637">
        <v>14</v>
      </c>
      <c r="L21" s="635"/>
      <c r="P21" s="634"/>
      <c r="Q21" s="646"/>
      <c r="R21" s="652"/>
      <c r="S21" s="648"/>
      <c r="T21" s="648"/>
      <c r="U21" s="650"/>
      <c r="V21" s="651"/>
      <c r="W21" s="651"/>
      <c r="X21" s="653"/>
    </row>
    <row r="22" spans="7:24">
      <c r="G22" s="593" t="str">
        <f>'0.结构参数'!A61</f>
        <v>西U10-1</v>
      </c>
      <c r="H22" s="594">
        <f>'0.结构参数'!L61</f>
        <v>0.3</v>
      </c>
      <c r="I22" s="628">
        <f>MAX('0.结构参数'!I61,'0.结构参数'!J61)</f>
        <v>1.61126</v>
      </c>
      <c r="J22" s="629">
        <f>3.15-MIN('0.结构参数'!I25,'0.结构参数'!J25)</f>
        <v>1.41326</v>
      </c>
      <c r="K22" s="637">
        <v>14</v>
      </c>
      <c r="L22" s="636"/>
      <c r="P22" s="634"/>
      <c r="Q22" s="646"/>
      <c r="R22" s="649"/>
      <c r="S22" s="648"/>
      <c r="T22" s="648"/>
      <c r="U22" s="650"/>
      <c r="V22" s="651"/>
      <c r="W22" s="651"/>
      <c r="X22" s="653"/>
    </row>
    <row r="23" spans="7:24">
      <c r="G23" s="593" t="str">
        <f>'0.结构参数'!A62</f>
        <v>西U9-1</v>
      </c>
      <c r="H23" s="594">
        <f>'0.结构参数'!L62</f>
        <v>0.3</v>
      </c>
      <c r="I23" s="628">
        <f>MAX('0.结构参数'!I62,'0.结构参数'!J62)</f>
        <v>2.17365</v>
      </c>
      <c r="J23" s="629">
        <f>3.15-MIN('0.结构参数'!I26,'0.结构参数'!J26)</f>
        <v>1.97565</v>
      </c>
      <c r="K23" s="637">
        <v>14</v>
      </c>
      <c r="L23" s="635"/>
      <c r="P23" s="634"/>
      <c r="Q23" s="646"/>
      <c r="R23" s="652"/>
      <c r="S23" s="648"/>
      <c r="T23" s="648"/>
      <c r="U23" s="650"/>
      <c r="V23" s="651"/>
      <c r="W23" s="651"/>
      <c r="X23" s="653"/>
    </row>
    <row r="24" spans="7:24">
      <c r="G24" s="593" t="str">
        <f>'0.结构参数'!A63</f>
        <v>西U6-1</v>
      </c>
      <c r="H24" s="595">
        <f>'0.结构参数'!L63</f>
        <v>0.5</v>
      </c>
      <c r="I24" s="631">
        <f>MAX('0.结构参数'!I63,'0.结构参数'!J63)</f>
        <v>4.54681</v>
      </c>
      <c r="J24" s="632">
        <f>3.15-MIN('0.结构参数'!I27,'0.结构参数'!J27)</f>
        <v>4.34881</v>
      </c>
      <c r="K24" s="638">
        <v>22</v>
      </c>
      <c r="L24" s="636"/>
      <c r="P24" s="634"/>
      <c r="Q24" s="646"/>
      <c r="R24" s="649"/>
      <c r="S24" s="648"/>
      <c r="T24" s="648"/>
      <c r="U24" s="650"/>
      <c r="V24" s="651"/>
      <c r="W24" s="651"/>
      <c r="X24" s="653"/>
    </row>
    <row r="25" spans="7:24">
      <c r="G25" s="593" t="str">
        <f>'0.结构参数'!A64</f>
        <v>西U5-1</v>
      </c>
      <c r="H25" s="595">
        <f>'0.结构参数'!L64</f>
        <v>0.6</v>
      </c>
      <c r="I25" s="631">
        <f>MAX('0.结构参数'!I64,'0.结构参数'!J64)</f>
        <v>5.33797</v>
      </c>
      <c r="J25" s="632">
        <f>3.15-MIN('0.结构参数'!I28,'0.结构参数'!J28)</f>
        <v>5.13997</v>
      </c>
      <c r="K25" s="638">
        <v>25</v>
      </c>
      <c r="L25" s="635"/>
      <c r="P25" s="634"/>
      <c r="Q25" s="646"/>
      <c r="R25" s="647"/>
      <c r="S25" s="648"/>
      <c r="T25" s="648"/>
      <c r="U25" s="650"/>
      <c r="V25" s="651"/>
      <c r="W25" s="651"/>
      <c r="X25" s="653"/>
    </row>
    <row r="26" spans="7:24">
      <c r="G26" s="593" t="str">
        <f>'0.结构参数'!A65</f>
        <v>西U4-1</v>
      </c>
      <c r="H26" s="595">
        <f>'0.结构参数'!L65</f>
        <v>0.6</v>
      </c>
      <c r="I26" s="631">
        <f>MAX('0.结构参数'!I65,'0.结构参数'!J65)</f>
        <v>6.12914</v>
      </c>
      <c r="J26" s="632">
        <f>3.15-MIN('0.结构参数'!I29,'0.结构参数'!J29)</f>
        <v>5.93114</v>
      </c>
      <c r="K26" s="638">
        <v>20</v>
      </c>
      <c r="L26" s="636"/>
      <c r="P26" s="634"/>
      <c r="Q26" s="646"/>
      <c r="R26" s="649"/>
      <c r="S26" s="648"/>
      <c r="T26" s="648"/>
      <c r="U26" s="650"/>
      <c r="V26" s="651"/>
      <c r="W26" s="651"/>
      <c r="X26" s="653"/>
    </row>
    <row r="27" spans="7:24">
      <c r="G27" s="593" t="str">
        <f>'0.结构参数'!A66</f>
        <v>西U3-1</v>
      </c>
      <c r="H27" s="595">
        <f>'0.结构参数'!L66</f>
        <v>0.7</v>
      </c>
      <c r="I27" s="631">
        <f>MAX('0.结构参数'!I66,'0.结构参数'!J66)</f>
        <v>6.69325</v>
      </c>
      <c r="J27" s="632">
        <f>3.15-MIN('0.结构参数'!I30,'0.结构参数'!J30)</f>
        <v>6.49525</v>
      </c>
      <c r="K27" s="638">
        <v>22</v>
      </c>
      <c r="L27" s="635"/>
      <c r="P27" s="634"/>
      <c r="Q27" s="654"/>
      <c r="R27" s="655"/>
      <c r="S27" s="648"/>
      <c r="T27" s="648"/>
      <c r="U27" s="650"/>
      <c r="V27" s="651"/>
      <c r="W27" s="651"/>
      <c r="X27" s="653"/>
    </row>
    <row r="28" spans="7:24">
      <c r="G28" s="593" t="str">
        <f>'0.结构参数'!A67</f>
        <v>西U2-1</v>
      </c>
      <c r="H28" s="595">
        <f>'0.结构参数'!L67</f>
        <v>0.7</v>
      </c>
      <c r="I28" s="631">
        <f>MAX('0.结构参数'!I67,'0.结构参数'!J67)</f>
        <v>7.25702</v>
      </c>
      <c r="J28" s="632">
        <f>3.15-MIN('0.结构参数'!I31,'0.结构参数'!J31)</f>
        <v>7.05902</v>
      </c>
      <c r="K28" s="638">
        <v>25</v>
      </c>
      <c r="L28" s="636"/>
      <c r="P28" s="634"/>
      <c r="Q28" s="646"/>
      <c r="R28" s="649"/>
      <c r="S28" s="648"/>
      <c r="T28" s="648"/>
      <c r="U28" s="650"/>
      <c r="V28" s="651"/>
      <c r="W28" s="651"/>
      <c r="X28" s="653"/>
    </row>
    <row r="29" spans="7:24">
      <c r="G29" s="593" t="str">
        <f>'0.结构参数'!A68</f>
        <v>西U6-2</v>
      </c>
      <c r="H29" s="595">
        <f>'0.结构参数'!L68</f>
        <v>0.5</v>
      </c>
      <c r="I29" s="631">
        <f>MAX('0.结构参数'!I68,'0.结构参数'!J68)</f>
        <v>4.54681</v>
      </c>
      <c r="J29" s="632">
        <f>3.15-MIN('0.结构参数'!I32,'0.结构参数'!J32)</f>
        <v>4.34881</v>
      </c>
      <c r="K29" s="638">
        <v>22</v>
      </c>
      <c r="L29" s="635"/>
      <c r="P29" s="634"/>
      <c r="Q29" s="646"/>
      <c r="R29" s="652"/>
      <c r="S29" s="648"/>
      <c r="T29" s="648"/>
      <c r="U29" s="650"/>
      <c r="V29" s="651"/>
      <c r="W29" s="651"/>
      <c r="X29" s="653"/>
    </row>
    <row r="30" spans="2:24">
      <c r="B30" s="597" t="s">
        <v>168</v>
      </c>
      <c r="C30" s="598" t="s">
        <v>169</v>
      </c>
      <c r="D30" s="598" t="s">
        <v>170</v>
      </c>
      <c r="E30" s="599">
        <v>0.8</v>
      </c>
      <c r="G30" s="593" t="str">
        <f>'0.结构参数'!A69</f>
        <v>西U5-2</v>
      </c>
      <c r="H30" s="595">
        <f>'0.结构参数'!L69</f>
        <v>0.6</v>
      </c>
      <c r="I30" s="631">
        <f>MAX('0.结构参数'!I69,'0.结构参数'!J69)</f>
        <v>5.33797</v>
      </c>
      <c r="J30" s="632">
        <f>3.15-MIN('0.结构参数'!I33,'0.结构参数'!J33)</f>
        <v>5.13997</v>
      </c>
      <c r="K30" s="638">
        <v>25</v>
      </c>
      <c r="L30" s="636"/>
      <c r="P30" s="634"/>
      <c r="Q30" s="646"/>
      <c r="R30" s="649"/>
      <c r="S30" s="648"/>
      <c r="T30" s="648"/>
      <c r="U30" s="650"/>
      <c r="V30" s="651"/>
      <c r="W30" s="651"/>
      <c r="X30" s="653"/>
    </row>
    <row r="31" spans="2:28">
      <c r="B31" s="597"/>
      <c r="C31" s="598" t="s">
        <v>171</v>
      </c>
      <c r="D31" s="598" t="s">
        <v>172</v>
      </c>
      <c r="E31" s="600">
        <f>E30</f>
        <v>0.8</v>
      </c>
      <c r="F31" s="601"/>
      <c r="G31" s="593" t="str">
        <f>'0.结构参数'!A70</f>
        <v>西U4-2</v>
      </c>
      <c r="H31" s="595">
        <f>'0.结构参数'!L70</f>
        <v>0.6</v>
      </c>
      <c r="I31" s="631">
        <f>MAX('0.结构参数'!I70,'0.结构参数'!J70)</f>
        <v>6.12914</v>
      </c>
      <c r="J31" s="632">
        <f>3.15-MIN('0.结构参数'!I34,'0.结构参数'!J34)</f>
        <v>5.93114</v>
      </c>
      <c r="K31" s="638">
        <v>20</v>
      </c>
      <c r="T31" s="645"/>
      <c r="U31" s="646"/>
      <c r="V31" s="652"/>
      <c r="W31" s="648"/>
      <c r="X31" s="648"/>
      <c r="Y31" s="650"/>
      <c r="Z31" s="651"/>
      <c r="AA31" s="651"/>
      <c r="AB31" s="653"/>
    </row>
    <row r="32" spans="2:28">
      <c r="B32" s="597"/>
      <c r="C32" s="598" t="s">
        <v>173</v>
      </c>
      <c r="D32" s="598" t="s">
        <v>174</v>
      </c>
      <c r="E32" s="599">
        <v>7.7</v>
      </c>
      <c r="F32" s="601"/>
      <c r="G32" s="593" t="str">
        <f>'0.结构参数'!A71</f>
        <v>西U3-2</v>
      </c>
      <c r="H32" s="595">
        <f>'0.结构参数'!L71</f>
        <v>0.7</v>
      </c>
      <c r="I32" s="631">
        <f>MAX('0.结构参数'!I71,'0.结构参数'!J71)</f>
        <v>6.69325</v>
      </c>
      <c r="J32" s="632">
        <f>3.15-MIN('0.结构参数'!I35,'0.结构参数'!J35)</f>
        <v>6.49525</v>
      </c>
      <c r="K32" s="638">
        <v>22</v>
      </c>
      <c r="T32" s="645"/>
      <c r="U32" s="646"/>
      <c r="V32" s="649"/>
      <c r="W32" s="648"/>
      <c r="X32" s="648"/>
      <c r="Y32" s="650"/>
      <c r="Z32" s="651"/>
      <c r="AA32" s="651"/>
      <c r="AB32" s="653"/>
    </row>
    <row r="33" ht="14.25" spans="2:28">
      <c r="B33" s="597"/>
      <c r="C33" s="598" t="s">
        <v>175</v>
      </c>
      <c r="D33" s="598" t="s">
        <v>176</v>
      </c>
      <c r="E33" s="599">
        <v>7.5</v>
      </c>
      <c r="F33" s="601"/>
      <c r="G33" s="602"/>
      <c r="H33" s="603"/>
      <c r="I33" s="639"/>
      <c r="J33" s="640"/>
      <c r="K33" s="641"/>
      <c r="T33" s="645"/>
      <c r="U33" s="646"/>
      <c r="V33" s="652"/>
      <c r="W33" s="648"/>
      <c r="X33" s="648"/>
      <c r="Y33" s="650"/>
      <c r="Z33" s="651"/>
      <c r="AA33" s="651"/>
      <c r="AB33" s="651"/>
    </row>
    <row r="34" ht="12.75" customHeight="1" spans="20:28">
      <c r="T34" s="645"/>
      <c r="U34" s="646"/>
      <c r="V34" s="649"/>
      <c r="W34" s="648"/>
      <c r="X34" s="648"/>
      <c r="Y34" s="650"/>
      <c r="Z34" s="651"/>
      <c r="AA34" s="651"/>
      <c r="AB34" s="651"/>
    </row>
    <row r="35" spans="2:3">
      <c r="B35" s="596" t="s">
        <v>177</v>
      </c>
      <c r="C35" s="596" t="s">
        <v>178</v>
      </c>
    </row>
    <row r="37" ht="14.25" spans="2:11">
      <c r="B37" s="604"/>
      <c r="C37" s="598" t="s">
        <v>179</v>
      </c>
      <c r="D37" s="598" t="s">
        <v>180</v>
      </c>
      <c r="E37" s="598">
        <f>IF(E32&gt;5,IF(F37="二级及以下公路",1,1.05),IF(F37="二级及以下公路",0.95,1))</f>
        <v>1.05</v>
      </c>
      <c r="F37" s="605" t="s">
        <v>181</v>
      </c>
      <c r="G37" s="606" t="s">
        <v>182</v>
      </c>
      <c r="H37" s="606"/>
      <c r="I37" s="606"/>
      <c r="J37" s="601"/>
      <c r="K37" s="601"/>
    </row>
    <row r="38" spans="2:11">
      <c r="B38" s="604"/>
      <c r="C38" s="598" t="s">
        <v>183</v>
      </c>
      <c r="D38" s="598" t="s">
        <v>184</v>
      </c>
      <c r="E38" s="598">
        <v>1.4</v>
      </c>
      <c r="F38" s="598"/>
      <c r="G38" s="607" t="s">
        <v>185</v>
      </c>
      <c r="H38" s="608" t="s">
        <v>181</v>
      </c>
      <c r="I38" s="642" t="s">
        <v>186</v>
      </c>
      <c r="J38" s="601"/>
      <c r="K38" s="601"/>
    </row>
    <row r="39" spans="2:11">
      <c r="B39" s="604"/>
      <c r="C39" s="598" t="s">
        <v>187</v>
      </c>
      <c r="D39" s="598" t="s">
        <v>188</v>
      </c>
      <c r="E39" s="598">
        <v>1</v>
      </c>
      <c r="F39" s="598"/>
      <c r="G39" s="609" t="s">
        <v>189</v>
      </c>
      <c r="H39" s="610">
        <v>1</v>
      </c>
      <c r="I39" s="643">
        <v>0.95</v>
      </c>
      <c r="J39" s="601"/>
      <c r="K39" s="601"/>
    </row>
    <row r="40" ht="14.25" spans="2:11">
      <c r="B40" s="604"/>
      <c r="C40" s="598" t="s">
        <v>190</v>
      </c>
      <c r="D40" s="598" t="s">
        <v>191</v>
      </c>
      <c r="E40" s="598">
        <v>1.4</v>
      </c>
      <c r="F40" s="598"/>
      <c r="G40" s="611" t="s">
        <v>192</v>
      </c>
      <c r="H40" s="612">
        <v>1.05</v>
      </c>
      <c r="I40" s="644">
        <v>1</v>
      </c>
      <c r="J40" s="601"/>
      <c r="K40" s="601"/>
    </row>
    <row r="41" ht="14.25" spans="10:11">
      <c r="J41" s="601"/>
      <c r="K41" s="601"/>
    </row>
    <row r="42" hidden="1" spans="2:11">
      <c r="B42" s="613">
        <v>2.1</v>
      </c>
      <c r="C42" s="596" t="s">
        <v>193</v>
      </c>
      <c r="H42" s="601"/>
      <c r="I42" s="601"/>
      <c r="J42" s="601"/>
      <c r="K42" s="601"/>
    </row>
    <row r="43" hidden="1" spans="8:11">
      <c r="H43" s="601"/>
      <c r="I43" s="601"/>
      <c r="J43" s="601"/>
      <c r="K43" s="601"/>
    </row>
    <row r="44" hidden="1" spans="2:6">
      <c r="B44" s="614" t="s">
        <v>194</v>
      </c>
      <c r="C44" s="615" t="s">
        <v>195</v>
      </c>
      <c r="D44" s="598" t="s">
        <v>196</v>
      </c>
      <c r="E44" s="616">
        <v>0</v>
      </c>
      <c r="F44" s="617"/>
    </row>
    <row r="45" hidden="1" spans="2:6">
      <c r="B45" s="597"/>
      <c r="C45" s="615" t="s">
        <v>197</v>
      </c>
      <c r="D45" s="598" t="s">
        <v>198</v>
      </c>
      <c r="E45" s="616">
        <v>23</v>
      </c>
      <c r="F45" s="617"/>
    </row>
    <row r="46" hidden="1" spans="2:6">
      <c r="B46" s="597"/>
      <c r="C46" s="615" t="s">
        <v>199</v>
      </c>
      <c r="D46" s="598" t="s">
        <v>200</v>
      </c>
      <c r="E46" s="616">
        <v>11.5</v>
      </c>
      <c r="F46" s="617"/>
    </row>
    <row r="47" hidden="1" spans="2:6">
      <c r="B47" s="597"/>
      <c r="C47" s="615" t="s">
        <v>201</v>
      </c>
      <c r="D47" s="598" t="s">
        <v>202</v>
      </c>
      <c r="E47" s="616">
        <v>0</v>
      </c>
      <c r="F47" s="617"/>
    </row>
    <row r="48" hidden="1" spans="2:6">
      <c r="B48" s="597"/>
      <c r="C48" s="615" t="s">
        <v>203</v>
      </c>
      <c r="D48" s="598" t="s">
        <v>204</v>
      </c>
      <c r="E48" s="616">
        <v>18</v>
      </c>
      <c r="F48" s="617"/>
    </row>
    <row r="49" hidden="1" spans="2:6">
      <c r="B49" s="597"/>
      <c r="C49" s="615" t="s">
        <v>205</v>
      </c>
      <c r="D49" s="598" t="s">
        <v>206</v>
      </c>
      <c r="E49" s="616">
        <v>20</v>
      </c>
      <c r="F49" s="617"/>
    </row>
    <row r="50" hidden="1" spans="2:6">
      <c r="B50" s="597"/>
      <c r="C50" s="615" t="s">
        <v>207</v>
      </c>
      <c r="D50" s="598" t="s">
        <v>208</v>
      </c>
      <c r="E50" s="616">
        <v>10</v>
      </c>
      <c r="F50" s="617"/>
    </row>
    <row r="51" hidden="1" spans="2:5">
      <c r="B51" s="601"/>
      <c r="C51" s="601"/>
      <c r="D51" s="601"/>
      <c r="E51" s="601"/>
    </row>
    <row r="52" hidden="1" customHeight="1" spans="2:5">
      <c r="B52" s="614" t="s">
        <v>209</v>
      </c>
      <c r="C52" s="618" t="s">
        <v>210</v>
      </c>
      <c r="D52" s="619"/>
      <c r="E52" s="620">
        <f>COS(RADIANS(E45-E47))</f>
        <v>0.92050485345244</v>
      </c>
    </row>
    <row r="53" hidden="1" spans="2:5">
      <c r="B53" s="614"/>
      <c r="C53" s="618" t="s">
        <v>211</v>
      </c>
      <c r="D53" s="619"/>
      <c r="E53" s="598">
        <f>COS(RADIANS(E47))</f>
        <v>1</v>
      </c>
    </row>
    <row r="54" hidden="1" spans="2:5">
      <c r="B54" s="614"/>
      <c r="C54" s="618" t="s">
        <v>212</v>
      </c>
      <c r="D54" s="619"/>
      <c r="E54" s="620">
        <f>COS(RADIANS(E47+E46))</f>
        <v>0.97992470462083</v>
      </c>
    </row>
    <row r="55" hidden="1" spans="2:5">
      <c r="B55" s="614"/>
      <c r="C55" s="618" t="s">
        <v>213</v>
      </c>
      <c r="D55" s="619"/>
      <c r="E55" s="620">
        <f>SIN(RADIANS(E45+E46))</f>
        <v>0.566406236924833</v>
      </c>
    </row>
    <row r="56" hidden="1" spans="2:5">
      <c r="B56" s="614"/>
      <c r="C56" s="618" t="s">
        <v>214</v>
      </c>
      <c r="D56" s="619"/>
      <c r="E56" s="620">
        <f>SIN(RADIANS(E45-E44))</f>
        <v>0.390731128489274</v>
      </c>
    </row>
    <row r="57" hidden="1" spans="2:5">
      <c r="B57" s="614"/>
      <c r="C57" s="618" t="s">
        <v>215</v>
      </c>
      <c r="D57" s="619"/>
      <c r="E57" s="598">
        <f>COS(RADIANS(E47-E44))</f>
        <v>1</v>
      </c>
    </row>
    <row r="58" hidden="1" spans="2:5">
      <c r="B58" s="614"/>
      <c r="C58" s="618" t="s">
        <v>216</v>
      </c>
      <c r="D58" s="619"/>
      <c r="E58" s="620">
        <f>E52^2/(E53^2*E54*(1+SQRT(E55*E56/(E54*E57)))^2)</f>
        <v>0.397317937689011</v>
      </c>
    </row>
    <row r="59" hidden="1" spans="2:5">
      <c r="B59" s="621" t="s">
        <v>217</v>
      </c>
      <c r="C59" s="622"/>
      <c r="D59" s="623"/>
      <c r="E59" s="598">
        <v>1.3</v>
      </c>
    </row>
    <row r="60" hidden="1" spans="2:5">
      <c r="B60" s="601"/>
      <c r="C60" s="601"/>
      <c r="D60" s="601"/>
      <c r="E60" s="601"/>
    </row>
    <row r="61" hidden="1" spans="2:5">
      <c r="B61" s="597" t="s">
        <v>218</v>
      </c>
      <c r="C61" s="624" t="s">
        <v>219</v>
      </c>
      <c r="D61" s="625"/>
      <c r="E61" s="598">
        <v>0</v>
      </c>
    </row>
    <row r="62" hidden="1" spans="2:5">
      <c r="B62" s="597"/>
      <c r="C62" s="624" t="s">
        <v>220</v>
      </c>
      <c r="D62" s="625"/>
      <c r="E62" s="626">
        <f>E59*E58*E48*(E32-E33)</f>
        <v>1.85944794838457</v>
      </c>
    </row>
    <row r="63" hidden="1" spans="2:5">
      <c r="B63" s="597"/>
      <c r="C63" s="624" t="s">
        <v>221</v>
      </c>
      <c r="D63" s="625"/>
      <c r="E63" s="626">
        <f>E59*E58*E50*E33+E62</f>
        <v>40.5979468730632</v>
      </c>
    </row>
    <row r="64" hidden="1" spans="2:5">
      <c r="B64" s="597"/>
      <c r="C64" s="624" t="s">
        <v>222</v>
      </c>
      <c r="D64" s="625"/>
      <c r="E64" s="626">
        <f>1/2*1*E62*(E32-E33)</f>
        <v>0.185944794838457</v>
      </c>
    </row>
    <row r="65" hidden="1" spans="2:5">
      <c r="B65" s="597"/>
      <c r="C65" s="624" t="s">
        <v>223</v>
      </c>
      <c r="D65" s="625"/>
      <c r="E65" s="626">
        <f>1/2*1*(E62+E63)*E33</f>
        <v>159.215230580429</v>
      </c>
    </row>
    <row r="66" hidden="1" spans="2:5">
      <c r="B66" s="597"/>
      <c r="C66" s="624" t="s">
        <v>224</v>
      </c>
      <c r="D66" s="625"/>
      <c r="E66" s="626">
        <f>E33+1/3*(E32-E33)</f>
        <v>7.56666666666667</v>
      </c>
    </row>
    <row r="67" hidden="1" spans="2:5">
      <c r="B67" s="597"/>
      <c r="C67" s="624" t="s">
        <v>225</v>
      </c>
      <c r="D67" s="625"/>
      <c r="E67" s="626">
        <f>1/3*E33*(2*E62+E63)/(E62+E63)</f>
        <v>2.60948905109489</v>
      </c>
    </row>
    <row r="68" hidden="1" spans="2:5">
      <c r="B68" s="597"/>
      <c r="C68" s="624" t="s">
        <v>226</v>
      </c>
      <c r="D68" s="625"/>
      <c r="E68" s="656">
        <f>E64+E65</f>
        <v>159.401175375267</v>
      </c>
    </row>
    <row r="69" hidden="1" spans="2:5">
      <c r="B69" s="597"/>
      <c r="C69" s="624" t="s">
        <v>227</v>
      </c>
      <c r="D69" s="625"/>
      <c r="E69" s="656">
        <f>E64*E66+E65*E67</f>
        <v>416.877383248122</v>
      </c>
    </row>
    <row r="70" hidden="1"/>
    <row r="71" hidden="1" spans="2:3">
      <c r="B71" s="613">
        <v>2.2</v>
      </c>
      <c r="C71" s="596" t="s">
        <v>228</v>
      </c>
    </row>
    <row r="72" hidden="1" spans="3:5">
      <c r="C72" s="601"/>
      <c r="D72" s="601"/>
      <c r="E72" s="601"/>
    </row>
    <row r="73" hidden="1" spans="2:5">
      <c r="B73" s="657" t="s">
        <v>229</v>
      </c>
      <c r="C73" s="624" t="s">
        <v>230</v>
      </c>
      <c r="D73" s="625"/>
      <c r="E73" s="598">
        <v>0</v>
      </c>
    </row>
    <row r="74" hidden="1" spans="2:5">
      <c r="B74" s="657"/>
      <c r="C74" s="624" t="s">
        <v>231</v>
      </c>
      <c r="D74" s="625"/>
      <c r="E74" s="598">
        <f>10*E33</f>
        <v>75</v>
      </c>
    </row>
    <row r="75" hidden="1" spans="2:5">
      <c r="B75" s="657"/>
      <c r="C75" s="658" t="s">
        <v>232</v>
      </c>
      <c r="D75" s="659"/>
      <c r="E75" s="598">
        <f>1/2*E74*E33</f>
        <v>281.25</v>
      </c>
    </row>
    <row r="76" hidden="1" spans="2:5">
      <c r="B76" s="657"/>
      <c r="C76" s="624" t="s">
        <v>233</v>
      </c>
      <c r="D76" s="625"/>
      <c r="E76" s="620">
        <f>E33/3</f>
        <v>2.5</v>
      </c>
    </row>
    <row r="77" hidden="1" spans="2:5">
      <c r="B77" s="657"/>
      <c r="C77" s="624" t="s">
        <v>234</v>
      </c>
      <c r="D77" s="625"/>
      <c r="E77" s="660">
        <f>E75</f>
        <v>281.25</v>
      </c>
    </row>
    <row r="78" hidden="1" spans="2:5">
      <c r="B78" s="657"/>
      <c r="C78" s="624" t="s">
        <v>235</v>
      </c>
      <c r="D78" s="625"/>
      <c r="E78" s="661">
        <f>E75*E76</f>
        <v>703.125</v>
      </c>
    </row>
    <row r="79" hidden="1"/>
    <row r="80" hidden="1"/>
    <row r="81" hidden="1" spans="2:3">
      <c r="B81" s="613">
        <v>2.3</v>
      </c>
      <c r="C81" s="596" t="s">
        <v>236</v>
      </c>
    </row>
    <row r="82" hidden="1"/>
    <row r="83" hidden="1" spans="2:5">
      <c r="B83" s="597" t="s">
        <v>236</v>
      </c>
      <c r="C83" s="658" t="s">
        <v>237</v>
      </c>
      <c r="D83" s="659"/>
      <c r="E83" s="605">
        <f>IF(E32&lt;2,20,(IF(E32&gt;10,10,((E32-2)/(10-2)*(20-10)+10))))</f>
        <v>17.125</v>
      </c>
    </row>
    <row r="84" hidden="1" spans="2:5">
      <c r="B84" s="597"/>
      <c r="C84" s="658" t="s">
        <v>238</v>
      </c>
      <c r="D84" s="659"/>
      <c r="E84" s="620">
        <f>E83/E48</f>
        <v>0.951388888888889</v>
      </c>
    </row>
    <row r="85" hidden="1" spans="2:5">
      <c r="B85" s="597"/>
      <c r="C85" s="662" t="s">
        <v>239</v>
      </c>
      <c r="D85" s="663"/>
      <c r="E85" s="660">
        <v>0</v>
      </c>
    </row>
    <row r="86" hidden="1" spans="2:5">
      <c r="B86" s="597"/>
      <c r="C86" s="662" t="s">
        <v>240</v>
      </c>
      <c r="D86" s="663"/>
      <c r="E86" s="660">
        <f>E32/2</f>
        <v>3.85</v>
      </c>
    </row>
    <row r="87" hidden="1" spans="2:5">
      <c r="B87" s="597"/>
      <c r="C87" s="662" t="s">
        <v>241</v>
      </c>
      <c r="D87" s="663"/>
      <c r="E87" s="660">
        <f>E85*E86</f>
        <v>0</v>
      </c>
    </row>
    <row r="88" hidden="1" spans="3:5">
      <c r="C88" s="664"/>
      <c r="D88" s="664"/>
      <c r="E88" s="664"/>
    </row>
    <row r="89" hidden="1" spans="2:3">
      <c r="B89" s="613">
        <v>2.4</v>
      </c>
      <c r="C89" s="596" t="s">
        <v>242</v>
      </c>
    </row>
    <row r="90" hidden="1"/>
    <row r="91" hidden="1" spans="2:5">
      <c r="B91" s="601"/>
      <c r="C91" s="665" t="s">
        <v>243</v>
      </c>
      <c r="D91" s="666"/>
      <c r="E91" s="667"/>
    </row>
    <row r="92" hidden="1" spans="2:5">
      <c r="B92" s="601"/>
      <c r="C92" s="658" t="s">
        <v>244</v>
      </c>
      <c r="D92" s="659"/>
      <c r="E92" s="620">
        <f>E37*(E38*E69+E39*E78+E40*E87)</f>
        <v>1351.09100337474</v>
      </c>
    </row>
    <row r="93" hidden="1" spans="2:5">
      <c r="B93" s="601"/>
      <c r="C93" s="658" t="s">
        <v>245</v>
      </c>
      <c r="D93" s="659"/>
      <c r="E93" s="620">
        <f>E37*(E38*E68+E39*E77+E40*E85)</f>
        <v>529.632227801643</v>
      </c>
    </row>
    <row r="94" hidden="1" spans="2:5">
      <c r="B94" s="601"/>
      <c r="C94" s="601"/>
      <c r="D94" s="601"/>
      <c r="E94" s="668"/>
    </row>
    <row r="95" hidden="1" spans="2:5">
      <c r="B95" s="601"/>
      <c r="C95" s="665" t="s">
        <v>246</v>
      </c>
      <c r="D95" s="666"/>
      <c r="E95" s="667"/>
    </row>
    <row r="96" hidden="1" spans="2:5">
      <c r="B96" s="601"/>
      <c r="C96" s="658" t="s">
        <v>247</v>
      </c>
      <c r="D96" s="659"/>
      <c r="E96" s="620">
        <f>E69+E78+0.4*E87</f>
        <v>1120.00238324812</v>
      </c>
    </row>
    <row r="97" hidden="1" spans="2:5">
      <c r="B97" s="601"/>
      <c r="C97" s="658" t="s">
        <v>248</v>
      </c>
      <c r="D97" s="659"/>
      <c r="E97" s="620">
        <f>E68+E77+0.4*E85</f>
        <v>440.651175375267</v>
      </c>
    </row>
    <row r="98" hidden="1" spans="2:5">
      <c r="B98" s="601"/>
      <c r="C98" s="601"/>
      <c r="D98" s="601"/>
      <c r="E98" s="668"/>
    </row>
    <row r="99" hidden="1" spans="2:5">
      <c r="B99" s="601"/>
      <c r="C99" s="665" t="s">
        <v>249</v>
      </c>
      <c r="D99" s="666"/>
      <c r="E99" s="667"/>
    </row>
    <row r="100" hidden="1" spans="2:5">
      <c r="B100" s="601"/>
      <c r="C100" s="658" t="s">
        <v>247</v>
      </c>
      <c r="D100" s="659"/>
      <c r="E100" s="620">
        <f>E69+E78+0.7*E87</f>
        <v>1120.00238324812</v>
      </c>
    </row>
    <row r="101" hidden="1" spans="2:5">
      <c r="B101" s="601"/>
      <c r="C101" s="658" t="s">
        <v>248</v>
      </c>
      <c r="D101" s="659"/>
      <c r="E101" s="620">
        <f>E68+E77+0.7*E85</f>
        <v>440.651175375267</v>
      </c>
    </row>
    <row r="102" hidden="1"/>
    <row r="103" hidden="1"/>
    <row r="104" ht="14.25" hidden="1" spans="2:3">
      <c r="B104" s="613">
        <v>2.5</v>
      </c>
      <c r="C104" s="596" t="s">
        <v>250</v>
      </c>
    </row>
    <row r="105" spans="7:10">
      <c r="G105" s="669"/>
      <c r="H105" s="592" t="s">
        <v>251</v>
      </c>
      <c r="I105" s="592" t="s">
        <v>252</v>
      </c>
      <c r="J105" s="682" t="s">
        <v>253</v>
      </c>
    </row>
    <row r="106" spans="2:10">
      <c r="B106" s="657" t="s">
        <v>254</v>
      </c>
      <c r="C106" s="615" t="s">
        <v>255</v>
      </c>
      <c r="D106" s="670" t="s">
        <v>256</v>
      </c>
      <c r="E106" s="598">
        <f>VLOOKUP(D106,G106:I109,2,1)</f>
        <v>18.1</v>
      </c>
      <c r="F106" s="601" t="s">
        <v>257</v>
      </c>
      <c r="G106" s="671" t="s">
        <v>258</v>
      </c>
      <c r="H106" s="672">
        <v>16.1</v>
      </c>
      <c r="I106" s="672">
        <v>1.52</v>
      </c>
      <c r="J106" s="683">
        <v>3.15</v>
      </c>
    </row>
    <row r="107" spans="2:10">
      <c r="B107" s="657"/>
      <c r="C107" s="615" t="s">
        <v>259</v>
      </c>
      <c r="D107" s="670" t="s">
        <v>256</v>
      </c>
      <c r="E107" s="598">
        <f>VLOOKUP(D107,G106:I109,3,1)</f>
        <v>1.65</v>
      </c>
      <c r="F107" s="601" t="s">
        <v>257</v>
      </c>
      <c r="G107" s="671" t="s">
        <v>260</v>
      </c>
      <c r="H107" s="672">
        <v>18.1</v>
      </c>
      <c r="I107" s="672">
        <v>1.65</v>
      </c>
      <c r="J107" s="683">
        <v>3.25</v>
      </c>
    </row>
    <row r="108" spans="2:10">
      <c r="B108" s="657"/>
      <c r="C108" s="624" t="s">
        <v>261</v>
      </c>
      <c r="D108" s="625"/>
      <c r="E108" s="598">
        <v>330</v>
      </c>
      <c r="F108" s="601" t="s">
        <v>257</v>
      </c>
      <c r="G108" s="671" t="s">
        <v>262</v>
      </c>
      <c r="H108" s="672">
        <v>20.5</v>
      </c>
      <c r="I108" s="672">
        <v>1.74</v>
      </c>
      <c r="J108" s="683">
        <v>3.35</v>
      </c>
    </row>
    <row r="109" ht="14.25" spans="2:10">
      <c r="B109" s="657"/>
      <c r="C109" s="624" t="s">
        <v>263</v>
      </c>
      <c r="D109" s="625"/>
      <c r="E109" s="598">
        <v>330</v>
      </c>
      <c r="F109" s="601" t="s">
        <v>257</v>
      </c>
      <c r="G109" s="673" t="s">
        <v>264</v>
      </c>
      <c r="H109" s="674">
        <v>22.4</v>
      </c>
      <c r="I109" s="674">
        <v>1.83</v>
      </c>
      <c r="J109" s="684">
        <v>3.45</v>
      </c>
    </row>
    <row r="110" spans="2:6">
      <c r="B110" s="657"/>
      <c r="C110" s="624" t="s">
        <v>265</v>
      </c>
      <c r="D110" s="625"/>
      <c r="E110" s="605">
        <v>16</v>
      </c>
      <c r="F110" s="601"/>
    </row>
    <row r="111" spans="2:6">
      <c r="B111" s="657"/>
      <c r="C111" s="658" t="s">
        <v>266</v>
      </c>
      <c r="D111" s="659"/>
      <c r="E111" s="675">
        <v>25</v>
      </c>
      <c r="F111" s="601" t="s">
        <v>267</v>
      </c>
    </row>
    <row r="112" spans="2:6">
      <c r="B112" s="657"/>
      <c r="C112" s="624" t="s">
        <v>268</v>
      </c>
      <c r="D112" s="625"/>
      <c r="E112" s="620">
        <f>E110*PI()*E111^2/4</f>
        <v>7853.98163397448</v>
      </c>
      <c r="F112" s="601" t="s">
        <v>269</v>
      </c>
    </row>
    <row r="113" spans="2:6">
      <c r="B113" s="657"/>
      <c r="C113" s="624" t="s">
        <v>270</v>
      </c>
      <c r="D113" s="625"/>
      <c r="E113" s="605">
        <v>8</v>
      </c>
      <c r="F113" s="601"/>
    </row>
    <row r="114" spans="2:6">
      <c r="B114" s="657"/>
      <c r="C114" s="658" t="s">
        <v>271</v>
      </c>
      <c r="D114" s="659"/>
      <c r="E114" s="605">
        <v>12</v>
      </c>
      <c r="F114" s="601" t="s">
        <v>267</v>
      </c>
    </row>
    <row r="115" spans="2:6">
      <c r="B115" s="657"/>
      <c r="C115" s="624" t="s">
        <v>272</v>
      </c>
      <c r="D115" s="625"/>
      <c r="E115" s="620">
        <f>E113*PI()*E114^2/4</f>
        <v>904.77868423386</v>
      </c>
      <c r="F115" s="601" t="s">
        <v>269</v>
      </c>
    </row>
    <row r="116" spans="2:6">
      <c r="B116" s="657"/>
      <c r="C116" s="658" t="s">
        <v>273</v>
      </c>
      <c r="D116" s="659"/>
      <c r="E116" s="598">
        <v>65</v>
      </c>
      <c r="F116" s="601" t="s">
        <v>267</v>
      </c>
    </row>
    <row r="117" spans="2:6">
      <c r="B117" s="657"/>
      <c r="C117" s="658" t="s">
        <v>274</v>
      </c>
      <c r="D117" s="659"/>
      <c r="E117" s="598">
        <f>E31*1000-E116</f>
        <v>735</v>
      </c>
      <c r="F117" s="601" t="s">
        <v>267</v>
      </c>
    </row>
    <row r="118" spans="2:6">
      <c r="B118" s="657"/>
      <c r="C118" s="676" t="s">
        <v>275</v>
      </c>
      <c r="D118" s="677"/>
      <c r="E118" s="620">
        <f>45*E107/E108</f>
        <v>0.225</v>
      </c>
      <c r="F118" s="601" t="s">
        <v>276</v>
      </c>
    </row>
    <row r="119" spans="2:6">
      <c r="B119" s="657"/>
      <c r="C119" s="624" t="s">
        <v>277</v>
      </c>
      <c r="D119" s="625"/>
      <c r="E119" s="598">
        <v>0.56</v>
      </c>
      <c r="F119" s="601"/>
    </row>
    <row r="121" spans="2:6">
      <c r="B121" s="678" t="s">
        <v>278</v>
      </c>
      <c r="C121" s="658" t="s">
        <v>279</v>
      </c>
      <c r="D121" s="659"/>
      <c r="E121" s="620">
        <f>(E108*E112-E109*E115)/(E106*1000)</f>
        <v>126.698175326763</v>
      </c>
      <c r="F121" s="679" t="s">
        <v>267</v>
      </c>
    </row>
    <row r="122" spans="2:6">
      <c r="B122" s="678"/>
      <c r="C122" s="658" t="s">
        <v>280</v>
      </c>
      <c r="D122" s="659"/>
      <c r="E122" s="620">
        <f>E121/E117</f>
        <v>0.17237846983233</v>
      </c>
      <c r="F122" s="679"/>
    </row>
    <row r="123" spans="2:6">
      <c r="B123" s="657"/>
      <c r="C123" s="658" t="s">
        <v>281</v>
      </c>
      <c r="D123" s="659"/>
      <c r="E123" s="680" t="str">
        <f>IF(E121&gt;E119*E117,"NO","YES")</f>
        <v>YES</v>
      </c>
      <c r="F123" s="601"/>
    </row>
    <row r="124" spans="2:6">
      <c r="B124" s="657"/>
      <c r="C124" s="658" t="s">
        <v>282</v>
      </c>
      <c r="D124" s="659"/>
      <c r="E124" s="661">
        <f>(E106*1000*E121*(E117-E121/2)+E109*E115*(E117-E116))/1000000</f>
        <v>1740.30127248196</v>
      </c>
      <c r="F124" s="601" t="s">
        <v>283</v>
      </c>
    </row>
    <row r="125" spans="2:6">
      <c r="B125" s="657"/>
      <c r="C125" s="658" t="s">
        <v>284</v>
      </c>
      <c r="D125" s="659"/>
      <c r="E125" s="681" t="str">
        <f>IF(E124&gt;E92,"YES","NO")</f>
        <v>YES</v>
      </c>
      <c r="F125" s="601"/>
    </row>
    <row r="126" spans="2:6">
      <c r="B126" s="657"/>
      <c r="C126" s="658" t="s">
        <v>285</v>
      </c>
      <c r="D126" s="659"/>
      <c r="E126" s="620">
        <f>E112/1000/E117*100</f>
        <v>1.06856892979245</v>
      </c>
      <c r="F126" s="601" t="s">
        <v>276</v>
      </c>
    </row>
    <row r="127" spans="2:6">
      <c r="B127" s="657"/>
      <c r="C127" s="658" t="s">
        <v>286</v>
      </c>
      <c r="D127" s="659"/>
      <c r="E127" s="681" t="str">
        <f>IF(E126&gt;E118,"YES","NO")</f>
        <v>YES</v>
      </c>
      <c r="F127" s="601"/>
    </row>
    <row r="129" spans="2:5">
      <c r="B129" s="596" t="s">
        <v>287</v>
      </c>
      <c r="C129" s="596" t="s">
        <v>288</v>
      </c>
      <c r="D129" s="601"/>
      <c r="E129" s="601"/>
    </row>
    <row r="130" spans="2:5">
      <c r="B130" s="596"/>
      <c r="C130" s="596"/>
      <c r="D130" s="601"/>
      <c r="E130" s="601"/>
    </row>
    <row r="131" spans="2:6">
      <c r="B131" s="685" t="s">
        <v>288</v>
      </c>
      <c r="C131" s="658" t="s">
        <v>289</v>
      </c>
      <c r="D131" s="659"/>
      <c r="E131" s="598">
        <v>1</v>
      </c>
      <c r="F131" s="601" t="s">
        <v>290</v>
      </c>
    </row>
    <row r="132" spans="2:6">
      <c r="B132" s="686"/>
      <c r="C132" s="687" t="s">
        <v>291</v>
      </c>
      <c r="D132" s="687"/>
      <c r="E132" s="598">
        <f>1+0.5*E96/E100</f>
        <v>1.5</v>
      </c>
      <c r="F132" s="601"/>
    </row>
    <row r="133" spans="2:6">
      <c r="B133" s="686"/>
      <c r="C133" s="687" t="s">
        <v>292</v>
      </c>
      <c r="D133" s="687"/>
      <c r="E133" s="598">
        <v>1</v>
      </c>
      <c r="F133" s="601"/>
    </row>
    <row r="134" spans="2:6">
      <c r="B134" s="686"/>
      <c r="C134" s="658" t="s">
        <v>293</v>
      </c>
      <c r="D134" s="659"/>
      <c r="E134" s="620">
        <f>10^6*E100/(0.87*E112*E117)</f>
        <v>223.009042857008</v>
      </c>
      <c r="F134" s="601" t="s">
        <v>257</v>
      </c>
    </row>
    <row r="135" spans="2:6">
      <c r="B135" s="686"/>
      <c r="C135" s="658" t="s">
        <v>294</v>
      </c>
      <c r="D135" s="659"/>
      <c r="E135" s="598">
        <v>18</v>
      </c>
      <c r="F135" s="601" t="s">
        <v>267</v>
      </c>
    </row>
    <row r="136" spans="2:6">
      <c r="B136" s="686"/>
      <c r="C136" s="658" t="s">
        <v>295</v>
      </c>
      <c r="D136" s="659"/>
      <c r="E136" s="620">
        <f>IF(E112/(E117*E31*1000)&gt;0.02,0.02,IF(E112/(E117*E31*1000)&lt;0.006,0.006,E112/(E117*E31*1000)))</f>
        <v>0.0133571116224056</v>
      </c>
      <c r="F136" s="601"/>
    </row>
    <row r="137" spans="2:6">
      <c r="B137" s="686"/>
      <c r="C137" s="658" t="s">
        <v>296</v>
      </c>
      <c r="D137" s="659"/>
      <c r="E137" s="598">
        <f>2*10^5</f>
        <v>200000</v>
      </c>
      <c r="F137" s="601" t="s">
        <v>257</v>
      </c>
    </row>
    <row r="138" spans="2:6">
      <c r="B138" s="686"/>
      <c r="C138" s="658" t="s">
        <v>297</v>
      </c>
      <c r="D138" s="659"/>
      <c r="E138" s="620">
        <f>E131*E132*E133*E134/E137*((30+E135)/(0.28+10*E136))</f>
        <v>0.194122007749276</v>
      </c>
      <c r="F138" s="601"/>
    </row>
    <row r="139" spans="2:5">
      <c r="B139" s="686"/>
      <c r="C139" s="688" t="s">
        <v>298</v>
      </c>
      <c r="D139" s="689"/>
      <c r="E139" s="605">
        <v>0.2</v>
      </c>
    </row>
    <row r="140" spans="2:5">
      <c r="B140" s="690"/>
      <c r="C140" s="658" t="s">
        <v>299</v>
      </c>
      <c r="D140" s="659"/>
      <c r="E140" s="681" t="str">
        <f>IF(E138&lt;E139,"YES","NO")</f>
        <v>YES</v>
      </c>
    </row>
  </sheetData>
  <mergeCells count="77">
    <mergeCell ref="G37:I37"/>
    <mergeCell ref="C52:D52"/>
    <mergeCell ref="C53:D53"/>
    <mergeCell ref="C54:D54"/>
    <mergeCell ref="C55:D55"/>
    <mergeCell ref="C56:D56"/>
    <mergeCell ref="C57:D57"/>
    <mergeCell ref="C58:D58"/>
    <mergeCell ref="B59:D59"/>
    <mergeCell ref="C61:D61"/>
    <mergeCell ref="C62:D62"/>
    <mergeCell ref="C63:D63"/>
    <mergeCell ref="C64:D64"/>
    <mergeCell ref="C65:D65"/>
    <mergeCell ref="C66:D66"/>
    <mergeCell ref="C67:D67"/>
    <mergeCell ref="C68:D68"/>
    <mergeCell ref="C69:D69"/>
    <mergeCell ref="C73:D73"/>
    <mergeCell ref="C74:D74"/>
    <mergeCell ref="C75:D75"/>
    <mergeCell ref="C76:D76"/>
    <mergeCell ref="C77:D77"/>
    <mergeCell ref="C78:D78"/>
    <mergeCell ref="C83:D83"/>
    <mergeCell ref="C84:D84"/>
    <mergeCell ref="C85:D85"/>
    <mergeCell ref="C86:D86"/>
    <mergeCell ref="C87:D87"/>
    <mergeCell ref="C91:E91"/>
    <mergeCell ref="C92:D92"/>
    <mergeCell ref="C93:D93"/>
    <mergeCell ref="C95:E95"/>
    <mergeCell ref="C96:D96"/>
    <mergeCell ref="C97:D97"/>
    <mergeCell ref="C99:E99"/>
    <mergeCell ref="C100:D100"/>
    <mergeCell ref="C101:D101"/>
    <mergeCell ref="C108:D108"/>
    <mergeCell ref="C109:D109"/>
    <mergeCell ref="C110:D110"/>
    <mergeCell ref="C111:D111"/>
    <mergeCell ref="C112:D112"/>
    <mergeCell ref="C113:D113"/>
    <mergeCell ref="C114:D114"/>
    <mergeCell ref="C115:D115"/>
    <mergeCell ref="C116:D116"/>
    <mergeCell ref="C117:D117"/>
    <mergeCell ref="C118:D118"/>
    <mergeCell ref="C119:D119"/>
    <mergeCell ref="C121:D121"/>
    <mergeCell ref="C122:D122"/>
    <mergeCell ref="C123:D123"/>
    <mergeCell ref="C124:D124"/>
    <mergeCell ref="C125:D125"/>
    <mergeCell ref="C126:D126"/>
    <mergeCell ref="C127:D127"/>
    <mergeCell ref="C131:D131"/>
    <mergeCell ref="C134:D134"/>
    <mergeCell ref="C135:D135"/>
    <mergeCell ref="C136:D136"/>
    <mergeCell ref="C137:D137"/>
    <mergeCell ref="C138:D138"/>
    <mergeCell ref="C139:D139"/>
    <mergeCell ref="C140:D140"/>
    <mergeCell ref="B30:B33"/>
    <mergeCell ref="B37:B40"/>
    <mergeCell ref="B44:B50"/>
    <mergeCell ref="B52:B58"/>
    <mergeCell ref="B61:B69"/>
    <mergeCell ref="B73:B78"/>
    <mergeCell ref="B83:B87"/>
    <mergeCell ref="B106:B119"/>
    <mergeCell ref="B121:B127"/>
    <mergeCell ref="B131:B140"/>
    <mergeCell ref="T31:T32"/>
    <mergeCell ref="T33:T34"/>
  </mergeCells>
  <dataValidations count="6">
    <dataValidation allowBlank="1" showInputMessage="1" showErrorMessage="1" prompt="底板顶高程E2-水位高程" sqref="E33"/>
    <dataValidation allowBlank="1" showInputMessage="1" showErrorMessage="1" prompt="边墙厚度B" sqref="E30"/>
    <dataValidation allowBlank="1" showInputMessage="1" showErrorMessage="1" prompt="结构净高H" sqref="E32"/>
    <dataValidation allowBlank="1" showInputMessage="1" showErrorMessage="1" prompt="详见右表" sqref="E37 IQ37 SM37 ACI37 AME37 AWA37 BFW37 BPS37 BZO37 CJK37 CTG37 DDC37 DMY37 DWU37 EGQ37 EQM37 FAI37 FKE37 FUA37 GDW37 GNS37 GXO37 HHK37 HRG37 IBC37 IKY37 IUU37 JEQ37 JOM37 JYI37 KIE37 KSA37 LBW37 LLS37 LVO37 MFK37 MPG37 MZC37 NIY37 NSU37 OCQ37 OMM37 OWI37 PGE37 PQA37 PZW37 QJS37 QTO37 RDK37 RNG37 RXC37 SGY37 SQU37 TAQ37 TKM37 TUI37 UEE37 UOA37 UXW37 VHS37 VRO37 WBK37 WLG37 WVC37 E65573 JA65573 SW65573 ACS65573 AMO65573 AWK65573 BGG65573 BQC65573 BZY65573 CJU65573 CTQ65573 DDM65573 DNI65573 DXE65573 EHA65573 EQW65573 FAS65573 FKO65573 FUK65573 GEG65573 GOC65573 GXY65573 HHU65573 HRQ65573 IBM65573 ILI65573 IVE65573 JFA65573 JOW65573 JYS65573 KIO65573 KSK65573 LCG65573 LMC65573 LVY65573 MFU65573 MPQ65573 MZM65573 NJI65573 NTE65573 ODA65573 OMW65573 OWS65573 PGO65573 PQK65573 QAG65573 QKC65573 QTY65573 RDU65573 RNQ65573 RXM65573 SHI65573 SRE65573 TBA65573 TKW65573 TUS65573 UEO65573 UOK65573 UYG65573 VIC65573 VRY65573 WBU65573 WLQ65573 WVM65573 E131109 JA131109 SW131109 ACS131109 AMO131109 AWK131109 BGG131109 BQC131109 BZY131109 CJU131109 CTQ131109 DDM131109 DNI131109 DXE131109 EHA131109 EQW131109 FAS131109 FKO131109 FUK131109 GEG131109 GOC131109 GXY131109 HHU131109 HRQ131109 IBM131109 ILI131109 IVE131109 JFA131109 JOW131109 JYS131109 KIO131109 KSK131109 LCG131109 LMC131109 LVY131109 MFU131109 MPQ131109 MZM131109 NJI131109 NTE131109 ODA131109 OMW131109 OWS131109 PGO131109 PQK131109 QAG131109 QKC131109 QTY131109 RDU131109 RNQ131109 RXM131109 SHI131109 SRE131109 TBA131109 TKW131109 TUS131109 UEO131109 UOK131109 UYG131109 VIC131109 VRY131109 WBU131109 WLQ131109 WVM131109 E196645 JA196645 SW196645 ACS196645 AMO196645 AWK196645 BGG196645 BQC196645 BZY196645 CJU196645 CTQ196645 DDM196645 DNI196645 DXE196645 EHA196645 EQW196645 FAS196645 FKO196645 FUK196645 GEG196645 GOC196645 GXY196645 HHU196645 HRQ196645 IBM196645 ILI196645 IVE196645 JFA196645 JOW196645 JYS196645 KIO196645 KSK196645 LCG196645 LMC196645 LVY196645 MFU196645 MPQ196645 MZM196645 NJI196645 NTE196645 ODA196645 OMW196645 OWS196645 PGO196645 PQK196645 QAG196645 QKC196645 QTY196645 RDU196645 RNQ196645 RXM196645 SHI196645 SRE196645 TBA196645 TKW196645 TUS196645 UEO196645 UOK196645 UYG196645 VIC196645 VRY196645 WBU196645 WLQ196645 WVM196645 E262181 JA262181 SW262181 ACS262181 AMO262181 AWK262181 BGG262181 BQC262181 BZY262181 CJU262181 CTQ262181 DDM262181 DNI262181 DXE262181 EHA262181 EQW262181 FAS262181 FKO262181 FUK262181 GEG262181 GOC262181 GXY262181 HHU262181 HRQ262181 IBM262181 ILI262181 IVE262181 JFA262181 JOW262181 JYS262181 KIO262181 KSK262181 LCG262181 LMC262181 LVY262181 MFU262181 MPQ262181 MZM262181 NJI262181 NTE262181 ODA262181 OMW262181 OWS262181 PGO262181 PQK262181 QAG262181 QKC262181 QTY262181 RDU262181 RNQ262181 RXM262181 SHI262181 SRE262181 TBA262181 TKW262181 TUS262181 UEO262181 UOK262181 UYG262181 VIC262181 VRY262181 WBU262181 WLQ262181 WVM262181 E327717 JA327717 SW327717 ACS327717 AMO327717 AWK327717 BGG327717 BQC327717 BZY327717 CJU327717 CTQ327717 DDM327717 DNI327717 DXE327717 EHA327717 EQW327717 FAS327717 FKO327717 FUK327717 GEG327717 GOC327717 GXY327717 HHU327717 HRQ327717 IBM327717 ILI327717 IVE327717 JFA327717 JOW327717 JYS327717 KIO327717 KSK327717 LCG327717 LMC327717 LVY327717 MFU327717 MPQ327717 MZM327717 NJI327717 NTE327717 ODA327717 OMW327717 OWS327717 PGO327717 PQK327717 QAG327717 QKC327717 QTY327717 RDU327717 RNQ327717 RXM327717 SHI327717 SRE327717 TBA327717 TKW327717 TUS327717 UEO327717 UOK327717 UYG327717 VIC327717 VRY327717 WBU327717 WLQ327717 WVM327717 E393253 JA393253 SW393253 ACS393253 AMO393253 AWK393253 BGG393253 BQC393253 BZY393253 CJU393253 CTQ393253 DDM393253 DNI393253 DXE393253 EHA393253 EQW393253 FAS393253 FKO393253 FUK393253 GEG393253 GOC393253 GXY393253 HHU393253 HRQ393253 IBM393253 ILI393253 IVE393253 JFA393253 JOW393253 JYS393253 KIO393253 KSK393253 LCG393253 LMC393253 LVY393253 MFU393253 MPQ393253 MZM393253 NJI393253 NTE393253 ODA393253 OMW393253 OWS393253 PGO393253 PQK393253 QAG393253 QKC393253 QTY393253 RDU393253 RNQ393253 RXM393253 SHI393253 SRE393253 TBA393253 TKW393253 TUS393253 UEO393253 UOK393253 UYG393253 VIC393253 VRY393253 WBU393253 WLQ393253 WVM393253 E458789 JA458789 SW458789 ACS458789 AMO458789 AWK458789 BGG458789 BQC458789 BZY458789 CJU458789 CTQ458789 DDM458789 DNI458789 DXE458789 EHA458789 EQW458789 FAS458789 FKO458789 FUK458789 GEG458789 GOC458789 GXY458789 HHU458789 HRQ458789 IBM458789 ILI458789 IVE458789 JFA458789 JOW458789 JYS458789 KIO458789 KSK458789 LCG458789 LMC458789 LVY458789 MFU458789 MPQ458789 MZM458789 NJI458789 NTE458789 ODA458789 OMW458789 OWS458789 PGO458789 PQK458789 QAG458789 QKC458789 QTY458789 RDU458789 RNQ458789 RXM458789 SHI458789 SRE458789 TBA458789 TKW458789 TUS458789 UEO458789 UOK458789 UYG458789 VIC458789 VRY458789 WBU458789 WLQ458789 WVM458789 E524325 JA524325 SW524325 ACS524325 AMO524325 AWK524325 BGG524325 BQC524325 BZY524325 CJU524325 CTQ524325 DDM524325 DNI524325 DXE524325 EHA524325 EQW524325 FAS524325 FKO524325 FUK524325 GEG524325 GOC524325 GXY524325 HHU524325 HRQ524325 IBM524325 ILI524325 IVE524325 JFA524325 JOW524325 JYS524325 KIO524325 KSK524325 LCG524325 LMC524325 LVY524325 MFU524325 MPQ524325 MZM524325 NJI524325 NTE524325 ODA524325 OMW524325 OWS524325 PGO524325 PQK524325 QAG524325 QKC524325 QTY524325 RDU524325 RNQ524325 RXM524325 SHI524325 SRE524325 TBA524325 TKW524325 TUS524325 UEO524325 UOK524325 UYG524325 VIC524325 VRY524325 WBU524325 WLQ524325 WVM524325 E589861 JA589861 SW589861 ACS589861 AMO589861 AWK589861 BGG589861 BQC589861 BZY589861 CJU589861 CTQ589861 DDM589861 DNI589861 DXE589861 EHA589861 EQW589861 FAS589861 FKO589861 FUK589861 GEG589861 GOC589861 GXY589861 HHU589861 HRQ589861 IBM589861 ILI589861 IVE589861 JFA589861 JOW589861 JYS589861 KIO589861 KSK589861 LCG589861 LMC589861 LVY589861 MFU589861 MPQ589861 MZM589861 NJI589861 NTE589861 ODA589861 OMW589861 OWS589861 PGO589861 PQK589861 QAG589861 QKC589861 QTY589861 RDU589861 RNQ589861 RXM589861 SHI589861 SRE589861 TBA589861 TKW589861 TUS589861 UEO589861 UOK589861 UYG589861 VIC589861 VRY589861 WBU589861 WLQ589861 WVM589861 E655397 JA655397 SW655397 ACS655397 AMO655397 AWK655397 BGG655397 BQC655397 BZY655397 CJU655397 CTQ655397 DDM655397 DNI655397 DXE655397 EHA655397 EQW655397 FAS655397 FKO655397 FUK655397 GEG655397 GOC655397 GXY655397 HHU655397 HRQ655397 IBM655397 ILI655397 IVE655397 JFA655397 JOW655397 JYS655397 KIO655397 KSK655397 LCG655397 LMC655397 LVY655397 MFU655397 MPQ655397 MZM655397 NJI655397 NTE655397 ODA655397 OMW655397 OWS655397 PGO655397 PQK655397 QAG655397 QKC655397 QTY655397 RDU655397 RNQ655397 RXM655397 SHI655397 SRE655397 TBA655397 TKW655397 TUS655397 UEO655397 UOK655397 UYG655397 VIC655397 VRY655397 WBU655397 WLQ655397 WVM655397 E720933 JA720933 SW720933 ACS720933 AMO720933 AWK720933 BGG720933 BQC720933 BZY720933 CJU720933 CTQ720933 DDM720933 DNI720933 DXE720933 EHA720933 EQW720933 FAS720933 FKO720933 FUK720933 GEG720933 GOC720933 GXY720933 HHU720933 HRQ720933 IBM720933 ILI720933 IVE720933 JFA720933 JOW720933 JYS720933 KIO720933 KSK720933 LCG720933 LMC720933 LVY720933 MFU720933 MPQ720933 MZM720933 NJI720933 NTE720933 ODA720933 OMW720933 OWS720933 PGO720933 PQK720933 QAG720933 QKC720933 QTY720933 RDU720933 RNQ720933 RXM720933 SHI720933 SRE720933 TBA720933 TKW720933 TUS720933 UEO720933 UOK720933 UYG720933 VIC720933 VRY720933 WBU720933 WLQ720933 WVM720933 E786469 JA786469 SW786469 ACS786469 AMO786469 AWK786469 BGG786469 BQC786469 BZY786469 CJU786469 CTQ786469 DDM786469 DNI786469 DXE786469 EHA786469 EQW786469 FAS786469 FKO786469 FUK786469 GEG786469 GOC786469 GXY786469 HHU786469 HRQ786469 IBM786469 ILI786469 IVE786469 JFA786469 JOW786469 JYS786469 KIO786469 KSK786469 LCG786469 LMC786469 LVY786469 MFU786469 MPQ786469 MZM786469 NJI786469 NTE786469 ODA786469 OMW786469 OWS786469 PGO786469 PQK786469 QAG786469 QKC786469 QTY786469 RDU786469 RNQ786469 RXM786469 SHI786469 SRE786469 TBA786469 TKW786469 TUS786469 UEO786469 UOK786469 UYG786469 VIC786469 VRY786469 WBU786469 WLQ786469 WVM786469 E852005 JA852005 SW852005 ACS852005 AMO852005 AWK852005 BGG852005 BQC852005 BZY852005 CJU852005 CTQ852005 DDM852005 DNI852005 DXE852005 EHA852005 EQW852005 FAS852005 FKO852005 FUK852005 GEG852005 GOC852005 GXY852005 HHU852005 HRQ852005 IBM852005 ILI852005 IVE852005 JFA852005 JOW852005 JYS852005 KIO852005 KSK852005 LCG852005 LMC852005 LVY852005 MFU852005 MPQ852005 MZM852005 NJI852005 NTE852005 ODA852005 OMW852005 OWS852005 PGO852005 PQK852005 QAG852005 QKC852005 QTY852005 RDU852005 RNQ852005 RXM852005 SHI852005 SRE852005 TBA852005 TKW852005 TUS852005 UEO852005 UOK852005 UYG852005 VIC852005 VRY852005 WBU852005 WLQ852005 WVM852005 E917541 JA917541 SW917541 ACS917541 AMO917541 AWK917541 BGG917541 BQC917541 BZY917541 CJU917541 CTQ917541 DDM917541 DNI917541 DXE917541 EHA917541 EQW917541 FAS917541 FKO917541 FUK917541 GEG917541 GOC917541 GXY917541 HHU917541 HRQ917541 IBM917541 ILI917541 IVE917541 JFA917541 JOW917541 JYS917541 KIO917541 KSK917541 LCG917541 LMC917541 LVY917541 MFU917541 MPQ917541 MZM917541 NJI917541 NTE917541 ODA917541 OMW917541 OWS917541 PGO917541 PQK917541 QAG917541 QKC917541 QTY917541 RDU917541 RNQ917541 RXM917541 SHI917541 SRE917541 TBA917541 TKW917541 TUS917541 UEO917541 UOK917541 UYG917541 VIC917541 VRY917541 WBU917541 WLQ917541 WVM917541 E983077 JA983077 SW983077 ACS983077 AMO983077 AWK983077 BGG983077 BQC983077 BZY983077 CJU983077 CTQ983077 DDM983077 DNI983077 DXE983077 EHA983077 EQW983077 FAS983077 FKO983077 FUK983077 GEG983077 GOC983077 GXY983077 HHU983077 HRQ983077 IBM983077 ILI983077 IVE983077 JFA983077 JOW983077 JYS983077 KIO983077 KSK983077 LCG983077 LMC983077 LVY983077 MFU983077 MPQ983077 MZM983077 NJI983077 NTE983077 ODA983077 OMW983077 OWS983077 PGO983077 PQK983077 QAG983077 QKC983077 QTY983077 RDU983077 RNQ983077 RXM983077 SHI983077 SRE983077 TBA983077 TKW983077 TUS983077 UEO983077 UOK983077 UYG983077 VIC983077 VRY983077 WBU983077 WLQ983077 WVM983077"/>
    <dataValidation type="list" allowBlank="1" showInputMessage="1" showErrorMessage="1" sqref="F37 IR37 SN37 ACJ37 AMF37 AWB37 BFX37 BPT37 BZP37 CJL37 CTH37 DDD37 DMZ37 DWV37 EGR37 EQN37 FAJ37 FKF37 FUB37 GDX37 GNT37 GXP37 HHL37 HRH37 IBD37 IKZ37 IUV37 JER37 JON37 JYJ37 KIF37 KSB37 LBX37 LLT37 LVP37 MFL37 MPH37 MZD37 NIZ37 NSV37 OCR37 OMN37 OWJ37 PGF37 PQB37 PZX37 QJT37 QTP37 RDL37 RNH37 RXD37 SGZ37 SQV37 TAR37 TKN37 TUJ37 UEF37 UOB37 UXX37 VHT37 VRP37 WBL37 WLH37 WVD37 F65573 JB65573 SX65573 ACT65573 AMP65573 AWL65573 BGH65573 BQD65573 BZZ65573 CJV65573 CTR65573 DDN65573 DNJ65573 DXF65573 EHB65573 EQX65573 FAT65573 FKP65573 FUL65573 GEH65573 GOD65573 GXZ65573 HHV65573 HRR65573 IBN65573 ILJ65573 IVF65573 JFB65573 JOX65573 JYT65573 KIP65573 KSL65573 LCH65573 LMD65573 LVZ65573 MFV65573 MPR65573 MZN65573 NJJ65573 NTF65573 ODB65573 OMX65573 OWT65573 PGP65573 PQL65573 QAH65573 QKD65573 QTZ65573 RDV65573 RNR65573 RXN65573 SHJ65573 SRF65573 TBB65573 TKX65573 TUT65573 UEP65573 UOL65573 UYH65573 VID65573 VRZ65573 WBV65573 WLR65573 WVN65573 F131109 JB131109 SX131109 ACT131109 AMP131109 AWL131109 BGH131109 BQD131109 BZZ131109 CJV131109 CTR131109 DDN131109 DNJ131109 DXF131109 EHB131109 EQX131109 FAT131109 FKP131109 FUL131109 GEH131109 GOD131109 GXZ131109 HHV131109 HRR131109 IBN131109 ILJ131109 IVF131109 JFB131109 JOX131109 JYT131109 KIP131109 KSL131109 LCH131109 LMD131109 LVZ131109 MFV131109 MPR131109 MZN131109 NJJ131109 NTF131109 ODB131109 OMX131109 OWT131109 PGP131109 PQL131109 QAH131109 QKD131109 QTZ131109 RDV131109 RNR131109 RXN131109 SHJ131109 SRF131109 TBB131109 TKX131109 TUT131109 UEP131109 UOL131109 UYH131109 VID131109 VRZ131109 WBV131109 WLR131109 WVN131109 F196645 JB196645 SX196645 ACT196645 AMP196645 AWL196645 BGH196645 BQD196645 BZZ196645 CJV196645 CTR196645 DDN196645 DNJ196645 DXF196645 EHB196645 EQX196645 FAT196645 FKP196645 FUL196645 GEH196645 GOD196645 GXZ196645 HHV196645 HRR196645 IBN196645 ILJ196645 IVF196645 JFB196645 JOX196645 JYT196645 KIP196645 KSL196645 LCH196645 LMD196645 LVZ196645 MFV196645 MPR196645 MZN196645 NJJ196645 NTF196645 ODB196645 OMX196645 OWT196645 PGP196645 PQL196645 QAH196645 QKD196645 QTZ196645 RDV196645 RNR196645 RXN196645 SHJ196645 SRF196645 TBB196645 TKX196645 TUT196645 UEP196645 UOL196645 UYH196645 VID196645 VRZ196645 WBV196645 WLR196645 WVN196645 F262181 JB262181 SX262181 ACT262181 AMP262181 AWL262181 BGH262181 BQD262181 BZZ262181 CJV262181 CTR262181 DDN262181 DNJ262181 DXF262181 EHB262181 EQX262181 FAT262181 FKP262181 FUL262181 GEH262181 GOD262181 GXZ262181 HHV262181 HRR262181 IBN262181 ILJ262181 IVF262181 JFB262181 JOX262181 JYT262181 KIP262181 KSL262181 LCH262181 LMD262181 LVZ262181 MFV262181 MPR262181 MZN262181 NJJ262181 NTF262181 ODB262181 OMX262181 OWT262181 PGP262181 PQL262181 QAH262181 QKD262181 QTZ262181 RDV262181 RNR262181 RXN262181 SHJ262181 SRF262181 TBB262181 TKX262181 TUT262181 UEP262181 UOL262181 UYH262181 VID262181 VRZ262181 WBV262181 WLR262181 WVN262181 F327717 JB327717 SX327717 ACT327717 AMP327717 AWL327717 BGH327717 BQD327717 BZZ327717 CJV327717 CTR327717 DDN327717 DNJ327717 DXF327717 EHB327717 EQX327717 FAT327717 FKP327717 FUL327717 GEH327717 GOD327717 GXZ327717 HHV327717 HRR327717 IBN327717 ILJ327717 IVF327717 JFB327717 JOX327717 JYT327717 KIP327717 KSL327717 LCH327717 LMD327717 LVZ327717 MFV327717 MPR327717 MZN327717 NJJ327717 NTF327717 ODB327717 OMX327717 OWT327717 PGP327717 PQL327717 QAH327717 QKD327717 QTZ327717 RDV327717 RNR327717 RXN327717 SHJ327717 SRF327717 TBB327717 TKX327717 TUT327717 UEP327717 UOL327717 UYH327717 VID327717 VRZ327717 WBV327717 WLR327717 WVN327717 F393253 JB393253 SX393253 ACT393253 AMP393253 AWL393253 BGH393253 BQD393253 BZZ393253 CJV393253 CTR393253 DDN393253 DNJ393253 DXF393253 EHB393253 EQX393253 FAT393253 FKP393253 FUL393253 GEH393253 GOD393253 GXZ393253 HHV393253 HRR393253 IBN393253 ILJ393253 IVF393253 JFB393253 JOX393253 JYT393253 KIP393253 KSL393253 LCH393253 LMD393253 LVZ393253 MFV393253 MPR393253 MZN393253 NJJ393253 NTF393253 ODB393253 OMX393253 OWT393253 PGP393253 PQL393253 QAH393253 QKD393253 QTZ393253 RDV393253 RNR393253 RXN393253 SHJ393253 SRF393253 TBB393253 TKX393253 TUT393253 UEP393253 UOL393253 UYH393253 VID393253 VRZ393253 WBV393253 WLR393253 WVN393253 F458789 JB458789 SX458789 ACT458789 AMP458789 AWL458789 BGH458789 BQD458789 BZZ458789 CJV458789 CTR458789 DDN458789 DNJ458789 DXF458789 EHB458789 EQX458789 FAT458789 FKP458789 FUL458789 GEH458789 GOD458789 GXZ458789 HHV458789 HRR458789 IBN458789 ILJ458789 IVF458789 JFB458789 JOX458789 JYT458789 KIP458789 KSL458789 LCH458789 LMD458789 LVZ458789 MFV458789 MPR458789 MZN458789 NJJ458789 NTF458789 ODB458789 OMX458789 OWT458789 PGP458789 PQL458789 QAH458789 QKD458789 QTZ458789 RDV458789 RNR458789 RXN458789 SHJ458789 SRF458789 TBB458789 TKX458789 TUT458789 UEP458789 UOL458789 UYH458789 VID458789 VRZ458789 WBV458789 WLR458789 WVN458789 F524325 JB524325 SX524325 ACT524325 AMP524325 AWL524325 BGH524325 BQD524325 BZZ524325 CJV524325 CTR524325 DDN524325 DNJ524325 DXF524325 EHB524325 EQX524325 FAT524325 FKP524325 FUL524325 GEH524325 GOD524325 GXZ524325 HHV524325 HRR524325 IBN524325 ILJ524325 IVF524325 JFB524325 JOX524325 JYT524325 KIP524325 KSL524325 LCH524325 LMD524325 LVZ524325 MFV524325 MPR524325 MZN524325 NJJ524325 NTF524325 ODB524325 OMX524325 OWT524325 PGP524325 PQL524325 QAH524325 QKD524325 QTZ524325 RDV524325 RNR524325 RXN524325 SHJ524325 SRF524325 TBB524325 TKX524325 TUT524325 UEP524325 UOL524325 UYH524325 VID524325 VRZ524325 WBV524325 WLR524325 WVN524325 F589861 JB589861 SX589861 ACT589861 AMP589861 AWL589861 BGH589861 BQD589861 BZZ589861 CJV589861 CTR589861 DDN589861 DNJ589861 DXF589861 EHB589861 EQX589861 FAT589861 FKP589861 FUL589861 GEH589861 GOD589861 GXZ589861 HHV589861 HRR589861 IBN589861 ILJ589861 IVF589861 JFB589861 JOX589861 JYT589861 KIP589861 KSL589861 LCH589861 LMD589861 LVZ589861 MFV589861 MPR589861 MZN589861 NJJ589861 NTF589861 ODB589861 OMX589861 OWT589861 PGP589861 PQL589861 QAH589861 QKD589861 QTZ589861 RDV589861 RNR589861 RXN589861 SHJ589861 SRF589861 TBB589861 TKX589861 TUT589861 UEP589861 UOL589861 UYH589861 VID589861 VRZ589861 WBV589861 WLR589861 WVN589861 F655397 JB655397 SX655397 ACT655397 AMP655397 AWL655397 BGH655397 BQD655397 BZZ655397 CJV655397 CTR655397 DDN655397 DNJ655397 DXF655397 EHB655397 EQX655397 FAT655397 FKP655397 FUL655397 GEH655397 GOD655397 GXZ655397 HHV655397 HRR655397 IBN655397 ILJ655397 IVF655397 JFB655397 JOX655397 JYT655397 KIP655397 KSL655397 LCH655397 LMD655397 LVZ655397 MFV655397 MPR655397 MZN655397 NJJ655397 NTF655397 ODB655397 OMX655397 OWT655397 PGP655397 PQL655397 QAH655397 QKD655397 QTZ655397 RDV655397 RNR655397 RXN655397 SHJ655397 SRF655397 TBB655397 TKX655397 TUT655397 UEP655397 UOL655397 UYH655397 VID655397 VRZ655397 WBV655397 WLR655397 WVN655397 F720933 JB720933 SX720933 ACT720933 AMP720933 AWL720933 BGH720933 BQD720933 BZZ720933 CJV720933 CTR720933 DDN720933 DNJ720933 DXF720933 EHB720933 EQX720933 FAT720933 FKP720933 FUL720933 GEH720933 GOD720933 GXZ720933 HHV720933 HRR720933 IBN720933 ILJ720933 IVF720933 JFB720933 JOX720933 JYT720933 KIP720933 KSL720933 LCH720933 LMD720933 LVZ720933 MFV720933 MPR720933 MZN720933 NJJ720933 NTF720933 ODB720933 OMX720933 OWT720933 PGP720933 PQL720933 QAH720933 QKD720933 QTZ720933 RDV720933 RNR720933 RXN720933 SHJ720933 SRF720933 TBB720933 TKX720933 TUT720933 UEP720933 UOL720933 UYH720933 VID720933 VRZ720933 WBV720933 WLR720933 WVN720933 F786469 JB786469 SX786469 ACT786469 AMP786469 AWL786469 BGH786469 BQD786469 BZZ786469 CJV786469 CTR786469 DDN786469 DNJ786469 DXF786469 EHB786469 EQX786469 FAT786469 FKP786469 FUL786469 GEH786469 GOD786469 GXZ786469 HHV786469 HRR786469 IBN786469 ILJ786469 IVF786469 JFB786469 JOX786469 JYT786469 KIP786469 KSL786469 LCH786469 LMD786469 LVZ786469 MFV786469 MPR786469 MZN786469 NJJ786469 NTF786469 ODB786469 OMX786469 OWT786469 PGP786469 PQL786469 QAH786469 QKD786469 QTZ786469 RDV786469 RNR786469 RXN786469 SHJ786469 SRF786469 TBB786469 TKX786469 TUT786469 UEP786469 UOL786469 UYH786469 VID786469 VRZ786469 WBV786469 WLR786469 WVN786469 F852005 JB852005 SX852005 ACT852005 AMP852005 AWL852005 BGH852005 BQD852005 BZZ852005 CJV852005 CTR852005 DDN852005 DNJ852005 DXF852005 EHB852005 EQX852005 FAT852005 FKP852005 FUL852005 GEH852005 GOD852005 GXZ852005 HHV852005 HRR852005 IBN852005 ILJ852005 IVF852005 JFB852005 JOX852005 JYT852005 KIP852005 KSL852005 LCH852005 LMD852005 LVZ852005 MFV852005 MPR852005 MZN852005 NJJ852005 NTF852005 ODB852005 OMX852005 OWT852005 PGP852005 PQL852005 QAH852005 QKD852005 QTZ852005 RDV852005 RNR852005 RXN852005 SHJ852005 SRF852005 TBB852005 TKX852005 TUT852005 UEP852005 UOL852005 UYH852005 VID852005 VRZ852005 WBV852005 WLR852005 WVN852005 F917541 JB917541 SX917541 ACT917541 AMP917541 AWL917541 BGH917541 BQD917541 BZZ917541 CJV917541 CTR917541 DDN917541 DNJ917541 DXF917541 EHB917541 EQX917541 FAT917541 FKP917541 FUL917541 GEH917541 GOD917541 GXZ917541 HHV917541 HRR917541 IBN917541 ILJ917541 IVF917541 JFB917541 JOX917541 JYT917541 KIP917541 KSL917541 LCH917541 LMD917541 LVZ917541 MFV917541 MPR917541 MZN917541 NJJ917541 NTF917541 ODB917541 OMX917541 OWT917541 PGP917541 PQL917541 QAH917541 QKD917541 QTZ917541 RDV917541 RNR917541 RXN917541 SHJ917541 SRF917541 TBB917541 TKX917541 TUT917541 UEP917541 UOL917541 UYH917541 VID917541 VRZ917541 WBV917541 WLR917541 WVN917541 F983077 JB983077 SX983077 ACT983077 AMP983077 AWL983077 BGH983077 BQD983077 BZZ983077 CJV983077 CTR983077 DDN983077 DNJ983077 DXF983077 EHB983077 EQX983077 FAT983077 FKP983077 FUL983077 GEH983077 GOD983077 GXZ983077 HHV983077 HRR983077 IBN983077 ILJ983077 IVF983077 JFB983077 JOX983077 JYT983077 KIP983077 KSL983077 LCH983077 LMD983077 LVZ983077 MFV983077 MPR983077 MZN983077 NJJ983077 NTF983077 ODB983077 OMX983077 OWT983077 PGP983077 PQL983077 QAH983077 QKD983077 QTZ983077 RDV983077 RNR983077 RXN983077 SHJ983077 SRF983077 TBB983077 TKX983077 TUT983077 UEP983077 UOL983077 UYH983077 VID983077 VRZ983077 WBV983077 WLR983077 WVN983077">
      <formula1>$H$38:$I$38</formula1>
    </dataValidation>
    <dataValidation type="list" allowBlank="1" showInputMessage="1" showErrorMessage="1" sqref="D106:D107 D65642:D65643 D131178:D131179 D196714:D196715 D262250:D262251 D327786:D327787 D393322:D393323 D458858:D458859 D524394:D524395 D589930:D589931 D655466:D655467 D721002:D721003 D786538:D786539 D852074:D852075 D917610:D917611 D983146:D983147 IZ106:IZ107 IZ65642:IZ65643 IZ131178:IZ131179 IZ196714:IZ196715 IZ262250:IZ262251 IZ327786:IZ327787 IZ393322:IZ393323 IZ458858:IZ458859 IZ524394:IZ524395 IZ589930:IZ589931 IZ655466:IZ655467 IZ721002:IZ721003 IZ786538:IZ786539 IZ852074:IZ852075 IZ917610:IZ917611 IZ983146:IZ983147 SV106:SV107 SV65642:SV65643 SV131178:SV131179 SV196714:SV196715 SV262250:SV262251 SV327786:SV327787 SV393322:SV393323 SV458858:SV458859 SV524394:SV524395 SV589930:SV589931 SV655466:SV655467 SV721002:SV721003 SV786538:SV786539 SV852074:SV852075 SV917610:SV917611 SV983146:SV983147 ACR106:ACR107 ACR65642:ACR65643 ACR131178:ACR131179 ACR196714:ACR196715 ACR262250:ACR262251 ACR327786:ACR327787 ACR393322:ACR393323 ACR458858:ACR458859 ACR524394:ACR524395 ACR589930:ACR589931 ACR655466:ACR655467 ACR721002:ACR721003 ACR786538:ACR786539 ACR852074:ACR852075 ACR917610:ACR917611 ACR983146:ACR983147 AMN106:AMN107 AMN65642:AMN65643 AMN131178:AMN131179 AMN196714:AMN196715 AMN262250:AMN262251 AMN327786:AMN327787 AMN393322:AMN393323 AMN458858:AMN458859 AMN524394:AMN524395 AMN589930:AMN589931 AMN655466:AMN655467 AMN721002:AMN721003 AMN786538:AMN786539 AMN852074:AMN852075 AMN917610:AMN917611 AMN983146:AMN983147 AWJ106:AWJ107 AWJ65642:AWJ65643 AWJ131178:AWJ131179 AWJ196714:AWJ196715 AWJ262250:AWJ262251 AWJ327786:AWJ327787 AWJ393322:AWJ393323 AWJ458858:AWJ458859 AWJ524394:AWJ524395 AWJ589930:AWJ589931 AWJ655466:AWJ655467 AWJ721002:AWJ721003 AWJ786538:AWJ786539 AWJ852074:AWJ852075 AWJ917610:AWJ917611 AWJ983146:AWJ983147 BGF106:BGF107 BGF65642:BGF65643 BGF131178:BGF131179 BGF196714:BGF196715 BGF262250:BGF262251 BGF327786:BGF327787 BGF393322:BGF393323 BGF458858:BGF458859 BGF524394:BGF524395 BGF589930:BGF589931 BGF655466:BGF655467 BGF721002:BGF721003 BGF786538:BGF786539 BGF852074:BGF852075 BGF917610:BGF917611 BGF983146:BGF983147 BQB106:BQB107 BQB65642:BQB65643 BQB131178:BQB131179 BQB196714:BQB196715 BQB262250:BQB262251 BQB327786:BQB327787 BQB393322:BQB393323 BQB458858:BQB458859 BQB524394:BQB524395 BQB589930:BQB589931 BQB655466:BQB655467 BQB721002:BQB721003 BQB786538:BQB786539 BQB852074:BQB852075 BQB917610:BQB917611 BQB983146:BQB983147 BZX106:BZX107 BZX65642:BZX65643 BZX131178:BZX131179 BZX196714:BZX196715 BZX262250:BZX262251 BZX327786:BZX327787 BZX393322:BZX393323 BZX458858:BZX458859 BZX524394:BZX524395 BZX589930:BZX589931 BZX655466:BZX655467 BZX721002:BZX721003 BZX786538:BZX786539 BZX852074:BZX852075 BZX917610:BZX917611 BZX983146:BZX983147 CJT106:CJT107 CJT65642:CJT65643 CJT131178:CJT131179 CJT196714:CJT196715 CJT262250:CJT262251 CJT327786:CJT327787 CJT393322:CJT393323 CJT458858:CJT458859 CJT524394:CJT524395 CJT589930:CJT589931 CJT655466:CJT655467 CJT721002:CJT721003 CJT786538:CJT786539 CJT852074:CJT852075 CJT917610:CJT917611 CJT983146:CJT983147 CTP106:CTP107 CTP65642:CTP65643 CTP131178:CTP131179 CTP196714:CTP196715 CTP262250:CTP262251 CTP327786:CTP327787 CTP393322:CTP393323 CTP458858:CTP458859 CTP524394:CTP524395 CTP589930:CTP589931 CTP655466:CTP655467 CTP721002:CTP721003 CTP786538:CTP786539 CTP852074:CTP852075 CTP917610:CTP917611 CTP983146:CTP983147 DDL106:DDL107 DDL65642:DDL65643 DDL131178:DDL131179 DDL196714:DDL196715 DDL262250:DDL262251 DDL327786:DDL327787 DDL393322:DDL393323 DDL458858:DDL458859 DDL524394:DDL524395 DDL589930:DDL589931 DDL655466:DDL655467 DDL721002:DDL721003 DDL786538:DDL786539 DDL852074:DDL852075 DDL917610:DDL917611 DDL983146:DDL983147 DNH106:DNH107 DNH65642:DNH65643 DNH131178:DNH131179 DNH196714:DNH196715 DNH262250:DNH262251 DNH327786:DNH327787 DNH393322:DNH393323 DNH458858:DNH458859 DNH524394:DNH524395 DNH589930:DNH589931 DNH655466:DNH655467 DNH721002:DNH721003 DNH786538:DNH786539 DNH852074:DNH852075 DNH917610:DNH917611 DNH983146:DNH983147 DXD106:DXD107 DXD65642:DXD65643 DXD131178:DXD131179 DXD196714:DXD196715 DXD262250:DXD262251 DXD327786:DXD327787 DXD393322:DXD393323 DXD458858:DXD458859 DXD524394:DXD524395 DXD589930:DXD589931 DXD655466:DXD655467 DXD721002:DXD721003 DXD786538:DXD786539 DXD852074:DXD852075 DXD917610:DXD917611 DXD983146:DXD983147 EGZ106:EGZ107 EGZ65642:EGZ65643 EGZ131178:EGZ131179 EGZ196714:EGZ196715 EGZ262250:EGZ262251 EGZ327786:EGZ327787 EGZ393322:EGZ393323 EGZ458858:EGZ458859 EGZ524394:EGZ524395 EGZ589930:EGZ589931 EGZ655466:EGZ655467 EGZ721002:EGZ721003 EGZ786538:EGZ786539 EGZ852074:EGZ852075 EGZ917610:EGZ917611 EGZ983146:EGZ983147 EQV106:EQV107 EQV65642:EQV65643 EQV131178:EQV131179 EQV196714:EQV196715 EQV262250:EQV262251 EQV327786:EQV327787 EQV393322:EQV393323 EQV458858:EQV458859 EQV524394:EQV524395 EQV589930:EQV589931 EQV655466:EQV655467 EQV721002:EQV721003 EQV786538:EQV786539 EQV852074:EQV852075 EQV917610:EQV917611 EQV983146:EQV983147 FAR106:FAR107 FAR65642:FAR65643 FAR131178:FAR131179 FAR196714:FAR196715 FAR262250:FAR262251 FAR327786:FAR327787 FAR393322:FAR393323 FAR458858:FAR458859 FAR524394:FAR524395 FAR589930:FAR589931 FAR655466:FAR655467 FAR721002:FAR721003 FAR786538:FAR786539 FAR852074:FAR852075 FAR917610:FAR917611 FAR983146:FAR983147 FKN106:FKN107 FKN65642:FKN65643 FKN131178:FKN131179 FKN196714:FKN196715 FKN262250:FKN262251 FKN327786:FKN327787 FKN393322:FKN393323 FKN458858:FKN458859 FKN524394:FKN524395 FKN589930:FKN589931 FKN655466:FKN655467 FKN721002:FKN721003 FKN786538:FKN786539 FKN852074:FKN852075 FKN917610:FKN917611 FKN983146:FKN983147 FUJ106:FUJ107 FUJ65642:FUJ65643 FUJ131178:FUJ131179 FUJ196714:FUJ196715 FUJ262250:FUJ262251 FUJ327786:FUJ327787 FUJ393322:FUJ393323 FUJ458858:FUJ458859 FUJ524394:FUJ524395 FUJ589930:FUJ589931 FUJ655466:FUJ655467 FUJ721002:FUJ721003 FUJ786538:FUJ786539 FUJ852074:FUJ852075 FUJ917610:FUJ917611 FUJ983146:FUJ983147 GEF106:GEF107 GEF65642:GEF65643 GEF131178:GEF131179 GEF196714:GEF196715 GEF262250:GEF262251 GEF327786:GEF327787 GEF393322:GEF393323 GEF458858:GEF458859 GEF524394:GEF524395 GEF589930:GEF589931 GEF655466:GEF655467 GEF721002:GEF721003 GEF786538:GEF786539 GEF852074:GEF852075 GEF917610:GEF917611 GEF983146:GEF983147 GOB106:GOB107 GOB65642:GOB65643 GOB131178:GOB131179 GOB196714:GOB196715 GOB262250:GOB262251 GOB327786:GOB327787 GOB393322:GOB393323 GOB458858:GOB458859 GOB524394:GOB524395 GOB589930:GOB589931 GOB655466:GOB655467 GOB721002:GOB721003 GOB786538:GOB786539 GOB852074:GOB852075 GOB917610:GOB917611 GOB983146:GOB983147 GXX106:GXX107 GXX65642:GXX65643 GXX131178:GXX131179 GXX196714:GXX196715 GXX262250:GXX262251 GXX327786:GXX327787 GXX393322:GXX393323 GXX458858:GXX458859 GXX524394:GXX524395 GXX589930:GXX589931 GXX655466:GXX655467 GXX721002:GXX721003 GXX786538:GXX786539 GXX852074:GXX852075 GXX917610:GXX917611 GXX983146:GXX983147 HHT106:HHT107 HHT65642:HHT65643 HHT131178:HHT131179 HHT196714:HHT196715 HHT262250:HHT262251 HHT327786:HHT327787 HHT393322:HHT393323 HHT458858:HHT458859 HHT524394:HHT524395 HHT589930:HHT589931 HHT655466:HHT655467 HHT721002:HHT721003 HHT786538:HHT786539 HHT852074:HHT852075 HHT917610:HHT917611 HHT983146:HHT983147 HRP106:HRP107 HRP65642:HRP65643 HRP131178:HRP131179 HRP196714:HRP196715 HRP262250:HRP262251 HRP327786:HRP327787 HRP393322:HRP393323 HRP458858:HRP458859 HRP524394:HRP524395 HRP589930:HRP589931 HRP655466:HRP655467 HRP721002:HRP721003 HRP786538:HRP786539 HRP852074:HRP852075 HRP917610:HRP917611 HRP983146:HRP983147 IBL106:IBL107 IBL65642:IBL65643 IBL131178:IBL131179 IBL196714:IBL196715 IBL262250:IBL262251 IBL327786:IBL327787 IBL393322:IBL393323 IBL458858:IBL458859 IBL524394:IBL524395 IBL589930:IBL589931 IBL655466:IBL655467 IBL721002:IBL721003 IBL786538:IBL786539 IBL852074:IBL852075 IBL917610:IBL917611 IBL983146:IBL983147 ILH106:ILH107 ILH65642:ILH65643 ILH131178:ILH131179 ILH196714:ILH196715 ILH262250:ILH262251 ILH327786:ILH327787 ILH393322:ILH393323 ILH458858:ILH458859 ILH524394:ILH524395 ILH589930:ILH589931 ILH655466:ILH655467 ILH721002:ILH721003 ILH786538:ILH786539 ILH852074:ILH852075 ILH917610:ILH917611 ILH983146:ILH983147 IVD106:IVD107 IVD65642:IVD65643 IVD131178:IVD131179 IVD196714:IVD196715 IVD262250:IVD262251 IVD327786:IVD327787 IVD393322:IVD393323 IVD458858:IVD458859 IVD524394:IVD524395 IVD589930:IVD589931 IVD655466:IVD655467 IVD721002:IVD721003 IVD786538:IVD786539 IVD852074:IVD852075 IVD917610:IVD917611 IVD983146:IVD983147 JEZ106:JEZ107 JEZ65642:JEZ65643 JEZ131178:JEZ131179 JEZ196714:JEZ196715 JEZ262250:JEZ262251 JEZ327786:JEZ327787 JEZ393322:JEZ393323 JEZ458858:JEZ458859 JEZ524394:JEZ524395 JEZ589930:JEZ589931 JEZ655466:JEZ655467 JEZ721002:JEZ721003 JEZ786538:JEZ786539 JEZ852074:JEZ852075 JEZ917610:JEZ917611 JEZ983146:JEZ983147 JOV106:JOV107 JOV65642:JOV65643 JOV131178:JOV131179 JOV196714:JOV196715 JOV262250:JOV262251 JOV327786:JOV327787 JOV393322:JOV393323 JOV458858:JOV458859 JOV524394:JOV524395 JOV589930:JOV589931 JOV655466:JOV655467 JOV721002:JOV721003 JOV786538:JOV786539 JOV852074:JOV852075 JOV917610:JOV917611 JOV983146:JOV983147 JYR106:JYR107 JYR65642:JYR65643 JYR131178:JYR131179 JYR196714:JYR196715 JYR262250:JYR262251 JYR327786:JYR327787 JYR393322:JYR393323 JYR458858:JYR458859 JYR524394:JYR524395 JYR589930:JYR589931 JYR655466:JYR655467 JYR721002:JYR721003 JYR786538:JYR786539 JYR852074:JYR852075 JYR917610:JYR917611 JYR983146:JYR983147 KIN106:KIN107 KIN65642:KIN65643 KIN131178:KIN131179 KIN196714:KIN196715 KIN262250:KIN262251 KIN327786:KIN327787 KIN393322:KIN393323 KIN458858:KIN458859 KIN524394:KIN524395 KIN589930:KIN589931 KIN655466:KIN655467 KIN721002:KIN721003 KIN786538:KIN786539 KIN852074:KIN852075 KIN917610:KIN917611 KIN983146:KIN983147 KSJ106:KSJ107 KSJ65642:KSJ65643 KSJ131178:KSJ131179 KSJ196714:KSJ196715 KSJ262250:KSJ262251 KSJ327786:KSJ327787 KSJ393322:KSJ393323 KSJ458858:KSJ458859 KSJ524394:KSJ524395 KSJ589930:KSJ589931 KSJ655466:KSJ655467 KSJ721002:KSJ721003 KSJ786538:KSJ786539 KSJ852074:KSJ852075 KSJ917610:KSJ917611 KSJ983146:KSJ983147 LCF106:LCF107 LCF65642:LCF65643 LCF131178:LCF131179 LCF196714:LCF196715 LCF262250:LCF262251 LCF327786:LCF327787 LCF393322:LCF393323 LCF458858:LCF458859 LCF524394:LCF524395 LCF589930:LCF589931 LCF655466:LCF655467 LCF721002:LCF721003 LCF786538:LCF786539 LCF852074:LCF852075 LCF917610:LCF917611 LCF983146:LCF983147 LMB106:LMB107 LMB65642:LMB65643 LMB131178:LMB131179 LMB196714:LMB196715 LMB262250:LMB262251 LMB327786:LMB327787 LMB393322:LMB393323 LMB458858:LMB458859 LMB524394:LMB524395 LMB589930:LMB589931 LMB655466:LMB655467 LMB721002:LMB721003 LMB786538:LMB786539 LMB852074:LMB852075 LMB917610:LMB917611 LMB983146:LMB983147 LVX106:LVX107 LVX65642:LVX65643 LVX131178:LVX131179 LVX196714:LVX196715 LVX262250:LVX262251 LVX327786:LVX327787 LVX393322:LVX393323 LVX458858:LVX458859 LVX524394:LVX524395 LVX589930:LVX589931 LVX655466:LVX655467 LVX721002:LVX721003 LVX786538:LVX786539 LVX852074:LVX852075 LVX917610:LVX917611 LVX983146:LVX983147 MFT106:MFT107 MFT65642:MFT65643 MFT131178:MFT131179 MFT196714:MFT196715 MFT262250:MFT262251 MFT327786:MFT327787 MFT393322:MFT393323 MFT458858:MFT458859 MFT524394:MFT524395 MFT589930:MFT589931 MFT655466:MFT655467 MFT721002:MFT721003 MFT786538:MFT786539 MFT852074:MFT852075 MFT917610:MFT917611 MFT983146:MFT983147 MPP106:MPP107 MPP65642:MPP65643 MPP131178:MPP131179 MPP196714:MPP196715 MPP262250:MPP262251 MPP327786:MPP327787 MPP393322:MPP393323 MPP458858:MPP458859 MPP524394:MPP524395 MPP589930:MPP589931 MPP655466:MPP655467 MPP721002:MPP721003 MPP786538:MPP786539 MPP852074:MPP852075 MPP917610:MPP917611 MPP983146:MPP983147 MZL106:MZL107 MZL65642:MZL65643 MZL131178:MZL131179 MZL196714:MZL196715 MZL262250:MZL262251 MZL327786:MZL327787 MZL393322:MZL393323 MZL458858:MZL458859 MZL524394:MZL524395 MZL589930:MZL589931 MZL655466:MZL655467 MZL721002:MZL721003 MZL786538:MZL786539 MZL852074:MZL852075 MZL917610:MZL917611 MZL983146:MZL983147 NJH106:NJH107 NJH65642:NJH65643 NJH131178:NJH131179 NJH196714:NJH196715 NJH262250:NJH262251 NJH327786:NJH327787 NJH393322:NJH393323 NJH458858:NJH458859 NJH524394:NJH524395 NJH589930:NJH589931 NJH655466:NJH655467 NJH721002:NJH721003 NJH786538:NJH786539 NJH852074:NJH852075 NJH917610:NJH917611 NJH983146:NJH983147 NTD106:NTD107 NTD65642:NTD65643 NTD131178:NTD131179 NTD196714:NTD196715 NTD262250:NTD262251 NTD327786:NTD327787 NTD393322:NTD393323 NTD458858:NTD458859 NTD524394:NTD524395 NTD589930:NTD589931 NTD655466:NTD655467 NTD721002:NTD721003 NTD786538:NTD786539 NTD852074:NTD852075 NTD917610:NTD917611 NTD983146:NTD983147 OCZ106:OCZ107 OCZ65642:OCZ65643 OCZ131178:OCZ131179 OCZ196714:OCZ196715 OCZ262250:OCZ262251 OCZ327786:OCZ327787 OCZ393322:OCZ393323 OCZ458858:OCZ458859 OCZ524394:OCZ524395 OCZ589930:OCZ589931 OCZ655466:OCZ655467 OCZ721002:OCZ721003 OCZ786538:OCZ786539 OCZ852074:OCZ852075 OCZ917610:OCZ917611 OCZ983146:OCZ983147 OMV106:OMV107 OMV65642:OMV65643 OMV131178:OMV131179 OMV196714:OMV196715 OMV262250:OMV262251 OMV327786:OMV327787 OMV393322:OMV393323 OMV458858:OMV458859 OMV524394:OMV524395 OMV589930:OMV589931 OMV655466:OMV655467 OMV721002:OMV721003 OMV786538:OMV786539 OMV852074:OMV852075 OMV917610:OMV917611 OMV983146:OMV983147 OWR106:OWR107 OWR65642:OWR65643 OWR131178:OWR131179 OWR196714:OWR196715 OWR262250:OWR262251 OWR327786:OWR327787 OWR393322:OWR393323 OWR458858:OWR458859 OWR524394:OWR524395 OWR589930:OWR589931 OWR655466:OWR655467 OWR721002:OWR721003 OWR786538:OWR786539 OWR852074:OWR852075 OWR917610:OWR917611 OWR983146:OWR983147 PGN106:PGN107 PGN65642:PGN65643 PGN131178:PGN131179 PGN196714:PGN196715 PGN262250:PGN262251 PGN327786:PGN327787 PGN393322:PGN393323 PGN458858:PGN458859 PGN524394:PGN524395 PGN589930:PGN589931 PGN655466:PGN655467 PGN721002:PGN721003 PGN786538:PGN786539 PGN852074:PGN852075 PGN917610:PGN917611 PGN983146:PGN983147 PQJ106:PQJ107 PQJ65642:PQJ65643 PQJ131178:PQJ131179 PQJ196714:PQJ196715 PQJ262250:PQJ262251 PQJ327786:PQJ327787 PQJ393322:PQJ393323 PQJ458858:PQJ458859 PQJ524394:PQJ524395 PQJ589930:PQJ589931 PQJ655466:PQJ655467 PQJ721002:PQJ721003 PQJ786538:PQJ786539 PQJ852074:PQJ852075 PQJ917610:PQJ917611 PQJ983146:PQJ983147 QAF106:QAF107 QAF65642:QAF65643 QAF131178:QAF131179 QAF196714:QAF196715 QAF262250:QAF262251 QAF327786:QAF327787 QAF393322:QAF393323 QAF458858:QAF458859 QAF524394:QAF524395 QAF589930:QAF589931 QAF655466:QAF655467 QAF721002:QAF721003 QAF786538:QAF786539 QAF852074:QAF852075 QAF917610:QAF917611 QAF983146:QAF983147 QKB106:QKB107 QKB65642:QKB65643 QKB131178:QKB131179 QKB196714:QKB196715 QKB262250:QKB262251 QKB327786:QKB327787 QKB393322:QKB393323 QKB458858:QKB458859 QKB524394:QKB524395 QKB589930:QKB589931 QKB655466:QKB655467 QKB721002:QKB721003 QKB786538:QKB786539 QKB852074:QKB852075 QKB917610:QKB917611 QKB983146:QKB983147 QTX106:QTX107 QTX65642:QTX65643 QTX131178:QTX131179 QTX196714:QTX196715 QTX262250:QTX262251 QTX327786:QTX327787 QTX393322:QTX393323 QTX458858:QTX458859 QTX524394:QTX524395 QTX589930:QTX589931 QTX655466:QTX655467 QTX721002:QTX721003 QTX786538:QTX786539 QTX852074:QTX852075 QTX917610:QTX917611 QTX983146:QTX983147 RDT106:RDT107 RDT65642:RDT65643 RDT131178:RDT131179 RDT196714:RDT196715 RDT262250:RDT262251 RDT327786:RDT327787 RDT393322:RDT393323 RDT458858:RDT458859 RDT524394:RDT524395 RDT589930:RDT589931 RDT655466:RDT655467 RDT721002:RDT721003 RDT786538:RDT786539 RDT852074:RDT852075 RDT917610:RDT917611 RDT983146:RDT983147 RNP106:RNP107 RNP65642:RNP65643 RNP131178:RNP131179 RNP196714:RNP196715 RNP262250:RNP262251 RNP327786:RNP327787 RNP393322:RNP393323 RNP458858:RNP458859 RNP524394:RNP524395 RNP589930:RNP589931 RNP655466:RNP655467 RNP721002:RNP721003 RNP786538:RNP786539 RNP852074:RNP852075 RNP917610:RNP917611 RNP983146:RNP983147 RXL106:RXL107 RXL65642:RXL65643 RXL131178:RXL131179 RXL196714:RXL196715 RXL262250:RXL262251 RXL327786:RXL327787 RXL393322:RXL393323 RXL458858:RXL458859 RXL524394:RXL524395 RXL589930:RXL589931 RXL655466:RXL655467 RXL721002:RXL721003 RXL786538:RXL786539 RXL852074:RXL852075 RXL917610:RXL917611 RXL983146:RXL983147 SHH106:SHH107 SHH65642:SHH65643 SHH131178:SHH131179 SHH196714:SHH196715 SHH262250:SHH262251 SHH327786:SHH327787 SHH393322:SHH393323 SHH458858:SHH458859 SHH524394:SHH524395 SHH589930:SHH589931 SHH655466:SHH655467 SHH721002:SHH721003 SHH786538:SHH786539 SHH852074:SHH852075 SHH917610:SHH917611 SHH983146:SHH983147 SRD106:SRD107 SRD65642:SRD65643 SRD131178:SRD131179 SRD196714:SRD196715 SRD262250:SRD262251 SRD327786:SRD327787 SRD393322:SRD393323 SRD458858:SRD458859 SRD524394:SRD524395 SRD589930:SRD589931 SRD655466:SRD655467 SRD721002:SRD721003 SRD786538:SRD786539 SRD852074:SRD852075 SRD917610:SRD917611 SRD983146:SRD983147 TAZ106:TAZ107 TAZ65642:TAZ65643 TAZ131178:TAZ131179 TAZ196714:TAZ196715 TAZ262250:TAZ262251 TAZ327786:TAZ327787 TAZ393322:TAZ393323 TAZ458858:TAZ458859 TAZ524394:TAZ524395 TAZ589930:TAZ589931 TAZ655466:TAZ655467 TAZ721002:TAZ721003 TAZ786538:TAZ786539 TAZ852074:TAZ852075 TAZ917610:TAZ917611 TAZ983146:TAZ983147 TKV106:TKV107 TKV65642:TKV65643 TKV131178:TKV131179 TKV196714:TKV196715 TKV262250:TKV262251 TKV327786:TKV327787 TKV393322:TKV393323 TKV458858:TKV458859 TKV524394:TKV524395 TKV589930:TKV589931 TKV655466:TKV655467 TKV721002:TKV721003 TKV786538:TKV786539 TKV852074:TKV852075 TKV917610:TKV917611 TKV983146:TKV983147 TUR106:TUR107 TUR65642:TUR65643 TUR131178:TUR131179 TUR196714:TUR196715 TUR262250:TUR262251 TUR327786:TUR327787 TUR393322:TUR393323 TUR458858:TUR458859 TUR524394:TUR524395 TUR589930:TUR589931 TUR655466:TUR655467 TUR721002:TUR721003 TUR786538:TUR786539 TUR852074:TUR852075 TUR917610:TUR917611 TUR983146:TUR983147 UEN106:UEN107 UEN65642:UEN65643 UEN131178:UEN131179 UEN196714:UEN196715 UEN262250:UEN262251 UEN327786:UEN327787 UEN393322:UEN393323 UEN458858:UEN458859 UEN524394:UEN524395 UEN589930:UEN589931 UEN655466:UEN655467 UEN721002:UEN721003 UEN786538:UEN786539 UEN852074:UEN852075 UEN917610:UEN917611 UEN983146:UEN983147 UOJ106:UOJ107 UOJ65642:UOJ65643 UOJ131178:UOJ131179 UOJ196714:UOJ196715 UOJ262250:UOJ262251 UOJ327786:UOJ327787 UOJ393322:UOJ393323 UOJ458858:UOJ458859 UOJ524394:UOJ524395 UOJ589930:UOJ589931 UOJ655466:UOJ655467 UOJ721002:UOJ721003 UOJ786538:UOJ786539 UOJ852074:UOJ852075 UOJ917610:UOJ917611 UOJ983146:UOJ983147 UYF106:UYF107 UYF65642:UYF65643 UYF131178:UYF131179 UYF196714:UYF196715 UYF262250:UYF262251 UYF327786:UYF327787 UYF393322:UYF393323 UYF458858:UYF458859 UYF524394:UYF524395 UYF589930:UYF589931 UYF655466:UYF655467 UYF721002:UYF721003 UYF786538:UYF786539 UYF852074:UYF852075 UYF917610:UYF917611 UYF983146:UYF983147 VIB106:VIB107 VIB65642:VIB65643 VIB131178:VIB131179 VIB196714:VIB196715 VIB262250:VIB262251 VIB327786:VIB327787 VIB393322:VIB393323 VIB458858:VIB458859 VIB524394:VIB524395 VIB589930:VIB589931 VIB655466:VIB655467 VIB721002:VIB721003 VIB786538:VIB786539 VIB852074:VIB852075 VIB917610:VIB917611 VIB983146:VIB983147 VRX106:VRX107 VRX65642:VRX65643 VRX131178:VRX131179 VRX196714:VRX196715 VRX262250:VRX262251 VRX327786:VRX327787 VRX393322:VRX393323 VRX458858:VRX458859 VRX524394:VRX524395 VRX589930:VRX589931 VRX655466:VRX655467 VRX721002:VRX721003 VRX786538:VRX786539 VRX852074:VRX852075 VRX917610:VRX917611 VRX983146:VRX983147 WBT106:WBT107 WBT65642:WBT65643 WBT131178:WBT131179 WBT196714:WBT196715 WBT262250:WBT262251 WBT327786:WBT327787 WBT393322:WBT393323 WBT458858:WBT458859 WBT524394:WBT524395 WBT589930:WBT589931 WBT655466:WBT655467 WBT721002:WBT721003 WBT786538:WBT786539 WBT852074:WBT852075 WBT917610:WBT917611 WBT983146:WBT983147 WLP106:WLP107 WLP65642:WLP65643 WLP131178:WLP131179 WLP196714:WLP196715 WLP262250:WLP262251 WLP327786:WLP327787 WLP393322:WLP393323 WLP458858:WLP458859 WLP524394:WLP524395 WLP589930:WLP589931 WLP655466:WLP655467 WLP721002:WLP721003 WLP786538:WLP786539 WLP852074:WLP852075 WLP917610:WLP917611 WLP983146:WLP983147 WVL106:WVL107 WVL65642:WVL65643 WVL131178:WVL131179 WVL196714:WVL196715 WVL262250:WVL262251 WVL327786:WVL327787 WVL393322:WVL393323 WVL458858:WVL458859 WVL524394:WVL524395 WVL589930:WVL589931 WVL655466:WVL655467 WVL721002:WVL721003 WVL786538:WVL786539 WVL852074:WVL852075 WVL917610:WVL917611 WVL983146:WVL983147">
      <formula1>$G$106:$G$109</formula1>
    </dataValidation>
  </dataValidations>
  <pageMargins left="0.7" right="0.7" top="0.75" bottom="0.75" header="0.3" footer="0.3"/>
  <pageSetup paperSize="9" orientation="portrait" horizontalDpi="200" verticalDpi="300"/>
  <headerFooter alignWithMargins="0"/>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3"/>
  <dimension ref="A2:IL532"/>
  <sheetViews>
    <sheetView tabSelected="1" zoomScale="75" zoomScaleNormal="75" topLeftCell="A69" workbookViewId="0">
      <selection activeCell="N82" sqref="N82"/>
    </sheetView>
  </sheetViews>
  <sheetFormatPr defaultColWidth="6.625" defaultRowHeight="14.25"/>
  <cols>
    <col min="1" max="1" width="9.625" style="138" customWidth="1"/>
    <col min="2" max="2" width="9.625" style="363" customWidth="1"/>
    <col min="3" max="3" width="9.625" style="358" customWidth="1"/>
    <col min="4" max="8" width="9.625" style="363" customWidth="1"/>
    <col min="9" max="9" width="9.625" style="365" customWidth="1"/>
    <col min="10" max="10" width="9.625" style="363" customWidth="1"/>
    <col min="11" max="11" width="12" style="366" customWidth="1"/>
    <col min="12" max="12" width="9.5" style="363" customWidth="1"/>
    <col min="13" max="13" width="12.875" style="363" customWidth="1"/>
    <col min="14" max="14" width="10.625" style="363" customWidth="1"/>
    <col min="15" max="15" width="10.625" style="366" customWidth="1"/>
    <col min="16" max="17" width="10.625" style="363" customWidth="1"/>
    <col min="18" max="19" width="8.375" style="363" customWidth="1"/>
    <col min="20" max="20" width="17.375" style="363" customWidth="1"/>
    <col min="21" max="21" width="5.625" style="363" customWidth="1"/>
    <col min="22" max="22" width="7.5" style="363" customWidth="1"/>
    <col min="23" max="23" width="5.625" style="363" customWidth="1"/>
    <col min="24" max="24" width="9" style="363" customWidth="1"/>
    <col min="25" max="25" width="9.375" style="363" customWidth="1"/>
    <col min="26" max="26" width="9.625" style="363" customWidth="1"/>
    <col min="27" max="27" width="7.625" style="363" customWidth="1"/>
    <col min="28" max="28" width="9.375" style="363" customWidth="1"/>
    <col min="29" max="245" width="6.625" style="363"/>
    <col min="246" max="256" width="6.625" style="138"/>
    <col min="257" max="257" width="9" style="138" customWidth="1"/>
    <col min="258" max="258" width="7.5" style="138" customWidth="1"/>
    <col min="259" max="259" width="9.375" style="138" customWidth="1"/>
    <col min="260" max="261" width="7.5" style="138" customWidth="1"/>
    <col min="262" max="262" width="10.125" style="138" customWidth="1"/>
    <col min="263" max="263" width="13.625" style="138" customWidth="1"/>
    <col min="264" max="264" width="10.5" style="138" customWidth="1"/>
    <col min="265" max="265" width="7.5" style="138" customWidth="1"/>
    <col min="266" max="267" width="10.625" style="138" customWidth="1"/>
    <col min="268" max="268" width="9.5" style="138" customWidth="1"/>
    <col min="269" max="269" width="12.875" style="138" customWidth="1"/>
    <col min="270" max="273" width="10.625" style="138" customWidth="1"/>
    <col min="274" max="275" width="8.375" style="138" customWidth="1"/>
    <col min="276" max="276" width="17.375" style="138" customWidth="1"/>
    <col min="277" max="277" width="5.625" style="138" customWidth="1"/>
    <col min="278" max="278" width="7.5" style="138" customWidth="1"/>
    <col min="279" max="279" width="5.625" style="138" customWidth="1"/>
    <col min="280" max="280" width="9" style="138" customWidth="1"/>
    <col min="281" max="281" width="9.375" style="138" customWidth="1"/>
    <col min="282" max="282" width="9.625" style="138" customWidth="1"/>
    <col min="283" max="283" width="7.625" style="138" customWidth="1"/>
    <col min="284" max="284" width="9.375" style="138" customWidth="1"/>
    <col min="285" max="512" width="6.625" style="138"/>
    <col min="513" max="513" width="9" style="138" customWidth="1"/>
    <col min="514" max="514" width="7.5" style="138" customWidth="1"/>
    <col min="515" max="515" width="9.375" style="138" customWidth="1"/>
    <col min="516" max="517" width="7.5" style="138" customWidth="1"/>
    <col min="518" max="518" width="10.125" style="138" customWidth="1"/>
    <col min="519" max="519" width="13.625" style="138" customWidth="1"/>
    <col min="520" max="520" width="10.5" style="138" customWidth="1"/>
    <col min="521" max="521" width="7.5" style="138" customWidth="1"/>
    <col min="522" max="523" width="10.625" style="138" customWidth="1"/>
    <col min="524" max="524" width="9.5" style="138" customWidth="1"/>
    <col min="525" max="525" width="12.875" style="138" customWidth="1"/>
    <col min="526" max="529" width="10.625" style="138" customWidth="1"/>
    <col min="530" max="531" width="8.375" style="138" customWidth="1"/>
    <col min="532" max="532" width="17.375" style="138" customWidth="1"/>
    <col min="533" max="533" width="5.625" style="138" customWidth="1"/>
    <col min="534" max="534" width="7.5" style="138" customWidth="1"/>
    <col min="535" max="535" width="5.625" style="138" customWidth="1"/>
    <col min="536" max="536" width="9" style="138" customWidth="1"/>
    <col min="537" max="537" width="9.375" style="138" customWidth="1"/>
    <col min="538" max="538" width="9.625" style="138" customWidth="1"/>
    <col min="539" max="539" width="7.625" style="138" customWidth="1"/>
    <col min="540" max="540" width="9.375" style="138" customWidth="1"/>
    <col min="541" max="768" width="6.625" style="138"/>
    <col min="769" max="769" width="9" style="138" customWidth="1"/>
    <col min="770" max="770" width="7.5" style="138" customWidth="1"/>
    <col min="771" max="771" width="9.375" style="138" customWidth="1"/>
    <col min="772" max="773" width="7.5" style="138" customWidth="1"/>
    <col min="774" max="774" width="10.125" style="138" customWidth="1"/>
    <col min="775" max="775" width="13.625" style="138" customWidth="1"/>
    <col min="776" max="776" width="10.5" style="138" customWidth="1"/>
    <col min="777" max="777" width="7.5" style="138" customWidth="1"/>
    <col min="778" max="779" width="10.625" style="138" customWidth="1"/>
    <col min="780" max="780" width="9.5" style="138" customWidth="1"/>
    <col min="781" max="781" width="12.875" style="138" customWidth="1"/>
    <col min="782" max="785" width="10.625" style="138" customWidth="1"/>
    <col min="786" max="787" width="8.375" style="138" customWidth="1"/>
    <col min="788" max="788" width="17.375" style="138" customWidth="1"/>
    <col min="789" max="789" width="5.625" style="138" customWidth="1"/>
    <col min="790" max="790" width="7.5" style="138" customWidth="1"/>
    <col min="791" max="791" width="5.625" style="138" customWidth="1"/>
    <col min="792" max="792" width="9" style="138" customWidth="1"/>
    <col min="793" max="793" width="9.375" style="138" customWidth="1"/>
    <col min="794" max="794" width="9.625" style="138" customWidth="1"/>
    <col min="795" max="795" width="7.625" style="138" customWidth="1"/>
    <col min="796" max="796" width="9.375" style="138" customWidth="1"/>
    <col min="797" max="1024" width="6.625" style="138"/>
    <col min="1025" max="1025" width="9" style="138" customWidth="1"/>
    <col min="1026" max="1026" width="7.5" style="138" customWidth="1"/>
    <col min="1027" max="1027" width="9.375" style="138" customWidth="1"/>
    <col min="1028" max="1029" width="7.5" style="138" customWidth="1"/>
    <col min="1030" max="1030" width="10.125" style="138" customWidth="1"/>
    <col min="1031" max="1031" width="13.625" style="138" customWidth="1"/>
    <col min="1032" max="1032" width="10.5" style="138" customWidth="1"/>
    <col min="1033" max="1033" width="7.5" style="138" customWidth="1"/>
    <col min="1034" max="1035" width="10.625" style="138" customWidth="1"/>
    <col min="1036" max="1036" width="9.5" style="138" customWidth="1"/>
    <col min="1037" max="1037" width="12.875" style="138" customWidth="1"/>
    <col min="1038" max="1041" width="10.625" style="138" customWidth="1"/>
    <col min="1042" max="1043" width="8.375" style="138" customWidth="1"/>
    <col min="1044" max="1044" width="17.375" style="138" customWidth="1"/>
    <col min="1045" max="1045" width="5.625" style="138" customWidth="1"/>
    <col min="1046" max="1046" width="7.5" style="138" customWidth="1"/>
    <col min="1047" max="1047" width="5.625" style="138" customWidth="1"/>
    <col min="1048" max="1048" width="9" style="138" customWidth="1"/>
    <col min="1049" max="1049" width="9.375" style="138" customWidth="1"/>
    <col min="1050" max="1050" width="9.625" style="138" customWidth="1"/>
    <col min="1051" max="1051" width="7.625" style="138" customWidth="1"/>
    <col min="1052" max="1052" width="9.375" style="138" customWidth="1"/>
    <col min="1053" max="1280" width="6.625" style="138"/>
    <col min="1281" max="1281" width="9" style="138" customWidth="1"/>
    <col min="1282" max="1282" width="7.5" style="138" customWidth="1"/>
    <col min="1283" max="1283" width="9.375" style="138" customWidth="1"/>
    <col min="1284" max="1285" width="7.5" style="138" customWidth="1"/>
    <col min="1286" max="1286" width="10.125" style="138" customWidth="1"/>
    <col min="1287" max="1287" width="13.625" style="138" customWidth="1"/>
    <col min="1288" max="1288" width="10.5" style="138" customWidth="1"/>
    <col min="1289" max="1289" width="7.5" style="138" customWidth="1"/>
    <col min="1290" max="1291" width="10.625" style="138" customWidth="1"/>
    <col min="1292" max="1292" width="9.5" style="138" customWidth="1"/>
    <col min="1293" max="1293" width="12.875" style="138" customWidth="1"/>
    <col min="1294" max="1297" width="10.625" style="138" customWidth="1"/>
    <col min="1298" max="1299" width="8.375" style="138" customWidth="1"/>
    <col min="1300" max="1300" width="17.375" style="138" customWidth="1"/>
    <col min="1301" max="1301" width="5.625" style="138" customWidth="1"/>
    <col min="1302" max="1302" width="7.5" style="138" customWidth="1"/>
    <col min="1303" max="1303" width="5.625" style="138" customWidth="1"/>
    <col min="1304" max="1304" width="9" style="138" customWidth="1"/>
    <col min="1305" max="1305" width="9.375" style="138" customWidth="1"/>
    <col min="1306" max="1306" width="9.625" style="138" customWidth="1"/>
    <col min="1307" max="1307" width="7.625" style="138" customWidth="1"/>
    <col min="1308" max="1308" width="9.375" style="138" customWidth="1"/>
    <col min="1309" max="1536" width="6.625" style="138"/>
    <col min="1537" max="1537" width="9" style="138" customWidth="1"/>
    <col min="1538" max="1538" width="7.5" style="138" customWidth="1"/>
    <col min="1539" max="1539" width="9.375" style="138" customWidth="1"/>
    <col min="1540" max="1541" width="7.5" style="138" customWidth="1"/>
    <col min="1542" max="1542" width="10.125" style="138" customWidth="1"/>
    <col min="1543" max="1543" width="13.625" style="138" customWidth="1"/>
    <col min="1544" max="1544" width="10.5" style="138" customWidth="1"/>
    <col min="1545" max="1545" width="7.5" style="138" customWidth="1"/>
    <col min="1546" max="1547" width="10.625" style="138" customWidth="1"/>
    <col min="1548" max="1548" width="9.5" style="138" customWidth="1"/>
    <col min="1549" max="1549" width="12.875" style="138" customWidth="1"/>
    <col min="1550" max="1553" width="10.625" style="138" customWidth="1"/>
    <col min="1554" max="1555" width="8.375" style="138" customWidth="1"/>
    <col min="1556" max="1556" width="17.375" style="138" customWidth="1"/>
    <col min="1557" max="1557" width="5.625" style="138" customWidth="1"/>
    <col min="1558" max="1558" width="7.5" style="138" customWidth="1"/>
    <col min="1559" max="1559" width="5.625" style="138" customWidth="1"/>
    <col min="1560" max="1560" width="9" style="138" customWidth="1"/>
    <col min="1561" max="1561" width="9.375" style="138" customWidth="1"/>
    <col min="1562" max="1562" width="9.625" style="138" customWidth="1"/>
    <col min="1563" max="1563" width="7.625" style="138" customWidth="1"/>
    <col min="1564" max="1564" width="9.375" style="138" customWidth="1"/>
    <col min="1565" max="1792" width="6.625" style="138"/>
    <col min="1793" max="1793" width="9" style="138" customWidth="1"/>
    <col min="1794" max="1794" width="7.5" style="138" customWidth="1"/>
    <col min="1795" max="1795" width="9.375" style="138" customWidth="1"/>
    <col min="1796" max="1797" width="7.5" style="138" customWidth="1"/>
    <col min="1798" max="1798" width="10.125" style="138" customWidth="1"/>
    <col min="1799" max="1799" width="13.625" style="138" customWidth="1"/>
    <col min="1800" max="1800" width="10.5" style="138" customWidth="1"/>
    <col min="1801" max="1801" width="7.5" style="138" customWidth="1"/>
    <col min="1802" max="1803" width="10.625" style="138" customWidth="1"/>
    <col min="1804" max="1804" width="9.5" style="138" customWidth="1"/>
    <col min="1805" max="1805" width="12.875" style="138" customWidth="1"/>
    <col min="1806" max="1809" width="10.625" style="138" customWidth="1"/>
    <col min="1810" max="1811" width="8.375" style="138" customWidth="1"/>
    <col min="1812" max="1812" width="17.375" style="138" customWidth="1"/>
    <col min="1813" max="1813" width="5.625" style="138" customWidth="1"/>
    <col min="1814" max="1814" width="7.5" style="138" customWidth="1"/>
    <col min="1815" max="1815" width="5.625" style="138" customWidth="1"/>
    <col min="1816" max="1816" width="9" style="138" customWidth="1"/>
    <col min="1817" max="1817" width="9.375" style="138" customWidth="1"/>
    <col min="1818" max="1818" width="9.625" style="138" customWidth="1"/>
    <col min="1819" max="1819" width="7.625" style="138" customWidth="1"/>
    <col min="1820" max="1820" width="9.375" style="138" customWidth="1"/>
    <col min="1821" max="2048" width="6.625" style="138"/>
    <col min="2049" max="2049" width="9" style="138" customWidth="1"/>
    <col min="2050" max="2050" width="7.5" style="138" customWidth="1"/>
    <col min="2051" max="2051" width="9.375" style="138" customWidth="1"/>
    <col min="2052" max="2053" width="7.5" style="138" customWidth="1"/>
    <col min="2054" max="2054" width="10.125" style="138" customWidth="1"/>
    <col min="2055" max="2055" width="13.625" style="138" customWidth="1"/>
    <col min="2056" max="2056" width="10.5" style="138" customWidth="1"/>
    <col min="2057" max="2057" width="7.5" style="138" customWidth="1"/>
    <col min="2058" max="2059" width="10.625" style="138" customWidth="1"/>
    <col min="2060" max="2060" width="9.5" style="138" customWidth="1"/>
    <col min="2061" max="2061" width="12.875" style="138" customWidth="1"/>
    <col min="2062" max="2065" width="10.625" style="138" customWidth="1"/>
    <col min="2066" max="2067" width="8.375" style="138" customWidth="1"/>
    <col min="2068" max="2068" width="17.375" style="138" customWidth="1"/>
    <col min="2069" max="2069" width="5.625" style="138" customWidth="1"/>
    <col min="2070" max="2070" width="7.5" style="138" customWidth="1"/>
    <col min="2071" max="2071" width="5.625" style="138" customWidth="1"/>
    <col min="2072" max="2072" width="9" style="138" customWidth="1"/>
    <col min="2073" max="2073" width="9.375" style="138" customWidth="1"/>
    <col min="2074" max="2074" width="9.625" style="138" customWidth="1"/>
    <col min="2075" max="2075" width="7.625" style="138" customWidth="1"/>
    <col min="2076" max="2076" width="9.375" style="138" customWidth="1"/>
    <col min="2077" max="2304" width="6.625" style="138"/>
    <col min="2305" max="2305" width="9" style="138" customWidth="1"/>
    <col min="2306" max="2306" width="7.5" style="138" customWidth="1"/>
    <col min="2307" max="2307" width="9.375" style="138" customWidth="1"/>
    <col min="2308" max="2309" width="7.5" style="138" customWidth="1"/>
    <col min="2310" max="2310" width="10.125" style="138" customWidth="1"/>
    <col min="2311" max="2311" width="13.625" style="138" customWidth="1"/>
    <col min="2312" max="2312" width="10.5" style="138" customWidth="1"/>
    <col min="2313" max="2313" width="7.5" style="138" customWidth="1"/>
    <col min="2314" max="2315" width="10.625" style="138" customWidth="1"/>
    <col min="2316" max="2316" width="9.5" style="138" customWidth="1"/>
    <col min="2317" max="2317" width="12.875" style="138" customWidth="1"/>
    <col min="2318" max="2321" width="10.625" style="138" customWidth="1"/>
    <col min="2322" max="2323" width="8.375" style="138" customWidth="1"/>
    <col min="2324" max="2324" width="17.375" style="138" customWidth="1"/>
    <col min="2325" max="2325" width="5.625" style="138" customWidth="1"/>
    <col min="2326" max="2326" width="7.5" style="138" customWidth="1"/>
    <col min="2327" max="2327" width="5.625" style="138" customWidth="1"/>
    <col min="2328" max="2328" width="9" style="138" customWidth="1"/>
    <col min="2329" max="2329" width="9.375" style="138" customWidth="1"/>
    <col min="2330" max="2330" width="9.625" style="138" customWidth="1"/>
    <col min="2331" max="2331" width="7.625" style="138" customWidth="1"/>
    <col min="2332" max="2332" width="9.375" style="138" customWidth="1"/>
    <col min="2333" max="2560" width="6.625" style="138"/>
    <col min="2561" max="2561" width="9" style="138" customWidth="1"/>
    <col min="2562" max="2562" width="7.5" style="138" customWidth="1"/>
    <col min="2563" max="2563" width="9.375" style="138" customWidth="1"/>
    <col min="2564" max="2565" width="7.5" style="138" customWidth="1"/>
    <col min="2566" max="2566" width="10.125" style="138" customWidth="1"/>
    <col min="2567" max="2567" width="13.625" style="138" customWidth="1"/>
    <col min="2568" max="2568" width="10.5" style="138" customWidth="1"/>
    <col min="2569" max="2569" width="7.5" style="138" customWidth="1"/>
    <col min="2570" max="2571" width="10.625" style="138" customWidth="1"/>
    <col min="2572" max="2572" width="9.5" style="138" customWidth="1"/>
    <col min="2573" max="2573" width="12.875" style="138" customWidth="1"/>
    <col min="2574" max="2577" width="10.625" style="138" customWidth="1"/>
    <col min="2578" max="2579" width="8.375" style="138" customWidth="1"/>
    <col min="2580" max="2580" width="17.375" style="138" customWidth="1"/>
    <col min="2581" max="2581" width="5.625" style="138" customWidth="1"/>
    <col min="2582" max="2582" width="7.5" style="138" customWidth="1"/>
    <col min="2583" max="2583" width="5.625" style="138" customWidth="1"/>
    <col min="2584" max="2584" width="9" style="138" customWidth="1"/>
    <col min="2585" max="2585" width="9.375" style="138" customWidth="1"/>
    <col min="2586" max="2586" width="9.625" style="138" customWidth="1"/>
    <col min="2587" max="2587" width="7.625" style="138" customWidth="1"/>
    <col min="2588" max="2588" width="9.375" style="138" customWidth="1"/>
    <col min="2589" max="2816" width="6.625" style="138"/>
    <col min="2817" max="2817" width="9" style="138" customWidth="1"/>
    <col min="2818" max="2818" width="7.5" style="138" customWidth="1"/>
    <col min="2819" max="2819" width="9.375" style="138" customWidth="1"/>
    <col min="2820" max="2821" width="7.5" style="138" customWidth="1"/>
    <col min="2822" max="2822" width="10.125" style="138" customWidth="1"/>
    <col min="2823" max="2823" width="13.625" style="138" customWidth="1"/>
    <col min="2824" max="2824" width="10.5" style="138" customWidth="1"/>
    <col min="2825" max="2825" width="7.5" style="138" customWidth="1"/>
    <col min="2826" max="2827" width="10.625" style="138" customWidth="1"/>
    <col min="2828" max="2828" width="9.5" style="138" customWidth="1"/>
    <col min="2829" max="2829" width="12.875" style="138" customWidth="1"/>
    <col min="2830" max="2833" width="10.625" style="138" customWidth="1"/>
    <col min="2834" max="2835" width="8.375" style="138" customWidth="1"/>
    <col min="2836" max="2836" width="17.375" style="138" customWidth="1"/>
    <col min="2837" max="2837" width="5.625" style="138" customWidth="1"/>
    <col min="2838" max="2838" width="7.5" style="138" customWidth="1"/>
    <col min="2839" max="2839" width="5.625" style="138" customWidth="1"/>
    <col min="2840" max="2840" width="9" style="138" customWidth="1"/>
    <col min="2841" max="2841" width="9.375" style="138" customWidth="1"/>
    <col min="2842" max="2842" width="9.625" style="138" customWidth="1"/>
    <col min="2843" max="2843" width="7.625" style="138" customWidth="1"/>
    <col min="2844" max="2844" width="9.375" style="138" customWidth="1"/>
    <col min="2845" max="3072" width="6.625" style="138"/>
    <col min="3073" max="3073" width="9" style="138" customWidth="1"/>
    <col min="3074" max="3074" width="7.5" style="138" customWidth="1"/>
    <col min="3075" max="3075" width="9.375" style="138" customWidth="1"/>
    <col min="3076" max="3077" width="7.5" style="138" customWidth="1"/>
    <col min="3078" max="3078" width="10.125" style="138" customWidth="1"/>
    <col min="3079" max="3079" width="13.625" style="138" customWidth="1"/>
    <col min="3080" max="3080" width="10.5" style="138" customWidth="1"/>
    <col min="3081" max="3081" width="7.5" style="138" customWidth="1"/>
    <col min="3082" max="3083" width="10.625" style="138" customWidth="1"/>
    <col min="3084" max="3084" width="9.5" style="138" customWidth="1"/>
    <col min="3085" max="3085" width="12.875" style="138" customWidth="1"/>
    <col min="3086" max="3089" width="10.625" style="138" customWidth="1"/>
    <col min="3090" max="3091" width="8.375" style="138" customWidth="1"/>
    <col min="3092" max="3092" width="17.375" style="138" customWidth="1"/>
    <col min="3093" max="3093" width="5.625" style="138" customWidth="1"/>
    <col min="3094" max="3094" width="7.5" style="138" customWidth="1"/>
    <col min="3095" max="3095" width="5.625" style="138" customWidth="1"/>
    <col min="3096" max="3096" width="9" style="138" customWidth="1"/>
    <col min="3097" max="3097" width="9.375" style="138" customWidth="1"/>
    <col min="3098" max="3098" width="9.625" style="138" customWidth="1"/>
    <col min="3099" max="3099" width="7.625" style="138" customWidth="1"/>
    <col min="3100" max="3100" width="9.375" style="138" customWidth="1"/>
    <col min="3101" max="3328" width="6.625" style="138"/>
    <col min="3329" max="3329" width="9" style="138" customWidth="1"/>
    <col min="3330" max="3330" width="7.5" style="138" customWidth="1"/>
    <col min="3331" max="3331" width="9.375" style="138" customWidth="1"/>
    <col min="3332" max="3333" width="7.5" style="138" customWidth="1"/>
    <col min="3334" max="3334" width="10.125" style="138" customWidth="1"/>
    <col min="3335" max="3335" width="13.625" style="138" customWidth="1"/>
    <col min="3336" max="3336" width="10.5" style="138" customWidth="1"/>
    <col min="3337" max="3337" width="7.5" style="138" customWidth="1"/>
    <col min="3338" max="3339" width="10.625" style="138" customWidth="1"/>
    <col min="3340" max="3340" width="9.5" style="138" customWidth="1"/>
    <col min="3341" max="3341" width="12.875" style="138" customWidth="1"/>
    <col min="3342" max="3345" width="10.625" style="138" customWidth="1"/>
    <col min="3346" max="3347" width="8.375" style="138" customWidth="1"/>
    <col min="3348" max="3348" width="17.375" style="138" customWidth="1"/>
    <col min="3349" max="3349" width="5.625" style="138" customWidth="1"/>
    <col min="3350" max="3350" width="7.5" style="138" customWidth="1"/>
    <col min="3351" max="3351" width="5.625" style="138" customWidth="1"/>
    <col min="3352" max="3352" width="9" style="138" customWidth="1"/>
    <col min="3353" max="3353" width="9.375" style="138" customWidth="1"/>
    <col min="3354" max="3354" width="9.625" style="138" customWidth="1"/>
    <col min="3355" max="3355" width="7.625" style="138" customWidth="1"/>
    <col min="3356" max="3356" width="9.375" style="138" customWidth="1"/>
    <col min="3357" max="3584" width="6.625" style="138"/>
    <col min="3585" max="3585" width="9" style="138" customWidth="1"/>
    <col min="3586" max="3586" width="7.5" style="138" customWidth="1"/>
    <col min="3587" max="3587" width="9.375" style="138" customWidth="1"/>
    <col min="3588" max="3589" width="7.5" style="138" customWidth="1"/>
    <col min="3590" max="3590" width="10.125" style="138" customWidth="1"/>
    <col min="3591" max="3591" width="13.625" style="138" customWidth="1"/>
    <col min="3592" max="3592" width="10.5" style="138" customWidth="1"/>
    <col min="3593" max="3593" width="7.5" style="138" customWidth="1"/>
    <col min="3594" max="3595" width="10.625" style="138" customWidth="1"/>
    <col min="3596" max="3596" width="9.5" style="138" customWidth="1"/>
    <col min="3597" max="3597" width="12.875" style="138" customWidth="1"/>
    <col min="3598" max="3601" width="10.625" style="138" customWidth="1"/>
    <col min="3602" max="3603" width="8.375" style="138" customWidth="1"/>
    <col min="3604" max="3604" width="17.375" style="138" customWidth="1"/>
    <col min="3605" max="3605" width="5.625" style="138" customWidth="1"/>
    <col min="3606" max="3606" width="7.5" style="138" customWidth="1"/>
    <col min="3607" max="3607" width="5.625" style="138" customWidth="1"/>
    <col min="3608" max="3608" width="9" style="138" customWidth="1"/>
    <col min="3609" max="3609" width="9.375" style="138" customWidth="1"/>
    <col min="3610" max="3610" width="9.625" style="138" customWidth="1"/>
    <col min="3611" max="3611" width="7.625" style="138" customWidth="1"/>
    <col min="3612" max="3612" width="9.375" style="138" customWidth="1"/>
    <col min="3613" max="3840" width="6.625" style="138"/>
    <col min="3841" max="3841" width="9" style="138" customWidth="1"/>
    <col min="3842" max="3842" width="7.5" style="138" customWidth="1"/>
    <col min="3843" max="3843" width="9.375" style="138" customWidth="1"/>
    <col min="3844" max="3845" width="7.5" style="138" customWidth="1"/>
    <col min="3846" max="3846" width="10.125" style="138" customWidth="1"/>
    <col min="3847" max="3847" width="13.625" style="138" customWidth="1"/>
    <col min="3848" max="3848" width="10.5" style="138" customWidth="1"/>
    <col min="3849" max="3849" width="7.5" style="138" customWidth="1"/>
    <col min="3850" max="3851" width="10.625" style="138" customWidth="1"/>
    <col min="3852" max="3852" width="9.5" style="138" customWidth="1"/>
    <col min="3853" max="3853" width="12.875" style="138" customWidth="1"/>
    <col min="3854" max="3857" width="10.625" style="138" customWidth="1"/>
    <col min="3858" max="3859" width="8.375" style="138" customWidth="1"/>
    <col min="3860" max="3860" width="17.375" style="138" customWidth="1"/>
    <col min="3861" max="3861" width="5.625" style="138" customWidth="1"/>
    <col min="3862" max="3862" width="7.5" style="138" customWidth="1"/>
    <col min="3863" max="3863" width="5.625" style="138" customWidth="1"/>
    <col min="3864" max="3864" width="9" style="138" customWidth="1"/>
    <col min="3865" max="3865" width="9.375" style="138" customWidth="1"/>
    <col min="3866" max="3866" width="9.625" style="138" customWidth="1"/>
    <col min="3867" max="3867" width="7.625" style="138" customWidth="1"/>
    <col min="3868" max="3868" width="9.375" style="138" customWidth="1"/>
    <col min="3869" max="4096" width="6.625" style="138"/>
    <col min="4097" max="4097" width="9" style="138" customWidth="1"/>
    <col min="4098" max="4098" width="7.5" style="138" customWidth="1"/>
    <col min="4099" max="4099" width="9.375" style="138" customWidth="1"/>
    <col min="4100" max="4101" width="7.5" style="138" customWidth="1"/>
    <col min="4102" max="4102" width="10.125" style="138" customWidth="1"/>
    <col min="4103" max="4103" width="13.625" style="138" customWidth="1"/>
    <col min="4104" max="4104" width="10.5" style="138" customWidth="1"/>
    <col min="4105" max="4105" width="7.5" style="138" customWidth="1"/>
    <col min="4106" max="4107" width="10.625" style="138" customWidth="1"/>
    <col min="4108" max="4108" width="9.5" style="138" customWidth="1"/>
    <col min="4109" max="4109" width="12.875" style="138" customWidth="1"/>
    <col min="4110" max="4113" width="10.625" style="138" customWidth="1"/>
    <col min="4114" max="4115" width="8.375" style="138" customWidth="1"/>
    <col min="4116" max="4116" width="17.375" style="138" customWidth="1"/>
    <col min="4117" max="4117" width="5.625" style="138" customWidth="1"/>
    <col min="4118" max="4118" width="7.5" style="138" customWidth="1"/>
    <col min="4119" max="4119" width="5.625" style="138" customWidth="1"/>
    <col min="4120" max="4120" width="9" style="138" customWidth="1"/>
    <col min="4121" max="4121" width="9.375" style="138" customWidth="1"/>
    <col min="4122" max="4122" width="9.625" style="138" customWidth="1"/>
    <col min="4123" max="4123" width="7.625" style="138" customWidth="1"/>
    <col min="4124" max="4124" width="9.375" style="138" customWidth="1"/>
    <col min="4125" max="4352" width="6.625" style="138"/>
    <col min="4353" max="4353" width="9" style="138" customWidth="1"/>
    <col min="4354" max="4354" width="7.5" style="138" customWidth="1"/>
    <col min="4355" max="4355" width="9.375" style="138" customWidth="1"/>
    <col min="4356" max="4357" width="7.5" style="138" customWidth="1"/>
    <col min="4358" max="4358" width="10.125" style="138" customWidth="1"/>
    <col min="4359" max="4359" width="13.625" style="138" customWidth="1"/>
    <col min="4360" max="4360" width="10.5" style="138" customWidth="1"/>
    <col min="4361" max="4361" width="7.5" style="138" customWidth="1"/>
    <col min="4362" max="4363" width="10.625" style="138" customWidth="1"/>
    <col min="4364" max="4364" width="9.5" style="138" customWidth="1"/>
    <col min="4365" max="4365" width="12.875" style="138" customWidth="1"/>
    <col min="4366" max="4369" width="10.625" style="138" customWidth="1"/>
    <col min="4370" max="4371" width="8.375" style="138" customWidth="1"/>
    <col min="4372" max="4372" width="17.375" style="138" customWidth="1"/>
    <col min="4373" max="4373" width="5.625" style="138" customWidth="1"/>
    <col min="4374" max="4374" width="7.5" style="138" customWidth="1"/>
    <col min="4375" max="4375" width="5.625" style="138" customWidth="1"/>
    <col min="4376" max="4376" width="9" style="138" customWidth="1"/>
    <col min="4377" max="4377" width="9.375" style="138" customWidth="1"/>
    <col min="4378" max="4378" width="9.625" style="138" customWidth="1"/>
    <col min="4379" max="4379" width="7.625" style="138" customWidth="1"/>
    <col min="4380" max="4380" width="9.375" style="138" customWidth="1"/>
    <col min="4381" max="4608" width="6.625" style="138"/>
    <col min="4609" max="4609" width="9" style="138" customWidth="1"/>
    <col min="4610" max="4610" width="7.5" style="138" customWidth="1"/>
    <col min="4611" max="4611" width="9.375" style="138" customWidth="1"/>
    <col min="4612" max="4613" width="7.5" style="138" customWidth="1"/>
    <col min="4614" max="4614" width="10.125" style="138" customWidth="1"/>
    <col min="4615" max="4615" width="13.625" style="138" customWidth="1"/>
    <col min="4616" max="4616" width="10.5" style="138" customWidth="1"/>
    <col min="4617" max="4617" width="7.5" style="138" customWidth="1"/>
    <col min="4618" max="4619" width="10.625" style="138" customWidth="1"/>
    <col min="4620" max="4620" width="9.5" style="138" customWidth="1"/>
    <col min="4621" max="4621" width="12.875" style="138" customWidth="1"/>
    <col min="4622" max="4625" width="10.625" style="138" customWidth="1"/>
    <col min="4626" max="4627" width="8.375" style="138" customWidth="1"/>
    <col min="4628" max="4628" width="17.375" style="138" customWidth="1"/>
    <col min="4629" max="4629" width="5.625" style="138" customWidth="1"/>
    <col min="4630" max="4630" width="7.5" style="138" customWidth="1"/>
    <col min="4631" max="4631" width="5.625" style="138" customWidth="1"/>
    <col min="4632" max="4632" width="9" style="138" customWidth="1"/>
    <col min="4633" max="4633" width="9.375" style="138" customWidth="1"/>
    <col min="4634" max="4634" width="9.625" style="138" customWidth="1"/>
    <col min="4635" max="4635" width="7.625" style="138" customWidth="1"/>
    <col min="4636" max="4636" width="9.375" style="138" customWidth="1"/>
    <col min="4637" max="4864" width="6.625" style="138"/>
    <col min="4865" max="4865" width="9" style="138" customWidth="1"/>
    <col min="4866" max="4866" width="7.5" style="138" customWidth="1"/>
    <col min="4867" max="4867" width="9.375" style="138" customWidth="1"/>
    <col min="4868" max="4869" width="7.5" style="138" customWidth="1"/>
    <col min="4870" max="4870" width="10.125" style="138" customWidth="1"/>
    <col min="4871" max="4871" width="13.625" style="138" customWidth="1"/>
    <col min="4872" max="4872" width="10.5" style="138" customWidth="1"/>
    <col min="4873" max="4873" width="7.5" style="138" customWidth="1"/>
    <col min="4874" max="4875" width="10.625" style="138" customWidth="1"/>
    <col min="4876" max="4876" width="9.5" style="138" customWidth="1"/>
    <col min="4877" max="4877" width="12.875" style="138" customWidth="1"/>
    <col min="4878" max="4881" width="10.625" style="138" customWidth="1"/>
    <col min="4882" max="4883" width="8.375" style="138" customWidth="1"/>
    <col min="4884" max="4884" width="17.375" style="138" customWidth="1"/>
    <col min="4885" max="4885" width="5.625" style="138" customWidth="1"/>
    <col min="4886" max="4886" width="7.5" style="138" customWidth="1"/>
    <col min="4887" max="4887" width="5.625" style="138" customWidth="1"/>
    <col min="4888" max="4888" width="9" style="138" customWidth="1"/>
    <col min="4889" max="4889" width="9.375" style="138" customWidth="1"/>
    <col min="4890" max="4890" width="9.625" style="138" customWidth="1"/>
    <col min="4891" max="4891" width="7.625" style="138" customWidth="1"/>
    <col min="4892" max="4892" width="9.375" style="138" customWidth="1"/>
    <col min="4893" max="5120" width="6.625" style="138"/>
    <col min="5121" max="5121" width="9" style="138" customWidth="1"/>
    <col min="5122" max="5122" width="7.5" style="138" customWidth="1"/>
    <col min="5123" max="5123" width="9.375" style="138" customWidth="1"/>
    <col min="5124" max="5125" width="7.5" style="138" customWidth="1"/>
    <col min="5126" max="5126" width="10.125" style="138" customWidth="1"/>
    <col min="5127" max="5127" width="13.625" style="138" customWidth="1"/>
    <col min="5128" max="5128" width="10.5" style="138" customWidth="1"/>
    <col min="5129" max="5129" width="7.5" style="138" customWidth="1"/>
    <col min="5130" max="5131" width="10.625" style="138" customWidth="1"/>
    <col min="5132" max="5132" width="9.5" style="138" customWidth="1"/>
    <col min="5133" max="5133" width="12.875" style="138" customWidth="1"/>
    <col min="5134" max="5137" width="10.625" style="138" customWidth="1"/>
    <col min="5138" max="5139" width="8.375" style="138" customWidth="1"/>
    <col min="5140" max="5140" width="17.375" style="138" customWidth="1"/>
    <col min="5141" max="5141" width="5.625" style="138" customWidth="1"/>
    <col min="5142" max="5142" width="7.5" style="138" customWidth="1"/>
    <col min="5143" max="5143" width="5.625" style="138" customWidth="1"/>
    <col min="5144" max="5144" width="9" style="138" customWidth="1"/>
    <col min="5145" max="5145" width="9.375" style="138" customWidth="1"/>
    <col min="5146" max="5146" width="9.625" style="138" customWidth="1"/>
    <col min="5147" max="5147" width="7.625" style="138" customWidth="1"/>
    <col min="5148" max="5148" width="9.375" style="138" customWidth="1"/>
    <col min="5149" max="5376" width="6.625" style="138"/>
    <col min="5377" max="5377" width="9" style="138" customWidth="1"/>
    <col min="5378" max="5378" width="7.5" style="138" customWidth="1"/>
    <col min="5379" max="5379" width="9.375" style="138" customWidth="1"/>
    <col min="5380" max="5381" width="7.5" style="138" customWidth="1"/>
    <col min="5382" max="5382" width="10.125" style="138" customWidth="1"/>
    <col min="5383" max="5383" width="13.625" style="138" customWidth="1"/>
    <col min="5384" max="5384" width="10.5" style="138" customWidth="1"/>
    <col min="5385" max="5385" width="7.5" style="138" customWidth="1"/>
    <col min="5386" max="5387" width="10.625" style="138" customWidth="1"/>
    <col min="5388" max="5388" width="9.5" style="138" customWidth="1"/>
    <col min="5389" max="5389" width="12.875" style="138" customWidth="1"/>
    <col min="5390" max="5393" width="10.625" style="138" customWidth="1"/>
    <col min="5394" max="5395" width="8.375" style="138" customWidth="1"/>
    <col min="5396" max="5396" width="17.375" style="138" customWidth="1"/>
    <col min="5397" max="5397" width="5.625" style="138" customWidth="1"/>
    <col min="5398" max="5398" width="7.5" style="138" customWidth="1"/>
    <col min="5399" max="5399" width="5.625" style="138" customWidth="1"/>
    <col min="5400" max="5400" width="9" style="138" customWidth="1"/>
    <col min="5401" max="5401" width="9.375" style="138" customWidth="1"/>
    <col min="5402" max="5402" width="9.625" style="138" customWidth="1"/>
    <col min="5403" max="5403" width="7.625" style="138" customWidth="1"/>
    <col min="5404" max="5404" width="9.375" style="138" customWidth="1"/>
    <col min="5405" max="5632" width="6.625" style="138"/>
    <col min="5633" max="5633" width="9" style="138" customWidth="1"/>
    <col min="5634" max="5634" width="7.5" style="138" customWidth="1"/>
    <col min="5635" max="5635" width="9.375" style="138" customWidth="1"/>
    <col min="5636" max="5637" width="7.5" style="138" customWidth="1"/>
    <col min="5638" max="5638" width="10.125" style="138" customWidth="1"/>
    <col min="5639" max="5639" width="13.625" style="138" customWidth="1"/>
    <col min="5640" max="5640" width="10.5" style="138" customWidth="1"/>
    <col min="5641" max="5641" width="7.5" style="138" customWidth="1"/>
    <col min="5642" max="5643" width="10.625" style="138" customWidth="1"/>
    <col min="5644" max="5644" width="9.5" style="138" customWidth="1"/>
    <col min="5645" max="5645" width="12.875" style="138" customWidth="1"/>
    <col min="5646" max="5649" width="10.625" style="138" customWidth="1"/>
    <col min="5650" max="5651" width="8.375" style="138" customWidth="1"/>
    <col min="5652" max="5652" width="17.375" style="138" customWidth="1"/>
    <col min="5653" max="5653" width="5.625" style="138" customWidth="1"/>
    <col min="5654" max="5654" width="7.5" style="138" customWidth="1"/>
    <col min="5655" max="5655" width="5.625" style="138" customWidth="1"/>
    <col min="5656" max="5656" width="9" style="138" customWidth="1"/>
    <col min="5657" max="5657" width="9.375" style="138" customWidth="1"/>
    <col min="5658" max="5658" width="9.625" style="138" customWidth="1"/>
    <col min="5659" max="5659" width="7.625" style="138" customWidth="1"/>
    <col min="5660" max="5660" width="9.375" style="138" customWidth="1"/>
    <col min="5661" max="5888" width="6.625" style="138"/>
    <col min="5889" max="5889" width="9" style="138" customWidth="1"/>
    <col min="5890" max="5890" width="7.5" style="138" customWidth="1"/>
    <col min="5891" max="5891" width="9.375" style="138" customWidth="1"/>
    <col min="5892" max="5893" width="7.5" style="138" customWidth="1"/>
    <col min="5894" max="5894" width="10.125" style="138" customWidth="1"/>
    <col min="5895" max="5895" width="13.625" style="138" customWidth="1"/>
    <col min="5896" max="5896" width="10.5" style="138" customWidth="1"/>
    <col min="5897" max="5897" width="7.5" style="138" customWidth="1"/>
    <col min="5898" max="5899" width="10.625" style="138" customWidth="1"/>
    <col min="5900" max="5900" width="9.5" style="138" customWidth="1"/>
    <col min="5901" max="5901" width="12.875" style="138" customWidth="1"/>
    <col min="5902" max="5905" width="10.625" style="138" customWidth="1"/>
    <col min="5906" max="5907" width="8.375" style="138" customWidth="1"/>
    <col min="5908" max="5908" width="17.375" style="138" customWidth="1"/>
    <col min="5909" max="5909" width="5.625" style="138" customWidth="1"/>
    <col min="5910" max="5910" width="7.5" style="138" customWidth="1"/>
    <col min="5911" max="5911" width="5.625" style="138" customWidth="1"/>
    <col min="5912" max="5912" width="9" style="138" customWidth="1"/>
    <col min="5913" max="5913" width="9.375" style="138" customWidth="1"/>
    <col min="5914" max="5914" width="9.625" style="138" customWidth="1"/>
    <col min="5915" max="5915" width="7.625" style="138" customWidth="1"/>
    <col min="5916" max="5916" width="9.375" style="138" customWidth="1"/>
    <col min="5917" max="6144" width="6.625" style="138"/>
    <col min="6145" max="6145" width="9" style="138" customWidth="1"/>
    <col min="6146" max="6146" width="7.5" style="138" customWidth="1"/>
    <col min="6147" max="6147" width="9.375" style="138" customWidth="1"/>
    <col min="6148" max="6149" width="7.5" style="138" customWidth="1"/>
    <col min="6150" max="6150" width="10.125" style="138" customWidth="1"/>
    <col min="6151" max="6151" width="13.625" style="138" customWidth="1"/>
    <col min="6152" max="6152" width="10.5" style="138" customWidth="1"/>
    <col min="6153" max="6153" width="7.5" style="138" customWidth="1"/>
    <col min="6154" max="6155" width="10.625" style="138" customWidth="1"/>
    <col min="6156" max="6156" width="9.5" style="138" customWidth="1"/>
    <col min="6157" max="6157" width="12.875" style="138" customWidth="1"/>
    <col min="6158" max="6161" width="10.625" style="138" customWidth="1"/>
    <col min="6162" max="6163" width="8.375" style="138" customWidth="1"/>
    <col min="6164" max="6164" width="17.375" style="138" customWidth="1"/>
    <col min="6165" max="6165" width="5.625" style="138" customWidth="1"/>
    <col min="6166" max="6166" width="7.5" style="138" customWidth="1"/>
    <col min="6167" max="6167" width="5.625" style="138" customWidth="1"/>
    <col min="6168" max="6168" width="9" style="138" customWidth="1"/>
    <col min="6169" max="6169" width="9.375" style="138" customWidth="1"/>
    <col min="6170" max="6170" width="9.625" style="138" customWidth="1"/>
    <col min="6171" max="6171" width="7.625" style="138" customWidth="1"/>
    <col min="6172" max="6172" width="9.375" style="138" customWidth="1"/>
    <col min="6173" max="6400" width="6.625" style="138"/>
    <col min="6401" max="6401" width="9" style="138" customWidth="1"/>
    <col min="6402" max="6402" width="7.5" style="138" customWidth="1"/>
    <col min="6403" max="6403" width="9.375" style="138" customWidth="1"/>
    <col min="6404" max="6405" width="7.5" style="138" customWidth="1"/>
    <col min="6406" max="6406" width="10.125" style="138" customWidth="1"/>
    <col min="6407" max="6407" width="13.625" style="138" customWidth="1"/>
    <col min="6408" max="6408" width="10.5" style="138" customWidth="1"/>
    <col min="6409" max="6409" width="7.5" style="138" customWidth="1"/>
    <col min="6410" max="6411" width="10.625" style="138" customWidth="1"/>
    <col min="6412" max="6412" width="9.5" style="138" customWidth="1"/>
    <col min="6413" max="6413" width="12.875" style="138" customWidth="1"/>
    <col min="6414" max="6417" width="10.625" style="138" customWidth="1"/>
    <col min="6418" max="6419" width="8.375" style="138" customWidth="1"/>
    <col min="6420" max="6420" width="17.375" style="138" customWidth="1"/>
    <col min="6421" max="6421" width="5.625" style="138" customWidth="1"/>
    <col min="6422" max="6422" width="7.5" style="138" customWidth="1"/>
    <col min="6423" max="6423" width="5.625" style="138" customWidth="1"/>
    <col min="6424" max="6424" width="9" style="138" customWidth="1"/>
    <col min="6425" max="6425" width="9.375" style="138" customWidth="1"/>
    <col min="6426" max="6426" width="9.625" style="138" customWidth="1"/>
    <col min="6427" max="6427" width="7.625" style="138" customWidth="1"/>
    <col min="6428" max="6428" width="9.375" style="138" customWidth="1"/>
    <col min="6429" max="6656" width="6.625" style="138"/>
    <col min="6657" max="6657" width="9" style="138" customWidth="1"/>
    <col min="6658" max="6658" width="7.5" style="138" customWidth="1"/>
    <col min="6659" max="6659" width="9.375" style="138" customWidth="1"/>
    <col min="6660" max="6661" width="7.5" style="138" customWidth="1"/>
    <col min="6662" max="6662" width="10.125" style="138" customWidth="1"/>
    <col min="6663" max="6663" width="13.625" style="138" customWidth="1"/>
    <col min="6664" max="6664" width="10.5" style="138" customWidth="1"/>
    <col min="6665" max="6665" width="7.5" style="138" customWidth="1"/>
    <col min="6666" max="6667" width="10.625" style="138" customWidth="1"/>
    <col min="6668" max="6668" width="9.5" style="138" customWidth="1"/>
    <col min="6669" max="6669" width="12.875" style="138" customWidth="1"/>
    <col min="6670" max="6673" width="10.625" style="138" customWidth="1"/>
    <col min="6674" max="6675" width="8.375" style="138" customWidth="1"/>
    <col min="6676" max="6676" width="17.375" style="138" customWidth="1"/>
    <col min="6677" max="6677" width="5.625" style="138" customWidth="1"/>
    <col min="6678" max="6678" width="7.5" style="138" customWidth="1"/>
    <col min="6679" max="6679" width="5.625" style="138" customWidth="1"/>
    <col min="6680" max="6680" width="9" style="138" customWidth="1"/>
    <col min="6681" max="6681" width="9.375" style="138" customWidth="1"/>
    <col min="6682" max="6682" width="9.625" style="138" customWidth="1"/>
    <col min="6683" max="6683" width="7.625" style="138" customWidth="1"/>
    <col min="6684" max="6684" width="9.375" style="138" customWidth="1"/>
    <col min="6685" max="6912" width="6.625" style="138"/>
    <col min="6913" max="6913" width="9" style="138" customWidth="1"/>
    <col min="6914" max="6914" width="7.5" style="138" customWidth="1"/>
    <col min="6915" max="6915" width="9.375" style="138" customWidth="1"/>
    <col min="6916" max="6917" width="7.5" style="138" customWidth="1"/>
    <col min="6918" max="6918" width="10.125" style="138" customWidth="1"/>
    <col min="6919" max="6919" width="13.625" style="138" customWidth="1"/>
    <col min="6920" max="6920" width="10.5" style="138" customWidth="1"/>
    <col min="6921" max="6921" width="7.5" style="138" customWidth="1"/>
    <col min="6922" max="6923" width="10.625" style="138" customWidth="1"/>
    <col min="6924" max="6924" width="9.5" style="138" customWidth="1"/>
    <col min="6925" max="6925" width="12.875" style="138" customWidth="1"/>
    <col min="6926" max="6929" width="10.625" style="138" customWidth="1"/>
    <col min="6930" max="6931" width="8.375" style="138" customWidth="1"/>
    <col min="6932" max="6932" width="17.375" style="138" customWidth="1"/>
    <col min="6933" max="6933" width="5.625" style="138" customWidth="1"/>
    <col min="6934" max="6934" width="7.5" style="138" customWidth="1"/>
    <col min="6935" max="6935" width="5.625" style="138" customWidth="1"/>
    <col min="6936" max="6936" width="9" style="138" customWidth="1"/>
    <col min="6937" max="6937" width="9.375" style="138" customWidth="1"/>
    <col min="6938" max="6938" width="9.625" style="138" customWidth="1"/>
    <col min="6939" max="6939" width="7.625" style="138" customWidth="1"/>
    <col min="6940" max="6940" width="9.375" style="138" customWidth="1"/>
    <col min="6941" max="7168" width="6.625" style="138"/>
    <col min="7169" max="7169" width="9" style="138" customWidth="1"/>
    <col min="7170" max="7170" width="7.5" style="138" customWidth="1"/>
    <col min="7171" max="7171" width="9.375" style="138" customWidth="1"/>
    <col min="7172" max="7173" width="7.5" style="138" customWidth="1"/>
    <col min="7174" max="7174" width="10.125" style="138" customWidth="1"/>
    <col min="7175" max="7175" width="13.625" style="138" customWidth="1"/>
    <col min="7176" max="7176" width="10.5" style="138" customWidth="1"/>
    <col min="7177" max="7177" width="7.5" style="138" customWidth="1"/>
    <col min="7178" max="7179" width="10.625" style="138" customWidth="1"/>
    <col min="7180" max="7180" width="9.5" style="138" customWidth="1"/>
    <col min="7181" max="7181" width="12.875" style="138" customWidth="1"/>
    <col min="7182" max="7185" width="10.625" style="138" customWidth="1"/>
    <col min="7186" max="7187" width="8.375" style="138" customWidth="1"/>
    <col min="7188" max="7188" width="17.375" style="138" customWidth="1"/>
    <col min="7189" max="7189" width="5.625" style="138" customWidth="1"/>
    <col min="7190" max="7190" width="7.5" style="138" customWidth="1"/>
    <col min="7191" max="7191" width="5.625" style="138" customWidth="1"/>
    <col min="7192" max="7192" width="9" style="138" customWidth="1"/>
    <col min="7193" max="7193" width="9.375" style="138" customWidth="1"/>
    <col min="7194" max="7194" width="9.625" style="138" customWidth="1"/>
    <col min="7195" max="7195" width="7.625" style="138" customWidth="1"/>
    <col min="7196" max="7196" width="9.375" style="138" customWidth="1"/>
    <col min="7197" max="7424" width="6.625" style="138"/>
    <col min="7425" max="7425" width="9" style="138" customWidth="1"/>
    <col min="7426" max="7426" width="7.5" style="138" customWidth="1"/>
    <col min="7427" max="7427" width="9.375" style="138" customWidth="1"/>
    <col min="7428" max="7429" width="7.5" style="138" customWidth="1"/>
    <col min="7430" max="7430" width="10.125" style="138" customWidth="1"/>
    <col min="7431" max="7431" width="13.625" style="138" customWidth="1"/>
    <col min="7432" max="7432" width="10.5" style="138" customWidth="1"/>
    <col min="7433" max="7433" width="7.5" style="138" customWidth="1"/>
    <col min="7434" max="7435" width="10.625" style="138" customWidth="1"/>
    <col min="7436" max="7436" width="9.5" style="138" customWidth="1"/>
    <col min="7437" max="7437" width="12.875" style="138" customWidth="1"/>
    <col min="7438" max="7441" width="10.625" style="138" customWidth="1"/>
    <col min="7442" max="7443" width="8.375" style="138" customWidth="1"/>
    <col min="7444" max="7444" width="17.375" style="138" customWidth="1"/>
    <col min="7445" max="7445" width="5.625" style="138" customWidth="1"/>
    <col min="7446" max="7446" width="7.5" style="138" customWidth="1"/>
    <col min="7447" max="7447" width="5.625" style="138" customWidth="1"/>
    <col min="7448" max="7448" width="9" style="138" customWidth="1"/>
    <col min="7449" max="7449" width="9.375" style="138" customWidth="1"/>
    <col min="7450" max="7450" width="9.625" style="138" customWidth="1"/>
    <col min="7451" max="7451" width="7.625" style="138" customWidth="1"/>
    <col min="7452" max="7452" width="9.375" style="138" customWidth="1"/>
    <col min="7453" max="7680" width="6.625" style="138"/>
    <col min="7681" max="7681" width="9" style="138" customWidth="1"/>
    <col min="7682" max="7682" width="7.5" style="138" customWidth="1"/>
    <col min="7683" max="7683" width="9.375" style="138" customWidth="1"/>
    <col min="7684" max="7685" width="7.5" style="138" customWidth="1"/>
    <col min="7686" max="7686" width="10.125" style="138" customWidth="1"/>
    <col min="7687" max="7687" width="13.625" style="138" customWidth="1"/>
    <col min="7688" max="7688" width="10.5" style="138" customWidth="1"/>
    <col min="7689" max="7689" width="7.5" style="138" customWidth="1"/>
    <col min="7690" max="7691" width="10.625" style="138" customWidth="1"/>
    <col min="7692" max="7692" width="9.5" style="138" customWidth="1"/>
    <col min="7693" max="7693" width="12.875" style="138" customWidth="1"/>
    <col min="7694" max="7697" width="10.625" style="138" customWidth="1"/>
    <col min="7698" max="7699" width="8.375" style="138" customWidth="1"/>
    <col min="7700" max="7700" width="17.375" style="138" customWidth="1"/>
    <col min="7701" max="7701" width="5.625" style="138" customWidth="1"/>
    <col min="7702" max="7702" width="7.5" style="138" customWidth="1"/>
    <col min="7703" max="7703" width="5.625" style="138" customWidth="1"/>
    <col min="7704" max="7704" width="9" style="138" customWidth="1"/>
    <col min="7705" max="7705" width="9.375" style="138" customWidth="1"/>
    <col min="7706" max="7706" width="9.625" style="138" customWidth="1"/>
    <col min="7707" max="7707" width="7.625" style="138" customWidth="1"/>
    <col min="7708" max="7708" width="9.375" style="138" customWidth="1"/>
    <col min="7709" max="7936" width="6.625" style="138"/>
    <col min="7937" max="7937" width="9" style="138" customWidth="1"/>
    <col min="7938" max="7938" width="7.5" style="138" customWidth="1"/>
    <col min="7939" max="7939" width="9.375" style="138" customWidth="1"/>
    <col min="7940" max="7941" width="7.5" style="138" customWidth="1"/>
    <col min="7942" max="7942" width="10.125" style="138" customWidth="1"/>
    <col min="7943" max="7943" width="13.625" style="138" customWidth="1"/>
    <col min="7944" max="7944" width="10.5" style="138" customWidth="1"/>
    <col min="7945" max="7945" width="7.5" style="138" customWidth="1"/>
    <col min="7946" max="7947" width="10.625" style="138" customWidth="1"/>
    <col min="7948" max="7948" width="9.5" style="138" customWidth="1"/>
    <col min="7949" max="7949" width="12.875" style="138" customWidth="1"/>
    <col min="7950" max="7953" width="10.625" style="138" customWidth="1"/>
    <col min="7954" max="7955" width="8.375" style="138" customWidth="1"/>
    <col min="7956" max="7956" width="17.375" style="138" customWidth="1"/>
    <col min="7957" max="7957" width="5.625" style="138" customWidth="1"/>
    <col min="7958" max="7958" width="7.5" style="138" customWidth="1"/>
    <col min="7959" max="7959" width="5.625" style="138" customWidth="1"/>
    <col min="7960" max="7960" width="9" style="138" customWidth="1"/>
    <col min="7961" max="7961" width="9.375" style="138" customWidth="1"/>
    <col min="7962" max="7962" width="9.625" style="138" customWidth="1"/>
    <col min="7963" max="7963" width="7.625" style="138" customWidth="1"/>
    <col min="7964" max="7964" width="9.375" style="138" customWidth="1"/>
    <col min="7965" max="8192" width="6.625" style="138"/>
    <col min="8193" max="8193" width="9" style="138" customWidth="1"/>
    <col min="8194" max="8194" width="7.5" style="138" customWidth="1"/>
    <col min="8195" max="8195" width="9.375" style="138" customWidth="1"/>
    <col min="8196" max="8197" width="7.5" style="138" customWidth="1"/>
    <col min="8198" max="8198" width="10.125" style="138" customWidth="1"/>
    <col min="8199" max="8199" width="13.625" style="138" customWidth="1"/>
    <col min="8200" max="8200" width="10.5" style="138" customWidth="1"/>
    <col min="8201" max="8201" width="7.5" style="138" customWidth="1"/>
    <col min="8202" max="8203" width="10.625" style="138" customWidth="1"/>
    <col min="8204" max="8204" width="9.5" style="138" customWidth="1"/>
    <col min="8205" max="8205" width="12.875" style="138" customWidth="1"/>
    <col min="8206" max="8209" width="10.625" style="138" customWidth="1"/>
    <col min="8210" max="8211" width="8.375" style="138" customWidth="1"/>
    <col min="8212" max="8212" width="17.375" style="138" customWidth="1"/>
    <col min="8213" max="8213" width="5.625" style="138" customWidth="1"/>
    <col min="8214" max="8214" width="7.5" style="138" customWidth="1"/>
    <col min="8215" max="8215" width="5.625" style="138" customWidth="1"/>
    <col min="8216" max="8216" width="9" style="138" customWidth="1"/>
    <col min="8217" max="8217" width="9.375" style="138" customWidth="1"/>
    <col min="8218" max="8218" width="9.625" style="138" customWidth="1"/>
    <col min="8219" max="8219" width="7.625" style="138" customWidth="1"/>
    <col min="8220" max="8220" width="9.375" style="138" customWidth="1"/>
    <col min="8221" max="8448" width="6.625" style="138"/>
    <col min="8449" max="8449" width="9" style="138" customWidth="1"/>
    <col min="8450" max="8450" width="7.5" style="138" customWidth="1"/>
    <col min="8451" max="8451" width="9.375" style="138" customWidth="1"/>
    <col min="8452" max="8453" width="7.5" style="138" customWidth="1"/>
    <col min="8454" max="8454" width="10.125" style="138" customWidth="1"/>
    <col min="8455" max="8455" width="13.625" style="138" customWidth="1"/>
    <col min="8456" max="8456" width="10.5" style="138" customWidth="1"/>
    <col min="8457" max="8457" width="7.5" style="138" customWidth="1"/>
    <col min="8458" max="8459" width="10.625" style="138" customWidth="1"/>
    <col min="8460" max="8460" width="9.5" style="138" customWidth="1"/>
    <col min="8461" max="8461" width="12.875" style="138" customWidth="1"/>
    <col min="8462" max="8465" width="10.625" style="138" customWidth="1"/>
    <col min="8466" max="8467" width="8.375" style="138" customWidth="1"/>
    <col min="8468" max="8468" width="17.375" style="138" customWidth="1"/>
    <col min="8469" max="8469" width="5.625" style="138" customWidth="1"/>
    <col min="8470" max="8470" width="7.5" style="138" customWidth="1"/>
    <col min="8471" max="8471" width="5.625" style="138" customWidth="1"/>
    <col min="8472" max="8472" width="9" style="138" customWidth="1"/>
    <col min="8473" max="8473" width="9.375" style="138" customWidth="1"/>
    <col min="8474" max="8474" width="9.625" style="138" customWidth="1"/>
    <col min="8475" max="8475" width="7.625" style="138" customWidth="1"/>
    <col min="8476" max="8476" width="9.375" style="138" customWidth="1"/>
    <col min="8477" max="8704" width="6.625" style="138"/>
    <col min="8705" max="8705" width="9" style="138" customWidth="1"/>
    <col min="8706" max="8706" width="7.5" style="138" customWidth="1"/>
    <col min="8707" max="8707" width="9.375" style="138" customWidth="1"/>
    <col min="8708" max="8709" width="7.5" style="138" customWidth="1"/>
    <col min="8710" max="8710" width="10.125" style="138" customWidth="1"/>
    <col min="8711" max="8711" width="13.625" style="138" customWidth="1"/>
    <col min="8712" max="8712" width="10.5" style="138" customWidth="1"/>
    <col min="8713" max="8713" width="7.5" style="138" customWidth="1"/>
    <col min="8714" max="8715" width="10.625" style="138" customWidth="1"/>
    <col min="8716" max="8716" width="9.5" style="138" customWidth="1"/>
    <col min="8717" max="8717" width="12.875" style="138" customWidth="1"/>
    <col min="8718" max="8721" width="10.625" style="138" customWidth="1"/>
    <col min="8722" max="8723" width="8.375" style="138" customWidth="1"/>
    <col min="8724" max="8724" width="17.375" style="138" customWidth="1"/>
    <col min="8725" max="8725" width="5.625" style="138" customWidth="1"/>
    <col min="8726" max="8726" width="7.5" style="138" customWidth="1"/>
    <col min="8727" max="8727" width="5.625" style="138" customWidth="1"/>
    <col min="8728" max="8728" width="9" style="138" customWidth="1"/>
    <col min="8729" max="8729" width="9.375" style="138" customWidth="1"/>
    <col min="8730" max="8730" width="9.625" style="138" customWidth="1"/>
    <col min="8731" max="8731" width="7.625" style="138" customWidth="1"/>
    <col min="8732" max="8732" width="9.375" style="138" customWidth="1"/>
    <col min="8733" max="8960" width="6.625" style="138"/>
    <col min="8961" max="8961" width="9" style="138" customWidth="1"/>
    <col min="8962" max="8962" width="7.5" style="138" customWidth="1"/>
    <col min="8963" max="8963" width="9.375" style="138" customWidth="1"/>
    <col min="8964" max="8965" width="7.5" style="138" customWidth="1"/>
    <col min="8966" max="8966" width="10.125" style="138" customWidth="1"/>
    <col min="8967" max="8967" width="13.625" style="138" customWidth="1"/>
    <col min="8968" max="8968" width="10.5" style="138" customWidth="1"/>
    <col min="8969" max="8969" width="7.5" style="138" customWidth="1"/>
    <col min="8970" max="8971" width="10.625" style="138" customWidth="1"/>
    <col min="8972" max="8972" width="9.5" style="138" customWidth="1"/>
    <col min="8973" max="8973" width="12.875" style="138" customWidth="1"/>
    <col min="8974" max="8977" width="10.625" style="138" customWidth="1"/>
    <col min="8978" max="8979" width="8.375" style="138" customWidth="1"/>
    <col min="8980" max="8980" width="17.375" style="138" customWidth="1"/>
    <col min="8981" max="8981" width="5.625" style="138" customWidth="1"/>
    <col min="8982" max="8982" width="7.5" style="138" customWidth="1"/>
    <col min="8983" max="8983" width="5.625" style="138" customWidth="1"/>
    <col min="8984" max="8984" width="9" style="138" customWidth="1"/>
    <col min="8985" max="8985" width="9.375" style="138" customWidth="1"/>
    <col min="8986" max="8986" width="9.625" style="138" customWidth="1"/>
    <col min="8987" max="8987" width="7.625" style="138" customWidth="1"/>
    <col min="8988" max="8988" width="9.375" style="138" customWidth="1"/>
    <col min="8989" max="9216" width="6.625" style="138"/>
    <col min="9217" max="9217" width="9" style="138" customWidth="1"/>
    <col min="9218" max="9218" width="7.5" style="138" customWidth="1"/>
    <col min="9219" max="9219" width="9.375" style="138" customWidth="1"/>
    <col min="9220" max="9221" width="7.5" style="138" customWidth="1"/>
    <col min="9222" max="9222" width="10.125" style="138" customWidth="1"/>
    <col min="9223" max="9223" width="13.625" style="138" customWidth="1"/>
    <col min="9224" max="9224" width="10.5" style="138" customWidth="1"/>
    <col min="9225" max="9225" width="7.5" style="138" customWidth="1"/>
    <col min="9226" max="9227" width="10.625" style="138" customWidth="1"/>
    <col min="9228" max="9228" width="9.5" style="138" customWidth="1"/>
    <col min="9229" max="9229" width="12.875" style="138" customWidth="1"/>
    <col min="9230" max="9233" width="10.625" style="138" customWidth="1"/>
    <col min="9234" max="9235" width="8.375" style="138" customWidth="1"/>
    <col min="9236" max="9236" width="17.375" style="138" customWidth="1"/>
    <col min="9237" max="9237" width="5.625" style="138" customWidth="1"/>
    <col min="9238" max="9238" width="7.5" style="138" customWidth="1"/>
    <col min="9239" max="9239" width="5.625" style="138" customWidth="1"/>
    <col min="9240" max="9240" width="9" style="138" customWidth="1"/>
    <col min="9241" max="9241" width="9.375" style="138" customWidth="1"/>
    <col min="9242" max="9242" width="9.625" style="138" customWidth="1"/>
    <col min="9243" max="9243" width="7.625" style="138" customWidth="1"/>
    <col min="9244" max="9244" width="9.375" style="138" customWidth="1"/>
    <col min="9245" max="9472" width="6.625" style="138"/>
    <col min="9473" max="9473" width="9" style="138" customWidth="1"/>
    <col min="9474" max="9474" width="7.5" style="138" customWidth="1"/>
    <col min="9475" max="9475" width="9.375" style="138" customWidth="1"/>
    <col min="9476" max="9477" width="7.5" style="138" customWidth="1"/>
    <col min="9478" max="9478" width="10.125" style="138" customWidth="1"/>
    <col min="9479" max="9479" width="13.625" style="138" customWidth="1"/>
    <col min="9480" max="9480" width="10.5" style="138" customWidth="1"/>
    <col min="9481" max="9481" width="7.5" style="138" customWidth="1"/>
    <col min="9482" max="9483" width="10.625" style="138" customWidth="1"/>
    <col min="9484" max="9484" width="9.5" style="138" customWidth="1"/>
    <col min="9485" max="9485" width="12.875" style="138" customWidth="1"/>
    <col min="9486" max="9489" width="10.625" style="138" customWidth="1"/>
    <col min="9490" max="9491" width="8.375" style="138" customWidth="1"/>
    <col min="9492" max="9492" width="17.375" style="138" customWidth="1"/>
    <col min="9493" max="9493" width="5.625" style="138" customWidth="1"/>
    <col min="9494" max="9494" width="7.5" style="138" customWidth="1"/>
    <col min="9495" max="9495" width="5.625" style="138" customWidth="1"/>
    <col min="9496" max="9496" width="9" style="138" customWidth="1"/>
    <col min="9497" max="9497" width="9.375" style="138" customWidth="1"/>
    <col min="9498" max="9498" width="9.625" style="138" customWidth="1"/>
    <col min="9499" max="9499" width="7.625" style="138" customWidth="1"/>
    <col min="9500" max="9500" width="9.375" style="138" customWidth="1"/>
    <col min="9501" max="9728" width="6.625" style="138"/>
    <col min="9729" max="9729" width="9" style="138" customWidth="1"/>
    <col min="9730" max="9730" width="7.5" style="138" customWidth="1"/>
    <col min="9731" max="9731" width="9.375" style="138" customWidth="1"/>
    <col min="9732" max="9733" width="7.5" style="138" customWidth="1"/>
    <col min="9734" max="9734" width="10.125" style="138" customWidth="1"/>
    <col min="9735" max="9735" width="13.625" style="138" customWidth="1"/>
    <col min="9736" max="9736" width="10.5" style="138" customWidth="1"/>
    <col min="9737" max="9737" width="7.5" style="138" customWidth="1"/>
    <col min="9738" max="9739" width="10.625" style="138" customWidth="1"/>
    <col min="9740" max="9740" width="9.5" style="138" customWidth="1"/>
    <col min="9741" max="9741" width="12.875" style="138" customWidth="1"/>
    <col min="9742" max="9745" width="10.625" style="138" customWidth="1"/>
    <col min="9746" max="9747" width="8.375" style="138" customWidth="1"/>
    <col min="9748" max="9748" width="17.375" style="138" customWidth="1"/>
    <col min="9749" max="9749" width="5.625" style="138" customWidth="1"/>
    <col min="9750" max="9750" width="7.5" style="138" customWidth="1"/>
    <col min="9751" max="9751" width="5.625" style="138" customWidth="1"/>
    <col min="9752" max="9752" width="9" style="138" customWidth="1"/>
    <col min="9753" max="9753" width="9.375" style="138" customWidth="1"/>
    <col min="9754" max="9754" width="9.625" style="138" customWidth="1"/>
    <col min="9755" max="9755" width="7.625" style="138" customWidth="1"/>
    <col min="9756" max="9756" width="9.375" style="138" customWidth="1"/>
    <col min="9757" max="9984" width="6.625" style="138"/>
    <col min="9985" max="9985" width="9" style="138" customWidth="1"/>
    <col min="9986" max="9986" width="7.5" style="138" customWidth="1"/>
    <col min="9987" max="9987" width="9.375" style="138" customWidth="1"/>
    <col min="9988" max="9989" width="7.5" style="138" customWidth="1"/>
    <col min="9990" max="9990" width="10.125" style="138" customWidth="1"/>
    <col min="9991" max="9991" width="13.625" style="138" customWidth="1"/>
    <col min="9992" max="9992" width="10.5" style="138" customWidth="1"/>
    <col min="9993" max="9993" width="7.5" style="138" customWidth="1"/>
    <col min="9994" max="9995" width="10.625" style="138" customWidth="1"/>
    <col min="9996" max="9996" width="9.5" style="138" customWidth="1"/>
    <col min="9997" max="9997" width="12.875" style="138" customWidth="1"/>
    <col min="9998" max="10001" width="10.625" style="138" customWidth="1"/>
    <col min="10002" max="10003" width="8.375" style="138" customWidth="1"/>
    <col min="10004" max="10004" width="17.375" style="138" customWidth="1"/>
    <col min="10005" max="10005" width="5.625" style="138" customWidth="1"/>
    <col min="10006" max="10006" width="7.5" style="138" customWidth="1"/>
    <col min="10007" max="10007" width="5.625" style="138" customWidth="1"/>
    <col min="10008" max="10008" width="9" style="138" customWidth="1"/>
    <col min="10009" max="10009" width="9.375" style="138" customWidth="1"/>
    <col min="10010" max="10010" width="9.625" style="138" customWidth="1"/>
    <col min="10011" max="10011" width="7.625" style="138" customWidth="1"/>
    <col min="10012" max="10012" width="9.375" style="138" customWidth="1"/>
    <col min="10013" max="10240" width="6.625" style="138"/>
    <col min="10241" max="10241" width="9" style="138" customWidth="1"/>
    <col min="10242" max="10242" width="7.5" style="138" customWidth="1"/>
    <col min="10243" max="10243" width="9.375" style="138" customWidth="1"/>
    <col min="10244" max="10245" width="7.5" style="138" customWidth="1"/>
    <col min="10246" max="10246" width="10.125" style="138" customWidth="1"/>
    <col min="10247" max="10247" width="13.625" style="138" customWidth="1"/>
    <col min="10248" max="10248" width="10.5" style="138" customWidth="1"/>
    <col min="10249" max="10249" width="7.5" style="138" customWidth="1"/>
    <col min="10250" max="10251" width="10.625" style="138" customWidth="1"/>
    <col min="10252" max="10252" width="9.5" style="138" customWidth="1"/>
    <col min="10253" max="10253" width="12.875" style="138" customWidth="1"/>
    <col min="10254" max="10257" width="10.625" style="138" customWidth="1"/>
    <col min="10258" max="10259" width="8.375" style="138" customWidth="1"/>
    <col min="10260" max="10260" width="17.375" style="138" customWidth="1"/>
    <col min="10261" max="10261" width="5.625" style="138" customWidth="1"/>
    <col min="10262" max="10262" width="7.5" style="138" customWidth="1"/>
    <col min="10263" max="10263" width="5.625" style="138" customWidth="1"/>
    <col min="10264" max="10264" width="9" style="138" customWidth="1"/>
    <col min="10265" max="10265" width="9.375" style="138" customWidth="1"/>
    <col min="10266" max="10266" width="9.625" style="138" customWidth="1"/>
    <col min="10267" max="10267" width="7.625" style="138" customWidth="1"/>
    <col min="10268" max="10268" width="9.375" style="138" customWidth="1"/>
    <col min="10269" max="10496" width="6.625" style="138"/>
    <col min="10497" max="10497" width="9" style="138" customWidth="1"/>
    <col min="10498" max="10498" width="7.5" style="138" customWidth="1"/>
    <col min="10499" max="10499" width="9.375" style="138" customWidth="1"/>
    <col min="10500" max="10501" width="7.5" style="138" customWidth="1"/>
    <col min="10502" max="10502" width="10.125" style="138" customWidth="1"/>
    <col min="10503" max="10503" width="13.625" style="138" customWidth="1"/>
    <col min="10504" max="10504" width="10.5" style="138" customWidth="1"/>
    <col min="10505" max="10505" width="7.5" style="138" customWidth="1"/>
    <col min="10506" max="10507" width="10.625" style="138" customWidth="1"/>
    <col min="10508" max="10508" width="9.5" style="138" customWidth="1"/>
    <col min="10509" max="10509" width="12.875" style="138" customWidth="1"/>
    <col min="10510" max="10513" width="10.625" style="138" customWidth="1"/>
    <col min="10514" max="10515" width="8.375" style="138" customWidth="1"/>
    <col min="10516" max="10516" width="17.375" style="138" customWidth="1"/>
    <col min="10517" max="10517" width="5.625" style="138" customWidth="1"/>
    <col min="10518" max="10518" width="7.5" style="138" customWidth="1"/>
    <col min="10519" max="10519" width="5.625" style="138" customWidth="1"/>
    <col min="10520" max="10520" width="9" style="138" customWidth="1"/>
    <col min="10521" max="10521" width="9.375" style="138" customWidth="1"/>
    <col min="10522" max="10522" width="9.625" style="138" customWidth="1"/>
    <col min="10523" max="10523" width="7.625" style="138" customWidth="1"/>
    <col min="10524" max="10524" width="9.375" style="138" customWidth="1"/>
    <col min="10525" max="10752" width="6.625" style="138"/>
    <col min="10753" max="10753" width="9" style="138" customWidth="1"/>
    <col min="10754" max="10754" width="7.5" style="138" customWidth="1"/>
    <col min="10755" max="10755" width="9.375" style="138" customWidth="1"/>
    <col min="10756" max="10757" width="7.5" style="138" customWidth="1"/>
    <col min="10758" max="10758" width="10.125" style="138" customWidth="1"/>
    <col min="10759" max="10759" width="13.625" style="138" customWidth="1"/>
    <col min="10760" max="10760" width="10.5" style="138" customWidth="1"/>
    <col min="10761" max="10761" width="7.5" style="138" customWidth="1"/>
    <col min="10762" max="10763" width="10.625" style="138" customWidth="1"/>
    <col min="10764" max="10764" width="9.5" style="138" customWidth="1"/>
    <col min="10765" max="10765" width="12.875" style="138" customWidth="1"/>
    <col min="10766" max="10769" width="10.625" style="138" customWidth="1"/>
    <col min="10770" max="10771" width="8.375" style="138" customWidth="1"/>
    <col min="10772" max="10772" width="17.375" style="138" customWidth="1"/>
    <col min="10773" max="10773" width="5.625" style="138" customWidth="1"/>
    <col min="10774" max="10774" width="7.5" style="138" customWidth="1"/>
    <col min="10775" max="10775" width="5.625" style="138" customWidth="1"/>
    <col min="10776" max="10776" width="9" style="138" customWidth="1"/>
    <col min="10777" max="10777" width="9.375" style="138" customWidth="1"/>
    <col min="10778" max="10778" width="9.625" style="138" customWidth="1"/>
    <col min="10779" max="10779" width="7.625" style="138" customWidth="1"/>
    <col min="10780" max="10780" width="9.375" style="138" customWidth="1"/>
    <col min="10781" max="11008" width="6.625" style="138"/>
    <col min="11009" max="11009" width="9" style="138" customWidth="1"/>
    <col min="11010" max="11010" width="7.5" style="138" customWidth="1"/>
    <col min="11011" max="11011" width="9.375" style="138" customWidth="1"/>
    <col min="11012" max="11013" width="7.5" style="138" customWidth="1"/>
    <col min="11014" max="11014" width="10.125" style="138" customWidth="1"/>
    <col min="11015" max="11015" width="13.625" style="138" customWidth="1"/>
    <col min="11016" max="11016" width="10.5" style="138" customWidth="1"/>
    <col min="11017" max="11017" width="7.5" style="138" customWidth="1"/>
    <col min="11018" max="11019" width="10.625" style="138" customWidth="1"/>
    <col min="11020" max="11020" width="9.5" style="138" customWidth="1"/>
    <col min="11021" max="11021" width="12.875" style="138" customWidth="1"/>
    <col min="11022" max="11025" width="10.625" style="138" customWidth="1"/>
    <col min="11026" max="11027" width="8.375" style="138" customWidth="1"/>
    <col min="11028" max="11028" width="17.375" style="138" customWidth="1"/>
    <col min="11029" max="11029" width="5.625" style="138" customWidth="1"/>
    <col min="11030" max="11030" width="7.5" style="138" customWidth="1"/>
    <col min="11031" max="11031" width="5.625" style="138" customWidth="1"/>
    <col min="11032" max="11032" width="9" style="138" customWidth="1"/>
    <col min="11033" max="11033" width="9.375" style="138" customWidth="1"/>
    <col min="11034" max="11034" width="9.625" style="138" customWidth="1"/>
    <col min="11035" max="11035" width="7.625" style="138" customWidth="1"/>
    <col min="11036" max="11036" width="9.375" style="138" customWidth="1"/>
    <col min="11037" max="11264" width="6.625" style="138"/>
    <col min="11265" max="11265" width="9" style="138" customWidth="1"/>
    <col min="11266" max="11266" width="7.5" style="138" customWidth="1"/>
    <col min="11267" max="11267" width="9.375" style="138" customWidth="1"/>
    <col min="11268" max="11269" width="7.5" style="138" customWidth="1"/>
    <col min="11270" max="11270" width="10.125" style="138" customWidth="1"/>
    <col min="11271" max="11271" width="13.625" style="138" customWidth="1"/>
    <col min="11272" max="11272" width="10.5" style="138" customWidth="1"/>
    <col min="11273" max="11273" width="7.5" style="138" customWidth="1"/>
    <col min="11274" max="11275" width="10.625" style="138" customWidth="1"/>
    <col min="11276" max="11276" width="9.5" style="138" customWidth="1"/>
    <col min="11277" max="11277" width="12.875" style="138" customWidth="1"/>
    <col min="11278" max="11281" width="10.625" style="138" customWidth="1"/>
    <col min="11282" max="11283" width="8.375" style="138" customWidth="1"/>
    <col min="11284" max="11284" width="17.375" style="138" customWidth="1"/>
    <col min="11285" max="11285" width="5.625" style="138" customWidth="1"/>
    <col min="11286" max="11286" width="7.5" style="138" customWidth="1"/>
    <col min="11287" max="11287" width="5.625" style="138" customWidth="1"/>
    <col min="11288" max="11288" width="9" style="138" customWidth="1"/>
    <col min="11289" max="11289" width="9.375" style="138" customWidth="1"/>
    <col min="11290" max="11290" width="9.625" style="138" customWidth="1"/>
    <col min="11291" max="11291" width="7.625" style="138" customWidth="1"/>
    <col min="11292" max="11292" width="9.375" style="138" customWidth="1"/>
    <col min="11293" max="11520" width="6.625" style="138"/>
    <col min="11521" max="11521" width="9" style="138" customWidth="1"/>
    <col min="11522" max="11522" width="7.5" style="138" customWidth="1"/>
    <col min="11523" max="11523" width="9.375" style="138" customWidth="1"/>
    <col min="11524" max="11525" width="7.5" style="138" customWidth="1"/>
    <col min="11526" max="11526" width="10.125" style="138" customWidth="1"/>
    <col min="11527" max="11527" width="13.625" style="138" customWidth="1"/>
    <col min="11528" max="11528" width="10.5" style="138" customWidth="1"/>
    <col min="11529" max="11529" width="7.5" style="138" customWidth="1"/>
    <col min="11530" max="11531" width="10.625" style="138" customWidth="1"/>
    <col min="11532" max="11532" width="9.5" style="138" customWidth="1"/>
    <col min="11533" max="11533" width="12.875" style="138" customWidth="1"/>
    <col min="11534" max="11537" width="10.625" style="138" customWidth="1"/>
    <col min="11538" max="11539" width="8.375" style="138" customWidth="1"/>
    <col min="11540" max="11540" width="17.375" style="138" customWidth="1"/>
    <col min="11541" max="11541" width="5.625" style="138" customWidth="1"/>
    <col min="11542" max="11542" width="7.5" style="138" customWidth="1"/>
    <col min="11543" max="11543" width="5.625" style="138" customWidth="1"/>
    <col min="11544" max="11544" width="9" style="138" customWidth="1"/>
    <col min="11545" max="11545" width="9.375" style="138" customWidth="1"/>
    <col min="11546" max="11546" width="9.625" style="138" customWidth="1"/>
    <col min="11547" max="11547" width="7.625" style="138" customWidth="1"/>
    <col min="11548" max="11548" width="9.375" style="138" customWidth="1"/>
    <col min="11549" max="11776" width="6.625" style="138"/>
    <col min="11777" max="11777" width="9" style="138" customWidth="1"/>
    <col min="11778" max="11778" width="7.5" style="138" customWidth="1"/>
    <col min="11779" max="11779" width="9.375" style="138" customWidth="1"/>
    <col min="11780" max="11781" width="7.5" style="138" customWidth="1"/>
    <col min="11782" max="11782" width="10.125" style="138" customWidth="1"/>
    <col min="11783" max="11783" width="13.625" style="138" customWidth="1"/>
    <col min="11784" max="11784" width="10.5" style="138" customWidth="1"/>
    <col min="11785" max="11785" width="7.5" style="138" customWidth="1"/>
    <col min="11786" max="11787" width="10.625" style="138" customWidth="1"/>
    <col min="11788" max="11788" width="9.5" style="138" customWidth="1"/>
    <col min="11789" max="11789" width="12.875" style="138" customWidth="1"/>
    <col min="11790" max="11793" width="10.625" style="138" customWidth="1"/>
    <col min="11794" max="11795" width="8.375" style="138" customWidth="1"/>
    <col min="11796" max="11796" width="17.375" style="138" customWidth="1"/>
    <col min="11797" max="11797" width="5.625" style="138" customWidth="1"/>
    <col min="11798" max="11798" width="7.5" style="138" customWidth="1"/>
    <col min="11799" max="11799" width="5.625" style="138" customWidth="1"/>
    <col min="11800" max="11800" width="9" style="138" customWidth="1"/>
    <col min="11801" max="11801" width="9.375" style="138" customWidth="1"/>
    <col min="11802" max="11802" width="9.625" style="138" customWidth="1"/>
    <col min="11803" max="11803" width="7.625" style="138" customWidth="1"/>
    <col min="11804" max="11804" width="9.375" style="138" customWidth="1"/>
    <col min="11805" max="12032" width="6.625" style="138"/>
    <col min="12033" max="12033" width="9" style="138" customWidth="1"/>
    <col min="12034" max="12034" width="7.5" style="138" customWidth="1"/>
    <col min="12035" max="12035" width="9.375" style="138" customWidth="1"/>
    <col min="12036" max="12037" width="7.5" style="138" customWidth="1"/>
    <col min="12038" max="12038" width="10.125" style="138" customWidth="1"/>
    <col min="12039" max="12039" width="13.625" style="138" customWidth="1"/>
    <col min="12040" max="12040" width="10.5" style="138" customWidth="1"/>
    <col min="12041" max="12041" width="7.5" style="138" customWidth="1"/>
    <col min="12042" max="12043" width="10.625" style="138" customWidth="1"/>
    <col min="12044" max="12044" width="9.5" style="138" customWidth="1"/>
    <col min="12045" max="12045" width="12.875" style="138" customWidth="1"/>
    <col min="12046" max="12049" width="10.625" style="138" customWidth="1"/>
    <col min="12050" max="12051" width="8.375" style="138" customWidth="1"/>
    <col min="12052" max="12052" width="17.375" style="138" customWidth="1"/>
    <col min="12053" max="12053" width="5.625" style="138" customWidth="1"/>
    <col min="12054" max="12054" width="7.5" style="138" customWidth="1"/>
    <col min="12055" max="12055" width="5.625" style="138" customWidth="1"/>
    <col min="12056" max="12056" width="9" style="138" customWidth="1"/>
    <col min="12057" max="12057" width="9.375" style="138" customWidth="1"/>
    <col min="12058" max="12058" width="9.625" style="138" customWidth="1"/>
    <col min="12059" max="12059" width="7.625" style="138" customWidth="1"/>
    <col min="12060" max="12060" width="9.375" style="138" customWidth="1"/>
    <col min="12061" max="12288" width="6.625" style="138"/>
    <col min="12289" max="12289" width="9" style="138" customWidth="1"/>
    <col min="12290" max="12290" width="7.5" style="138" customWidth="1"/>
    <col min="12291" max="12291" width="9.375" style="138" customWidth="1"/>
    <col min="12292" max="12293" width="7.5" style="138" customWidth="1"/>
    <col min="12294" max="12294" width="10.125" style="138" customWidth="1"/>
    <col min="12295" max="12295" width="13.625" style="138" customWidth="1"/>
    <col min="12296" max="12296" width="10.5" style="138" customWidth="1"/>
    <col min="12297" max="12297" width="7.5" style="138" customWidth="1"/>
    <col min="12298" max="12299" width="10.625" style="138" customWidth="1"/>
    <col min="12300" max="12300" width="9.5" style="138" customWidth="1"/>
    <col min="12301" max="12301" width="12.875" style="138" customWidth="1"/>
    <col min="12302" max="12305" width="10.625" style="138" customWidth="1"/>
    <col min="12306" max="12307" width="8.375" style="138" customWidth="1"/>
    <col min="12308" max="12308" width="17.375" style="138" customWidth="1"/>
    <col min="12309" max="12309" width="5.625" style="138" customWidth="1"/>
    <col min="12310" max="12310" width="7.5" style="138" customWidth="1"/>
    <col min="12311" max="12311" width="5.625" style="138" customWidth="1"/>
    <col min="12312" max="12312" width="9" style="138" customWidth="1"/>
    <col min="12313" max="12313" width="9.375" style="138" customWidth="1"/>
    <col min="12314" max="12314" width="9.625" style="138" customWidth="1"/>
    <col min="12315" max="12315" width="7.625" style="138" customWidth="1"/>
    <col min="12316" max="12316" width="9.375" style="138" customWidth="1"/>
    <col min="12317" max="12544" width="6.625" style="138"/>
    <col min="12545" max="12545" width="9" style="138" customWidth="1"/>
    <col min="12546" max="12546" width="7.5" style="138" customWidth="1"/>
    <col min="12547" max="12547" width="9.375" style="138" customWidth="1"/>
    <col min="12548" max="12549" width="7.5" style="138" customWidth="1"/>
    <col min="12550" max="12550" width="10.125" style="138" customWidth="1"/>
    <col min="12551" max="12551" width="13.625" style="138" customWidth="1"/>
    <col min="12552" max="12552" width="10.5" style="138" customWidth="1"/>
    <col min="12553" max="12553" width="7.5" style="138" customWidth="1"/>
    <col min="12554" max="12555" width="10.625" style="138" customWidth="1"/>
    <col min="12556" max="12556" width="9.5" style="138" customWidth="1"/>
    <col min="12557" max="12557" width="12.875" style="138" customWidth="1"/>
    <col min="12558" max="12561" width="10.625" style="138" customWidth="1"/>
    <col min="12562" max="12563" width="8.375" style="138" customWidth="1"/>
    <col min="12564" max="12564" width="17.375" style="138" customWidth="1"/>
    <col min="12565" max="12565" width="5.625" style="138" customWidth="1"/>
    <col min="12566" max="12566" width="7.5" style="138" customWidth="1"/>
    <col min="12567" max="12567" width="5.625" style="138" customWidth="1"/>
    <col min="12568" max="12568" width="9" style="138" customWidth="1"/>
    <col min="12569" max="12569" width="9.375" style="138" customWidth="1"/>
    <col min="12570" max="12570" width="9.625" style="138" customWidth="1"/>
    <col min="12571" max="12571" width="7.625" style="138" customWidth="1"/>
    <col min="12572" max="12572" width="9.375" style="138" customWidth="1"/>
    <col min="12573" max="12800" width="6.625" style="138"/>
    <col min="12801" max="12801" width="9" style="138" customWidth="1"/>
    <col min="12802" max="12802" width="7.5" style="138" customWidth="1"/>
    <col min="12803" max="12803" width="9.375" style="138" customWidth="1"/>
    <col min="12804" max="12805" width="7.5" style="138" customWidth="1"/>
    <col min="12806" max="12806" width="10.125" style="138" customWidth="1"/>
    <col min="12807" max="12807" width="13.625" style="138" customWidth="1"/>
    <col min="12808" max="12808" width="10.5" style="138" customWidth="1"/>
    <col min="12809" max="12809" width="7.5" style="138" customWidth="1"/>
    <col min="12810" max="12811" width="10.625" style="138" customWidth="1"/>
    <col min="12812" max="12812" width="9.5" style="138" customWidth="1"/>
    <col min="12813" max="12813" width="12.875" style="138" customWidth="1"/>
    <col min="12814" max="12817" width="10.625" style="138" customWidth="1"/>
    <col min="12818" max="12819" width="8.375" style="138" customWidth="1"/>
    <col min="12820" max="12820" width="17.375" style="138" customWidth="1"/>
    <col min="12821" max="12821" width="5.625" style="138" customWidth="1"/>
    <col min="12822" max="12822" width="7.5" style="138" customWidth="1"/>
    <col min="12823" max="12823" width="5.625" style="138" customWidth="1"/>
    <col min="12824" max="12824" width="9" style="138" customWidth="1"/>
    <col min="12825" max="12825" width="9.375" style="138" customWidth="1"/>
    <col min="12826" max="12826" width="9.625" style="138" customWidth="1"/>
    <col min="12827" max="12827" width="7.625" style="138" customWidth="1"/>
    <col min="12828" max="12828" width="9.375" style="138" customWidth="1"/>
    <col min="12829" max="13056" width="6.625" style="138"/>
    <col min="13057" max="13057" width="9" style="138" customWidth="1"/>
    <col min="13058" max="13058" width="7.5" style="138" customWidth="1"/>
    <col min="13059" max="13059" width="9.375" style="138" customWidth="1"/>
    <col min="13060" max="13061" width="7.5" style="138" customWidth="1"/>
    <col min="13062" max="13062" width="10.125" style="138" customWidth="1"/>
    <col min="13063" max="13063" width="13.625" style="138" customWidth="1"/>
    <col min="13064" max="13064" width="10.5" style="138" customWidth="1"/>
    <col min="13065" max="13065" width="7.5" style="138" customWidth="1"/>
    <col min="13066" max="13067" width="10.625" style="138" customWidth="1"/>
    <col min="13068" max="13068" width="9.5" style="138" customWidth="1"/>
    <col min="13069" max="13069" width="12.875" style="138" customWidth="1"/>
    <col min="13070" max="13073" width="10.625" style="138" customWidth="1"/>
    <col min="13074" max="13075" width="8.375" style="138" customWidth="1"/>
    <col min="13076" max="13076" width="17.375" style="138" customWidth="1"/>
    <col min="13077" max="13077" width="5.625" style="138" customWidth="1"/>
    <col min="13078" max="13078" width="7.5" style="138" customWidth="1"/>
    <col min="13079" max="13079" width="5.625" style="138" customWidth="1"/>
    <col min="13080" max="13080" width="9" style="138" customWidth="1"/>
    <col min="13081" max="13081" width="9.375" style="138" customWidth="1"/>
    <col min="13082" max="13082" width="9.625" style="138" customWidth="1"/>
    <col min="13083" max="13083" width="7.625" style="138" customWidth="1"/>
    <col min="13084" max="13084" width="9.375" style="138" customWidth="1"/>
    <col min="13085" max="13312" width="6.625" style="138"/>
    <col min="13313" max="13313" width="9" style="138" customWidth="1"/>
    <col min="13314" max="13314" width="7.5" style="138" customWidth="1"/>
    <col min="13315" max="13315" width="9.375" style="138" customWidth="1"/>
    <col min="13316" max="13317" width="7.5" style="138" customWidth="1"/>
    <col min="13318" max="13318" width="10.125" style="138" customWidth="1"/>
    <col min="13319" max="13319" width="13.625" style="138" customWidth="1"/>
    <col min="13320" max="13320" width="10.5" style="138" customWidth="1"/>
    <col min="13321" max="13321" width="7.5" style="138" customWidth="1"/>
    <col min="13322" max="13323" width="10.625" style="138" customWidth="1"/>
    <col min="13324" max="13324" width="9.5" style="138" customWidth="1"/>
    <col min="13325" max="13325" width="12.875" style="138" customWidth="1"/>
    <col min="13326" max="13329" width="10.625" style="138" customWidth="1"/>
    <col min="13330" max="13331" width="8.375" style="138" customWidth="1"/>
    <col min="13332" max="13332" width="17.375" style="138" customWidth="1"/>
    <col min="13333" max="13333" width="5.625" style="138" customWidth="1"/>
    <col min="13334" max="13334" width="7.5" style="138" customWidth="1"/>
    <col min="13335" max="13335" width="5.625" style="138" customWidth="1"/>
    <col min="13336" max="13336" width="9" style="138" customWidth="1"/>
    <col min="13337" max="13337" width="9.375" style="138" customWidth="1"/>
    <col min="13338" max="13338" width="9.625" style="138" customWidth="1"/>
    <col min="13339" max="13339" width="7.625" style="138" customWidth="1"/>
    <col min="13340" max="13340" width="9.375" style="138" customWidth="1"/>
    <col min="13341" max="13568" width="6.625" style="138"/>
    <col min="13569" max="13569" width="9" style="138" customWidth="1"/>
    <col min="13570" max="13570" width="7.5" style="138" customWidth="1"/>
    <col min="13571" max="13571" width="9.375" style="138" customWidth="1"/>
    <col min="13572" max="13573" width="7.5" style="138" customWidth="1"/>
    <col min="13574" max="13574" width="10.125" style="138" customWidth="1"/>
    <col min="13575" max="13575" width="13.625" style="138" customWidth="1"/>
    <col min="13576" max="13576" width="10.5" style="138" customWidth="1"/>
    <col min="13577" max="13577" width="7.5" style="138" customWidth="1"/>
    <col min="13578" max="13579" width="10.625" style="138" customWidth="1"/>
    <col min="13580" max="13580" width="9.5" style="138" customWidth="1"/>
    <col min="13581" max="13581" width="12.875" style="138" customWidth="1"/>
    <col min="13582" max="13585" width="10.625" style="138" customWidth="1"/>
    <col min="13586" max="13587" width="8.375" style="138" customWidth="1"/>
    <col min="13588" max="13588" width="17.375" style="138" customWidth="1"/>
    <col min="13589" max="13589" width="5.625" style="138" customWidth="1"/>
    <col min="13590" max="13590" width="7.5" style="138" customWidth="1"/>
    <col min="13591" max="13591" width="5.625" style="138" customWidth="1"/>
    <col min="13592" max="13592" width="9" style="138" customWidth="1"/>
    <col min="13593" max="13593" width="9.375" style="138" customWidth="1"/>
    <col min="13594" max="13594" width="9.625" style="138" customWidth="1"/>
    <col min="13595" max="13595" width="7.625" style="138" customWidth="1"/>
    <col min="13596" max="13596" width="9.375" style="138" customWidth="1"/>
    <col min="13597" max="13824" width="6.625" style="138"/>
    <col min="13825" max="13825" width="9" style="138" customWidth="1"/>
    <col min="13826" max="13826" width="7.5" style="138" customWidth="1"/>
    <col min="13827" max="13827" width="9.375" style="138" customWidth="1"/>
    <col min="13828" max="13829" width="7.5" style="138" customWidth="1"/>
    <col min="13830" max="13830" width="10.125" style="138" customWidth="1"/>
    <col min="13831" max="13831" width="13.625" style="138" customWidth="1"/>
    <col min="13832" max="13832" width="10.5" style="138" customWidth="1"/>
    <col min="13833" max="13833" width="7.5" style="138" customWidth="1"/>
    <col min="13834" max="13835" width="10.625" style="138" customWidth="1"/>
    <col min="13836" max="13836" width="9.5" style="138" customWidth="1"/>
    <col min="13837" max="13837" width="12.875" style="138" customWidth="1"/>
    <col min="13838" max="13841" width="10.625" style="138" customWidth="1"/>
    <col min="13842" max="13843" width="8.375" style="138" customWidth="1"/>
    <col min="13844" max="13844" width="17.375" style="138" customWidth="1"/>
    <col min="13845" max="13845" width="5.625" style="138" customWidth="1"/>
    <col min="13846" max="13846" width="7.5" style="138" customWidth="1"/>
    <col min="13847" max="13847" width="5.625" style="138" customWidth="1"/>
    <col min="13848" max="13848" width="9" style="138" customWidth="1"/>
    <col min="13849" max="13849" width="9.375" style="138" customWidth="1"/>
    <col min="13850" max="13850" width="9.625" style="138" customWidth="1"/>
    <col min="13851" max="13851" width="7.625" style="138" customWidth="1"/>
    <col min="13852" max="13852" width="9.375" style="138" customWidth="1"/>
    <col min="13853" max="14080" width="6.625" style="138"/>
    <col min="14081" max="14081" width="9" style="138" customWidth="1"/>
    <col min="14082" max="14082" width="7.5" style="138" customWidth="1"/>
    <col min="14083" max="14083" width="9.375" style="138" customWidth="1"/>
    <col min="14084" max="14085" width="7.5" style="138" customWidth="1"/>
    <col min="14086" max="14086" width="10.125" style="138" customWidth="1"/>
    <col min="14087" max="14087" width="13.625" style="138" customWidth="1"/>
    <col min="14088" max="14088" width="10.5" style="138" customWidth="1"/>
    <col min="14089" max="14089" width="7.5" style="138" customWidth="1"/>
    <col min="14090" max="14091" width="10.625" style="138" customWidth="1"/>
    <col min="14092" max="14092" width="9.5" style="138" customWidth="1"/>
    <col min="14093" max="14093" width="12.875" style="138" customWidth="1"/>
    <col min="14094" max="14097" width="10.625" style="138" customWidth="1"/>
    <col min="14098" max="14099" width="8.375" style="138" customWidth="1"/>
    <col min="14100" max="14100" width="17.375" style="138" customWidth="1"/>
    <col min="14101" max="14101" width="5.625" style="138" customWidth="1"/>
    <col min="14102" max="14102" width="7.5" style="138" customWidth="1"/>
    <col min="14103" max="14103" width="5.625" style="138" customWidth="1"/>
    <col min="14104" max="14104" width="9" style="138" customWidth="1"/>
    <col min="14105" max="14105" width="9.375" style="138" customWidth="1"/>
    <col min="14106" max="14106" width="9.625" style="138" customWidth="1"/>
    <col min="14107" max="14107" width="7.625" style="138" customWidth="1"/>
    <col min="14108" max="14108" width="9.375" style="138" customWidth="1"/>
    <col min="14109" max="14336" width="6.625" style="138"/>
    <col min="14337" max="14337" width="9" style="138" customWidth="1"/>
    <col min="14338" max="14338" width="7.5" style="138" customWidth="1"/>
    <col min="14339" max="14339" width="9.375" style="138" customWidth="1"/>
    <col min="14340" max="14341" width="7.5" style="138" customWidth="1"/>
    <col min="14342" max="14342" width="10.125" style="138" customWidth="1"/>
    <col min="14343" max="14343" width="13.625" style="138" customWidth="1"/>
    <col min="14344" max="14344" width="10.5" style="138" customWidth="1"/>
    <col min="14345" max="14345" width="7.5" style="138" customWidth="1"/>
    <col min="14346" max="14347" width="10.625" style="138" customWidth="1"/>
    <col min="14348" max="14348" width="9.5" style="138" customWidth="1"/>
    <col min="14349" max="14349" width="12.875" style="138" customWidth="1"/>
    <col min="14350" max="14353" width="10.625" style="138" customWidth="1"/>
    <col min="14354" max="14355" width="8.375" style="138" customWidth="1"/>
    <col min="14356" max="14356" width="17.375" style="138" customWidth="1"/>
    <col min="14357" max="14357" width="5.625" style="138" customWidth="1"/>
    <col min="14358" max="14358" width="7.5" style="138" customWidth="1"/>
    <col min="14359" max="14359" width="5.625" style="138" customWidth="1"/>
    <col min="14360" max="14360" width="9" style="138" customWidth="1"/>
    <col min="14361" max="14361" width="9.375" style="138" customWidth="1"/>
    <col min="14362" max="14362" width="9.625" style="138" customWidth="1"/>
    <col min="14363" max="14363" width="7.625" style="138" customWidth="1"/>
    <col min="14364" max="14364" width="9.375" style="138" customWidth="1"/>
    <col min="14365" max="14592" width="6.625" style="138"/>
    <col min="14593" max="14593" width="9" style="138" customWidth="1"/>
    <col min="14594" max="14594" width="7.5" style="138" customWidth="1"/>
    <col min="14595" max="14595" width="9.375" style="138" customWidth="1"/>
    <col min="14596" max="14597" width="7.5" style="138" customWidth="1"/>
    <col min="14598" max="14598" width="10.125" style="138" customWidth="1"/>
    <col min="14599" max="14599" width="13.625" style="138" customWidth="1"/>
    <col min="14600" max="14600" width="10.5" style="138" customWidth="1"/>
    <col min="14601" max="14601" width="7.5" style="138" customWidth="1"/>
    <col min="14602" max="14603" width="10.625" style="138" customWidth="1"/>
    <col min="14604" max="14604" width="9.5" style="138" customWidth="1"/>
    <col min="14605" max="14605" width="12.875" style="138" customWidth="1"/>
    <col min="14606" max="14609" width="10.625" style="138" customWidth="1"/>
    <col min="14610" max="14611" width="8.375" style="138" customWidth="1"/>
    <col min="14612" max="14612" width="17.375" style="138" customWidth="1"/>
    <col min="14613" max="14613" width="5.625" style="138" customWidth="1"/>
    <col min="14614" max="14614" width="7.5" style="138" customWidth="1"/>
    <col min="14615" max="14615" width="5.625" style="138" customWidth="1"/>
    <col min="14616" max="14616" width="9" style="138" customWidth="1"/>
    <col min="14617" max="14617" width="9.375" style="138" customWidth="1"/>
    <col min="14618" max="14618" width="9.625" style="138" customWidth="1"/>
    <col min="14619" max="14619" width="7.625" style="138" customWidth="1"/>
    <col min="14620" max="14620" width="9.375" style="138" customWidth="1"/>
    <col min="14621" max="14848" width="6.625" style="138"/>
    <col min="14849" max="14849" width="9" style="138" customWidth="1"/>
    <col min="14850" max="14850" width="7.5" style="138" customWidth="1"/>
    <col min="14851" max="14851" width="9.375" style="138" customWidth="1"/>
    <col min="14852" max="14853" width="7.5" style="138" customWidth="1"/>
    <col min="14854" max="14854" width="10.125" style="138" customWidth="1"/>
    <col min="14855" max="14855" width="13.625" style="138" customWidth="1"/>
    <col min="14856" max="14856" width="10.5" style="138" customWidth="1"/>
    <col min="14857" max="14857" width="7.5" style="138" customWidth="1"/>
    <col min="14858" max="14859" width="10.625" style="138" customWidth="1"/>
    <col min="14860" max="14860" width="9.5" style="138" customWidth="1"/>
    <col min="14861" max="14861" width="12.875" style="138" customWidth="1"/>
    <col min="14862" max="14865" width="10.625" style="138" customWidth="1"/>
    <col min="14866" max="14867" width="8.375" style="138" customWidth="1"/>
    <col min="14868" max="14868" width="17.375" style="138" customWidth="1"/>
    <col min="14869" max="14869" width="5.625" style="138" customWidth="1"/>
    <col min="14870" max="14870" width="7.5" style="138" customWidth="1"/>
    <col min="14871" max="14871" width="5.625" style="138" customWidth="1"/>
    <col min="14872" max="14872" width="9" style="138" customWidth="1"/>
    <col min="14873" max="14873" width="9.375" style="138" customWidth="1"/>
    <col min="14874" max="14874" width="9.625" style="138" customWidth="1"/>
    <col min="14875" max="14875" width="7.625" style="138" customWidth="1"/>
    <col min="14876" max="14876" width="9.375" style="138" customWidth="1"/>
    <col min="14877" max="15104" width="6.625" style="138"/>
    <col min="15105" max="15105" width="9" style="138" customWidth="1"/>
    <col min="15106" max="15106" width="7.5" style="138" customWidth="1"/>
    <col min="15107" max="15107" width="9.375" style="138" customWidth="1"/>
    <col min="15108" max="15109" width="7.5" style="138" customWidth="1"/>
    <col min="15110" max="15110" width="10.125" style="138" customWidth="1"/>
    <col min="15111" max="15111" width="13.625" style="138" customWidth="1"/>
    <col min="15112" max="15112" width="10.5" style="138" customWidth="1"/>
    <col min="15113" max="15113" width="7.5" style="138" customWidth="1"/>
    <col min="15114" max="15115" width="10.625" style="138" customWidth="1"/>
    <col min="15116" max="15116" width="9.5" style="138" customWidth="1"/>
    <col min="15117" max="15117" width="12.875" style="138" customWidth="1"/>
    <col min="15118" max="15121" width="10.625" style="138" customWidth="1"/>
    <col min="15122" max="15123" width="8.375" style="138" customWidth="1"/>
    <col min="15124" max="15124" width="17.375" style="138" customWidth="1"/>
    <col min="15125" max="15125" width="5.625" style="138" customWidth="1"/>
    <col min="15126" max="15126" width="7.5" style="138" customWidth="1"/>
    <col min="15127" max="15127" width="5.625" style="138" customWidth="1"/>
    <col min="15128" max="15128" width="9" style="138" customWidth="1"/>
    <col min="15129" max="15129" width="9.375" style="138" customWidth="1"/>
    <col min="15130" max="15130" width="9.625" style="138" customWidth="1"/>
    <col min="15131" max="15131" width="7.625" style="138" customWidth="1"/>
    <col min="15132" max="15132" width="9.375" style="138" customWidth="1"/>
    <col min="15133" max="15360" width="6.625" style="138"/>
    <col min="15361" max="15361" width="9" style="138" customWidth="1"/>
    <col min="15362" max="15362" width="7.5" style="138" customWidth="1"/>
    <col min="15363" max="15363" width="9.375" style="138" customWidth="1"/>
    <col min="15364" max="15365" width="7.5" style="138" customWidth="1"/>
    <col min="15366" max="15366" width="10.125" style="138" customWidth="1"/>
    <col min="15367" max="15367" width="13.625" style="138" customWidth="1"/>
    <col min="15368" max="15368" width="10.5" style="138" customWidth="1"/>
    <col min="15369" max="15369" width="7.5" style="138" customWidth="1"/>
    <col min="15370" max="15371" width="10.625" style="138" customWidth="1"/>
    <col min="15372" max="15372" width="9.5" style="138" customWidth="1"/>
    <col min="15373" max="15373" width="12.875" style="138" customWidth="1"/>
    <col min="15374" max="15377" width="10.625" style="138" customWidth="1"/>
    <col min="15378" max="15379" width="8.375" style="138" customWidth="1"/>
    <col min="15380" max="15380" width="17.375" style="138" customWidth="1"/>
    <col min="15381" max="15381" width="5.625" style="138" customWidth="1"/>
    <col min="15382" max="15382" width="7.5" style="138" customWidth="1"/>
    <col min="15383" max="15383" width="5.625" style="138" customWidth="1"/>
    <col min="15384" max="15384" width="9" style="138" customWidth="1"/>
    <col min="15385" max="15385" width="9.375" style="138" customWidth="1"/>
    <col min="15386" max="15386" width="9.625" style="138" customWidth="1"/>
    <col min="15387" max="15387" width="7.625" style="138" customWidth="1"/>
    <col min="15388" max="15388" width="9.375" style="138" customWidth="1"/>
    <col min="15389" max="15616" width="6.625" style="138"/>
    <col min="15617" max="15617" width="9" style="138" customWidth="1"/>
    <col min="15618" max="15618" width="7.5" style="138" customWidth="1"/>
    <col min="15619" max="15619" width="9.375" style="138" customWidth="1"/>
    <col min="15620" max="15621" width="7.5" style="138" customWidth="1"/>
    <col min="15622" max="15622" width="10.125" style="138" customWidth="1"/>
    <col min="15623" max="15623" width="13.625" style="138" customWidth="1"/>
    <col min="15624" max="15624" width="10.5" style="138" customWidth="1"/>
    <col min="15625" max="15625" width="7.5" style="138" customWidth="1"/>
    <col min="15626" max="15627" width="10.625" style="138" customWidth="1"/>
    <col min="15628" max="15628" width="9.5" style="138" customWidth="1"/>
    <col min="15629" max="15629" width="12.875" style="138" customWidth="1"/>
    <col min="15630" max="15633" width="10.625" style="138" customWidth="1"/>
    <col min="15634" max="15635" width="8.375" style="138" customWidth="1"/>
    <col min="15636" max="15636" width="17.375" style="138" customWidth="1"/>
    <col min="15637" max="15637" width="5.625" style="138" customWidth="1"/>
    <col min="15638" max="15638" width="7.5" style="138" customWidth="1"/>
    <col min="15639" max="15639" width="5.625" style="138" customWidth="1"/>
    <col min="15640" max="15640" width="9" style="138" customWidth="1"/>
    <col min="15641" max="15641" width="9.375" style="138" customWidth="1"/>
    <col min="15642" max="15642" width="9.625" style="138" customWidth="1"/>
    <col min="15643" max="15643" width="7.625" style="138" customWidth="1"/>
    <col min="15644" max="15644" width="9.375" style="138" customWidth="1"/>
    <col min="15645" max="15872" width="6.625" style="138"/>
    <col min="15873" max="15873" width="9" style="138" customWidth="1"/>
    <col min="15874" max="15874" width="7.5" style="138" customWidth="1"/>
    <col min="15875" max="15875" width="9.375" style="138" customWidth="1"/>
    <col min="15876" max="15877" width="7.5" style="138" customWidth="1"/>
    <col min="15878" max="15878" width="10.125" style="138" customWidth="1"/>
    <col min="15879" max="15879" width="13.625" style="138" customWidth="1"/>
    <col min="15880" max="15880" width="10.5" style="138" customWidth="1"/>
    <col min="15881" max="15881" width="7.5" style="138" customWidth="1"/>
    <col min="15882" max="15883" width="10.625" style="138" customWidth="1"/>
    <col min="15884" max="15884" width="9.5" style="138" customWidth="1"/>
    <col min="15885" max="15885" width="12.875" style="138" customWidth="1"/>
    <col min="15886" max="15889" width="10.625" style="138" customWidth="1"/>
    <col min="15890" max="15891" width="8.375" style="138" customWidth="1"/>
    <col min="15892" max="15892" width="17.375" style="138" customWidth="1"/>
    <col min="15893" max="15893" width="5.625" style="138" customWidth="1"/>
    <col min="15894" max="15894" width="7.5" style="138" customWidth="1"/>
    <col min="15895" max="15895" width="5.625" style="138" customWidth="1"/>
    <col min="15896" max="15896" width="9" style="138" customWidth="1"/>
    <col min="15897" max="15897" width="9.375" style="138" customWidth="1"/>
    <col min="15898" max="15898" width="9.625" style="138" customWidth="1"/>
    <col min="15899" max="15899" width="7.625" style="138" customWidth="1"/>
    <col min="15900" max="15900" width="9.375" style="138" customWidth="1"/>
    <col min="15901" max="16128" width="6.625" style="138"/>
    <col min="16129" max="16129" width="9" style="138" customWidth="1"/>
    <col min="16130" max="16130" width="7.5" style="138" customWidth="1"/>
    <col min="16131" max="16131" width="9.375" style="138" customWidth="1"/>
    <col min="16132" max="16133" width="7.5" style="138" customWidth="1"/>
    <col min="16134" max="16134" width="10.125" style="138" customWidth="1"/>
    <col min="16135" max="16135" width="13.625" style="138" customWidth="1"/>
    <col min="16136" max="16136" width="10.5" style="138" customWidth="1"/>
    <col min="16137" max="16137" width="7.5" style="138" customWidth="1"/>
    <col min="16138" max="16139" width="10.625" style="138" customWidth="1"/>
    <col min="16140" max="16140" width="9.5" style="138" customWidth="1"/>
    <col min="16141" max="16141" width="12.875" style="138" customWidth="1"/>
    <col min="16142" max="16145" width="10.625" style="138" customWidth="1"/>
    <col min="16146" max="16147" width="8.375" style="138" customWidth="1"/>
    <col min="16148" max="16148" width="17.375" style="138" customWidth="1"/>
    <col min="16149" max="16149" width="5.625" style="138" customWidth="1"/>
    <col min="16150" max="16150" width="7.5" style="138" customWidth="1"/>
    <col min="16151" max="16151" width="5.625" style="138" customWidth="1"/>
    <col min="16152" max="16152" width="9" style="138" customWidth="1"/>
    <col min="16153" max="16153" width="9.375" style="138" customWidth="1"/>
    <col min="16154" max="16154" width="9.625" style="138" customWidth="1"/>
    <col min="16155" max="16155" width="7.625" style="138" customWidth="1"/>
    <col min="16156" max="16156" width="9.375" style="138" customWidth="1"/>
    <col min="16157" max="16384" width="6.625" style="138"/>
  </cols>
  <sheetData>
    <row r="2" s="358" customFormat="1" ht="30" customHeight="1" spans="1:16">
      <c r="A2" s="367" t="s">
        <v>300</v>
      </c>
      <c r="B2" s="368" t="s">
        <v>301</v>
      </c>
      <c r="C2" s="369" t="s">
        <v>302</v>
      </c>
      <c r="D2" s="369"/>
      <c r="E2" s="369" t="s">
        <v>303</v>
      </c>
      <c r="F2" s="369"/>
      <c r="G2" s="369" t="s">
        <v>52</v>
      </c>
      <c r="H2" s="370" t="s">
        <v>51</v>
      </c>
      <c r="I2" s="411" t="s">
        <v>53</v>
      </c>
      <c r="J2" s="369" t="s">
        <v>304</v>
      </c>
      <c r="K2" s="412" t="s">
        <v>305</v>
      </c>
      <c r="L2" s="413"/>
      <c r="M2" s="413"/>
      <c r="N2" s="414" t="s">
        <v>306</v>
      </c>
      <c r="O2" s="415" t="s">
        <v>307</v>
      </c>
      <c r="P2" s="416"/>
    </row>
    <row r="3" ht="15" spans="1:245">
      <c r="A3" s="367"/>
      <c r="B3" s="371"/>
      <c r="C3" s="372" t="s">
        <v>308</v>
      </c>
      <c r="D3" s="372" t="s">
        <v>309</v>
      </c>
      <c r="E3" s="373" t="s">
        <v>310</v>
      </c>
      <c r="F3" s="373" t="s">
        <v>311</v>
      </c>
      <c r="G3" s="373"/>
      <c r="H3" s="374"/>
      <c r="I3" s="417"/>
      <c r="J3" s="373"/>
      <c r="K3" s="418"/>
      <c r="L3" s="419"/>
      <c r="M3" s="420"/>
      <c r="N3" s="421">
        <v>90</v>
      </c>
      <c r="O3" s="422">
        <v>4</v>
      </c>
      <c r="P3" s="423">
        <v>4</v>
      </c>
      <c r="T3" s="448"/>
      <c r="U3" s="448"/>
      <c r="Y3" s="461"/>
      <c r="AA3" s="450"/>
      <c r="AB3" s="450"/>
      <c r="II3" s="138"/>
      <c r="IJ3" s="138"/>
      <c r="IK3" s="138"/>
    </row>
    <row r="4" spans="1:245">
      <c r="A4" s="367"/>
      <c r="B4" s="375" t="str">
        <f>'0.结构参数'!A41</f>
        <v>西U10</v>
      </c>
      <c r="C4" s="376">
        <f>MIN('0.结构参数'!I41,'0.结构参数'!J41)*100</f>
        <v>130</v>
      </c>
      <c r="D4" s="376">
        <f>MAX('0.结构参数'!I41,'0.结构参数'!J41)*100</f>
        <v>161.126</v>
      </c>
      <c r="E4" s="376">
        <f>MAX('0.结构参数'!E5,'0.结构参数'!F5)*100</f>
        <v>2000</v>
      </c>
      <c r="F4" s="376">
        <f>MIN('0.结构参数'!E5,'0.结构参数'!F5)*100</f>
        <v>2000</v>
      </c>
      <c r="G4" s="377">
        <f>'0.结构参数'!L41*100</f>
        <v>30</v>
      </c>
      <c r="H4" s="377">
        <f>'0.结构参数'!K41*100</f>
        <v>40</v>
      </c>
      <c r="I4" s="384">
        <f>('0.结构参数'!M41+'0.结构参数'!N41)/2*100</f>
        <v>2381</v>
      </c>
      <c r="J4" s="424">
        <f>(C4+$H4)</f>
        <v>170</v>
      </c>
      <c r="K4" s="425">
        <f>(D4+$H4)</f>
        <v>201.126</v>
      </c>
      <c r="L4" s="413"/>
      <c r="M4" s="426"/>
      <c r="O4" s="363"/>
      <c r="Q4" s="448"/>
      <c r="R4" s="448"/>
      <c r="V4" s="449"/>
      <c r="X4" s="450"/>
      <c r="Y4" s="450"/>
      <c r="IF4" s="138"/>
      <c r="IG4" s="138"/>
      <c r="IH4" s="138"/>
      <c r="II4" s="138"/>
      <c r="IJ4" s="138"/>
      <c r="IK4" s="138"/>
    </row>
    <row r="5" spans="1:245">
      <c r="A5" s="367"/>
      <c r="B5" s="375" t="str">
        <f>'0.结构参数'!A42</f>
        <v>西U9</v>
      </c>
      <c r="C5" s="376">
        <f>MIN('0.结构参数'!I42,'0.结构参数'!J42)*100</f>
        <v>161.21</v>
      </c>
      <c r="D5" s="376">
        <f>MAX('0.结构参数'!I42,'0.结构参数'!J42)*100</f>
        <v>217.365</v>
      </c>
      <c r="E5" s="376">
        <f>MAX('0.结构参数'!E6,'0.结构参数'!F6)*100</f>
        <v>2000</v>
      </c>
      <c r="F5" s="376">
        <f>MIN('0.结构参数'!E6,'0.结构参数'!F6)*100</f>
        <v>2000</v>
      </c>
      <c r="G5" s="377">
        <f>'0.结构参数'!L42*100</f>
        <v>30</v>
      </c>
      <c r="H5" s="377">
        <f>'0.结构参数'!K42*100</f>
        <v>40</v>
      </c>
      <c r="I5" s="384">
        <f>('0.结构参数'!M42+'0.结构参数'!N42)/2*100</f>
        <v>2310</v>
      </c>
      <c r="J5" s="424">
        <f t="shared" ref="J5:J35" si="0">(C5+$H5)</f>
        <v>201.21</v>
      </c>
      <c r="K5" s="425">
        <f t="shared" ref="K5:K35" si="1">(D5+$H5)</f>
        <v>257.365</v>
      </c>
      <c r="L5" s="413"/>
      <c r="M5" s="420"/>
      <c r="N5" s="420"/>
      <c r="O5" s="413"/>
      <c r="T5" s="448"/>
      <c r="U5" s="448"/>
      <c r="Y5" s="449"/>
      <c r="AA5" s="450"/>
      <c r="AB5" s="450"/>
      <c r="II5" s="138"/>
      <c r="IJ5" s="138"/>
      <c r="IK5" s="138"/>
    </row>
    <row r="6" spans="1:245">
      <c r="A6" s="367"/>
      <c r="B6" s="375" t="str">
        <f>'0.结构参数'!A43</f>
        <v>西U8</v>
      </c>
      <c r="C6" s="376">
        <f>MIN('0.结构参数'!I43,'0.结构参数'!J43)*100</f>
        <v>217.449</v>
      </c>
      <c r="D6" s="376">
        <f>MAX('0.结构参数'!I43,'0.结构参数'!J43)*100</f>
        <v>296.447</v>
      </c>
      <c r="E6" s="376">
        <f>MAX('0.结构参数'!E7,'0.结构参数'!F7)*100</f>
        <v>2000</v>
      </c>
      <c r="F6" s="376">
        <f>MIN('0.结构参数'!E7,'0.结构参数'!F7)*100</f>
        <v>2000</v>
      </c>
      <c r="G6" s="377">
        <f>'0.结构参数'!L43*100</f>
        <v>30</v>
      </c>
      <c r="H6" s="377">
        <f>'0.结构参数'!K43*100</f>
        <v>40</v>
      </c>
      <c r="I6" s="384">
        <f>('0.结构参数'!M43+'0.结构参数'!N43)/2*100</f>
        <v>2285</v>
      </c>
      <c r="J6" s="424">
        <f t="shared" si="0"/>
        <v>257.449</v>
      </c>
      <c r="K6" s="425">
        <f t="shared" si="1"/>
        <v>336.447</v>
      </c>
      <c r="L6" s="413"/>
      <c r="M6" s="427"/>
      <c r="N6" s="427"/>
      <c r="O6" s="427"/>
      <c r="P6" s="427"/>
      <c r="Q6" s="427"/>
      <c r="T6" s="448"/>
      <c r="U6" s="448"/>
      <c r="Y6" s="449"/>
      <c r="AA6" s="450"/>
      <c r="AB6" s="450"/>
      <c r="II6" s="138"/>
      <c r="IJ6" s="138"/>
      <c r="IK6" s="138"/>
    </row>
    <row r="7" s="359" customFormat="1" customHeight="1" spans="1:242">
      <c r="A7" s="378"/>
      <c r="B7" s="379" t="str">
        <f>'0.结构参数'!A44</f>
        <v>西U7</v>
      </c>
      <c r="C7" s="380">
        <f>MIN('0.结构参数'!I44,'0.结构参数'!J44)*100</f>
        <v>296.566</v>
      </c>
      <c r="D7" s="380">
        <f>MAX('0.结构参数'!I44,'0.结构参数'!J44)*100</f>
        <v>375.564</v>
      </c>
      <c r="E7" s="380">
        <f>MAX('0.结构参数'!E8,'0.结构参数'!F8)*100</f>
        <v>2000</v>
      </c>
      <c r="F7" s="380">
        <f>MIN('0.结构参数'!E8,'0.结构参数'!F8)*100</f>
        <v>2000</v>
      </c>
      <c r="G7" s="381">
        <f>'0.结构参数'!L44*100</f>
        <v>40</v>
      </c>
      <c r="H7" s="381">
        <f>'0.结构参数'!K44*100</f>
        <v>50</v>
      </c>
      <c r="I7" s="381">
        <f>('0.结构参数'!M44+'0.结构参数'!N44)/2*100</f>
        <v>2305</v>
      </c>
      <c r="J7" s="428">
        <f t="shared" si="0"/>
        <v>346.566</v>
      </c>
      <c r="K7" s="429">
        <f t="shared" si="1"/>
        <v>425.564</v>
      </c>
      <c r="L7" s="430"/>
      <c r="M7" s="431"/>
      <c r="N7" s="431"/>
      <c r="O7" s="431"/>
      <c r="P7" s="431"/>
      <c r="Q7" s="431"/>
      <c r="R7" s="451"/>
      <c r="S7" s="452"/>
      <c r="T7" s="451"/>
      <c r="U7" s="451"/>
      <c r="V7" s="451"/>
      <c r="W7" s="451"/>
      <c r="X7" s="451"/>
      <c r="Y7" s="462"/>
      <c r="Z7" s="451"/>
      <c r="AA7" s="463"/>
      <c r="AB7" s="463"/>
      <c r="AC7" s="451"/>
      <c r="AD7" s="451"/>
      <c r="AE7" s="451"/>
      <c r="AF7" s="451"/>
      <c r="AG7" s="451"/>
      <c r="AH7" s="451"/>
      <c r="AI7" s="451"/>
      <c r="AJ7" s="451"/>
      <c r="AK7" s="451"/>
      <c r="AL7" s="451"/>
      <c r="AM7" s="451"/>
      <c r="AN7" s="451"/>
      <c r="AO7" s="451"/>
      <c r="AP7" s="451"/>
      <c r="AQ7" s="451"/>
      <c r="AR7" s="451"/>
      <c r="AS7" s="451"/>
      <c r="AT7" s="451"/>
      <c r="AU7" s="451"/>
      <c r="AV7" s="451"/>
      <c r="AW7" s="451"/>
      <c r="AX7" s="451"/>
      <c r="AY7" s="451"/>
      <c r="AZ7" s="451"/>
      <c r="BA7" s="451"/>
      <c r="BB7" s="451"/>
      <c r="BC7" s="451"/>
      <c r="BD7" s="451"/>
      <c r="BE7" s="451"/>
      <c r="BF7" s="451"/>
      <c r="BG7" s="451"/>
      <c r="BH7" s="451"/>
      <c r="BI7" s="451"/>
      <c r="BJ7" s="451"/>
      <c r="BK7" s="451"/>
      <c r="BL7" s="451"/>
      <c r="BM7" s="451"/>
      <c r="BN7" s="451"/>
      <c r="BO7" s="451"/>
      <c r="BP7" s="451"/>
      <c r="BQ7" s="451"/>
      <c r="BR7" s="451"/>
      <c r="BS7" s="451"/>
      <c r="BT7" s="451"/>
      <c r="BU7" s="451"/>
      <c r="BV7" s="451"/>
      <c r="BW7" s="451"/>
      <c r="BX7" s="451"/>
      <c r="BY7" s="451"/>
      <c r="BZ7" s="451"/>
      <c r="CA7" s="451"/>
      <c r="CB7" s="451"/>
      <c r="CC7" s="451"/>
      <c r="CD7" s="451"/>
      <c r="CE7" s="451"/>
      <c r="CF7" s="451"/>
      <c r="CG7" s="451"/>
      <c r="CH7" s="451"/>
      <c r="CI7" s="451"/>
      <c r="CJ7" s="451"/>
      <c r="CK7" s="451"/>
      <c r="CL7" s="451"/>
      <c r="CM7" s="451"/>
      <c r="CN7" s="451"/>
      <c r="CO7" s="451"/>
      <c r="CP7" s="451"/>
      <c r="CQ7" s="451"/>
      <c r="CR7" s="451"/>
      <c r="CS7" s="451"/>
      <c r="CT7" s="451"/>
      <c r="CU7" s="451"/>
      <c r="CV7" s="451"/>
      <c r="CW7" s="451"/>
      <c r="CX7" s="451"/>
      <c r="CY7" s="451"/>
      <c r="CZ7" s="451"/>
      <c r="DA7" s="451"/>
      <c r="DB7" s="451"/>
      <c r="DC7" s="451"/>
      <c r="DD7" s="451"/>
      <c r="DE7" s="451"/>
      <c r="DF7" s="451"/>
      <c r="DG7" s="451"/>
      <c r="DH7" s="451"/>
      <c r="DI7" s="451"/>
      <c r="DJ7" s="451"/>
      <c r="DK7" s="451"/>
      <c r="DL7" s="451"/>
      <c r="DM7" s="451"/>
      <c r="DN7" s="451"/>
      <c r="DO7" s="451"/>
      <c r="DP7" s="451"/>
      <c r="DQ7" s="451"/>
      <c r="DR7" s="451"/>
      <c r="DS7" s="451"/>
      <c r="DT7" s="451"/>
      <c r="DU7" s="451"/>
      <c r="DV7" s="451"/>
      <c r="DW7" s="451"/>
      <c r="DX7" s="451"/>
      <c r="DY7" s="451"/>
      <c r="DZ7" s="451"/>
      <c r="EA7" s="451"/>
      <c r="EB7" s="451"/>
      <c r="EC7" s="451"/>
      <c r="ED7" s="451"/>
      <c r="EE7" s="451"/>
      <c r="EF7" s="451"/>
      <c r="EG7" s="451"/>
      <c r="EH7" s="451"/>
      <c r="EI7" s="451"/>
      <c r="EJ7" s="451"/>
      <c r="EK7" s="451"/>
      <c r="EL7" s="451"/>
      <c r="EM7" s="451"/>
      <c r="EN7" s="451"/>
      <c r="EO7" s="451"/>
      <c r="EP7" s="451"/>
      <c r="EQ7" s="451"/>
      <c r="ER7" s="451"/>
      <c r="ES7" s="451"/>
      <c r="ET7" s="451"/>
      <c r="EU7" s="451"/>
      <c r="EV7" s="451"/>
      <c r="EW7" s="451"/>
      <c r="EX7" s="451"/>
      <c r="EY7" s="451"/>
      <c r="EZ7" s="451"/>
      <c r="FA7" s="451"/>
      <c r="FB7" s="451"/>
      <c r="FC7" s="451"/>
      <c r="FD7" s="451"/>
      <c r="FE7" s="451"/>
      <c r="FF7" s="451"/>
      <c r="FG7" s="451"/>
      <c r="FH7" s="451"/>
      <c r="FI7" s="451"/>
      <c r="FJ7" s="451"/>
      <c r="FK7" s="451"/>
      <c r="FL7" s="451"/>
      <c r="FM7" s="451"/>
      <c r="FN7" s="451"/>
      <c r="FO7" s="451"/>
      <c r="FP7" s="451"/>
      <c r="FQ7" s="451"/>
      <c r="FR7" s="451"/>
      <c r="FS7" s="451"/>
      <c r="FT7" s="451"/>
      <c r="FU7" s="451"/>
      <c r="FV7" s="451"/>
      <c r="FW7" s="451"/>
      <c r="FX7" s="451"/>
      <c r="FY7" s="451"/>
      <c r="FZ7" s="451"/>
      <c r="GA7" s="451"/>
      <c r="GB7" s="451"/>
      <c r="GC7" s="451"/>
      <c r="GD7" s="451"/>
      <c r="GE7" s="451"/>
      <c r="GF7" s="451"/>
      <c r="GG7" s="451"/>
      <c r="GH7" s="451"/>
      <c r="GI7" s="451"/>
      <c r="GJ7" s="451"/>
      <c r="GK7" s="451"/>
      <c r="GL7" s="451"/>
      <c r="GM7" s="451"/>
      <c r="GN7" s="451"/>
      <c r="GO7" s="451"/>
      <c r="GP7" s="451"/>
      <c r="GQ7" s="451"/>
      <c r="GR7" s="451"/>
      <c r="GS7" s="451"/>
      <c r="GT7" s="451"/>
      <c r="GU7" s="451"/>
      <c r="GV7" s="451"/>
      <c r="GW7" s="451"/>
      <c r="GX7" s="451"/>
      <c r="GY7" s="451"/>
      <c r="GZ7" s="451"/>
      <c r="HA7" s="451"/>
      <c r="HB7" s="451"/>
      <c r="HC7" s="451"/>
      <c r="HD7" s="451"/>
      <c r="HE7" s="451"/>
      <c r="HF7" s="451"/>
      <c r="HG7" s="451"/>
      <c r="HH7" s="451"/>
      <c r="HI7" s="451"/>
      <c r="HJ7" s="451"/>
      <c r="HK7" s="451"/>
      <c r="HL7" s="451"/>
      <c r="HM7" s="451"/>
      <c r="HN7" s="451"/>
      <c r="HO7" s="451"/>
      <c r="HP7" s="451"/>
      <c r="HQ7" s="451"/>
      <c r="HR7" s="451"/>
      <c r="HS7" s="451"/>
      <c r="HT7" s="451"/>
      <c r="HU7" s="451"/>
      <c r="HV7" s="451"/>
      <c r="HW7" s="451"/>
      <c r="HX7" s="451"/>
      <c r="HY7" s="451"/>
      <c r="HZ7" s="451"/>
      <c r="IA7" s="451"/>
      <c r="IB7" s="451"/>
      <c r="IC7" s="451"/>
      <c r="ID7" s="451"/>
      <c r="IE7" s="451"/>
      <c r="IF7" s="451"/>
      <c r="IG7" s="451"/>
      <c r="IH7" s="451"/>
    </row>
    <row r="8" spans="1:245">
      <c r="A8" s="367"/>
      <c r="B8" s="375" t="str">
        <f>'0.结构参数'!A45</f>
        <v>西U6</v>
      </c>
      <c r="C8" s="376">
        <f>MIN('0.结构参数'!I45,'0.结构参数'!J45)*100</f>
        <v>375.682</v>
      </c>
      <c r="D8" s="376">
        <f>MAX('0.结构参数'!I45,'0.结构参数'!J45)*100</f>
        <v>454.681</v>
      </c>
      <c r="E8" s="376">
        <f>MAX('0.结构参数'!E9,'0.结构参数'!F9)*100</f>
        <v>2000</v>
      </c>
      <c r="F8" s="376">
        <f>MIN('0.结构参数'!E9,'0.结构参数'!F9)*100</f>
        <v>2000</v>
      </c>
      <c r="G8" s="377">
        <f>'0.结构参数'!L45*100</f>
        <v>50</v>
      </c>
      <c r="H8" s="377">
        <f>'0.结构参数'!K45*100</f>
        <v>60</v>
      </c>
      <c r="I8" s="384">
        <f>('0.结构参数'!M45+'0.结构参数'!N45)/2*100</f>
        <v>2325</v>
      </c>
      <c r="J8" s="424">
        <f t="shared" si="0"/>
        <v>435.682</v>
      </c>
      <c r="K8" s="425">
        <f t="shared" si="1"/>
        <v>514.681</v>
      </c>
      <c r="L8" s="413"/>
      <c r="M8" s="432"/>
      <c r="N8" s="363" t="s">
        <v>312</v>
      </c>
      <c r="O8" s="432"/>
      <c r="P8" s="432"/>
      <c r="Q8" s="432"/>
      <c r="S8" s="453"/>
      <c r="Y8" s="449"/>
      <c r="AA8" s="450"/>
      <c r="AB8" s="450"/>
      <c r="II8" s="138"/>
      <c r="IJ8" s="138"/>
      <c r="IK8" s="138"/>
    </row>
    <row r="9" spans="1:245">
      <c r="A9" s="367"/>
      <c r="B9" s="375" t="str">
        <f>'0.结构参数'!A46</f>
        <v>西U5</v>
      </c>
      <c r="C9" s="376">
        <f>MIN('0.结构参数'!I46,'0.结构参数'!J46)*100</f>
        <v>454.799</v>
      </c>
      <c r="D9" s="376">
        <f>MAX('0.结构参数'!I46,'0.结构参数'!J46)*100</f>
        <v>533.797</v>
      </c>
      <c r="E9" s="376">
        <f>MAX('0.结构参数'!E10,'0.结构参数'!F10)*100</f>
        <v>2000</v>
      </c>
      <c r="F9" s="376">
        <f>MIN('0.结构参数'!E10,'0.结构参数'!F10)*100</f>
        <v>2000</v>
      </c>
      <c r="G9" s="377">
        <f>'0.结构参数'!L46*100</f>
        <v>60</v>
      </c>
      <c r="H9" s="377">
        <f>'0.结构参数'!K46*100</f>
        <v>70</v>
      </c>
      <c r="I9" s="384">
        <f>('0.结构参数'!M46+'0.结构参数'!N46)/2*100</f>
        <v>2345</v>
      </c>
      <c r="J9" s="424">
        <f t="shared" si="0"/>
        <v>524.799</v>
      </c>
      <c r="K9" s="425">
        <f t="shared" si="1"/>
        <v>603.797</v>
      </c>
      <c r="L9" s="413"/>
      <c r="M9" s="433"/>
      <c r="N9" s="433"/>
      <c r="O9" s="433"/>
      <c r="P9" s="433"/>
      <c r="Q9" s="433"/>
      <c r="Y9" s="461"/>
      <c r="AA9" s="450"/>
      <c r="AB9" s="450"/>
      <c r="II9" s="138"/>
      <c r="IJ9" s="138"/>
      <c r="IK9" s="138"/>
    </row>
    <row r="10" spans="1:245">
      <c r="A10" s="367"/>
      <c r="B10" s="375" t="str">
        <f>'0.结构参数'!A47</f>
        <v>西U4</v>
      </c>
      <c r="C10" s="376">
        <f>MIN('0.结构参数'!I47,'0.结构参数'!J47)*100</f>
        <v>533.916</v>
      </c>
      <c r="D10" s="376">
        <f>MAX('0.结构参数'!I47,'0.结构参数'!J47)*100</f>
        <v>612.914</v>
      </c>
      <c r="E10" s="376">
        <f>MAX('0.结构参数'!E11,'0.结构参数'!F11)*100</f>
        <v>2000</v>
      </c>
      <c r="F10" s="376">
        <f>MIN('0.结构参数'!E11,'0.结构参数'!F11)*100</f>
        <v>2000</v>
      </c>
      <c r="G10" s="377">
        <f>'0.结构参数'!L47*100</f>
        <v>60</v>
      </c>
      <c r="H10" s="377">
        <f>'0.结构参数'!K47*100</f>
        <v>70</v>
      </c>
      <c r="I10" s="384">
        <f>('0.结构参数'!M47+'0.结构参数'!N47)/2*100</f>
        <v>2345</v>
      </c>
      <c r="J10" s="424">
        <f t="shared" si="0"/>
        <v>603.916</v>
      </c>
      <c r="K10" s="425">
        <f t="shared" si="1"/>
        <v>682.914</v>
      </c>
      <c r="L10" s="413"/>
      <c r="M10" s="433"/>
      <c r="N10" s="433"/>
      <c r="O10" s="433"/>
      <c r="P10" s="433"/>
      <c r="Q10" s="433"/>
      <c r="Y10" s="464"/>
      <c r="AA10" s="450"/>
      <c r="AB10" s="450"/>
      <c r="II10" s="138"/>
      <c r="IJ10" s="138"/>
      <c r="IK10" s="138"/>
    </row>
    <row r="11" spans="1:245">
      <c r="A11" s="367"/>
      <c r="B11" s="375" t="str">
        <f>'0.结构参数'!A48</f>
        <v>西U3</v>
      </c>
      <c r="C11" s="376">
        <f>MIN('0.结构参数'!I48,'0.结构参数'!J48)*100</f>
        <v>613.033</v>
      </c>
      <c r="D11" s="376">
        <f>MAX('0.结构参数'!I48,'0.结构参数'!J48)*100</f>
        <v>669.325</v>
      </c>
      <c r="E11" s="376">
        <f>MAX('0.结构参数'!E12,'0.结构参数'!F12)*100</f>
        <v>2000</v>
      </c>
      <c r="F11" s="376">
        <f>MIN('0.结构参数'!E12,'0.结构参数'!F12)*100</f>
        <v>2000</v>
      </c>
      <c r="G11" s="377">
        <f>'0.结构参数'!L48*100</f>
        <v>70</v>
      </c>
      <c r="H11" s="377">
        <f>'0.结构参数'!K48*100</f>
        <v>80</v>
      </c>
      <c r="I11" s="384">
        <f>('0.结构参数'!M48+'0.结构参数'!N48)/2*100</f>
        <v>2365</v>
      </c>
      <c r="J11" s="424">
        <f t="shared" si="0"/>
        <v>693.033</v>
      </c>
      <c r="K11" s="425">
        <f t="shared" si="1"/>
        <v>749.325</v>
      </c>
      <c r="L11" s="413"/>
      <c r="M11" s="433"/>
      <c r="N11" s="433"/>
      <c r="O11" s="433"/>
      <c r="P11" s="433"/>
      <c r="Q11" s="433"/>
      <c r="T11" s="454"/>
      <c r="U11" s="454"/>
      <c r="V11" s="454"/>
      <c r="W11" s="454"/>
      <c r="Y11" s="449"/>
      <c r="AA11" s="450"/>
      <c r="AB11" s="450"/>
      <c r="II11" s="138"/>
      <c r="IJ11" s="138"/>
      <c r="IK11" s="138"/>
    </row>
    <row r="12" spans="1:245">
      <c r="A12" s="367"/>
      <c r="B12" s="375" t="str">
        <f>'0.结构参数'!A49</f>
        <v>西U2</v>
      </c>
      <c r="C12" s="376">
        <f>MIN('0.结构参数'!I49,'0.结构参数'!J49)*100</f>
        <v>669.41</v>
      </c>
      <c r="D12" s="376">
        <f>MAX('0.结构参数'!I49,'0.结构参数'!J49)*100</f>
        <v>725.702</v>
      </c>
      <c r="E12" s="376">
        <f>MAX('0.结构参数'!E13,'0.结构参数'!F13)*100</f>
        <v>2000</v>
      </c>
      <c r="F12" s="376">
        <f>MIN('0.结构参数'!E13,'0.结构参数'!F13)*100</f>
        <v>2000</v>
      </c>
      <c r="G12" s="377">
        <f>'0.结构参数'!L49*100</f>
        <v>70</v>
      </c>
      <c r="H12" s="377">
        <f>'0.结构参数'!K49*100</f>
        <v>80</v>
      </c>
      <c r="I12" s="384">
        <f>('0.结构参数'!M49+'0.结构参数'!N49)/2*100</f>
        <v>2365</v>
      </c>
      <c r="J12" s="424">
        <f t="shared" si="0"/>
        <v>749.41</v>
      </c>
      <c r="K12" s="425">
        <f t="shared" si="1"/>
        <v>805.702</v>
      </c>
      <c r="L12" s="413"/>
      <c r="N12" s="433"/>
      <c r="O12" s="433"/>
      <c r="P12" s="433"/>
      <c r="Q12" s="433"/>
      <c r="Y12" s="449"/>
      <c r="AA12" s="450"/>
      <c r="AB12" s="450"/>
      <c r="II12" s="138"/>
      <c r="IJ12" s="138"/>
      <c r="IK12" s="138"/>
    </row>
    <row r="13" ht="13.5" customHeight="1" spans="1:246">
      <c r="A13" s="367"/>
      <c r="B13" s="375" t="str">
        <f>'0.结构参数'!A50</f>
        <v>西U1</v>
      </c>
      <c r="C13" s="376">
        <f>MIN('0.结构参数'!I50,'0.结构参数'!J50)*100</f>
        <v>725.702</v>
      </c>
      <c r="D13" s="376">
        <f>MAX('0.结构参数'!I50,'0.结构参数'!J50)*100</f>
        <v>725.702</v>
      </c>
      <c r="E13" s="376">
        <f>MAX('0.结构参数'!E14,'0.结构参数'!F14)*100</f>
        <v>2500</v>
      </c>
      <c r="F13" s="376">
        <f>MIN('0.结构参数'!E14,'0.结构参数'!F14)*100</f>
        <v>2500</v>
      </c>
      <c r="G13" s="377">
        <f>'0.结构参数'!L50*100</f>
        <v>70</v>
      </c>
      <c r="H13" s="377">
        <f>'0.结构参数'!K50*100</f>
        <v>80</v>
      </c>
      <c r="I13" s="384">
        <f>('0.结构参数'!M50+'0.结构参数'!N50)/2*100</f>
        <v>2365</v>
      </c>
      <c r="J13" s="424">
        <f t="shared" si="0"/>
        <v>805.702</v>
      </c>
      <c r="K13" s="425">
        <f t="shared" si="1"/>
        <v>805.702</v>
      </c>
      <c r="L13" s="413"/>
      <c r="M13" s="433"/>
      <c r="N13" s="433"/>
      <c r="O13" s="433"/>
      <c r="P13" s="433"/>
      <c r="Q13" s="433"/>
      <c r="Y13" s="449"/>
      <c r="AA13" s="450"/>
      <c r="AB13" s="450"/>
      <c r="IL13" s="363"/>
    </row>
    <row r="14" ht="13.5" customHeight="1" spans="1:246">
      <c r="A14" s="367"/>
      <c r="B14" s="375" t="str">
        <f>'0.结构参数'!A51</f>
        <v>东U1</v>
      </c>
      <c r="C14" s="376">
        <f>MIN('0.结构参数'!I51,'0.结构参数'!J51)*100</f>
        <v>706.817</v>
      </c>
      <c r="D14" s="376">
        <f>MAX('0.结构参数'!I51,'0.结构参数'!J51)*100</f>
        <v>768.277</v>
      </c>
      <c r="E14" s="376">
        <f>MAX('0.结构参数'!E15,'0.结构参数'!F15)*100</f>
        <v>800</v>
      </c>
      <c r="F14" s="376">
        <f>MIN('0.结构参数'!E15,'0.结构参数'!F15)*100</f>
        <v>800</v>
      </c>
      <c r="G14" s="377">
        <f>'0.结构参数'!L51*100</f>
        <v>80</v>
      </c>
      <c r="H14" s="377">
        <f>'0.结构参数'!K51*100</f>
        <v>90</v>
      </c>
      <c r="I14" s="384">
        <f>('0.结构参数'!M51+'0.结构参数'!N51)/2*100</f>
        <v>2385</v>
      </c>
      <c r="J14" s="424">
        <f t="shared" si="0"/>
        <v>796.817</v>
      </c>
      <c r="K14" s="425">
        <f t="shared" si="1"/>
        <v>858.277</v>
      </c>
      <c r="L14" s="413"/>
      <c r="M14" s="434"/>
      <c r="N14" s="433"/>
      <c r="O14" s="433"/>
      <c r="P14" s="433"/>
      <c r="Q14" s="433"/>
      <c r="R14" s="455"/>
      <c r="T14" s="456"/>
      <c r="U14" s="455"/>
      <c r="V14" s="455"/>
      <c r="W14" s="455"/>
      <c r="Y14" s="449"/>
      <c r="AA14" s="450"/>
      <c r="AB14" s="450"/>
      <c r="IL14" s="363"/>
    </row>
    <row r="15" ht="13.5" customHeight="1" spans="1:246">
      <c r="A15" s="367"/>
      <c r="B15" s="382" t="str">
        <f>'0.结构参数'!A52</f>
        <v>东U2</v>
      </c>
      <c r="C15" s="383">
        <f>MIN('0.结构参数'!I52,'0.结构参数'!J52)*100</f>
        <v>706.732</v>
      </c>
      <c r="D15" s="383">
        <f>MAX('0.结构参数'!I52,'0.结构参数'!J52)*100</f>
        <v>706.732</v>
      </c>
      <c r="E15" s="383">
        <f>MAX('0.结构参数'!E16,'0.结构参数'!F16)*100</f>
        <v>2000</v>
      </c>
      <c r="F15" s="383">
        <f>MIN('0.结构参数'!E16,'0.结构参数'!F16)*100</f>
        <v>2000</v>
      </c>
      <c r="G15" s="384">
        <f>'0.结构参数'!L52*100</f>
        <v>70</v>
      </c>
      <c r="H15" s="384">
        <f>'0.结构参数'!K52*100</f>
        <v>80</v>
      </c>
      <c r="I15" s="384">
        <f>('0.结构参数'!M52+'0.结构参数'!N52)/2*100</f>
        <v>2365</v>
      </c>
      <c r="J15" s="435">
        <f t="shared" si="0"/>
        <v>786.732</v>
      </c>
      <c r="K15" s="436">
        <f t="shared" si="1"/>
        <v>786.732</v>
      </c>
      <c r="L15" s="413"/>
      <c r="M15" s="433"/>
      <c r="N15" s="437"/>
      <c r="O15" s="437"/>
      <c r="P15" s="437"/>
      <c r="Q15" s="437"/>
      <c r="R15" s="455"/>
      <c r="T15" s="456"/>
      <c r="U15" s="455"/>
      <c r="V15" s="455"/>
      <c r="W15" s="455"/>
      <c r="Y15" s="449"/>
      <c r="AA15" s="450"/>
      <c r="AB15" s="450"/>
      <c r="IL15" s="363"/>
    </row>
    <row r="16" ht="13.5" customHeight="1" spans="1:246">
      <c r="A16" s="367"/>
      <c r="B16" s="382" t="str">
        <f>'0.结构参数'!A53</f>
        <v>东U3</v>
      </c>
      <c r="C16" s="383">
        <f>MIN('0.结构参数'!I53,'0.结构参数'!J53)*100</f>
        <v>650.047</v>
      </c>
      <c r="D16" s="383">
        <f>MAX('0.结构参数'!I53,'0.结构参数'!J53)*100</f>
        <v>706.647</v>
      </c>
      <c r="E16" s="383">
        <f>MAX('0.结构参数'!E17,'0.结构参数'!F17)*100</f>
        <v>2000</v>
      </c>
      <c r="F16" s="383">
        <f>MIN('0.结构参数'!E17,'0.结构参数'!F17)*100</f>
        <v>2000</v>
      </c>
      <c r="G16" s="384">
        <f>'0.结构参数'!L53*100</f>
        <v>70</v>
      </c>
      <c r="H16" s="384">
        <f>'0.结构参数'!K53*100</f>
        <v>80</v>
      </c>
      <c r="I16" s="384">
        <f>('0.结构参数'!M53+'0.结构参数'!N53)/2*100</f>
        <v>2365</v>
      </c>
      <c r="J16" s="435">
        <f t="shared" si="0"/>
        <v>730.047</v>
      </c>
      <c r="K16" s="436">
        <f t="shared" si="1"/>
        <v>786.647</v>
      </c>
      <c r="L16" s="413"/>
      <c r="M16" s="437"/>
      <c r="N16" s="437"/>
      <c r="O16" s="437"/>
      <c r="P16" s="437"/>
      <c r="Q16" s="437"/>
      <c r="R16" s="455"/>
      <c r="T16" s="456"/>
      <c r="U16" s="455"/>
      <c r="V16" s="455"/>
      <c r="W16" s="455"/>
      <c r="Y16" s="449"/>
      <c r="AA16" s="450"/>
      <c r="AB16" s="450"/>
      <c r="IL16" s="363"/>
    </row>
    <row r="17" ht="13.5" customHeight="1" spans="1:246">
      <c r="A17" s="367"/>
      <c r="B17" s="382" t="str">
        <f>'0.结构参数'!A54</f>
        <v>东U4</v>
      </c>
      <c r="C17" s="383">
        <f>MIN('0.结构参数'!I54,'0.结构参数'!J54)*100</f>
        <v>570.928</v>
      </c>
      <c r="D17" s="383">
        <f>MAX('0.结构参数'!I54,'0.结构参数'!J54)*100</f>
        <v>649.928</v>
      </c>
      <c r="E17" s="383">
        <f>MAX('0.结构参数'!E18,'0.结构参数'!F18)*100</f>
        <v>2000</v>
      </c>
      <c r="F17" s="383">
        <f>MIN('0.结构参数'!E18,'0.结构参数'!F18)*100</f>
        <v>2000</v>
      </c>
      <c r="G17" s="384">
        <f>'0.结构参数'!L54*100</f>
        <v>60</v>
      </c>
      <c r="H17" s="384">
        <f>'0.结构参数'!K54*100</f>
        <v>70</v>
      </c>
      <c r="I17" s="384">
        <f>('0.结构参数'!M54+'0.结构参数'!N54)/2*100</f>
        <v>2345</v>
      </c>
      <c r="J17" s="435">
        <f t="shared" si="0"/>
        <v>640.928</v>
      </c>
      <c r="K17" s="436">
        <f t="shared" si="1"/>
        <v>719.928</v>
      </c>
      <c r="L17" s="413"/>
      <c r="M17" s="437"/>
      <c r="N17" s="437"/>
      <c r="O17" s="437"/>
      <c r="P17" s="437"/>
      <c r="Q17" s="437"/>
      <c r="R17" s="455"/>
      <c r="T17" s="456"/>
      <c r="U17" s="455"/>
      <c r="V17" s="455"/>
      <c r="W17" s="455"/>
      <c r="Y17" s="449"/>
      <c r="AA17" s="450"/>
      <c r="AB17" s="450"/>
      <c r="IL17" s="363"/>
    </row>
    <row r="18" ht="13.5" customHeight="1" spans="1:246">
      <c r="A18" s="367"/>
      <c r="B18" s="382" t="str">
        <f>'0.结构参数'!A55</f>
        <v>东U5</v>
      </c>
      <c r="C18" s="383">
        <f>MIN('0.结构参数'!I55,'0.结构参数'!J55)*100</f>
        <v>491.81</v>
      </c>
      <c r="D18" s="383">
        <f>MAX('0.结构参数'!I55,'0.结构参数'!J55)*100</f>
        <v>570.81</v>
      </c>
      <c r="E18" s="383">
        <f>MAX('0.结构参数'!E19,'0.结构参数'!F19)*100</f>
        <v>2000</v>
      </c>
      <c r="F18" s="383">
        <f>MIN('0.结构参数'!E19,'0.结构参数'!F19)*100</f>
        <v>2000</v>
      </c>
      <c r="G18" s="384">
        <f>'0.结构参数'!L55*100</f>
        <v>60</v>
      </c>
      <c r="H18" s="384">
        <f>'0.结构参数'!K55*100</f>
        <v>70</v>
      </c>
      <c r="I18" s="384">
        <f>('0.结构参数'!M55+'0.结构参数'!N55)/2*100</f>
        <v>2345</v>
      </c>
      <c r="J18" s="435">
        <f t="shared" si="0"/>
        <v>561.81</v>
      </c>
      <c r="K18" s="436">
        <f t="shared" si="1"/>
        <v>640.81</v>
      </c>
      <c r="L18" s="413"/>
      <c r="M18" s="437"/>
      <c r="N18" s="437"/>
      <c r="O18" s="437"/>
      <c r="P18" s="437"/>
      <c r="Q18" s="437"/>
      <c r="R18" s="455"/>
      <c r="T18" s="456"/>
      <c r="U18" s="455"/>
      <c r="V18" s="455"/>
      <c r="W18" s="455"/>
      <c r="Y18" s="449"/>
      <c r="AA18" s="450"/>
      <c r="AB18" s="450"/>
      <c r="IL18" s="363"/>
    </row>
    <row r="19" ht="13.5" customHeight="1" spans="1:246">
      <c r="A19" s="367"/>
      <c r="B19" s="382" t="str">
        <f>'0.结构参数'!A56</f>
        <v>东U6</v>
      </c>
      <c r="C19" s="383">
        <f>MIN('0.结构参数'!I56,'0.结构参数'!J56)*100</f>
        <v>412.691</v>
      </c>
      <c r="D19" s="383">
        <f>MAX('0.结构参数'!I56,'0.结构参数'!J56)*100</f>
        <v>491.691</v>
      </c>
      <c r="E19" s="383">
        <f>MAX('0.结构参数'!E20,'0.结构参数'!F20)*100</f>
        <v>2000</v>
      </c>
      <c r="F19" s="383">
        <f>MIN('0.结构参数'!E20,'0.结构参数'!F20)*100</f>
        <v>2000</v>
      </c>
      <c r="G19" s="384">
        <f>'0.结构参数'!L56*100</f>
        <v>50</v>
      </c>
      <c r="H19" s="384">
        <f>'0.结构参数'!K56*100</f>
        <v>60</v>
      </c>
      <c r="I19" s="384">
        <f>('0.结构参数'!M56+'0.结构参数'!N56)/2*100</f>
        <v>2325</v>
      </c>
      <c r="J19" s="435">
        <f t="shared" si="0"/>
        <v>472.691</v>
      </c>
      <c r="K19" s="436">
        <f t="shared" si="1"/>
        <v>551.691</v>
      </c>
      <c r="L19" s="413"/>
      <c r="M19" s="437"/>
      <c r="N19" s="437"/>
      <c r="O19" s="437"/>
      <c r="P19" s="437"/>
      <c r="Q19" s="437"/>
      <c r="R19" s="455"/>
      <c r="T19" s="456"/>
      <c r="U19" s="455"/>
      <c r="V19" s="455"/>
      <c r="W19" s="455"/>
      <c r="Y19" s="449"/>
      <c r="AA19" s="450"/>
      <c r="AB19" s="450"/>
      <c r="IL19" s="363"/>
    </row>
    <row r="20" ht="13.5" customHeight="1" spans="1:246">
      <c r="A20" s="367"/>
      <c r="B20" s="382" t="str">
        <f>'0.结构参数'!A57</f>
        <v>东U7</v>
      </c>
      <c r="C20" s="383">
        <f>MIN('0.结构参数'!I57,'0.结构参数'!J57)*100</f>
        <v>333.573</v>
      </c>
      <c r="D20" s="383">
        <f>MAX('0.结构参数'!I57,'0.结构参数'!J57)*100</f>
        <v>412.573</v>
      </c>
      <c r="E20" s="383">
        <f>MAX('0.结构参数'!E21,'0.结构参数'!F21)*100</f>
        <v>2000</v>
      </c>
      <c r="F20" s="383">
        <f>MIN('0.结构参数'!E21,'0.结构参数'!F21)*100</f>
        <v>2000</v>
      </c>
      <c r="G20" s="384">
        <f>'0.结构参数'!L57*100</f>
        <v>50</v>
      </c>
      <c r="H20" s="384">
        <f>'0.结构参数'!K57*100</f>
        <v>60</v>
      </c>
      <c r="I20" s="384">
        <f>('0.结构参数'!M57+'0.结构参数'!N57)/2*100</f>
        <v>2325</v>
      </c>
      <c r="J20" s="435">
        <f t="shared" si="0"/>
        <v>393.573</v>
      </c>
      <c r="K20" s="436">
        <f t="shared" si="1"/>
        <v>472.573</v>
      </c>
      <c r="L20" s="413"/>
      <c r="M20" s="437"/>
      <c r="N20" s="437"/>
      <c r="O20" s="437"/>
      <c r="P20" s="437"/>
      <c r="Q20" s="437"/>
      <c r="R20" s="455"/>
      <c r="T20" s="456"/>
      <c r="U20" s="455"/>
      <c r="V20" s="455"/>
      <c r="W20" s="455"/>
      <c r="Y20" s="449"/>
      <c r="AA20" s="450"/>
      <c r="AB20" s="450"/>
      <c r="IL20" s="363"/>
    </row>
    <row r="21" ht="13.5" customHeight="1" spans="1:246">
      <c r="A21" s="367"/>
      <c r="B21" s="382" t="str">
        <f>'0.结构参数'!A58</f>
        <v>东U8</v>
      </c>
      <c r="C21" s="383">
        <f>MIN('0.结构参数'!I58,'0.结构参数'!J58)*100</f>
        <v>254.454</v>
      </c>
      <c r="D21" s="383">
        <f>MAX('0.结构参数'!I58,'0.结构参数'!J58)*100</f>
        <v>333.454</v>
      </c>
      <c r="E21" s="383">
        <f>MAX('0.结构参数'!E22,'0.结构参数'!F22)*100</f>
        <v>2000</v>
      </c>
      <c r="F21" s="383">
        <f>MIN('0.结构参数'!E22,'0.结构参数'!F22)*100</f>
        <v>2000</v>
      </c>
      <c r="G21" s="384">
        <f>'0.结构参数'!L58*100</f>
        <v>30</v>
      </c>
      <c r="H21" s="384">
        <f>'0.结构参数'!K58*100</f>
        <v>40</v>
      </c>
      <c r="I21" s="384">
        <f>('0.结构参数'!M58+'0.结构参数'!N58)/2*100</f>
        <v>2285</v>
      </c>
      <c r="J21" s="435">
        <f t="shared" si="0"/>
        <v>294.454</v>
      </c>
      <c r="K21" s="436">
        <f t="shared" si="1"/>
        <v>373.454</v>
      </c>
      <c r="L21" s="413"/>
      <c r="M21" s="437"/>
      <c r="N21" s="437"/>
      <c r="O21" s="437"/>
      <c r="P21" s="437"/>
      <c r="Q21" s="437"/>
      <c r="R21" s="455"/>
      <c r="T21" s="456"/>
      <c r="U21" s="455"/>
      <c r="V21" s="455"/>
      <c r="W21" s="455"/>
      <c r="Y21" s="449"/>
      <c r="AA21" s="450"/>
      <c r="AB21" s="450"/>
      <c r="IL21" s="363"/>
    </row>
    <row r="22" ht="13.5" customHeight="1" spans="1:246">
      <c r="A22" s="367"/>
      <c r="B22" s="382" t="str">
        <f>'0.结构参数'!A59</f>
        <v>东U9</v>
      </c>
      <c r="C22" s="383">
        <f>MIN('0.结构参数'!I59,'0.结构参数'!J59)*100</f>
        <v>194.105</v>
      </c>
      <c r="D22" s="383">
        <f>MAX('0.结构参数'!I59,'0.结构参数'!J59)*100</f>
        <v>254.364</v>
      </c>
      <c r="E22" s="383">
        <f>MAX('0.结构参数'!E23,'0.结构参数'!F23)*100</f>
        <v>2000</v>
      </c>
      <c r="F22" s="383">
        <f>MIN('0.结构参数'!E23,'0.结构参数'!F23)*100</f>
        <v>2000</v>
      </c>
      <c r="G22" s="384">
        <f>'0.结构参数'!L59*100</f>
        <v>30</v>
      </c>
      <c r="H22" s="384">
        <f>'0.结构参数'!K59*100</f>
        <v>40</v>
      </c>
      <c r="I22" s="384">
        <f>('0.结构参数'!M59+'0.结构参数'!N59)/2*100</f>
        <v>2285</v>
      </c>
      <c r="J22" s="435">
        <f t="shared" si="0"/>
        <v>234.105</v>
      </c>
      <c r="K22" s="436">
        <f t="shared" si="1"/>
        <v>294.364</v>
      </c>
      <c r="L22" s="413"/>
      <c r="M22" s="437"/>
      <c r="N22" s="437"/>
      <c r="O22" s="437"/>
      <c r="P22" s="437"/>
      <c r="Q22" s="437"/>
      <c r="R22" s="455"/>
      <c r="T22" s="456"/>
      <c r="U22" s="455"/>
      <c r="V22" s="455"/>
      <c r="W22" s="455"/>
      <c r="Y22" s="449"/>
      <c r="AA22" s="450"/>
      <c r="AB22" s="450"/>
      <c r="IL22" s="363"/>
    </row>
    <row r="23" ht="13.5" customHeight="1" spans="1:246">
      <c r="A23" s="367"/>
      <c r="B23" s="382" t="str">
        <f>'0.结构参数'!A60</f>
        <v>东U10</v>
      </c>
      <c r="C23" s="383">
        <f>MIN('0.结构参数'!I60,'0.结构参数'!J60)*100</f>
        <v>133.755</v>
      </c>
      <c r="D23" s="383">
        <f>MAX('0.结构参数'!I60,'0.结构参数'!J60)*100</f>
        <v>194.014</v>
      </c>
      <c r="E23" s="383">
        <f>MAX('0.结构参数'!E24,'0.结构参数'!F24)*100</f>
        <v>2000</v>
      </c>
      <c r="F23" s="383">
        <f>MIN('0.结构参数'!E24,'0.结构参数'!F24)*100</f>
        <v>2000</v>
      </c>
      <c r="G23" s="384">
        <f>'0.结构参数'!L60*100</f>
        <v>30</v>
      </c>
      <c r="H23" s="384">
        <f>'0.结构参数'!K60*100</f>
        <v>40</v>
      </c>
      <c r="I23" s="384">
        <f>('0.结构参数'!M60+'0.结构参数'!N60)/2*100</f>
        <v>2285</v>
      </c>
      <c r="J23" s="435">
        <f t="shared" si="0"/>
        <v>173.755</v>
      </c>
      <c r="K23" s="436">
        <f t="shared" si="1"/>
        <v>234.014</v>
      </c>
      <c r="L23" s="413"/>
      <c r="M23" s="437"/>
      <c r="N23" s="437"/>
      <c r="O23" s="437"/>
      <c r="P23" s="437"/>
      <c r="Q23" s="437"/>
      <c r="R23" s="455"/>
      <c r="T23" s="456"/>
      <c r="U23" s="455"/>
      <c r="V23" s="455"/>
      <c r="W23" s="455"/>
      <c r="Y23" s="449"/>
      <c r="AA23" s="450"/>
      <c r="AB23" s="450"/>
      <c r="IL23" s="363"/>
    </row>
    <row r="24" ht="13.5" customHeight="1" spans="1:246">
      <c r="A24" s="367"/>
      <c r="B24" s="382" t="str">
        <f>'0.结构参数'!A61</f>
        <v>西U10-1</v>
      </c>
      <c r="C24" s="383">
        <f>MIN('0.结构参数'!I61,'0.结构参数'!J61)*100</f>
        <v>130</v>
      </c>
      <c r="D24" s="383">
        <f>MAX('0.结构参数'!I61,'0.结构参数'!J61)*100</f>
        <v>161.126</v>
      </c>
      <c r="E24" s="383">
        <f>MAX('0.结构参数'!E25,'0.结构参数'!F25)*100</f>
        <v>2000</v>
      </c>
      <c r="F24" s="383">
        <f>MIN('0.结构参数'!E25,'0.结构参数'!F25)*100</f>
        <v>2000</v>
      </c>
      <c r="G24" s="384">
        <f>'0.结构参数'!L61*100</f>
        <v>30</v>
      </c>
      <c r="H24" s="384">
        <f>'0.结构参数'!K61*100</f>
        <v>40</v>
      </c>
      <c r="I24" s="384">
        <f>('0.结构参数'!M61+'0.结构参数'!N61)/2*100</f>
        <v>2285</v>
      </c>
      <c r="J24" s="435">
        <f t="shared" si="0"/>
        <v>170</v>
      </c>
      <c r="K24" s="436">
        <f t="shared" si="1"/>
        <v>201.126</v>
      </c>
      <c r="L24" s="413"/>
      <c r="M24" s="437"/>
      <c r="N24" s="437"/>
      <c r="O24" s="437"/>
      <c r="P24" s="437"/>
      <c r="Q24" s="437"/>
      <c r="R24" s="455"/>
      <c r="T24" s="456"/>
      <c r="U24" s="455"/>
      <c r="V24" s="455"/>
      <c r="W24" s="455"/>
      <c r="Y24" s="449"/>
      <c r="AA24" s="450"/>
      <c r="AB24" s="450"/>
      <c r="IL24" s="363"/>
    </row>
    <row r="25" ht="13.5" customHeight="1" spans="1:246">
      <c r="A25" s="367"/>
      <c r="B25" s="382" t="str">
        <f>'0.结构参数'!A62</f>
        <v>西U9-1</v>
      </c>
      <c r="C25" s="383">
        <f>MIN('0.结构参数'!I62,'0.结构参数'!J62)*100</f>
        <v>161.21</v>
      </c>
      <c r="D25" s="383">
        <f>MAX('0.结构参数'!I62,'0.结构参数'!J62)*100</f>
        <v>217.365</v>
      </c>
      <c r="E25" s="383">
        <f>MAX('0.结构参数'!E26,'0.结构参数'!F26)*100</f>
        <v>2000</v>
      </c>
      <c r="F25" s="383">
        <f>MIN('0.结构参数'!E26,'0.结构参数'!F26)*100</f>
        <v>2000</v>
      </c>
      <c r="G25" s="384">
        <f>'0.结构参数'!L62*100</f>
        <v>30</v>
      </c>
      <c r="H25" s="384">
        <f>'0.结构参数'!K62*100</f>
        <v>40</v>
      </c>
      <c r="I25" s="384">
        <f>('0.结构参数'!M62+'0.结构参数'!N62)/2*100</f>
        <v>2285</v>
      </c>
      <c r="J25" s="435">
        <f t="shared" si="0"/>
        <v>201.21</v>
      </c>
      <c r="K25" s="436">
        <f t="shared" si="1"/>
        <v>257.365</v>
      </c>
      <c r="L25" s="413"/>
      <c r="M25" s="437"/>
      <c r="N25" s="437"/>
      <c r="O25" s="437"/>
      <c r="P25" s="437"/>
      <c r="Q25" s="437"/>
      <c r="R25" s="455"/>
      <c r="T25" s="456"/>
      <c r="U25" s="455"/>
      <c r="V25" s="455"/>
      <c r="W25" s="455"/>
      <c r="Y25" s="449"/>
      <c r="AA25" s="450"/>
      <c r="AB25" s="450"/>
      <c r="IL25" s="363"/>
    </row>
    <row r="26" ht="13.5" customHeight="1" spans="1:246">
      <c r="A26" s="367"/>
      <c r="B26" s="382" t="str">
        <f>'0.结构参数'!A63</f>
        <v>西U6-1</v>
      </c>
      <c r="C26" s="383">
        <f>MIN('0.结构参数'!I63,'0.结构参数'!J63)*100</f>
        <v>375.682</v>
      </c>
      <c r="D26" s="383">
        <f>MAX('0.结构参数'!I63,'0.结构参数'!J63)*100</f>
        <v>454.681</v>
      </c>
      <c r="E26" s="383">
        <f>MAX('0.结构参数'!E27,'0.结构参数'!F27)*100</f>
        <v>2000</v>
      </c>
      <c r="F26" s="383">
        <f>MIN('0.结构参数'!E27,'0.结构参数'!F27)*100</f>
        <v>2000</v>
      </c>
      <c r="G26" s="384">
        <f>'0.结构参数'!L63*100</f>
        <v>50</v>
      </c>
      <c r="H26" s="384">
        <f>'0.结构参数'!K63*100</f>
        <v>60</v>
      </c>
      <c r="I26" s="384">
        <f>('0.结构参数'!M63+'0.结构参数'!N63)/2*100</f>
        <v>1350</v>
      </c>
      <c r="J26" s="435">
        <f t="shared" si="0"/>
        <v>435.682</v>
      </c>
      <c r="K26" s="436">
        <f t="shared" si="1"/>
        <v>514.681</v>
      </c>
      <c r="L26" s="413"/>
      <c r="M26" s="437"/>
      <c r="N26" s="437"/>
      <c r="O26" s="437"/>
      <c r="P26" s="437"/>
      <c r="Q26" s="437"/>
      <c r="R26" s="455"/>
      <c r="T26" s="456"/>
      <c r="U26" s="455"/>
      <c r="V26" s="455"/>
      <c r="W26" s="455"/>
      <c r="Y26" s="449"/>
      <c r="AA26" s="450"/>
      <c r="AB26" s="450"/>
      <c r="IL26" s="363"/>
    </row>
    <row r="27" ht="13.5" customHeight="1" spans="1:246">
      <c r="A27" s="367"/>
      <c r="B27" s="382" t="str">
        <f>'0.结构参数'!A64</f>
        <v>西U5-1</v>
      </c>
      <c r="C27" s="383">
        <f>MIN('0.结构参数'!I64,'0.结构参数'!J64)*100</f>
        <v>454.799</v>
      </c>
      <c r="D27" s="383">
        <f>MAX('0.结构参数'!I64,'0.结构参数'!J64)*100</f>
        <v>533.797</v>
      </c>
      <c r="E27" s="383">
        <f>MAX('0.结构参数'!E28,'0.结构参数'!F28)*100</f>
        <v>2000</v>
      </c>
      <c r="F27" s="383">
        <f>MIN('0.结构参数'!E28,'0.结构参数'!F28)*100</f>
        <v>2000</v>
      </c>
      <c r="G27" s="384">
        <f>'0.结构参数'!L64*100</f>
        <v>60</v>
      </c>
      <c r="H27" s="384">
        <f>'0.结构参数'!K64*100</f>
        <v>70</v>
      </c>
      <c r="I27" s="384">
        <f>('0.结构参数'!M64+'0.结构参数'!N64)/2*100</f>
        <v>1370</v>
      </c>
      <c r="J27" s="435">
        <f t="shared" si="0"/>
        <v>524.799</v>
      </c>
      <c r="K27" s="436">
        <f t="shared" si="1"/>
        <v>603.797</v>
      </c>
      <c r="L27" s="413"/>
      <c r="M27" s="437"/>
      <c r="N27" s="437"/>
      <c r="O27" s="437"/>
      <c r="P27" s="437"/>
      <c r="Q27" s="437"/>
      <c r="R27" s="455"/>
      <c r="T27" s="456"/>
      <c r="U27" s="455"/>
      <c r="V27" s="455"/>
      <c r="W27" s="455"/>
      <c r="Y27" s="449"/>
      <c r="AA27" s="450"/>
      <c r="AB27" s="450"/>
      <c r="IL27" s="363"/>
    </row>
    <row r="28" ht="13.5" customHeight="1" spans="1:246">
      <c r="A28" s="367"/>
      <c r="B28" s="382" t="str">
        <f>'0.结构参数'!A65</f>
        <v>西U4-1</v>
      </c>
      <c r="C28" s="383">
        <f>MIN('0.结构参数'!I65,'0.结构参数'!J65)*100</f>
        <v>533.916</v>
      </c>
      <c r="D28" s="383">
        <f>MAX('0.结构参数'!I65,'0.结构参数'!J65)*100</f>
        <v>612.914</v>
      </c>
      <c r="E28" s="383">
        <f>MAX('0.结构参数'!E29,'0.结构参数'!F29)*100</f>
        <v>2000</v>
      </c>
      <c r="F28" s="383">
        <f>MIN('0.结构参数'!E29,'0.结构参数'!F29)*100</f>
        <v>2000</v>
      </c>
      <c r="G28" s="384">
        <f>'0.结构参数'!L65*100</f>
        <v>60</v>
      </c>
      <c r="H28" s="384">
        <f>'0.结构参数'!K65*100</f>
        <v>70</v>
      </c>
      <c r="I28" s="384">
        <f>('0.结构参数'!M65+'0.结构参数'!N65)/2*100</f>
        <v>1370</v>
      </c>
      <c r="J28" s="435">
        <f t="shared" si="0"/>
        <v>603.916</v>
      </c>
      <c r="K28" s="436">
        <f t="shared" si="1"/>
        <v>682.914</v>
      </c>
      <c r="L28" s="413"/>
      <c r="M28" s="437"/>
      <c r="N28" s="437"/>
      <c r="O28" s="437"/>
      <c r="P28" s="437"/>
      <c r="Q28" s="437"/>
      <c r="R28" s="455"/>
      <c r="T28" s="456"/>
      <c r="U28" s="455"/>
      <c r="V28" s="455"/>
      <c r="W28" s="455"/>
      <c r="Y28" s="449"/>
      <c r="AA28" s="450"/>
      <c r="AB28" s="450"/>
      <c r="IL28" s="363"/>
    </row>
    <row r="29" ht="13.5" customHeight="1" spans="1:246">
      <c r="A29" s="367"/>
      <c r="B29" s="382" t="str">
        <f>'0.结构参数'!A66</f>
        <v>西U3-1</v>
      </c>
      <c r="C29" s="383">
        <f>MIN('0.结构参数'!I66,'0.结构参数'!J66)*100</f>
        <v>613.033</v>
      </c>
      <c r="D29" s="383">
        <f>MAX('0.结构参数'!I66,'0.结构参数'!J66)*100</f>
        <v>669.325</v>
      </c>
      <c r="E29" s="383">
        <f>MAX('0.结构参数'!E30,'0.结构参数'!F30)*100</f>
        <v>2000</v>
      </c>
      <c r="F29" s="383">
        <f>MIN('0.结构参数'!E30,'0.结构参数'!F30)*100</f>
        <v>2000</v>
      </c>
      <c r="G29" s="384">
        <f>'0.结构参数'!L66*100</f>
        <v>70</v>
      </c>
      <c r="H29" s="384">
        <f>'0.结构参数'!K66*100</f>
        <v>80</v>
      </c>
      <c r="I29" s="384">
        <f>('0.结构参数'!M66+'0.结构参数'!N66)/2*100</f>
        <v>1390</v>
      </c>
      <c r="J29" s="435">
        <f t="shared" si="0"/>
        <v>693.033</v>
      </c>
      <c r="K29" s="436">
        <f t="shared" si="1"/>
        <v>749.325</v>
      </c>
      <c r="L29" s="413"/>
      <c r="M29" s="437"/>
      <c r="N29" s="437"/>
      <c r="O29" s="437"/>
      <c r="P29" s="437"/>
      <c r="Q29" s="437"/>
      <c r="R29" s="455"/>
      <c r="T29" s="456"/>
      <c r="U29" s="455"/>
      <c r="V29" s="455"/>
      <c r="W29" s="455"/>
      <c r="Y29" s="449"/>
      <c r="AA29" s="450"/>
      <c r="AB29" s="450"/>
      <c r="IL29" s="363"/>
    </row>
    <row r="30" ht="13.5" customHeight="1" spans="1:246">
      <c r="A30" s="367"/>
      <c r="B30" s="382" t="str">
        <f>'0.结构参数'!A67</f>
        <v>西U2-1</v>
      </c>
      <c r="C30" s="383">
        <f>MIN('0.结构参数'!I67,'0.结构参数'!J67)*100</f>
        <v>669.41</v>
      </c>
      <c r="D30" s="383">
        <f>MAX('0.结构参数'!I67,'0.结构参数'!J67)*100</f>
        <v>725.702</v>
      </c>
      <c r="E30" s="383">
        <f>MAX('0.结构参数'!E31,'0.结构参数'!F31)*100</f>
        <v>2000</v>
      </c>
      <c r="F30" s="383">
        <f>MIN('0.结构参数'!E31,'0.结构参数'!F31)*100</f>
        <v>2000</v>
      </c>
      <c r="G30" s="384">
        <f>'0.结构参数'!L67*100</f>
        <v>70</v>
      </c>
      <c r="H30" s="384">
        <f>'0.结构参数'!K67*100</f>
        <v>80</v>
      </c>
      <c r="I30" s="384">
        <f>('0.结构参数'!M67+'0.结构参数'!N67)/2*100</f>
        <v>2667</v>
      </c>
      <c r="J30" s="435">
        <f t="shared" si="0"/>
        <v>749.41</v>
      </c>
      <c r="K30" s="436">
        <f t="shared" si="1"/>
        <v>805.702</v>
      </c>
      <c r="L30" s="413"/>
      <c r="M30" s="437"/>
      <c r="N30" s="437"/>
      <c r="O30" s="437"/>
      <c r="P30" s="437"/>
      <c r="Q30" s="437"/>
      <c r="R30" s="455"/>
      <c r="T30" s="456"/>
      <c r="U30" s="455"/>
      <c r="V30" s="455"/>
      <c r="W30" s="455"/>
      <c r="Y30" s="449"/>
      <c r="AA30" s="450"/>
      <c r="AB30" s="450"/>
      <c r="IL30" s="363"/>
    </row>
    <row r="31" ht="13.5" customHeight="1" spans="1:246">
      <c r="A31" s="367"/>
      <c r="B31" s="382" t="str">
        <f>'0.结构参数'!A68</f>
        <v>西U6-2</v>
      </c>
      <c r="C31" s="383">
        <f>MIN('0.结构参数'!I68,'0.结构参数'!J68)*100</f>
        <v>375.682</v>
      </c>
      <c r="D31" s="383">
        <f>MAX('0.结构参数'!I68,'0.结构参数'!J68)*100</f>
        <v>454.681</v>
      </c>
      <c r="E31" s="383">
        <f>MAX('0.结构参数'!E32,'0.结构参数'!F32)*100</f>
        <v>2000</v>
      </c>
      <c r="F31" s="383">
        <f>MIN('0.结构参数'!E32,'0.结构参数'!F32)*100</f>
        <v>2000</v>
      </c>
      <c r="G31" s="384">
        <f>'0.结构参数'!L68*100</f>
        <v>50</v>
      </c>
      <c r="H31" s="384">
        <f>'0.结构参数'!K68*100</f>
        <v>60</v>
      </c>
      <c r="I31" s="384">
        <f>('0.结构参数'!M68+'0.结构参数'!N68)/2*100</f>
        <v>954.5</v>
      </c>
      <c r="J31" s="435">
        <f t="shared" si="0"/>
        <v>435.682</v>
      </c>
      <c r="K31" s="436">
        <f t="shared" si="1"/>
        <v>514.681</v>
      </c>
      <c r="L31" s="413"/>
      <c r="M31" s="437"/>
      <c r="N31" s="437"/>
      <c r="O31" s="437"/>
      <c r="P31" s="437"/>
      <c r="Q31" s="437"/>
      <c r="R31" s="455"/>
      <c r="T31" s="456"/>
      <c r="U31" s="455"/>
      <c r="V31" s="455"/>
      <c r="W31" s="455"/>
      <c r="Y31" s="449"/>
      <c r="AA31" s="450"/>
      <c r="AB31" s="450"/>
      <c r="IL31" s="363"/>
    </row>
    <row r="32" ht="13.5" customHeight="1" spans="1:246">
      <c r="A32" s="367"/>
      <c r="B32" s="382" t="str">
        <f>'0.结构参数'!A69</f>
        <v>西U5-2</v>
      </c>
      <c r="C32" s="383">
        <f>MIN('0.结构参数'!I69,'0.结构参数'!J69)*100</f>
        <v>454.799</v>
      </c>
      <c r="D32" s="383">
        <f>MAX('0.结构参数'!I69,'0.结构参数'!J69)*100</f>
        <v>533.797</v>
      </c>
      <c r="E32" s="383">
        <f>MAX('0.结构参数'!E33,'0.结构参数'!F33)*100</f>
        <v>2000</v>
      </c>
      <c r="F32" s="383">
        <f>MIN('0.结构参数'!E33,'0.结构参数'!F33)*100</f>
        <v>2000</v>
      </c>
      <c r="G32" s="384">
        <f>'0.结构参数'!L69*100</f>
        <v>60</v>
      </c>
      <c r="H32" s="384">
        <f>'0.结构参数'!K69*100</f>
        <v>70</v>
      </c>
      <c r="I32" s="384">
        <f>('0.结构参数'!M69+'0.结构参数'!N69)/2*100</f>
        <v>974.5</v>
      </c>
      <c r="J32" s="435">
        <f t="shared" si="0"/>
        <v>524.799</v>
      </c>
      <c r="K32" s="436">
        <f t="shared" si="1"/>
        <v>603.797</v>
      </c>
      <c r="L32" s="413"/>
      <c r="M32" s="437"/>
      <c r="N32" s="437"/>
      <c r="O32" s="437"/>
      <c r="P32" s="437"/>
      <c r="Q32" s="437"/>
      <c r="R32" s="455"/>
      <c r="T32" s="456"/>
      <c r="U32" s="455"/>
      <c r="V32" s="455"/>
      <c r="W32" s="455"/>
      <c r="Y32" s="449"/>
      <c r="AA32" s="450"/>
      <c r="AB32" s="450"/>
      <c r="IL32" s="363"/>
    </row>
    <row r="33" ht="13.5" customHeight="1" spans="1:246">
      <c r="A33" s="367"/>
      <c r="B33" s="382" t="str">
        <f>'0.结构参数'!A70</f>
        <v>西U4-2</v>
      </c>
      <c r="C33" s="383">
        <f>MIN('0.结构参数'!I70,'0.结构参数'!J70)*100</f>
        <v>533.916</v>
      </c>
      <c r="D33" s="383">
        <f>MAX('0.结构参数'!I70,'0.结构参数'!J70)*100</f>
        <v>612.914</v>
      </c>
      <c r="E33" s="383">
        <f>MAX('0.结构参数'!E34,'0.结构参数'!F34)*100</f>
        <v>2000</v>
      </c>
      <c r="F33" s="383">
        <f>MIN('0.结构参数'!E34,'0.结构参数'!F34)*100</f>
        <v>2000</v>
      </c>
      <c r="G33" s="384">
        <f>'0.结构参数'!L70*100</f>
        <v>60</v>
      </c>
      <c r="H33" s="384">
        <f>'0.结构参数'!K70*100</f>
        <v>70</v>
      </c>
      <c r="I33" s="384">
        <f>('0.结构参数'!M70+'0.结构参数'!N70)/2*100</f>
        <v>920</v>
      </c>
      <c r="J33" s="435">
        <f t="shared" si="0"/>
        <v>603.916</v>
      </c>
      <c r="K33" s="436">
        <f t="shared" si="1"/>
        <v>682.914</v>
      </c>
      <c r="L33" s="413"/>
      <c r="M33" s="437"/>
      <c r="N33" s="437"/>
      <c r="O33" s="437"/>
      <c r="P33" s="437"/>
      <c r="Q33" s="437"/>
      <c r="R33" s="455"/>
      <c r="T33" s="456"/>
      <c r="U33" s="455"/>
      <c r="V33" s="455"/>
      <c r="W33" s="455"/>
      <c r="Y33" s="449"/>
      <c r="AA33" s="450"/>
      <c r="AB33" s="450"/>
      <c r="IL33" s="363"/>
    </row>
    <row r="34" ht="13.5" customHeight="1" spans="1:246">
      <c r="A34" s="367"/>
      <c r="B34" s="382" t="str">
        <f>'0.结构参数'!A71</f>
        <v>西U3-2</v>
      </c>
      <c r="C34" s="383">
        <f>MIN('0.结构参数'!I71,'0.结构参数'!J71)*100</f>
        <v>613.033</v>
      </c>
      <c r="D34" s="383">
        <f>MAX('0.结构参数'!I71,'0.结构参数'!J71)*100</f>
        <v>669.325</v>
      </c>
      <c r="E34" s="383">
        <f>MAX('0.结构参数'!E35,'0.结构参数'!F35)*100</f>
        <v>2000</v>
      </c>
      <c r="F34" s="383">
        <f>MIN('0.结构参数'!E35,'0.结构参数'!F35)*100</f>
        <v>2000</v>
      </c>
      <c r="G34" s="384">
        <f>'0.结构参数'!L71*100</f>
        <v>70</v>
      </c>
      <c r="H34" s="384">
        <f>'0.结构参数'!K71*100</f>
        <v>80</v>
      </c>
      <c r="I34" s="384">
        <f>('0.结构参数'!M71+'0.结构参数'!N71)/2*100</f>
        <v>1243</v>
      </c>
      <c r="J34" s="435">
        <f t="shared" si="0"/>
        <v>693.033</v>
      </c>
      <c r="K34" s="436">
        <f t="shared" si="1"/>
        <v>749.325</v>
      </c>
      <c r="L34" s="413"/>
      <c r="M34" s="437"/>
      <c r="N34" s="437"/>
      <c r="O34" s="437"/>
      <c r="P34" s="437"/>
      <c r="Q34" s="437"/>
      <c r="R34" s="455"/>
      <c r="T34" s="456"/>
      <c r="U34" s="455"/>
      <c r="V34" s="455"/>
      <c r="W34" s="455"/>
      <c r="Y34" s="449"/>
      <c r="AA34" s="450"/>
      <c r="AB34" s="450"/>
      <c r="IL34" s="363"/>
    </row>
    <row r="35" ht="13.5" customHeight="1" spans="1:246">
      <c r="A35" s="367"/>
      <c r="B35" s="385">
        <f>'0.结构参数'!A72</f>
        <v>0</v>
      </c>
      <c r="C35" s="386">
        <f>MIN('0.结构参数'!I72,'0.结构参数'!J72)*100</f>
        <v>0</v>
      </c>
      <c r="D35" s="386">
        <f>MAX('0.结构参数'!I72,'0.结构参数'!J72)*100</f>
        <v>0</v>
      </c>
      <c r="E35" s="386">
        <f>MAX('0.结构参数'!E36,'0.结构参数'!F36)*100</f>
        <v>0</v>
      </c>
      <c r="F35" s="386">
        <f>MIN('0.结构参数'!E36,'0.结构参数'!F36)*100</f>
        <v>0</v>
      </c>
      <c r="G35" s="387">
        <f>'0.结构参数'!L72*100</f>
        <v>30</v>
      </c>
      <c r="H35" s="387">
        <f>'0.结构参数'!K72*100</f>
        <v>40</v>
      </c>
      <c r="I35" s="384">
        <f>('0.结构参数'!M72+'0.结构参数'!N72)/2*100</f>
        <v>60</v>
      </c>
      <c r="J35" s="438">
        <f t="shared" si="0"/>
        <v>40</v>
      </c>
      <c r="K35" s="439">
        <f t="shared" si="1"/>
        <v>40</v>
      </c>
      <c r="L35" s="413"/>
      <c r="M35" s="432"/>
      <c r="N35" s="432"/>
      <c r="O35" s="432"/>
      <c r="P35" s="432"/>
      <c r="Q35" s="432"/>
      <c r="R35" s="455"/>
      <c r="T35" s="456"/>
      <c r="U35" s="455"/>
      <c r="V35" s="455"/>
      <c r="W35" s="455"/>
      <c r="IL35" s="363"/>
    </row>
    <row r="36" ht="13.5" customHeight="1" spans="1:245">
      <c r="A36" s="367"/>
      <c r="B36" s="388"/>
      <c r="C36" s="389"/>
      <c r="D36" s="389"/>
      <c r="E36" s="390"/>
      <c r="F36" s="390"/>
      <c r="G36" s="391"/>
      <c r="H36" s="391"/>
      <c r="I36" s="440"/>
      <c r="J36" s="441"/>
      <c r="K36" s="442"/>
      <c r="L36" s="413"/>
      <c r="M36" s="138"/>
      <c r="N36" s="138"/>
      <c r="O36" s="138"/>
      <c r="P36" s="138"/>
      <c r="Q36" s="138"/>
      <c r="R36" s="455"/>
      <c r="T36" s="456"/>
      <c r="U36" s="455"/>
      <c r="V36" s="455"/>
      <c r="W36" s="455"/>
      <c r="IJ36" s="138"/>
      <c r="IK36" s="138"/>
    </row>
    <row r="37" s="360" customFormat="1" ht="39.95" customHeight="1" spans="1:242">
      <c r="A37" s="392"/>
      <c r="B37" s="393"/>
      <c r="C37" s="394"/>
      <c r="D37" s="394"/>
      <c r="E37" s="395"/>
      <c r="F37" s="396" t="s">
        <v>313</v>
      </c>
      <c r="G37" s="397"/>
      <c r="H37" s="397"/>
      <c r="I37" s="443"/>
      <c r="J37" s="397"/>
      <c r="K37" s="396"/>
      <c r="L37" s="396"/>
      <c r="M37" s="396"/>
      <c r="N37" s="396"/>
      <c r="O37" s="396"/>
      <c r="P37" s="396" t="s">
        <v>314</v>
      </c>
      <c r="Q37" s="396"/>
      <c r="R37" s="396"/>
      <c r="S37" s="396"/>
      <c r="T37" s="396"/>
      <c r="U37" s="396"/>
      <c r="V37" s="396"/>
      <c r="W37" s="396"/>
      <c r="X37" s="396"/>
      <c r="Y37" s="396"/>
      <c r="Z37" s="396"/>
      <c r="AA37" s="396"/>
      <c r="AB37" s="396"/>
      <c r="AC37" s="396"/>
      <c r="AD37" s="396"/>
      <c r="AE37" s="396"/>
      <c r="AF37" s="396"/>
      <c r="AG37" s="396"/>
      <c r="AH37" s="396"/>
      <c r="AI37" s="396"/>
      <c r="AJ37" s="396"/>
      <c r="AK37" s="396"/>
      <c r="AL37" s="396"/>
      <c r="AM37" s="396"/>
      <c r="AN37" s="396"/>
      <c r="AO37" s="396"/>
      <c r="AP37" s="396"/>
      <c r="AQ37" s="396"/>
      <c r="AR37" s="396"/>
      <c r="AS37" s="396"/>
      <c r="AT37" s="396"/>
      <c r="AU37" s="396"/>
      <c r="AV37" s="396"/>
      <c r="AW37" s="396"/>
      <c r="AX37" s="396"/>
      <c r="AY37" s="396"/>
      <c r="AZ37" s="396"/>
      <c r="BA37" s="396"/>
      <c r="BB37" s="396"/>
      <c r="BC37" s="396"/>
      <c r="BD37" s="396"/>
      <c r="BE37" s="396"/>
      <c r="BF37" s="396"/>
      <c r="BG37" s="396"/>
      <c r="BH37" s="396"/>
      <c r="BI37" s="396"/>
      <c r="BJ37" s="396"/>
      <c r="BK37" s="396"/>
      <c r="BL37" s="396"/>
      <c r="BM37" s="396"/>
      <c r="BN37" s="396"/>
      <c r="BO37" s="396"/>
      <c r="BP37" s="396"/>
      <c r="BQ37" s="396"/>
      <c r="BR37" s="396"/>
      <c r="BS37" s="396"/>
      <c r="BT37" s="396"/>
      <c r="BU37" s="396"/>
      <c r="BV37" s="396"/>
      <c r="BW37" s="396"/>
      <c r="BX37" s="396"/>
      <c r="BY37" s="396"/>
      <c r="BZ37" s="396"/>
      <c r="CA37" s="396"/>
      <c r="CB37" s="396"/>
      <c r="CC37" s="396"/>
      <c r="CD37" s="396"/>
      <c r="CE37" s="396"/>
      <c r="CF37" s="396"/>
      <c r="CG37" s="396"/>
      <c r="CH37" s="396"/>
      <c r="CI37" s="396"/>
      <c r="CJ37" s="396"/>
      <c r="CK37" s="396"/>
      <c r="CL37" s="396"/>
      <c r="CM37" s="396"/>
      <c r="CN37" s="396"/>
      <c r="CO37" s="396"/>
      <c r="CP37" s="396"/>
      <c r="CQ37" s="396"/>
      <c r="CR37" s="396"/>
      <c r="CS37" s="396"/>
      <c r="CT37" s="396"/>
      <c r="CU37" s="396"/>
      <c r="CV37" s="396"/>
      <c r="CW37" s="396"/>
      <c r="CX37" s="396"/>
      <c r="CY37" s="396"/>
      <c r="CZ37" s="396"/>
      <c r="DA37" s="396"/>
      <c r="DB37" s="396"/>
      <c r="DC37" s="396"/>
      <c r="DD37" s="396"/>
      <c r="DE37" s="396"/>
      <c r="DF37" s="396"/>
      <c r="DG37" s="396"/>
      <c r="DH37" s="396"/>
      <c r="DI37" s="396"/>
      <c r="DJ37" s="396"/>
      <c r="DK37" s="396"/>
      <c r="DL37" s="396"/>
      <c r="DM37" s="396"/>
      <c r="DN37" s="396"/>
      <c r="DO37" s="396"/>
      <c r="DP37" s="396"/>
      <c r="DQ37" s="396"/>
      <c r="DR37" s="396"/>
      <c r="DS37" s="396"/>
      <c r="DT37" s="396"/>
      <c r="DU37" s="396"/>
      <c r="DV37" s="396"/>
      <c r="DW37" s="396"/>
      <c r="DX37" s="396"/>
      <c r="DY37" s="396"/>
      <c r="DZ37" s="396"/>
      <c r="EA37" s="396"/>
      <c r="EB37" s="396"/>
      <c r="EC37" s="396"/>
      <c r="ED37" s="396"/>
      <c r="EE37" s="396"/>
      <c r="EF37" s="396"/>
      <c r="EG37" s="396"/>
      <c r="EH37" s="396"/>
      <c r="EI37" s="396"/>
      <c r="EJ37" s="396"/>
      <c r="EK37" s="396"/>
      <c r="EL37" s="396"/>
      <c r="EM37" s="396"/>
      <c r="EN37" s="396"/>
      <c r="EO37" s="396"/>
      <c r="EP37" s="396"/>
      <c r="EQ37" s="396"/>
      <c r="ER37" s="396"/>
      <c r="ES37" s="396"/>
      <c r="ET37" s="396"/>
      <c r="EU37" s="396"/>
      <c r="EV37" s="396"/>
      <c r="EW37" s="396"/>
      <c r="EX37" s="396"/>
      <c r="EY37" s="396"/>
      <c r="EZ37" s="396"/>
      <c r="FA37" s="396"/>
      <c r="FB37" s="396"/>
      <c r="FC37" s="396"/>
      <c r="FD37" s="396"/>
      <c r="FE37" s="396"/>
      <c r="FF37" s="396"/>
      <c r="FG37" s="396"/>
      <c r="FH37" s="396"/>
      <c r="FI37" s="396"/>
      <c r="FJ37" s="396"/>
      <c r="FK37" s="396"/>
      <c r="FL37" s="396"/>
      <c r="FM37" s="396"/>
      <c r="FN37" s="396"/>
      <c r="FO37" s="396"/>
      <c r="FP37" s="396"/>
      <c r="FQ37" s="396"/>
      <c r="FR37" s="396"/>
      <c r="FS37" s="396"/>
      <c r="FT37" s="396"/>
      <c r="FU37" s="396"/>
      <c r="FV37" s="396"/>
      <c r="FW37" s="396"/>
      <c r="FX37" s="396"/>
      <c r="FY37" s="396"/>
      <c r="FZ37" s="396"/>
      <c r="GA37" s="396"/>
      <c r="GB37" s="396"/>
      <c r="GC37" s="396"/>
      <c r="GD37" s="396"/>
      <c r="GE37" s="396"/>
      <c r="GF37" s="396"/>
      <c r="GG37" s="396"/>
      <c r="GH37" s="396"/>
      <c r="GI37" s="396"/>
      <c r="GJ37" s="396"/>
      <c r="GK37" s="396"/>
      <c r="GL37" s="396"/>
      <c r="GM37" s="396"/>
      <c r="GN37" s="396"/>
      <c r="GO37" s="396"/>
      <c r="GP37" s="396"/>
      <c r="GQ37" s="396"/>
      <c r="GR37" s="396"/>
      <c r="GS37" s="396"/>
      <c r="GT37" s="396"/>
      <c r="GU37" s="396"/>
      <c r="GV37" s="396"/>
      <c r="GW37" s="396"/>
      <c r="GX37" s="396"/>
      <c r="GY37" s="396"/>
      <c r="GZ37" s="396"/>
      <c r="HA37" s="396"/>
      <c r="HB37" s="396"/>
      <c r="HC37" s="396"/>
      <c r="HD37" s="396"/>
      <c r="HE37" s="396"/>
      <c r="HF37" s="396"/>
      <c r="HG37" s="396"/>
      <c r="HH37" s="396"/>
      <c r="HI37" s="396"/>
      <c r="HJ37" s="396"/>
      <c r="HK37" s="396"/>
      <c r="HL37" s="396"/>
      <c r="HM37" s="396"/>
      <c r="HN37" s="396"/>
      <c r="HO37" s="396"/>
      <c r="HP37" s="396"/>
      <c r="HQ37" s="396"/>
      <c r="HR37" s="396"/>
      <c r="HS37" s="396"/>
      <c r="HT37" s="396"/>
      <c r="HU37" s="396"/>
      <c r="HV37" s="396"/>
      <c r="HW37" s="396"/>
      <c r="HX37" s="396"/>
      <c r="HY37" s="396"/>
      <c r="HZ37" s="396"/>
      <c r="IA37" s="396"/>
      <c r="IB37" s="396"/>
      <c r="IC37" s="396"/>
      <c r="ID37" s="396"/>
      <c r="IE37" s="396"/>
      <c r="IF37" s="396"/>
      <c r="IG37" s="396"/>
      <c r="IH37" s="396"/>
    </row>
    <row r="38" ht="27" spans="1:27">
      <c r="A38" s="367" t="s">
        <v>315</v>
      </c>
      <c r="B38" s="398" t="s">
        <v>316</v>
      </c>
      <c r="C38" s="399" t="s">
        <v>317</v>
      </c>
      <c r="D38" s="400" t="s">
        <v>318</v>
      </c>
      <c r="E38" s="399" t="s">
        <v>319</v>
      </c>
      <c r="F38" s="401" t="s">
        <v>320</v>
      </c>
      <c r="G38" s="401" t="s">
        <v>321</v>
      </c>
      <c r="H38" s="402" t="s">
        <v>322</v>
      </c>
      <c r="I38" s="444" t="s">
        <v>323</v>
      </c>
      <c r="J38" s="401" t="s">
        <v>324</v>
      </c>
      <c r="K38" s="399" t="s">
        <v>325</v>
      </c>
      <c r="L38" s="399" t="s">
        <v>326</v>
      </c>
      <c r="M38" s="400" t="s">
        <v>327</v>
      </c>
      <c r="N38" s="399" t="s">
        <v>328</v>
      </c>
      <c r="O38" s="401" t="s">
        <v>329</v>
      </c>
      <c r="P38" s="401" t="s">
        <v>330</v>
      </c>
      <c r="Q38" s="399" t="s">
        <v>331</v>
      </c>
      <c r="R38" s="401" t="s">
        <v>332</v>
      </c>
      <c r="S38" s="457" t="s">
        <v>333</v>
      </c>
      <c r="T38" s="401" t="s">
        <v>334</v>
      </c>
      <c r="U38" s="402" t="s">
        <v>335</v>
      </c>
      <c r="V38" s="401" t="s">
        <v>336</v>
      </c>
      <c r="W38" s="401" t="s">
        <v>337</v>
      </c>
      <c r="X38" s="401" t="s">
        <v>338</v>
      </c>
      <c r="Y38" s="401" t="s">
        <v>339</v>
      </c>
      <c r="Z38" s="465" t="s">
        <v>340</v>
      </c>
      <c r="AA38" s="466" t="s">
        <v>341</v>
      </c>
    </row>
    <row r="39" s="361" customFormat="1" ht="20.1" customHeight="1" spans="1:245">
      <c r="A39" s="403"/>
      <c r="B39" s="404" t="str">
        <f>B4</f>
        <v>西U10</v>
      </c>
      <c r="C39" s="405">
        <f>VLOOKUP(B39,$B$4:$K$36,8,0)</f>
        <v>2381</v>
      </c>
      <c r="D39" s="406">
        <f>ROUNDDOWN((C39/E39-1),0)</f>
        <v>189</v>
      </c>
      <c r="E39" s="407">
        <f>12.5</f>
        <v>12.5</v>
      </c>
      <c r="F39" s="408">
        <f>C39-D39*E39-2*J39</f>
        <v>2.5</v>
      </c>
      <c r="G39" s="405">
        <f>VLOOKUP(B39,$B$4:$J$72,6,0)</f>
        <v>30</v>
      </c>
      <c r="H39" s="409">
        <v>2</v>
      </c>
      <c r="I39" s="445">
        <f>(G39-J39*2)/H39</f>
        <v>7</v>
      </c>
      <c r="J39" s="407">
        <v>8</v>
      </c>
      <c r="K39" s="405">
        <f>VLOOKUP(B39,$B$4:$K$36,2,0)</f>
        <v>130</v>
      </c>
      <c r="L39" s="405">
        <f>VLOOKUP(B39,$B$4:$K$36,3,0)</f>
        <v>161.126</v>
      </c>
      <c r="M39" s="446">
        <f>ROUND((L39-5)/12.5,0)-1</f>
        <v>11</v>
      </c>
      <c r="N39" s="405">
        <f>(L39-5-P39)/M39</f>
        <v>13.466</v>
      </c>
      <c r="O39" s="405">
        <f>(K39-P39-5)/M39</f>
        <v>10.6363636363636</v>
      </c>
      <c r="P39" s="407">
        <v>8</v>
      </c>
      <c r="Q39" s="405">
        <f>VLOOKUP($B39,$B$4:$K$36,7,0)</f>
        <v>40</v>
      </c>
      <c r="R39" s="409">
        <v>3</v>
      </c>
      <c r="S39" s="405">
        <f>(Q39-2*J39)/R39</f>
        <v>8</v>
      </c>
      <c r="T39" s="458">
        <f>VLOOKUP($B39,$B$4:$K$36,4,0)</f>
        <v>2000</v>
      </c>
      <c r="U39" s="458">
        <f>ROUNDDOWN(T39/V39,0)-1</f>
        <v>159</v>
      </c>
      <c r="V39" s="459">
        <v>12.5</v>
      </c>
      <c r="W39" s="458">
        <f>VLOOKUP($B39,$B$4:$K$36,5,0)</f>
        <v>2000</v>
      </c>
      <c r="X39" s="460">
        <f>U39</f>
        <v>159</v>
      </c>
      <c r="Y39" s="405">
        <f>(W39-Z39*2)/X39</f>
        <v>12.5</v>
      </c>
      <c r="Z39" s="467">
        <f>(T39-U39*V39)/2</f>
        <v>6.25</v>
      </c>
      <c r="AA39" s="468">
        <f>L39-M39*12.5-5</f>
        <v>18.626</v>
      </c>
      <c r="AB39" s="362"/>
      <c r="AC39" s="362"/>
      <c r="AD39" s="362"/>
      <c r="AE39" s="362"/>
      <c r="AF39" s="362"/>
      <c r="AG39" s="362"/>
      <c r="AH39" s="362"/>
      <c r="AI39" s="362"/>
      <c r="AJ39" s="362"/>
      <c r="AK39" s="362"/>
      <c r="AL39" s="362"/>
      <c r="AM39" s="362"/>
      <c r="AN39" s="362"/>
      <c r="AO39" s="362"/>
      <c r="AP39" s="362"/>
      <c r="AQ39" s="362"/>
      <c r="AR39" s="362"/>
      <c r="AS39" s="362"/>
      <c r="AT39" s="362"/>
      <c r="AU39" s="362"/>
      <c r="AV39" s="362"/>
      <c r="AW39" s="362"/>
      <c r="AX39" s="362"/>
      <c r="AY39" s="362"/>
      <c r="AZ39" s="362"/>
      <c r="BA39" s="362"/>
      <c r="BB39" s="362"/>
      <c r="BC39" s="362"/>
      <c r="BD39" s="362"/>
      <c r="BE39" s="362"/>
      <c r="BF39" s="362"/>
      <c r="BG39" s="362"/>
      <c r="BH39" s="362"/>
      <c r="BI39" s="362"/>
      <c r="BJ39" s="362"/>
      <c r="BK39" s="362"/>
      <c r="BL39" s="362"/>
      <c r="BM39" s="362"/>
      <c r="BN39" s="362"/>
      <c r="BO39" s="362"/>
      <c r="BP39" s="362"/>
      <c r="BQ39" s="362"/>
      <c r="BR39" s="362"/>
      <c r="BS39" s="362"/>
      <c r="BT39" s="362"/>
      <c r="BU39" s="362"/>
      <c r="BV39" s="362"/>
      <c r="BW39" s="362"/>
      <c r="BX39" s="362"/>
      <c r="BY39" s="362"/>
      <c r="BZ39" s="362"/>
      <c r="CA39" s="362"/>
      <c r="CB39" s="362"/>
      <c r="CC39" s="362"/>
      <c r="CD39" s="362"/>
      <c r="CE39" s="362"/>
      <c r="CF39" s="362"/>
      <c r="CG39" s="362"/>
      <c r="CH39" s="362"/>
      <c r="CI39" s="362"/>
      <c r="CJ39" s="362"/>
      <c r="CK39" s="362"/>
      <c r="CL39" s="362"/>
      <c r="CM39" s="362"/>
      <c r="CN39" s="362"/>
      <c r="CO39" s="362"/>
      <c r="CP39" s="362"/>
      <c r="CQ39" s="362"/>
      <c r="CR39" s="362"/>
      <c r="CS39" s="362"/>
      <c r="CT39" s="362"/>
      <c r="CU39" s="362"/>
      <c r="CV39" s="362"/>
      <c r="CW39" s="362"/>
      <c r="CX39" s="362"/>
      <c r="CY39" s="362"/>
      <c r="CZ39" s="362"/>
      <c r="DA39" s="362"/>
      <c r="DB39" s="362"/>
      <c r="DC39" s="362"/>
      <c r="DD39" s="362"/>
      <c r="DE39" s="362"/>
      <c r="DF39" s="362"/>
      <c r="DG39" s="362"/>
      <c r="DH39" s="362"/>
      <c r="DI39" s="362"/>
      <c r="DJ39" s="362"/>
      <c r="DK39" s="362"/>
      <c r="DL39" s="362"/>
      <c r="DM39" s="362"/>
      <c r="DN39" s="362"/>
      <c r="DO39" s="362"/>
      <c r="DP39" s="362"/>
      <c r="DQ39" s="362"/>
      <c r="DR39" s="362"/>
      <c r="DS39" s="362"/>
      <c r="DT39" s="362"/>
      <c r="DU39" s="362"/>
      <c r="DV39" s="362"/>
      <c r="DW39" s="362"/>
      <c r="DX39" s="362"/>
      <c r="DY39" s="362"/>
      <c r="DZ39" s="362"/>
      <c r="EA39" s="362"/>
      <c r="EB39" s="362"/>
      <c r="EC39" s="362"/>
      <c r="ED39" s="362"/>
      <c r="EE39" s="362"/>
      <c r="EF39" s="362"/>
      <c r="EG39" s="362"/>
      <c r="EH39" s="362"/>
      <c r="EI39" s="362"/>
      <c r="EJ39" s="362"/>
      <c r="EK39" s="362"/>
      <c r="EL39" s="362"/>
      <c r="EM39" s="362"/>
      <c r="EN39" s="362"/>
      <c r="EO39" s="362"/>
      <c r="EP39" s="362"/>
      <c r="EQ39" s="362"/>
      <c r="ER39" s="362"/>
      <c r="ES39" s="362"/>
      <c r="ET39" s="362"/>
      <c r="EU39" s="362"/>
      <c r="EV39" s="362"/>
      <c r="EW39" s="362"/>
      <c r="EX39" s="362"/>
      <c r="EY39" s="362"/>
      <c r="EZ39" s="362"/>
      <c r="FA39" s="362"/>
      <c r="FB39" s="362"/>
      <c r="FC39" s="362"/>
      <c r="FD39" s="362"/>
      <c r="FE39" s="362"/>
      <c r="FF39" s="362"/>
      <c r="FG39" s="362"/>
      <c r="FH39" s="362"/>
      <c r="FI39" s="362"/>
      <c r="FJ39" s="362"/>
      <c r="FK39" s="362"/>
      <c r="FL39" s="362"/>
      <c r="FM39" s="362"/>
      <c r="FN39" s="362"/>
      <c r="FO39" s="362"/>
      <c r="FP39" s="362"/>
      <c r="FQ39" s="362"/>
      <c r="FR39" s="362"/>
      <c r="FS39" s="362"/>
      <c r="FT39" s="362"/>
      <c r="FU39" s="362"/>
      <c r="FV39" s="362"/>
      <c r="FW39" s="362"/>
      <c r="FX39" s="362"/>
      <c r="FY39" s="362"/>
      <c r="FZ39" s="362"/>
      <c r="GA39" s="362"/>
      <c r="GB39" s="362"/>
      <c r="GC39" s="362"/>
      <c r="GD39" s="362"/>
      <c r="GE39" s="362"/>
      <c r="GF39" s="362"/>
      <c r="GG39" s="362"/>
      <c r="GH39" s="362"/>
      <c r="GI39" s="362"/>
      <c r="GJ39" s="362"/>
      <c r="GK39" s="362"/>
      <c r="GL39" s="362"/>
      <c r="GM39" s="362"/>
      <c r="GN39" s="362"/>
      <c r="GO39" s="362"/>
      <c r="GP39" s="362"/>
      <c r="GQ39" s="362"/>
      <c r="GR39" s="362"/>
      <c r="GS39" s="362"/>
      <c r="GT39" s="362"/>
      <c r="GU39" s="362"/>
      <c r="GV39" s="362"/>
      <c r="GW39" s="362"/>
      <c r="GX39" s="362"/>
      <c r="GY39" s="362"/>
      <c r="GZ39" s="362"/>
      <c r="HA39" s="362"/>
      <c r="HB39" s="362"/>
      <c r="HC39" s="362"/>
      <c r="HD39" s="362"/>
      <c r="HE39" s="362"/>
      <c r="HF39" s="362"/>
      <c r="HG39" s="362"/>
      <c r="HH39" s="362"/>
      <c r="HI39" s="362"/>
      <c r="HJ39" s="362"/>
      <c r="HK39" s="362"/>
      <c r="HL39" s="362"/>
      <c r="HM39" s="362"/>
      <c r="HN39" s="362"/>
      <c r="HO39" s="362"/>
      <c r="HP39" s="362"/>
      <c r="HQ39" s="362"/>
      <c r="HR39" s="362"/>
      <c r="HS39" s="362"/>
      <c r="HT39" s="362"/>
      <c r="HU39" s="362"/>
      <c r="HV39" s="362"/>
      <c r="HW39" s="362"/>
      <c r="HX39" s="362"/>
      <c r="HY39" s="362"/>
      <c r="HZ39" s="362"/>
      <c r="IA39" s="362"/>
      <c r="IB39" s="362"/>
      <c r="IC39" s="362"/>
      <c r="ID39" s="362"/>
      <c r="IE39" s="362"/>
      <c r="IF39" s="362"/>
      <c r="IG39" s="362"/>
      <c r="IH39" s="362"/>
      <c r="II39" s="362"/>
      <c r="IJ39" s="362"/>
      <c r="IK39" s="362"/>
    </row>
    <row r="40" s="361" customFormat="1" ht="19.5" customHeight="1" spans="1:245">
      <c r="A40" s="403"/>
      <c r="B40" s="404" t="str">
        <f t="shared" ref="B40:B62" si="2">B5</f>
        <v>西U9</v>
      </c>
      <c r="C40" s="405">
        <f t="shared" ref="C40:C62" si="3">VLOOKUP(B40,$B$4:$K$36,8,0)</f>
        <v>2310</v>
      </c>
      <c r="D40" s="406">
        <f t="shared" ref="D40:D62" si="4">ROUNDDOWN((C40/E40-1),0)</f>
        <v>183</v>
      </c>
      <c r="E40" s="407">
        <f t="shared" ref="E40:E49" si="5">12.5</f>
        <v>12.5</v>
      </c>
      <c r="F40" s="408">
        <f t="shared" ref="F40:F62" si="6">C40-D40*E40-2*J40</f>
        <v>6.5</v>
      </c>
      <c r="G40" s="405">
        <f t="shared" ref="G40:G62" si="7">VLOOKUP(B40,$B$4:$J$72,6,0)</f>
        <v>30</v>
      </c>
      <c r="H40" s="409">
        <v>2</v>
      </c>
      <c r="I40" s="445">
        <f t="shared" ref="I40:I62" si="8">(G40-J40*2)/H40</f>
        <v>7</v>
      </c>
      <c r="J40" s="407">
        <v>8</v>
      </c>
      <c r="K40" s="405">
        <f t="shared" ref="K40:K62" si="9">VLOOKUP(B40,$B$4:$K$36,2,0)</f>
        <v>161.21</v>
      </c>
      <c r="L40" s="405">
        <f t="shared" ref="L40:L62" si="10">VLOOKUP(B40,$B$4:$K$36,3,0)</f>
        <v>217.365</v>
      </c>
      <c r="M40" s="446">
        <f t="shared" ref="M40:M62" si="11">ROUND((L40-5)/12.5,0)-1</f>
        <v>16</v>
      </c>
      <c r="N40" s="405">
        <f t="shared" ref="N40:N62" si="12">(L40-5-P40)/M40</f>
        <v>12.7728125</v>
      </c>
      <c r="O40" s="405">
        <f t="shared" ref="O40:O62" si="13">(K40-P40-5)/M40</f>
        <v>9.263125</v>
      </c>
      <c r="P40" s="407">
        <v>8</v>
      </c>
      <c r="Q40" s="405">
        <f t="shared" ref="Q40:Q62" si="14">VLOOKUP($B40,$B$4:$K$36,7,0)</f>
        <v>40</v>
      </c>
      <c r="R40" s="409">
        <v>3</v>
      </c>
      <c r="S40" s="405">
        <f t="shared" ref="S40:S62" si="15">(Q40-2*J40)/R40</f>
        <v>8</v>
      </c>
      <c r="T40" s="458">
        <f t="shared" ref="T40:T62" si="16">VLOOKUP($B40,$B$4:$K$36,4,0)</f>
        <v>2000</v>
      </c>
      <c r="U40" s="458">
        <f t="shared" ref="U40:U62" si="17">ROUNDDOWN(T40/V40,0)-1</f>
        <v>147</v>
      </c>
      <c r="V40" s="459">
        <v>13.5</v>
      </c>
      <c r="W40" s="458">
        <f t="shared" ref="W40:W62" si="18">VLOOKUP($B40,$B$4:$K$36,5,0)</f>
        <v>2000</v>
      </c>
      <c r="X40" s="460">
        <f t="shared" ref="X40:X62" si="19">U40</f>
        <v>147</v>
      </c>
      <c r="Y40" s="405">
        <f t="shared" ref="Y40:Y62" si="20">(W40-Z40*2)/X40</f>
        <v>13.5</v>
      </c>
      <c r="Z40" s="467">
        <f t="shared" ref="Z40:Z62" si="21">(T40-U40*V40)/2</f>
        <v>7.75</v>
      </c>
      <c r="AA40" s="468">
        <f t="shared" ref="AA40:AA62" si="22">L40-M40*12.5-5</f>
        <v>12.365</v>
      </c>
      <c r="AB40" s="362"/>
      <c r="AC40" s="362"/>
      <c r="AD40" s="362"/>
      <c r="AE40" s="362"/>
      <c r="AF40" s="362"/>
      <c r="AG40" s="362"/>
      <c r="AH40" s="362"/>
      <c r="AI40" s="362"/>
      <c r="AJ40" s="362"/>
      <c r="AK40" s="362"/>
      <c r="AL40" s="362"/>
      <c r="AM40" s="362"/>
      <c r="AN40" s="362"/>
      <c r="AO40" s="362"/>
      <c r="AP40" s="362"/>
      <c r="AQ40" s="362"/>
      <c r="AR40" s="362"/>
      <c r="AS40" s="362"/>
      <c r="AT40" s="362"/>
      <c r="AU40" s="362"/>
      <c r="AV40" s="362"/>
      <c r="AW40" s="362"/>
      <c r="AX40" s="362"/>
      <c r="AY40" s="362"/>
      <c r="AZ40" s="362"/>
      <c r="BA40" s="362"/>
      <c r="BB40" s="362"/>
      <c r="BC40" s="362"/>
      <c r="BD40" s="362"/>
      <c r="BE40" s="362"/>
      <c r="BF40" s="362"/>
      <c r="BG40" s="362"/>
      <c r="BH40" s="362"/>
      <c r="BI40" s="362"/>
      <c r="BJ40" s="362"/>
      <c r="BK40" s="362"/>
      <c r="BL40" s="362"/>
      <c r="BM40" s="362"/>
      <c r="BN40" s="362"/>
      <c r="BO40" s="362"/>
      <c r="BP40" s="362"/>
      <c r="BQ40" s="362"/>
      <c r="BR40" s="362"/>
      <c r="BS40" s="362"/>
      <c r="BT40" s="362"/>
      <c r="BU40" s="362"/>
      <c r="BV40" s="362"/>
      <c r="BW40" s="362"/>
      <c r="BX40" s="362"/>
      <c r="BY40" s="362"/>
      <c r="BZ40" s="362"/>
      <c r="CA40" s="362"/>
      <c r="CB40" s="362"/>
      <c r="CC40" s="362"/>
      <c r="CD40" s="362"/>
      <c r="CE40" s="362"/>
      <c r="CF40" s="362"/>
      <c r="CG40" s="362"/>
      <c r="CH40" s="362"/>
      <c r="CI40" s="362"/>
      <c r="CJ40" s="362"/>
      <c r="CK40" s="362"/>
      <c r="CL40" s="362"/>
      <c r="CM40" s="362"/>
      <c r="CN40" s="362"/>
      <c r="CO40" s="362"/>
      <c r="CP40" s="362"/>
      <c r="CQ40" s="362"/>
      <c r="CR40" s="362"/>
      <c r="CS40" s="362"/>
      <c r="CT40" s="362"/>
      <c r="CU40" s="362"/>
      <c r="CV40" s="362"/>
      <c r="CW40" s="362"/>
      <c r="CX40" s="362"/>
      <c r="CY40" s="362"/>
      <c r="CZ40" s="362"/>
      <c r="DA40" s="362"/>
      <c r="DB40" s="362"/>
      <c r="DC40" s="362"/>
      <c r="DD40" s="362"/>
      <c r="DE40" s="362"/>
      <c r="DF40" s="362"/>
      <c r="DG40" s="362"/>
      <c r="DH40" s="362"/>
      <c r="DI40" s="362"/>
      <c r="DJ40" s="362"/>
      <c r="DK40" s="362"/>
      <c r="DL40" s="362"/>
      <c r="DM40" s="362"/>
      <c r="DN40" s="362"/>
      <c r="DO40" s="362"/>
      <c r="DP40" s="362"/>
      <c r="DQ40" s="362"/>
      <c r="DR40" s="362"/>
      <c r="DS40" s="362"/>
      <c r="DT40" s="362"/>
      <c r="DU40" s="362"/>
      <c r="DV40" s="362"/>
      <c r="DW40" s="362"/>
      <c r="DX40" s="362"/>
      <c r="DY40" s="362"/>
      <c r="DZ40" s="362"/>
      <c r="EA40" s="362"/>
      <c r="EB40" s="362"/>
      <c r="EC40" s="362"/>
      <c r="ED40" s="362"/>
      <c r="EE40" s="362"/>
      <c r="EF40" s="362"/>
      <c r="EG40" s="362"/>
      <c r="EH40" s="362"/>
      <c r="EI40" s="362"/>
      <c r="EJ40" s="362"/>
      <c r="EK40" s="362"/>
      <c r="EL40" s="362"/>
      <c r="EM40" s="362"/>
      <c r="EN40" s="362"/>
      <c r="EO40" s="362"/>
      <c r="EP40" s="362"/>
      <c r="EQ40" s="362"/>
      <c r="ER40" s="362"/>
      <c r="ES40" s="362"/>
      <c r="ET40" s="362"/>
      <c r="EU40" s="362"/>
      <c r="EV40" s="362"/>
      <c r="EW40" s="362"/>
      <c r="EX40" s="362"/>
      <c r="EY40" s="362"/>
      <c r="EZ40" s="362"/>
      <c r="FA40" s="362"/>
      <c r="FB40" s="362"/>
      <c r="FC40" s="362"/>
      <c r="FD40" s="362"/>
      <c r="FE40" s="362"/>
      <c r="FF40" s="362"/>
      <c r="FG40" s="362"/>
      <c r="FH40" s="362"/>
      <c r="FI40" s="362"/>
      <c r="FJ40" s="362"/>
      <c r="FK40" s="362"/>
      <c r="FL40" s="362"/>
      <c r="FM40" s="362"/>
      <c r="FN40" s="362"/>
      <c r="FO40" s="362"/>
      <c r="FP40" s="362"/>
      <c r="FQ40" s="362"/>
      <c r="FR40" s="362"/>
      <c r="FS40" s="362"/>
      <c r="FT40" s="362"/>
      <c r="FU40" s="362"/>
      <c r="FV40" s="362"/>
      <c r="FW40" s="362"/>
      <c r="FX40" s="362"/>
      <c r="FY40" s="362"/>
      <c r="FZ40" s="362"/>
      <c r="GA40" s="362"/>
      <c r="GB40" s="362"/>
      <c r="GC40" s="362"/>
      <c r="GD40" s="362"/>
      <c r="GE40" s="362"/>
      <c r="GF40" s="362"/>
      <c r="GG40" s="362"/>
      <c r="GH40" s="362"/>
      <c r="GI40" s="362"/>
      <c r="GJ40" s="362"/>
      <c r="GK40" s="362"/>
      <c r="GL40" s="362"/>
      <c r="GM40" s="362"/>
      <c r="GN40" s="362"/>
      <c r="GO40" s="362"/>
      <c r="GP40" s="362"/>
      <c r="GQ40" s="362"/>
      <c r="GR40" s="362"/>
      <c r="GS40" s="362"/>
      <c r="GT40" s="362"/>
      <c r="GU40" s="362"/>
      <c r="GV40" s="362"/>
      <c r="GW40" s="362"/>
      <c r="GX40" s="362"/>
      <c r="GY40" s="362"/>
      <c r="GZ40" s="362"/>
      <c r="HA40" s="362"/>
      <c r="HB40" s="362"/>
      <c r="HC40" s="362"/>
      <c r="HD40" s="362"/>
      <c r="HE40" s="362"/>
      <c r="HF40" s="362"/>
      <c r="HG40" s="362"/>
      <c r="HH40" s="362"/>
      <c r="HI40" s="362"/>
      <c r="HJ40" s="362"/>
      <c r="HK40" s="362"/>
      <c r="HL40" s="362"/>
      <c r="HM40" s="362"/>
      <c r="HN40" s="362"/>
      <c r="HO40" s="362"/>
      <c r="HP40" s="362"/>
      <c r="HQ40" s="362"/>
      <c r="HR40" s="362"/>
      <c r="HS40" s="362"/>
      <c r="HT40" s="362"/>
      <c r="HU40" s="362"/>
      <c r="HV40" s="362"/>
      <c r="HW40" s="362"/>
      <c r="HX40" s="362"/>
      <c r="HY40" s="362"/>
      <c r="HZ40" s="362"/>
      <c r="IA40" s="362"/>
      <c r="IB40" s="362"/>
      <c r="IC40" s="362"/>
      <c r="ID40" s="362"/>
      <c r="IE40" s="362"/>
      <c r="IF40" s="362"/>
      <c r="IG40" s="362"/>
      <c r="IH40" s="362"/>
      <c r="II40" s="362"/>
      <c r="IJ40" s="362"/>
      <c r="IK40" s="362"/>
    </row>
    <row r="41" s="361" customFormat="1" ht="20.1" customHeight="1" spans="1:245">
      <c r="A41" s="410"/>
      <c r="B41" s="404" t="str">
        <f t="shared" si="2"/>
        <v>西U8</v>
      </c>
      <c r="C41" s="405">
        <f t="shared" si="3"/>
        <v>2285</v>
      </c>
      <c r="D41" s="406">
        <f t="shared" si="4"/>
        <v>181</v>
      </c>
      <c r="E41" s="407">
        <f t="shared" si="5"/>
        <v>12.5</v>
      </c>
      <c r="F41" s="408">
        <f t="shared" si="6"/>
        <v>6.5</v>
      </c>
      <c r="G41" s="405">
        <f t="shared" si="7"/>
        <v>30</v>
      </c>
      <c r="H41" s="409">
        <v>2</v>
      </c>
      <c r="I41" s="445">
        <f t="shared" si="8"/>
        <v>7</v>
      </c>
      <c r="J41" s="407">
        <v>8</v>
      </c>
      <c r="K41" s="405">
        <f t="shared" si="9"/>
        <v>217.449</v>
      </c>
      <c r="L41" s="405">
        <f t="shared" si="10"/>
        <v>296.447</v>
      </c>
      <c r="M41" s="446">
        <f t="shared" si="11"/>
        <v>22</v>
      </c>
      <c r="N41" s="405">
        <f t="shared" si="12"/>
        <v>12.8839545454545</v>
      </c>
      <c r="O41" s="405">
        <f t="shared" si="13"/>
        <v>9.29313636363636</v>
      </c>
      <c r="P41" s="407">
        <v>8</v>
      </c>
      <c r="Q41" s="405">
        <f t="shared" si="14"/>
        <v>40</v>
      </c>
      <c r="R41" s="409">
        <v>3</v>
      </c>
      <c r="S41" s="405">
        <f t="shared" si="15"/>
        <v>8</v>
      </c>
      <c r="T41" s="458">
        <f t="shared" si="16"/>
        <v>2000</v>
      </c>
      <c r="U41" s="458">
        <f t="shared" si="17"/>
        <v>136</v>
      </c>
      <c r="V41" s="459">
        <v>14.5</v>
      </c>
      <c r="W41" s="458">
        <f t="shared" si="18"/>
        <v>2000</v>
      </c>
      <c r="X41" s="460">
        <f t="shared" si="19"/>
        <v>136</v>
      </c>
      <c r="Y41" s="405">
        <f t="shared" si="20"/>
        <v>14.5</v>
      </c>
      <c r="Z41" s="467">
        <f t="shared" si="21"/>
        <v>14</v>
      </c>
      <c r="AA41" s="468">
        <f t="shared" si="22"/>
        <v>16.447</v>
      </c>
      <c r="AB41" s="362"/>
      <c r="AC41" s="362"/>
      <c r="AD41" s="362"/>
      <c r="AE41" s="362"/>
      <c r="AF41" s="362"/>
      <c r="AG41" s="362"/>
      <c r="AH41" s="362"/>
      <c r="AI41" s="362"/>
      <c r="AJ41" s="362"/>
      <c r="AK41" s="362"/>
      <c r="AL41" s="362"/>
      <c r="AM41" s="362"/>
      <c r="AN41" s="362"/>
      <c r="AO41" s="362"/>
      <c r="AP41" s="362"/>
      <c r="AQ41" s="362"/>
      <c r="AR41" s="362"/>
      <c r="AS41" s="362"/>
      <c r="AT41" s="362"/>
      <c r="AU41" s="362"/>
      <c r="AV41" s="362"/>
      <c r="AW41" s="362"/>
      <c r="AX41" s="362"/>
      <c r="AY41" s="362"/>
      <c r="AZ41" s="362"/>
      <c r="BA41" s="362"/>
      <c r="BB41" s="362"/>
      <c r="BC41" s="362"/>
      <c r="BD41" s="362"/>
      <c r="BE41" s="362"/>
      <c r="BF41" s="362"/>
      <c r="BG41" s="362"/>
      <c r="BH41" s="362"/>
      <c r="BI41" s="362"/>
      <c r="BJ41" s="362"/>
      <c r="BK41" s="362"/>
      <c r="BL41" s="362"/>
      <c r="BM41" s="362"/>
      <c r="BN41" s="362"/>
      <c r="BO41" s="362"/>
      <c r="BP41" s="362"/>
      <c r="BQ41" s="362"/>
      <c r="BR41" s="362"/>
      <c r="BS41" s="362"/>
      <c r="BT41" s="362"/>
      <c r="BU41" s="362"/>
      <c r="BV41" s="362"/>
      <c r="BW41" s="362"/>
      <c r="BX41" s="362"/>
      <c r="BY41" s="362"/>
      <c r="BZ41" s="362"/>
      <c r="CA41" s="362"/>
      <c r="CB41" s="362"/>
      <c r="CC41" s="362"/>
      <c r="CD41" s="362"/>
      <c r="CE41" s="362"/>
      <c r="CF41" s="362"/>
      <c r="CG41" s="362"/>
      <c r="CH41" s="362"/>
      <c r="CI41" s="362"/>
      <c r="CJ41" s="362"/>
      <c r="CK41" s="362"/>
      <c r="CL41" s="362"/>
      <c r="CM41" s="362"/>
      <c r="CN41" s="362"/>
      <c r="CO41" s="362"/>
      <c r="CP41" s="362"/>
      <c r="CQ41" s="362"/>
      <c r="CR41" s="362"/>
      <c r="CS41" s="362"/>
      <c r="CT41" s="362"/>
      <c r="CU41" s="362"/>
      <c r="CV41" s="362"/>
      <c r="CW41" s="362"/>
      <c r="CX41" s="362"/>
      <c r="CY41" s="362"/>
      <c r="CZ41" s="362"/>
      <c r="DA41" s="362"/>
      <c r="DB41" s="362"/>
      <c r="DC41" s="362"/>
      <c r="DD41" s="362"/>
      <c r="DE41" s="362"/>
      <c r="DF41" s="362"/>
      <c r="DG41" s="362"/>
      <c r="DH41" s="362"/>
      <c r="DI41" s="362"/>
      <c r="DJ41" s="362"/>
      <c r="DK41" s="362"/>
      <c r="DL41" s="362"/>
      <c r="DM41" s="362"/>
      <c r="DN41" s="362"/>
      <c r="DO41" s="362"/>
      <c r="DP41" s="362"/>
      <c r="DQ41" s="362"/>
      <c r="DR41" s="362"/>
      <c r="DS41" s="362"/>
      <c r="DT41" s="362"/>
      <c r="DU41" s="362"/>
      <c r="DV41" s="362"/>
      <c r="DW41" s="362"/>
      <c r="DX41" s="362"/>
      <c r="DY41" s="362"/>
      <c r="DZ41" s="362"/>
      <c r="EA41" s="362"/>
      <c r="EB41" s="362"/>
      <c r="EC41" s="362"/>
      <c r="ED41" s="362"/>
      <c r="EE41" s="362"/>
      <c r="EF41" s="362"/>
      <c r="EG41" s="362"/>
      <c r="EH41" s="362"/>
      <c r="EI41" s="362"/>
      <c r="EJ41" s="362"/>
      <c r="EK41" s="362"/>
      <c r="EL41" s="362"/>
      <c r="EM41" s="362"/>
      <c r="EN41" s="362"/>
      <c r="EO41" s="362"/>
      <c r="EP41" s="362"/>
      <c r="EQ41" s="362"/>
      <c r="ER41" s="362"/>
      <c r="ES41" s="362"/>
      <c r="ET41" s="362"/>
      <c r="EU41" s="362"/>
      <c r="EV41" s="362"/>
      <c r="EW41" s="362"/>
      <c r="EX41" s="362"/>
      <c r="EY41" s="362"/>
      <c r="EZ41" s="362"/>
      <c r="FA41" s="362"/>
      <c r="FB41" s="362"/>
      <c r="FC41" s="362"/>
      <c r="FD41" s="362"/>
      <c r="FE41" s="362"/>
      <c r="FF41" s="362"/>
      <c r="FG41" s="362"/>
      <c r="FH41" s="362"/>
      <c r="FI41" s="362"/>
      <c r="FJ41" s="362"/>
      <c r="FK41" s="362"/>
      <c r="FL41" s="362"/>
      <c r="FM41" s="362"/>
      <c r="FN41" s="362"/>
      <c r="FO41" s="362"/>
      <c r="FP41" s="362"/>
      <c r="FQ41" s="362"/>
      <c r="FR41" s="362"/>
      <c r="FS41" s="362"/>
      <c r="FT41" s="362"/>
      <c r="FU41" s="362"/>
      <c r="FV41" s="362"/>
      <c r="FW41" s="362"/>
      <c r="FX41" s="362"/>
      <c r="FY41" s="362"/>
      <c r="FZ41" s="362"/>
      <c r="GA41" s="362"/>
      <c r="GB41" s="362"/>
      <c r="GC41" s="362"/>
      <c r="GD41" s="362"/>
      <c r="GE41" s="362"/>
      <c r="GF41" s="362"/>
      <c r="GG41" s="362"/>
      <c r="GH41" s="362"/>
      <c r="GI41" s="362"/>
      <c r="GJ41" s="362"/>
      <c r="GK41" s="362"/>
      <c r="GL41" s="362"/>
      <c r="GM41" s="362"/>
      <c r="GN41" s="362"/>
      <c r="GO41" s="362"/>
      <c r="GP41" s="362"/>
      <c r="GQ41" s="362"/>
      <c r="GR41" s="362"/>
      <c r="GS41" s="362"/>
      <c r="GT41" s="362"/>
      <c r="GU41" s="362"/>
      <c r="GV41" s="362"/>
      <c r="GW41" s="362"/>
      <c r="GX41" s="362"/>
      <c r="GY41" s="362"/>
      <c r="GZ41" s="362"/>
      <c r="HA41" s="362"/>
      <c r="HB41" s="362"/>
      <c r="HC41" s="362"/>
      <c r="HD41" s="362"/>
      <c r="HE41" s="362"/>
      <c r="HF41" s="362"/>
      <c r="HG41" s="362"/>
      <c r="HH41" s="362"/>
      <c r="HI41" s="362"/>
      <c r="HJ41" s="362"/>
      <c r="HK41" s="362"/>
      <c r="HL41" s="362"/>
      <c r="HM41" s="362"/>
      <c r="HN41" s="362"/>
      <c r="HO41" s="362"/>
      <c r="HP41" s="362"/>
      <c r="HQ41" s="362"/>
      <c r="HR41" s="362"/>
      <c r="HS41" s="362"/>
      <c r="HT41" s="362"/>
      <c r="HU41" s="362"/>
      <c r="HV41" s="362"/>
      <c r="HW41" s="362"/>
      <c r="HX41" s="362"/>
      <c r="HY41" s="362"/>
      <c r="HZ41" s="362"/>
      <c r="IA41" s="362"/>
      <c r="IB41" s="362"/>
      <c r="IC41" s="362"/>
      <c r="ID41" s="362"/>
      <c r="IE41" s="362"/>
      <c r="IF41" s="362"/>
      <c r="IG41" s="362"/>
      <c r="IH41" s="362"/>
      <c r="II41" s="362"/>
      <c r="IJ41" s="362"/>
      <c r="IK41" s="362"/>
    </row>
    <row r="42" ht="19.5" customHeight="1" spans="1:28">
      <c r="A42" s="367"/>
      <c r="B42" s="404" t="str">
        <f t="shared" si="2"/>
        <v>西U7</v>
      </c>
      <c r="C42" s="405">
        <f t="shared" si="3"/>
        <v>2305</v>
      </c>
      <c r="D42" s="406">
        <f t="shared" si="4"/>
        <v>183</v>
      </c>
      <c r="E42" s="407">
        <f t="shared" si="5"/>
        <v>12.5</v>
      </c>
      <c r="F42" s="408">
        <f t="shared" si="6"/>
        <v>1.5</v>
      </c>
      <c r="G42" s="405">
        <f t="shared" si="7"/>
        <v>40</v>
      </c>
      <c r="H42" s="409">
        <v>3</v>
      </c>
      <c r="I42" s="445">
        <f t="shared" si="8"/>
        <v>8</v>
      </c>
      <c r="J42" s="407">
        <v>8</v>
      </c>
      <c r="K42" s="405">
        <f t="shared" si="9"/>
        <v>296.566</v>
      </c>
      <c r="L42" s="405">
        <f t="shared" si="10"/>
        <v>375.564</v>
      </c>
      <c r="M42" s="446">
        <f t="shared" si="11"/>
        <v>29</v>
      </c>
      <c r="N42" s="405">
        <f t="shared" si="12"/>
        <v>12.5022068965517</v>
      </c>
      <c r="O42" s="405">
        <f t="shared" si="13"/>
        <v>9.77813793103448</v>
      </c>
      <c r="P42" s="407">
        <v>8</v>
      </c>
      <c r="Q42" s="405">
        <f t="shared" si="14"/>
        <v>50</v>
      </c>
      <c r="R42" s="409">
        <v>4</v>
      </c>
      <c r="S42" s="405">
        <f t="shared" si="15"/>
        <v>8.5</v>
      </c>
      <c r="T42" s="458">
        <f t="shared" si="16"/>
        <v>2000</v>
      </c>
      <c r="U42" s="458">
        <f t="shared" si="17"/>
        <v>128</v>
      </c>
      <c r="V42" s="459">
        <v>15.5</v>
      </c>
      <c r="W42" s="458">
        <f t="shared" si="18"/>
        <v>2000</v>
      </c>
      <c r="X42" s="460">
        <f t="shared" si="19"/>
        <v>128</v>
      </c>
      <c r="Y42" s="405">
        <f t="shared" si="20"/>
        <v>15.5</v>
      </c>
      <c r="Z42" s="467">
        <f t="shared" si="21"/>
        <v>8</v>
      </c>
      <c r="AA42" s="468">
        <f t="shared" si="22"/>
        <v>8.06399999999996</v>
      </c>
      <c r="AB42" s="362"/>
    </row>
    <row r="43" s="362" customFormat="1" ht="20.1" customHeight="1" spans="1:27">
      <c r="A43" s="410"/>
      <c r="B43" s="404" t="str">
        <f t="shared" si="2"/>
        <v>西U6</v>
      </c>
      <c r="C43" s="405">
        <f t="shared" si="3"/>
        <v>2325</v>
      </c>
      <c r="D43" s="406">
        <f>ROUNDDOWN((C43/E43-2),0)</f>
        <v>184</v>
      </c>
      <c r="E43" s="407">
        <f t="shared" si="5"/>
        <v>12.5</v>
      </c>
      <c r="F43" s="408">
        <f t="shared" si="6"/>
        <v>9</v>
      </c>
      <c r="G43" s="405">
        <f t="shared" si="7"/>
        <v>50</v>
      </c>
      <c r="H43" s="409">
        <v>4</v>
      </c>
      <c r="I43" s="445">
        <f t="shared" si="8"/>
        <v>8.5</v>
      </c>
      <c r="J43" s="407">
        <v>8</v>
      </c>
      <c r="K43" s="405">
        <f t="shared" si="9"/>
        <v>375.682</v>
      </c>
      <c r="L43" s="405">
        <f t="shared" si="10"/>
        <v>454.681</v>
      </c>
      <c r="M43" s="446">
        <f t="shared" si="11"/>
        <v>35</v>
      </c>
      <c r="N43" s="405">
        <f t="shared" si="12"/>
        <v>12.6194571428571</v>
      </c>
      <c r="O43" s="405">
        <f t="shared" si="13"/>
        <v>10.3623428571429</v>
      </c>
      <c r="P43" s="407">
        <v>8</v>
      </c>
      <c r="Q43" s="405">
        <f t="shared" si="14"/>
        <v>60</v>
      </c>
      <c r="R43" s="409">
        <v>4</v>
      </c>
      <c r="S43" s="405">
        <f t="shared" si="15"/>
        <v>11</v>
      </c>
      <c r="T43" s="458">
        <f t="shared" si="16"/>
        <v>2000</v>
      </c>
      <c r="U43" s="458">
        <f t="shared" si="17"/>
        <v>120</v>
      </c>
      <c r="V43" s="459">
        <v>16.5</v>
      </c>
      <c r="W43" s="458">
        <f t="shared" si="18"/>
        <v>2000</v>
      </c>
      <c r="X43" s="460">
        <f t="shared" si="19"/>
        <v>120</v>
      </c>
      <c r="Y43" s="405">
        <f t="shared" si="20"/>
        <v>16.5</v>
      </c>
      <c r="Z43" s="467">
        <f t="shared" si="21"/>
        <v>10</v>
      </c>
      <c r="AA43" s="468">
        <f t="shared" si="22"/>
        <v>12.181</v>
      </c>
    </row>
    <row r="44" s="362" customFormat="1" ht="19.5" customHeight="1" spans="1:27">
      <c r="A44" s="410"/>
      <c r="B44" s="404" t="str">
        <f t="shared" si="2"/>
        <v>西U5</v>
      </c>
      <c r="C44" s="405">
        <f t="shared" si="3"/>
        <v>2345</v>
      </c>
      <c r="D44" s="406">
        <f t="shared" si="4"/>
        <v>186</v>
      </c>
      <c r="E44" s="407">
        <f t="shared" si="5"/>
        <v>12.5</v>
      </c>
      <c r="F44" s="408">
        <f t="shared" si="6"/>
        <v>4</v>
      </c>
      <c r="G44" s="405">
        <f t="shared" si="7"/>
        <v>60</v>
      </c>
      <c r="H44" s="409">
        <v>4</v>
      </c>
      <c r="I44" s="445">
        <f t="shared" si="8"/>
        <v>11</v>
      </c>
      <c r="J44" s="407">
        <v>8</v>
      </c>
      <c r="K44" s="405">
        <f t="shared" si="9"/>
        <v>454.799</v>
      </c>
      <c r="L44" s="405">
        <f t="shared" si="10"/>
        <v>533.797</v>
      </c>
      <c r="M44" s="446">
        <f t="shared" si="11"/>
        <v>41</v>
      </c>
      <c r="N44" s="405">
        <f t="shared" si="12"/>
        <v>12.7023658536585</v>
      </c>
      <c r="O44" s="405">
        <f t="shared" si="13"/>
        <v>10.7755853658537</v>
      </c>
      <c r="P44" s="407">
        <v>8</v>
      </c>
      <c r="Q44" s="405">
        <f t="shared" si="14"/>
        <v>70</v>
      </c>
      <c r="R44" s="409">
        <v>6</v>
      </c>
      <c r="S44" s="405">
        <f t="shared" si="15"/>
        <v>9</v>
      </c>
      <c r="T44" s="458">
        <f t="shared" si="16"/>
        <v>2000</v>
      </c>
      <c r="U44" s="458">
        <f t="shared" si="17"/>
        <v>113</v>
      </c>
      <c r="V44" s="459">
        <v>17.5</v>
      </c>
      <c r="W44" s="458">
        <f t="shared" si="18"/>
        <v>2000</v>
      </c>
      <c r="X44" s="460">
        <f t="shared" si="19"/>
        <v>113</v>
      </c>
      <c r="Y44" s="405">
        <f t="shared" si="20"/>
        <v>17.5</v>
      </c>
      <c r="Z44" s="467">
        <f t="shared" si="21"/>
        <v>11.25</v>
      </c>
      <c r="AA44" s="468">
        <f t="shared" si="22"/>
        <v>16.297</v>
      </c>
    </row>
    <row r="45" ht="20.1" customHeight="1" spans="1:28">
      <c r="A45" s="367"/>
      <c r="B45" s="404" t="str">
        <f t="shared" si="2"/>
        <v>西U4</v>
      </c>
      <c r="C45" s="405">
        <f t="shared" si="3"/>
        <v>2345</v>
      </c>
      <c r="D45" s="406">
        <f t="shared" si="4"/>
        <v>186</v>
      </c>
      <c r="E45" s="407">
        <f t="shared" si="5"/>
        <v>12.5</v>
      </c>
      <c r="F45" s="408">
        <f t="shared" si="6"/>
        <v>4</v>
      </c>
      <c r="G45" s="405">
        <f t="shared" si="7"/>
        <v>60</v>
      </c>
      <c r="H45" s="409">
        <v>4</v>
      </c>
      <c r="I45" s="445">
        <f t="shared" si="8"/>
        <v>11</v>
      </c>
      <c r="J45" s="407">
        <v>8</v>
      </c>
      <c r="K45" s="405">
        <f t="shared" si="9"/>
        <v>533.916</v>
      </c>
      <c r="L45" s="405">
        <f t="shared" si="10"/>
        <v>612.914</v>
      </c>
      <c r="M45" s="446">
        <f t="shared" si="11"/>
        <v>48</v>
      </c>
      <c r="N45" s="405">
        <f t="shared" si="12"/>
        <v>12.4982083333333</v>
      </c>
      <c r="O45" s="405">
        <f t="shared" si="13"/>
        <v>10.8524166666667</v>
      </c>
      <c r="P45" s="407">
        <v>8</v>
      </c>
      <c r="Q45" s="405">
        <f t="shared" si="14"/>
        <v>70</v>
      </c>
      <c r="R45" s="409">
        <v>6</v>
      </c>
      <c r="S45" s="405">
        <f t="shared" si="15"/>
        <v>9</v>
      </c>
      <c r="T45" s="458">
        <f t="shared" si="16"/>
        <v>2000</v>
      </c>
      <c r="U45" s="458">
        <f t="shared" si="17"/>
        <v>107</v>
      </c>
      <c r="V45" s="459">
        <v>18.5</v>
      </c>
      <c r="W45" s="458">
        <f t="shared" si="18"/>
        <v>2000</v>
      </c>
      <c r="X45" s="460">
        <f t="shared" si="19"/>
        <v>107</v>
      </c>
      <c r="Y45" s="405">
        <f t="shared" si="20"/>
        <v>18.5</v>
      </c>
      <c r="Z45" s="467">
        <f t="shared" si="21"/>
        <v>10.25</v>
      </c>
      <c r="AA45" s="468">
        <f t="shared" si="22"/>
        <v>7.91399999999999</v>
      </c>
      <c r="AB45" s="362"/>
    </row>
    <row r="46" ht="20.1" customHeight="1" spans="1:28">
      <c r="A46" s="367"/>
      <c r="B46" s="404" t="str">
        <f t="shared" si="2"/>
        <v>西U3</v>
      </c>
      <c r="C46" s="405">
        <f t="shared" si="3"/>
        <v>2365</v>
      </c>
      <c r="D46" s="406">
        <f>ROUNDDOWN((C46/E46-2),0)</f>
        <v>187</v>
      </c>
      <c r="E46" s="407">
        <f t="shared" si="5"/>
        <v>12.5</v>
      </c>
      <c r="F46" s="408">
        <f t="shared" si="6"/>
        <v>11.5</v>
      </c>
      <c r="G46" s="405">
        <f t="shared" si="7"/>
        <v>70</v>
      </c>
      <c r="H46" s="409">
        <v>6</v>
      </c>
      <c r="I46" s="445">
        <f t="shared" si="8"/>
        <v>9</v>
      </c>
      <c r="J46" s="407">
        <v>8</v>
      </c>
      <c r="K46" s="405">
        <f t="shared" si="9"/>
        <v>613.033</v>
      </c>
      <c r="L46" s="405">
        <f t="shared" si="10"/>
        <v>669.325</v>
      </c>
      <c r="M46" s="446">
        <f t="shared" si="11"/>
        <v>52</v>
      </c>
      <c r="N46" s="405">
        <f t="shared" si="12"/>
        <v>12.6216346153846</v>
      </c>
      <c r="O46" s="405">
        <f t="shared" si="13"/>
        <v>11.5390961538462</v>
      </c>
      <c r="P46" s="407">
        <v>8</v>
      </c>
      <c r="Q46" s="405">
        <f t="shared" si="14"/>
        <v>80</v>
      </c>
      <c r="R46" s="409">
        <v>8</v>
      </c>
      <c r="S46" s="405">
        <f t="shared" si="15"/>
        <v>8</v>
      </c>
      <c r="T46" s="458">
        <f t="shared" si="16"/>
        <v>2000</v>
      </c>
      <c r="U46" s="458">
        <f t="shared" si="17"/>
        <v>101</v>
      </c>
      <c r="V46" s="459">
        <v>19.5</v>
      </c>
      <c r="W46" s="458">
        <f t="shared" si="18"/>
        <v>2000</v>
      </c>
      <c r="X46" s="460">
        <f t="shared" si="19"/>
        <v>101</v>
      </c>
      <c r="Y46" s="405">
        <f t="shared" si="20"/>
        <v>19.5</v>
      </c>
      <c r="Z46" s="467">
        <f t="shared" si="21"/>
        <v>15.25</v>
      </c>
      <c r="AA46" s="468">
        <f t="shared" si="22"/>
        <v>14.325</v>
      </c>
      <c r="AB46" s="362"/>
    </row>
    <row r="47" s="361" customFormat="1" ht="20.1" customHeight="1" spans="1:245">
      <c r="A47" s="403"/>
      <c r="B47" s="404" t="str">
        <f t="shared" si="2"/>
        <v>西U2</v>
      </c>
      <c r="C47" s="405">
        <f t="shared" si="3"/>
        <v>2365</v>
      </c>
      <c r="D47" s="406">
        <f>ROUNDDOWN((C47/E47-2),0)</f>
        <v>187</v>
      </c>
      <c r="E47" s="407">
        <f t="shared" si="5"/>
        <v>12.5</v>
      </c>
      <c r="F47" s="408">
        <f t="shared" si="6"/>
        <v>11.5</v>
      </c>
      <c r="G47" s="405">
        <f t="shared" si="7"/>
        <v>70</v>
      </c>
      <c r="H47" s="409">
        <v>6</v>
      </c>
      <c r="I47" s="445">
        <f t="shared" si="8"/>
        <v>9</v>
      </c>
      <c r="J47" s="407">
        <v>8</v>
      </c>
      <c r="K47" s="405">
        <f t="shared" si="9"/>
        <v>669.41</v>
      </c>
      <c r="L47" s="405">
        <f t="shared" si="10"/>
        <v>725.702</v>
      </c>
      <c r="M47" s="446">
        <f t="shared" si="11"/>
        <v>57</v>
      </c>
      <c r="N47" s="405">
        <f t="shared" si="12"/>
        <v>12.5035438596491</v>
      </c>
      <c r="O47" s="405">
        <f t="shared" si="13"/>
        <v>11.5159649122807</v>
      </c>
      <c r="P47" s="407">
        <v>8</v>
      </c>
      <c r="Q47" s="405">
        <f t="shared" si="14"/>
        <v>80</v>
      </c>
      <c r="R47" s="409">
        <v>8</v>
      </c>
      <c r="S47" s="405">
        <f t="shared" si="15"/>
        <v>8</v>
      </c>
      <c r="T47" s="458">
        <f t="shared" si="16"/>
        <v>2000</v>
      </c>
      <c r="U47" s="458">
        <f t="shared" si="17"/>
        <v>96</v>
      </c>
      <c r="V47" s="459">
        <v>20.5</v>
      </c>
      <c r="W47" s="458">
        <f t="shared" si="18"/>
        <v>2000</v>
      </c>
      <c r="X47" s="460">
        <f t="shared" si="19"/>
        <v>96</v>
      </c>
      <c r="Y47" s="405">
        <f t="shared" si="20"/>
        <v>20.5</v>
      </c>
      <c r="Z47" s="467">
        <f t="shared" si="21"/>
        <v>16</v>
      </c>
      <c r="AA47" s="468">
        <f t="shared" si="22"/>
        <v>8.20200000000011</v>
      </c>
      <c r="AB47" s="362"/>
      <c r="AC47" s="362"/>
      <c r="AD47" s="362"/>
      <c r="AE47" s="362"/>
      <c r="AF47" s="362"/>
      <c r="AG47" s="362"/>
      <c r="AH47" s="362"/>
      <c r="AI47" s="362"/>
      <c r="AJ47" s="362"/>
      <c r="AK47" s="362"/>
      <c r="AL47" s="362"/>
      <c r="AM47" s="362"/>
      <c r="AN47" s="362"/>
      <c r="AO47" s="362"/>
      <c r="AP47" s="362"/>
      <c r="AQ47" s="362"/>
      <c r="AR47" s="362"/>
      <c r="AS47" s="362"/>
      <c r="AT47" s="362"/>
      <c r="AU47" s="362"/>
      <c r="AV47" s="362"/>
      <c r="AW47" s="362"/>
      <c r="AX47" s="362"/>
      <c r="AY47" s="362"/>
      <c r="AZ47" s="362"/>
      <c r="BA47" s="362"/>
      <c r="BB47" s="362"/>
      <c r="BC47" s="362"/>
      <c r="BD47" s="362"/>
      <c r="BE47" s="362"/>
      <c r="BF47" s="362"/>
      <c r="BG47" s="362"/>
      <c r="BH47" s="362"/>
      <c r="BI47" s="362"/>
      <c r="BJ47" s="362"/>
      <c r="BK47" s="362"/>
      <c r="BL47" s="362"/>
      <c r="BM47" s="362"/>
      <c r="BN47" s="362"/>
      <c r="BO47" s="362"/>
      <c r="BP47" s="362"/>
      <c r="BQ47" s="362"/>
      <c r="BR47" s="362"/>
      <c r="BS47" s="362"/>
      <c r="BT47" s="362"/>
      <c r="BU47" s="362"/>
      <c r="BV47" s="362"/>
      <c r="BW47" s="362"/>
      <c r="BX47" s="362"/>
      <c r="BY47" s="362"/>
      <c r="BZ47" s="362"/>
      <c r="CA47" s="362"/>
      <c r="CB47" s="362"/>
      <c r="CC47" s="362"/>
      <c r="CD47" s="362"/>
      <c r="CE47" s="362"/>
      <c r="CF47" s="362"/>
      <c r="CG47" s="362"/>
      <c r="CH47" s="362"/>
      <c r="CI47" s="362"/>
      <c r="CJ47" s="362"/>
      <c r="CK47" s="362"/>
      <c r="CL47" s="362"/>
      <c r="CM47" s="362"/>
      <c r="CN47" s="362"/>
      <c r="CO47" s="362"/>
      <c r="CP47" s="362"/>
      <c r="CQ47" s="362"/>
      <c r="CR47" s="362"/>
      <c r="CS47" s="362"/>
      <c r="CT47" s="362"/>
      <c r="CU47" s="362"/>
      <c r="CV47" s="362"/>
      <c r="CW47" s="362"/>
      <c r="CX47" s="362"/>
      <c r="CY47" s="362"/>
      <c r="CZ47" s="362"/>
      <c r="DA47" s="362"/>
      <c r="DB47" s="362"/>
      <c r="DC47" s="362"/>
      <c r="DD47" s="362"/>
      <c r="DE47" s="362"/>
      <c r="DF47" s="362"/>
      <c r="DG47" s="362"/>
      <c r="DH47" s="362"/>
      <c r="DI47" s="362"/>
      <c r="DJ47" s="362"/>
      <c r="DK47" s="362"/>
      <c r="DL47" s="362"/>
      <c r="DM47" s="362"/>
      <c r="DN47" s="362"/>
      <c r="DO47" s="362"/>
      <c r="DP47" s="362"/>
      <c r="DQ47" s="362"/>
      <c r="DR47" s="362"/>
      <c r="DS47" s="362"/>
      <c r="DT47" s="362"/>
      <c r="DU47" s="362"/>
      <c r="DV47" s="362"/>
      <c r="DW47" s="362"/>
      <c r="DX47" s="362"/>
      <c r="DY47" s="362"/>
      <c r="DZ47" s="362"/>
      <c r="EA47" s="362"/>
      <c r="EB47" s="362"/>
      <c r="EC47" s="362"/>
      <c r="ED47" s="362"/>
      <c r="EE47" s="362"/>
      <c r="EF47" s="362"/>
      <c r="EG47" s="362"/>
      <c r="EH47" s="362"/>
      <c r="EI47" s="362"/>
      <c r="EJ47" s="362"/>
      <c r="EK47" s="362"/>
      <c r="EL47" s="362"/>
      <c r="EM47" s="362"/>
      <c r="EN47" s="362"/>
      <c r="EO47" s="362"/>
      <c r="EP47" s="362"/>
      <c r="EQ47" s="362"/>
      <c r="ER47" s="362"/>
      <c r="ES47" s="362"/>
      <c r="ET47" s="362"/>
      <c r="EU47" s="362"/>
      <c r="EV47" s="362"/>
      <c r="EW47" s="362"/>
      <c r="EX47" s="362"/>
      <c r="EY47" s="362"/>
      <c r="EZ47" s="362"/>
      <c r="FA47" s="362"/>
      <c r="FB47" s="362"/>
      <c r="FC47" s="362"/>
      <c r="FD47" s="362"/>
      <c r="FE47" s="362"/>
      <c r="FF47" s="362"/>
      <c r="FG47" s="362"/>
      <c r="FH47" s="362"/>
      <c r="FI47" s="362"/>
      <c r="FJ47" s="362"/>
      <c r="FK47" s="362"/>
      <c r="FL47" s="362"/>
      <c r="FM47" s="362"/>
      <c r="FN47" s="362"/>
      <c r="FO47" s="362"/>
      <c r="FP47" s="362"/>
      <c r="FQ47" s="362"/>
      <c r="FR47" s="362"/>
      <c r="FS47" s="362"/>
      <c r="FT47" s="362"/>
      <c r="FU47" s="362"/>
      <c r="FV47" s="362"/>
      <c r="FW47" s="362"/>
      <c r="FX47" s="362"/>
      <c r="FY47" s="362"/>
      <c r="FZ47" s="362"/>
      <c r="GA47" s="362"/>
      <c r="GB47" s="362"/>
      <c r="GC47" s="362"/>
      <c r="GD47" s="362"/>
      <c r="GE47" s="362"/>
      <c r="GF47" s="362"/>
      <c r="GG47" s="362"/>
      <c r="GH47" s="362"/>
      <c r="GI47" s="362"/>
      <c r="GJ47" s="362"/>
      <c r="GK47" s="362"/>
      <c r="GL47" s="362"/>
      <c r="GM47" s="362"/>
      <c r="GN47" s="362"/>
      <c r="GO47" s="362"/>
      <c r="GP47" s="362"/>
      <c r="GQ47" s="362"/>
      <c r="GR47" s="362"/>
      <c r="GS47" s="362"/>
      <c r="GT47" s="362"/>
      <c r="GU47" s="362"/>
      <c r="GV47" s="362"/>
      <c r="GW47" s="362"/>
      <c r="GX47" s="362"/>
      <c r="GY47" s="362"/>
      <c r="GZ47" s="362"/>
      <c r="HA47" s="362"/>
      <c r="HB47" s="362"/>
      <c r="HC47" s="362"/>
      <c r="HD47" s="362"/>
      <c r="HE47" s="362"/>
      <c r="HF47" s="362"/>
      <c r="HG47" s="362"/>
      <c r="HH47" s="362"/>
      <c r="HI47" s="362"/>
      <c r="HJ47" s="362"/>
      <c r="HK47" s="362"/>
      <c r="HL47" s="362"/>
      <c r="HM47" s="362"/>
      <c r="HN47" s="362"/>
      <c r="HO47" s="362"/>
      <c r="HP47" s="362"/>
      <c r="HQ47" s="362"/>
      <c r="HR47" s="362"/>
      <c r="HS47" s="362"/>
      <c r="HT47" s="362"/>
      <c r="HU47" s="362"/>
      <c r="HV47" s="362"/>
      <c r="HW47" s="362"/>
      <c r="HX47" s="362"/>
      <c r="HY47" s="362"/>
      <c r="HZ47" s="362"/>
      <c r="IA47" s="362"/>
      <c r="IB47" s="362"/>
      <c r="IC47" s="362"/>
      <c r="ID47" s="362"/>
      <c r="IE47" s="362"/>
      <c r="IF47" s="362"/>
      <c r="IG47" s="362"/>
      <c r="IH47" s="362"/>
      <c r="II47" s="362"/>
      <c r="IJ47" s="362"/>
      <c r="IK47" s="362"/>
    </row>
    <row r="48" ht="20.1" customHeight="1" spans="1:28">
      <c r="A48" s="367"/>
      <c r="B48" s="404" t="str">
        <f t="shared" si="2"/>
        <v>西U1</v>
      </c>
      <c r="C48" s="405">
        <f t="shared" si="3"/>
        <v>2365</v>
      </c>
      <c r="D48" s="406">
        <f>ROUNDDOWN((C48/E48-2),0)</f>
        <v>187</v>
      </c>
      <c r="E48" s="407">
        <f t="shared" si="5"/>
        <v>12.5</v>
      </c>
      <c r="F48" s="408">
        <f t="shared" si="6"/>
        <v>11.5</v>
      </c>
      <c r="G48" s="405">
        <f t="shared" si="7"/>
        <v>70</v>
      </c>
      <c r="H48" s="409">
        <v>6</v>
      </c>
      <c r="I48" s="445">
        <f t="shared" si="8"/>
        <v>9</v>
      </c>
      <c r="J48" s="407">
        <v>8</v>
      </c>
      <c r="K48" s="405">
        <f t="shared" si="9"/>
        <v>725.702</v>
      </c>
      <c r="L48" s="405">
        <f t="shared" si="10"/>
        <v>725.702</v>
      </c>
      <c r="M48" s="446">
        <f t="shared" si="11"/>
        <v>57</v>
      </c>
      <c r="N48" s="405">
        <f t="shared" si="12"/>
        <v>12.5035438596491</v>
      </c>
      <c r="O48" s="405">
        <f t="shared" si="13"/>
        <v>12.5035438596491</v>
      </c>
      <c r="P48" s="407">
        <v>8</v>
      </c>
      <c r="Q48" s="405">
        <f t="shared" si="14"/>
        <v>80</v>
      </c>
      <c r="R48" s="409">
        <v>8</v>
      </c>
      <c r="S48" s="405">
        <f t="shared" si="15"/>
        <v>8</v>
      </c>
      <c r="T48" s="458">
        <f t="shared" si="16"/>
        <v>2500</v>
      </c>
      <c r="U48" s="458">
        <f t="shared" si="17"/>
        <v>115</v>
      </c>
      <c r="V48" s="459">
        <v>21.5</v>
      </c>
      <c r="W48" s="458">
        <f t="shared" si="18"/>
        <v>2500</v>
      </c>
      <c r="X48" s="460">
        <f t="shared" si="19"/>
        <v>115</v>
      </c>
      <c r="Y48" s="405">
        <f t="shared" si="20"/>
        <v>21.5</v>
      </c>
      <c r="Z48" s="467">
        <f t="shared" si="21"/>
        <v>13.75</v>
      </c>
      <c r="AA48" s="468">
        <f t="shared" si="22"/>
        <v>8.20200000000011</v>
      </c>
      <c r="AB48" s="362"/>
    </row>
    <row r="49" s="362" customFormat="1" ht="20.1" customHeight="1" spans="1:27">
      <c r="A49" s="403"/>
      <c r="B49" s="404" t="str">
        <f t="shared" si="2"/>
        <v>东U1</v>
      </c>
      <c r="C49" s="405">
        <f t="shared" si="3"/>
        <v>2385</v>
      </c>
      <c r="D49" s="406">
        <f t="shared" si="4"/>
        <v>189</v>
      </c>
      <c r="E49" s="407">
        <f t="shared" si="5"/>
        <v>12.5</v>
      </c>
      <c r="F49" s="408">
        <f t="shared" si="6"/>
        <v>6.5</v>
      </c>
      <c r="G49" s="405">
        <f t="shared" si="7"/>
        <v>80</v>
      </c>
      <c r="H49" s="409">
        <v>8</v>
      </c>
      <c r="I49" s="445">
        <f t="shared" si="8"/>
        <v>8</v>
      </c>
      <c r="J49" s="407">
        <v>8</v>
      </c>
      <c r="K49" s="405">
        <f t="shared" si="9"/>
        <v>706.817</v>
      </c>
      <c r="L49" s="405">
        <f t="shared" si="10"/>
        <v>768.277</v>
      </c>
      <c r="M49" s="446">
        <f t="shared" si="11"/>
        <v>60</v>
      </c>
      <c r="N49" s="405">
        <f t="shared" si="12"/>
        <v>12.58795</v>
      </c>
      <c r="O49" s="405">
        <f t="shared" si="13"/>
        <v>11.5636166666667</v>
      </c>
      <c r="P49" s="407">
        <v>8</v>
      </c>
      <c r="Q49" s="405">
        <f t="shared" si="14"/>
        <v>90</v>
      </c>
      <c r="R49" s="409">
        <v>8</v>
      </c>
      <c r="S49" s="405">
        <f t="shared" si="15"/>
        <v>9.25</v>
      </c>
      <c r="T49" s="458">
        <f t="shared" si="16"/>
        <v>800</v>
      </c>
      <c r="U49" s="458">
        <f t="shared" si="17"/>
        <v>34</v>
      </c>
      <c r="V49" s="459">
        <v>22.5</v>
      </c>
      <c r="W49" s="458">
        <f t="shared" si="18"/>
        <v>800</v>
      </c>
      <c r="X49" s="460">
        <f t="shared" si="19"/>
        <v>34</v>
      </c>
      <c r="Y49" s="405">
        <f t="shared" si="20"/>
        <v>22.5</v>
      </c>
      <c r="Z49" s="467">
        <f t="shared" si="21"/>
        <v>17.5</v>
      </c>
      <c r="AA49" s="468">
        <f t="shared" si="22"/>
        <v>13.277</v>
      </c>
    </row>
    <row r="50" ht="20.1" customHeight="1" spans="1:28">
      <c r="A50" s="367"/>
      <c r="B50" s="404" t="str">
        <f t="shared" si="2"/>
        <v>东U2</v>
      </c>
      <c r="C50" s="405">
        <f t="shared" si="3"/>
        <v>2365</v>
      </c>
      <c r="D50" s="406">
        <f>ROUNDDOWN((C50/E50-2),0)</f>
        <v>187</v>
      </c>
      <c r="E50" s="407">
        <f t="shared" ref="E50:E62" si="23">12.5</f>
        <v>12.5</v>
      </c>
      <c r="F50" s="408">
        <f t="shared" si="6"/>
        <v>11.5</v>
      </c>
      <c r="G50" s="405">
        <f t="shared" si="7"/>
        <v>70</v>
      </c>
      <c r="H50" s="409">
        <v>6</v>
      </c>
      <c r="I50" s="447">
        <f t="shared" si="8"/>
        <v>9</v>
      </c>
      <c r="J50" s="407">
        <v>8</v>
      </c>
      <c r="K50" s="405">
        <f t="shared" si="9"/>
        <v>706.732</v>
      </c>
      <c r="L50" s="405">
        <f t="shared" si="10"/>
        <v>706.732</v>
      </c>
      <c r="M50" s="446">
        <f t="shared" si="11"/>
        <v>55</v>
      </c>
      <c r="N50" s="405">
        <f t="shared" si="12"/>
        <v>12.6133090909091</v>
      </c>
      <c r="O50" s="405">
        <f t="shared" si="13"/>
        <v>12.6133090909091</v>
      </c>
      <c r="P50" s="407">
        <v>8</v>
      </c>
      <c r="Q50" s="405">
        <f t="shared" si="14"/>
        <v>80</v>
      </c>
      <c r="R50" s="409">
        <v>8</v>
      </c>
      <c r="S50" s="405">
        <f t="shared" si="15"/>
        <v>8</v>
      </c>
      <c r="T50" s="458">
        <f t="shared" si="16"/>
        <v>2000</v>
      </c>
      <c r="U50" s="458">
        <f t="shared" si="17"/>
        <v>84</v>
      </c>
      <c r="V50" s="459">
        <v>23.5</v>
      </c>
      <c r="W50" s="458">
        <f t="shared" si="18"/>
        <v>2000</v>
      </c>
      <c r="X50" s="460">
        <f t="shared" si="19"/>
        <v>84</v>
      </c>
      <c r="Y50" s="405">
        <f t="shared" si="20"/>
        <v>23.5</v>
      </c>
      <c r="Z50" s="467">
        <f t="shared" si="21"/>
        <v>13</v>
      </c>
      <c r="AA50" s="468">
        <f t="shared" si="22"/>
        <v>14.232</v>
      </c>
      <c r="AB50" s="362"/>
    </row>
    <row r="51" ht="20.1" customHeight="1" spans="1:28">
      <c r="A51" s="367"/>
      <c r="B51" s="404" t="str">
        <f t="shared" si="2"/>
        <v>东U3</v>
      </c>
      <c r="C51" s="405">
        <f t="shared" si="3"/>
        <v>2365</v>
      </c>
      <c r="D51" s="406">
        <f>ROUNDDOWN((C51/E51-2),0)</f>
        <v>187</v>
      </c>
      <c r="E51" s="407">
        <f t="shared" si="23"/>
        <v>12.5</v>
      </c>
      <c r="F51" s="408">
        <f t="shared" si="6"/>
        <v>11.5</v>
      </c>
      <c r="G51" s="405">
        <f t="shared" si="7"/>
        <v>70</v>
      </c>
      <c r="H51" s="409">
        <v>6</v>
      </c>
      <c r="I51" s="447">
        <f t="shared" si="8"/>
        <v>9</v>
      </c>
      <c r="J51" s="407">
        <v>8</v>
      </c>
      <c r="K51" s="405">
        <f t="shared" si="9"/>
        <v>650.047</v>
      </c>
      <c r="L51" s="405">
        <f t="shared" si="10"/>
        <v>706.647</v>
      </c>
      <c r="M51" s="446">
        <f t="shared" si="11"/>
        <v>55</v>
      </c>
      <c r="N51" s="405">
        <f t="shared" si="12"/>
        <v>12.6117636363636</v>
      </c>
      <c r="O51" s="405">
        <f t="shared" si="13"/>
        <v>11.5826727272727</v>
      </c>
      <c r="P51" s="407">
        <v>8</v>
      </c>
      <c r="Q51" s="405">
        <f t="shared" si="14"/>
        <v>80</v>
      </c>
      <c r="R51" s="409">
        <v>8</v>
      </c>
      <c r="S51" s="405">
        <f t="shared" si="15"/>
        <v>8</v>
      </c>
      <c r="T51" s="458">
        <f t="shared" si="16"/>
        <v>2000</v>
      </c>
      <c r="U51" s="458">
        <f t="shared" si="17"/>
        <v>80</v>
      </c>
      <c r="V51" s="459">
        <v>24.5</v>
      </c>
      <c r="W51" s="458">
        <f t="shared" si="18"/>
        <v>2000</v>
      </c>
      <c r="X51" s="460">
        <f t="shared" si="19"/>
        <v>80</v>
      </c>
      <c r="Y51" s="405">
        <f t="shared" si="20"/>
        <v>24.5</v>
      </c>
      <c r="Z51" s="467">
        <f t="shared" si="21"/>
        <v>20</v>
      </c>
      <c r="AA51" s="468">
        <f t="shared" si="22"/>
        <v>14.147</v>
      </c>
      <c r="AB51" s="362"/>
    </row>
    <row r="52" ht="20.1" customHeight="1" spans="1:28">
      <c r="A52" s="367"/>
      <c r="B52" s="404" t="str">
        <f t="shared" si="2"/>
        <v>东U4</v>
      </c>
      <c r="C52" s="405">
        <f t="shared" si="3"/>
        <v>2345</v>
      </c>
      <c r="D52" s="406">
        <f t="shared" si="4"/>
        <v>186</v>
      </c>
      <c r="E52" s="407">
        <f t="shared" si="23"/>
        <v>12.5</v>
      </c>
      <c r="F52" s="408">
        <f t="shared" si="6"/>
        <v>4</v>
      </c>
      <c r="G52" s="405">
        <f t="shared" si="7"/>
        <v>60</v>
      </c>
      <c r="H52" s="409">
        <v>4</v>
      </c>
      <c r="I52" s="447">
        <f t="shared" si="8"/>
        <v>11</v>
      </c>
      <c r="J52" s="407">
        <v>8</v>
      </c>
      <c r="K52" s="405">
        <f t="shared" si="9"/>
        <v>570.928</v>
      </c>
      <c r="L52" s="405">
        <f t="shared" si="10"/>
        <v>649.928</v>
      </c>
      <c r="M52" s="446">
        <f t="shared" si="11"/>
        <v>51</v>
      </c>
      <c r="N52" s="405">
        <f t="shared" si="12"/>
        <v>12.4887843137255</v>
      </c>
      <c r="O52" s="405">
        <f t="shared" si="13"/>
        <v>10.9397647058824</v>
      </c>
      <c r="P52" s="407">
        <v>8</v>
      </c>
      <c r="Q52" s="405">
        <f t="shared" si="14"/>
        <v>70</v>
      </c>
      <c r="R52" s="409">
        <v>6</v>
      </c>
      <c r="S52" s="405">
        <f t="shared" si="15"/>
        <v>9</v>
      </c>
      <c r="T52" s="458">
        <f t="shared" si="16"/>
        <v>2000</v>
      </c>
      <c r="U52" s="458">
        <f t="shared" si="17"/>
        <v>77</v>
      </c>
      <c r="V52" s="459">
        <v>25.5</v>
      </c>
      <c r="W52" s="458">
        <f t="shared" si="18"/>
        <v>2000</v>
      </c>
      <c r="X52" s="460">
        <f t="shared" si="19"/>
        <v>77</v>
      </c>
      <c r="Y52" s="405">
        <f t="shared" si="20"/>
        <v>25.5</v>
      </c>
      <c r="Z52" s="467">
        <f t="shared" si="21"/>
        <v>18.25</v>
      </c>
      <c r="AA52" s="468">
        <f t="shared" si="22"/>
        <v>7.42800000000011</v>
      </c>
      <c r="AB52" s="362"/>
    </row>
    <row r="53" ht="20.1" customHeight="1" spans="1:28">
      <c r="A53" s="367"/>
      <c r="B53" s="404" t="str">
        <f t="shared" si="2"/>
        <v>东U5</v>
      </c>
      <c r="C53" s="405">
        <f t="shared" si="3"/>
        <v>2345</v>
      </c>
      <c r="D53" s="406">
        <f t="shared" si="4"/>
        <v>186</v>
      </c>
      <c r="E53" s="407">
        <f t="shared" si="23"/>
        <v>12.5</v>
      </c>
      <c r="F53" s="408">
        <f t="shared" si="6"/>
        <v>4</v>
      </c>
      <c r="G53" s="405">
        <f t="shared" si="7"/>
        <v>60</v>
      </c>
      <c r="H53" s="409">
        <v>4</v>
      </c>
      <c r="I53" s="447">
        <f t="shared" si="8"/>
        <v>11</v>
      </c>
      <c r="J53" s="407">
        <v>8</v>
      </c>
      <c r="K53" s="405">
        <f t="shared" si="9"/>
        <v>491.81</v>
      </c>
      <c r="L53" s="405">
        <f t="shared" si="10"/>
        <v>570.81</v>
      </c>
      <c r="M53" s="446">
        <f t="shared" si="11"/>
        <v>44</v>
      </c>
      <c r="N53" s="405">
        <f t="shared" si="12"/>
        <v>12.6775</v>
      </c>
      <c r="O53" s="405">
        <f t="shared" si="13"/>
        <v>10.8820454545455</v>
      </c>
      <c r="P53" s="407">
        <v>8</v>
      </c>
      <c r="Q53" s="405">
        <f t="shared" si="14"/>
        <v>70</v>
      </c>
      <c r="R53" s="409">
        <v>6</v>
      </c>
      <c r="S53" s="405">
        <f t="shared" si="15"/>
        <v>9</v>
      </c>
      <c r="T53" s="458">
        <f t="shared" si="16"/>
        <v>2000</v>
      </c>
      <c r="U53" s="458">
        <f t="shared" si="17"/>
        <v>74</v>
      </c>
      <c r="V53" s="459">
        <v>26.5</v>
      </c>
      <c r="W53" s="458">
        <f t="shared" si="18"/>
        <v>2000</v>
      </c>
      <c r="X53" s="460">
        <f t="shared" si="19"/>
        <v>74</v>
      </c>
      <c r="Y53" s="405">
        <f t="shared" si="20"/>
        <v>26.5</v>
      </c>
      <c r="Z53" s="467">
        <f t="shared" si="21"/>
        <v>19.5</v>
      </c>
      <c r="AA53" s="468">
        <f t="shared" si="22"/>
        <v>15.8099999999999</v>
      </c>
      <c r="AB53" s="362"/>
    </row>
    <row r="54" customFormat="1" ht="20.1" customHeight="1" spans="1:28">
      <c r="A54" s="367"/>
      <c r="B54" s="404" t="str">
        <f t="shared" si="2"/>
        <v>东U6</v>
      </c>
      <c r="C54" s="405">
        <f t="shared" si="3"/>
        <v>2325</v>
      </c>
      <c r="D54" s="406">
        <f>ROUNDDOWN((C54/E54-2),0)</f>
        <v>184</v>
      </c>
      <c r="E54" s="407">
        <f t="shared" si="23"/>
        <v>12.5</v>
      </c>
      <c r="F54" s="408">
        <f t="shared" si="6"/>
        <v>9</v>
      </c>
      <c r="G54" s="405">
        <f t="shared" si="7"/>
        <v>50</v>
      </c>
      <c r="H54" s="409">
        <v>4</v>
      </c>
      <c r="I54" s="447">
        <f t="shared" si="8"/>
        <v>8.5</v>
      </c>
      <c r="J54" s="407">
        <v>8</v>
      </c>
      <c r="K54" s="405">
        <f t="shared" si="9"/>
        <v>412.691</v>
      </c>
      <c r="L54" s="405">
        <f t="shared" si="10"/>
        <v>491.691</v>
      </c>
      <c r="M54" s="446">
        <f t="shared" si="11"/>
        <v>38</v>
      </c>
      <c r="N54" s="405">
        <f t="shared" si="12"/>
        <v>12.5971315789474</v>
      </c>
      <c r="O54" s="405">
        <f t="shared" si="13"/>
        <v>10.5181842105263</v>
      </c>
      <c r="P54" s="407">
        <v>8</v>
      </c>
      <c r="Q54" s="405">
        <f t="shared" si="14"/>
        <v>60</v>
      </c>
      <c r="R54" s="409">
        <v>4</v>
      </c>
      <c r="S54" s="405">
        <f t="shared" si="15"/>
        <v>11</v>
      </c>
      <c r="T54" s="458">
        <f t="shared" si="16"/>
        <v>2000</v>
      </c>
      <c r="U54" s="458">
        <f t="shared" si="17"/>
        <v>71</v>
      </c>
      <c r="V54" s="459">
        <v>27.5</v>
      </c>
      <c r="W54" s="458">
        <f t="shared" si="18"/>
        <v>2000</v>
      </c>
      <c r="X54" s="460">
        <f t="shared" si="19"/>
        <v>71</v>
      </c>
      <c r="Y54" s="405">
        <f t="shared" si="20"/>
        <v>27.5</v>
      </c>
      <c r="Z54" s="467">
        <f t="shared" si="21"/>
        <v>23.75</v>
      </c>
      <c r="AA54" s="468">
        <f t="shared" si="22"/>
        <v>11.691</v>
      </c>
      <c r="AB54" s="362"/>
    </row>
    <row r="55" customFormat="1" ht="20.1" customHeight="1" spans="1:28">
      <c r="A55" s="367"/>
      <c r="B55" s="404" t="str">
        <f t="shared" si="2"/>
        <v>东U7</v>
      </c>
      <c r="C55" s="405">
        <f t="shared" si="3"/>
        <v>2325</v>
      </c>
      <c r="D55" s="406">
        <f>ROUNDDOWN((C55/E55-2),0)</f>
        <v>184</v>
      </c>
      <c r="E55" s="407">
        <f t="shared" si="23"/>
        <v>12.5</v>
      </c>
      <c r="F55" s="408">
        <f t="shared" si="6"/>
        <v>9</v>
      </c>
      <c r="G55" s="405">
        <f t="shared" si="7"/>
        <v>50</v>
      </c>
      <c r="H55" s="409">
        <v>4</v>
      </c>
      <c r="I55" s="447">
        <f t="shared" si="8"/>
        <v>8.5</v>
      </c>
      <c r="J55" s="407">
        <v>8</v>
      </c>
      <c r="K55" s="405">
        <f t="shared" si="9"/>
        <v>333.573</v>
      </c>
      <c r="L55" s="405">
        <f t="shared" si="10"/>
        <v>412.573</v>
      </c>
      <c r="M55" s="446">
        <f t="shared" si="11"/>
        <v>32</v>
      </c>
      <c r="N55" s="405">
        <f t="shared" si="12"/>
        <v>12.48665625</v>
      </c>
      <c r="O55" s="405">
        <f t="shared" si="13"/>
        <v>10.01790625</v>
      </c>
      <c r="P55" s="407">
        <v>8</v>
      </c>
      <c r="Q55" s="405">
        <f t="shared" si="14"/>
        <v>60</v>
      </c>
      <c r="R55" s="409">
        <v>4</v>
      </c>
      <c r="S55" s="405">
        <f t="shared" si="15"/>
        <v>11</v>
      </c>
      <c r="T55" s="458">
        <f t="shared" si="16"/>
        <v>2000</v>
      </c>
      <c r="U55" s="458">
        <f t="shared" si="17"/>
        <v>69</v>
      </c>
      <c r="V55" s="459">
        <v>28.5</v>
      </c>
      <c r="W55" s="458">
        <f t="shared" si="18"/>
        <v>2000</v>
      </c>
      <c r="X55" s="460">
        <f t="shared" si="19"/>
        <v>69</v>
      </c>
      <c r="Y55" s="405">
        <f t="shared" si="20"/>
        <v>28.5</v>
      </c>
      <c r="Z55" s="467">
        <f t="shared" si="21"/>
        <v>16.75</v>
      </c>
      <c r="AA55" s="468">
        <f t="shared" si="22"/>
        <v>7.57299999999998</v>
      </c>
      <c r="AB55" s="362"/>
    </row>
    <row r="56" customFormat="1" ht="20.1" customHeight="1" spans="1:28">
      <c r="A56" s="367"/>
      <c r="B56" s="404" t="str">
        <f t="shared" si="2"/>
        <v>东U8</v>
      </c>
      <c r="C56" s="405">
        <f t="shared" si="3"/>
        <v>2285</v>
      </c>
      <c r="D56" s="406">
        <f t="shared" si="4"/>
        <v>181</v>
      </c>
      <c r="E56" s="407">
        <f t="shared" si="23"/>
        <v>12.5</v>
      </c>
      <c r="F56" s="408">
        <f t="shared" si="6"/>
        <v>6.5</v>
      </c>
      <c r="G56" s="405">
        <f t="shared" si="7"/>
        <v>30</v>
      </c>
      <c r="H56" s="409">
        <v>2</v>
      </c>
      <c r="I56" s="447">
        <f t="shared" si="8"/>
        <v>7</v>
      </c>
      <c r="J56" s="407">
        <v>8</v>
      </c>
      <c r="K56" s="405">
        <f t="shared" si="9"/>
        <v>254.454</v>
      </c>
      <c r="L56" s="405">
        <f t="shared" si="10"/>
        <v>333.454</v>
      </c>
      <c r="M56" s="446">
        <f t="shared" si="11"/>
        <v>25</v>
      </c>
      <c r="N56" s="405">
        <f t="shared" si="12"/>
        <v>12.81816</v>
      </c>
      <c r="O56" s="405">
        <f t="shared" si="13"/>
        <v>9.65816</v>
      </c>
      <c r="P56" s="407">
        <v>8</v>
      </c>
      <c r="Q56" s="405">
        <f t="shared" si="14"/>
        <v>40</v>
      </c>
      <c r="R56" s="409">
        <v>4</v>
      </c>
      <c r="S56" s="405">
        <f t="shared" si="15"/>
        <v>6</v>
      </c>
      <c r="T56" s="458">
        <f t="shared" si="16"/>
        <v>2000</v>
      </c>
      <c r="U56" s="458">
        <f t="shared" si="17"/>
        <v>66</v>
      </c>
      <c r="V56" s="459">
        <v>29.5</v>
      </c>
      <c r="W56" s="458">
        <f t="shared" si="18"/>
        <v>2000</v>
      </c>
      <c r="X56" s="460">
        <f t="shared" si="19"/>
        <v>66</v>
      </c>
      <c r="Y56" s="405">
        <f t="shared" si="20"/>
        <v>29.5</v>
      </c>
      <c r="Z56" s="467">
        <f t="shared" si="21"/>
        <v>26.5</v>
      </c>
      <c r="AA56" s="468">
        <f t="shared" si="22"/>
        <v>15.954</v>
      </c>
      <c r="AB56" s="362"/>
    </row>
    <row r="57" customFormat="1" ht="20.1" customHeight="1" spans="1:28">
      <c r="A57" s="367"/>
      <c r="B57" s="404" t="str">
        <f t="shared" si="2"/>
        <v>东U9</v>
      </c>
      <c r="C57" s="405">
        <f t="shared" si="3"/>
        <v>2285</v>
      </c>
      <c r="D57" s="406">
        <f t="shared" si="4"/>
        <v>181</v>
      </c>
      <c r="E57" s="407">
        <f t="shared" si="23"/>
        <v>12.5</v>
      </c>
      <c r="F57" s="408">
        <f t="shared" si="6"/>
        <v>6.5</v>
      </c>
      <c r="G57" s="405">
        <f t="shared" si="7"/>
        <v>30</v>
      </c>
      <c r="H57" s="409">
        <v>2</v>
      </c>
      <c r="I57" s="447">
        <f t="shared" si="8"/>
        <v>7</v>
      </c>
      <c r="J57" s="407">
        <v>8</v>
      </c>
      <c r="K57" s="405">
        <f t="shared" si="9"/>
        <v>194.105</v>
      </c>
      <c r="L57" s="405">
        <f t="shared" si="10"/>
        <v>254.364</v>
      </c>
      <c r="M57" s="446">
        <f t="shared" si="11"/>
        <v>19</v>
      </c>
      <c r="N57" s="405">
        <f t="shared" si="12"/>
        <v>12.7033684210526</v>
      </c>
      <c r="O57" s="405">
        <f t="shared" si="13"/>
        <v>9.53184210526316</v>
      </c>
      <c r="P57" s="407">
        <v>8</v>
      </c>
      <c r="Q57" s="405">
        <f t="shared" si="14"/>
        <v>40</v>
      </c>
      <c r="R57" s="409">
        <v>4</v>
      </c>
      <c r="S57" s="405">
        <f t="shared" si="15"/>
        <v>6</v>
      </c>
      <c r="T57" s="458">
        <f t="shared" si="16"/>
        <v>2000</v>
      </c>
      <c r="U57" s="458">
        <f t="shared" si="17"/>
        <v>64</v>
      </c>
      <c r="V57" s="459">
        <v>30.5</v>
      </c>
      <c r="W57" s="458">
        <f t="shared" si="18"/>
        <v>2000</v>
      </c>
      <c r="X57" s="460">
        <f t="shared" si="19"/>
        <v>64</v>
      </c>
      <c r="Y57" s="405">
        <f t="shared" si="20"/>
        <v>30.5</v>
      </c>
      <c r="Z57" s="467">
        <f t="shared" si="21"/>
        <v>24</v>
      </c>
      <c r="AA57" s="468">
        <f t="shared" si="22"/>
        <v>11.864</v>
      </c>
      <c r="AB57" s="362"/>
    </row>
    <row r="58" customFormat="1" ht="20.1" customHeight="1" spans="1:28">
      <c r="A58" s="367"/>
      <c r="B58" s="404" t="str">
        <f t="shared" si="2"/>
        <v>东U10</v>
      </c>
      <c r="C58" s="405">
        <f t="shared" si="3"/>
        <v>2285</v>
      </c>
      <c r="D58" s="406">
        <f t="shared" si="4"/>
        <v>181</v>
      </c>
      <c r="E58" s="407">
        <f t="shared" si="23"/>
        <v>12.5</v>
      </c>
      <c r="F58" s="408">
        <f t="shared" si="6"/>
        <v>6.5</v>
      </c>
      <c r="G58" s="405">
        <f t="shared" si="7"/>
        <v>30</v>
      </c>
      <c r="H58" s="409">
        <v>2</v>
      </c>
      <c r="I58" s="447">
        <f t="shared" si="8"/>
        <v>7</v>
      </c>
      <c r="J58" s="407">
        <v>8</v>
      </c>
      <c r="K58" s="405">
        <f t="shared" si="9"/>
        <v>133.755</v>
      </c>
      <c r="L58" s="405">
        <f t="shared" si="10"/>
        <v>194.014</v>
      </c>
      <c r="M58" s="446">
        <f t="shared" si="11"/>
        <v>14</v>
      </c>
      <c r="N58" s="405">
        <f t="shared" si="12"/>
        <v>12.9295714285714</v>
      </c>
      <c r="O58" s="405">
        <f t="shared" si="13"/>
        <v>8.62535714285714</v>
      </c>
      <c r="P58" s="407">
        <v>8</v>
      </c>
      <c r="Q58" s="405">
        <f t="shared" si="14"/>
        <v>40</v>
      </c>
      <c r="R58" s="409">
        <v>4</v>
      </c>
      <c r="S58" s="405">
        <f t="shared" si="15"/>
        <v>6</v>
      </c>
      <c r="T58" s="458">
        <f t="shared" si="16"/>
        <v>2000</v>
      </c>
      <c r="U58" s="458">
        <f t="shared" si="17"/>
        <v>62</v>
      </c>
      <c r="V58" s="459">
        <v>31.5</v>
      </c>
      <c r="W58" s="458">
        <f t="shared" si="18"/>
        <v>2000</v>
      </c>
      <c r="X58" s="460">
        <f t="shared" si="19"/>
        <v>62</v>
      </c>
      <c r="Y58" s="405">
        <f t="shared" si="20"/>
        <v>31.5</v>
      </c>
      <c r="Z58" s="467">
        <f t="shared" si="21"/>
        <v>23.5</v>
      </c>
      <c r="AA58" s="468">
        <f t="shared" si="22"/>
        <v>14.014</v>
      </c>
      <c r="AB58" s="362"/>
    </row>
    <row r="59" customFormat="1" ht="20.1" customHeight="1" spans="1:28">
      <c r="A59" s="367"/>
      <c r="B59" s="404" t="str">
        <f t="shared" si="2"/>
        <v>西U10-1</v>
      </c>
      <c r="C59" s="405">
        <f t="shared" si="3"/>
        <v>2285</v>
      </c>
      <c r="D59" s="406">
        <f t="shared" si="4"/>
        <v>181</v>
      </c>
      <c r="E59" s="407">
        <f t="shared" si="23"/>
        <v>12.5</v>
      </c>
      <c r="F59" s="408">
        <f t="shared" si="6"/>
        <v>6.5</v>
      </c>
      <c r="G59" s="405">
        <f t="shared" si="7"/>
        <v>30</v>
      </c>
      <c r="H59" s="409">
        <v>2</v>
      </c>
      <c r="I59" s="447">
        <f t="shared" si="8"/>
        <v>7</v>
      </c>
      <c r="J59" s="407">
        <v>8</v>
      </c>
      <c r="K59" s="405">
        <f t="shared" si="9"/>
        <v>130</v>
      </c>
      <c r="L59" s="405">
        <f t="shared" si="10"/>
        <v>161.126</v>
      </c>
      <c r="M59" s="446">
        <f t="shared" si="11"/>
        <v>11</v>
      </c>
      <c r="N59" s="405">
        <f t="shared" si="12"/>
        <v>13.466</v>
      </c>
      <c r="O59" s="405">
        <f t="shared" si="13"/>
        <v>10.6363636363636</v>
      </c>
      <c r="P59" s="407">
        <v>8</v>
      </c>
      <c r="Q59" s="405">
        <f t="shared" si="14"/>
        <v>40</v>
      </c>
      <c r="R59" s="409">
        <v>4</v>
      </c>
      <c r="S59" s="405">
        <f t="shared" si="15"/>
        <v>6</v>
      </c>
      <c r="T59" s="458">
        <f t="shared" si="16"/>
        <v>2000</v>
      </c>
      <c r="U59" s="458">
        <f t="shared" si="17"/>
        <v>60</v>
      </c>
      <c r="V59" s="459">
        <v>32.5</v>
      </c>
      <c r="W59" s="458">
        <f t="shared" si="18"/>
        <v>2000</v>
      </c>
      <c r="X59" s="460">
        <f t="shared" si="19"/>
        <v>60</v>
      </c>
      <c r="Y59" s="405">
        <f t="shared" si="20"/>
        <v>32.5</v>
      </c>
      <c r="Z59" s="467">
        <f t="shared" si="21"/>
        <v>25</v>
      </c>
      <c r="AA59" s="468">
        <f t="shared" si="22"/>
        <v>18.626</v>
      </c>
      <c r="AB59" s="362"/>
    </row>
    <row r="60" customFormat="1" ht="20.1" customHeight="1" spans="1:28">
      <c r="A60" s="367"/>
      <c r="B60" s="404" t="str">
        <f t="shared" si="2"/>
        <v>西U9-1</v>
      </c>
      <c r="C60" s="405">
        <f t="shared" si="3"/>
        <v>2285</v>
      </c>
      <c r="D60" s="406">
        <f t="shared" si="4"/>
        <v>181</v>
      </c>
      <c r="E60" s="407">
        <f t="shared" si="23"/>
        <v>12.5</v>
      </c>
      <c r="F60" s="408">
        <f t="shared" si="6"/>
        <v>6.5</v>
      </c>
      <c r="G60" s="405">
        <f t="shared" si="7"/>
        <v>30</v>
      </c>
      <c r="H60" s="409">
        <v>2</v>
      </c>
      <c r="I60" s="447">
        <f t="shared" si="8"/>
        <v>7</v>
      </c>
      <c r="J60" s="407">
        <v>8</v>
      </c>
      <c r="K60" s="405">
        <f t="shared" si="9"/>
        <v>161.21</v>
      </c>
      <c r="L60" s="405">
        <f t="shared" si="10"/>
        <v>217.365</v>
      </c>
      <c r="M60" s="446">
        <f t="shared" si="11"/>
        <v>16</v>
      </c>
      <c r="N60" s="405">
        <f t="shared" si="12"/>
        <v>12.7728125</v>
      </c>
      <c r="O60" s="405">
        <f t="shared" si="13"/>
        <v>9.263125</v>
      </c>
      <c r="P60" s="407">
        <v>8</v>
      </c>
      <c r="Q60" s="405">
        <f t="shared" si="14"/>
        <v>40</v>
      </c>
      <c r="R60" s="409">
        <v>4</v>
      </c>
      <c r="S60" s="405">
        <f t="shared" si="15"/>
        <v>6</v>
      </c>
      <c r="T60" s="458">
        <f t="shared" si="16"/>
        <v>2000</v>
      </c>
      <c r="U60" s="458">
        <f t="shared" si="17"/>
        <v>58</v>
      </c>
      <c r="V60" s="459">
        <v>33.5</v>
      </c>
      <c r="W60" s="458">
        <f t="shared" si="18"/>
        <v>2000</v>
      </c>
      <c r="X60" s="460">
        <f t="shared" si="19"/>
        <v>58</v>
      </c>
      <c r="Y60" s="405">
        <f t="shared" si="20"/>
        <v>33.5</v>
      </c>
      <c r="Z60" s="467">
        <f t="shared" si="21"/>
        <v>28.5</v>
      </c>
      <c r="AA60" s="468">
        <f t="shared" si="22"/>
        <v>12.365</v>
      </c>
      <c r="AB60" s="362"/>
    </row>
    <row r="61" customFormat="1" ht="20.1" customHeight="1" spans="1:28">
      <c r="A61" s="367"/>
      <c r="B61" s="404" t="str">
        <f t="shared" si="2"/>
        <v>西U6-1</v>
      </c>
      <c r="C61" s="405">
        <f t="shared" si="3"/>
        <v>1350</v>
      </c>
      <c r="D61" s="406">
        <f>ROUNDDOWN((C61/E61-2),0)</f>
        <v>106</v>
      </c>
      <c r="E61" s="407">
        <f t="shared" si="23"/>
        <v>12.5</v>
      </c>
      <c r="F61" s="408">
        <f t="shared" si="6"/>
        <v>9</v>
      </c>
      <c r="G61" s="405">
        <f t="shared" si="7"/>
        <v>50</v>
      </c>
      <c r="H61" s="409">
        <v>4</v>
      </c>
      <c r="I61" s="447">
        <f t="shared" si="8"/>
        <v>8.5</v>
      </c>
      <c r="J61" s="407">
        <v>8</v>
      </c>
      <c r="K61" s="405">
        <f t="shared" si="9"/>
        <v>375.682</v>
      </c>
      <c r="L61" s="405">
        <f t="shared" si="10"/>
        <v>454.681</v>
      </c>
      <c r="M61" s="446">
        <f t="shared" si="11"/>
        <v>35</v>
      </c>
      <c r="N61" s="405">
        <f t="shared" si="12"/>
        <v>12.6194571428571</v>
      </c>
      <c r="O61" s="405">
        <f t="shared" si="13"/>
        <v>10.3623428571429</v>
      </c>
      <c r="P61" s="407">
        <v>8</v>
      </c>
      <c r="Q61" s="405">
        <f t="shared" si="14"/>
        <v>60</v>
      </c>
      <c r="R61" s="409">
        <v>4</v>
      </c>
      <c r="S61" s="405">
        <f t="shared" si="15"/>
        <v>11</v>
      </c>
      <c r="T61" s="458">
        <f t="shared" si="16"/>
        <v>2000</v>
      </c>
      <c r="U61" s="458">
        <f t="shared" si="17"/>
        <v>56</v>
      </c>
      <c r="V61" s="459">
        <v>34.5</v>
      </c>
      <c r="W61" s="458">
        <f t="shared" si="18"/>
        <v>2000</v>
      </c>
      <c r="X61" s="460">
        <f t="shared" si="19"/>
        <v>56</v>
      </c>
      <c r="Y61" s="405">
        <f t="shared" si="20"/>
        <v>34.5</v>
      </c>
      <c r="Z61" s="467">
        <f t="shared" si="21"/>
        <v>34</v>
      </c>
      <c r="AA61" s="468">
        <f t="shared" si="22"/>
        <v>12.181</v>
      </c>
      <c r="AB61" s="362"/>
    </row>
    <row r="62" customFormat="1" ht="20.1" customHeight="1" spans="1:28">
      <c r="A62" s="367"/>
      <c r="B62" s="404" t="str">
        <f t="shared" si="2"/>
        <v>西U5-1</v>
      </c>
      <c r="C62" s="405">
        <f t="shared" si="3"/>
        <v>1370</v>
      </c>
      <c r="D62" s="406">
        <f t="shared" si="4"/>
        <v>108</v>
      </c>
      <c r="E62" s="407">
        <f t="shared" si="23"/>
        <v>12.5</v>
      </c>
      <c r="F62" s="408">
        <f t="shared" si="6"/>
        <v>4</v>
      </c>
      <c r="G62" s="405">
        <f t="shared" si="7"/>
        <v>60</v>
      </c>
      <c r="H62" s="409">
        <v>4</v>
      </c>
      <c r="I62" s="447">
        <f t="shared" si="8"/>
        <v>11</v>
      </c>
      <c r="J62" s="407">
        <v>8</v>
      </c>
      <c r="K62" s="405">
        <f t="shared" si="9"/>
        <v>454.799</v>
      </c>
      <c r="L62" s="405">
        <f t="shared" si="10"/>
        <v>533.797</v>
      </c>
      <c r="M62" s="446">
        <f t="shared" si="11"/>
        <v>41</v>
      </c>
      <c r="N62" s="405">
        <f t="shared" si="12"/>
        <v>12.7023658536585</v>
      </c>
      <c r="O62" s="405">
        <f t="shared" si="13"/>
        <v>10.7755853658537</v>
      </c>
      <c r="P62" s="407">
        <v>8</v>
      </c>
      <c r="Q62" s="405">
        <f t="shared" si="14"/>
        <v>70</v>
      </c>
      <c r="R62" s="409">
        <v>6</v>
      </c>
      <c r="S62" s="405">
        <f t="shared" si="15"/>
        <v>9</v>
      </c>
      <c r="T62" s="458">
        <f t="shared" si="16"/>
        <v>2000</v>
      </c>
      <c r="U62" s="458">
        <f t="shared" si="17"/>
        <v>55</v>
      </c>
      <c r="V62" s="459">
        <v>35.5</v>
      </c>
      <c r="W62" s="458">
        <f t="shared" si="18"/>
        <v>2000</v>
      </c>
      <c r="X62" s="460">
        <f t="shared" si="19"/>
        <v>55</v>
      </c>
      <c r="Y62" s="405">
        <f t="shared" si="20"/>
        <v>35.5</v>
      </c>
      <c r="Z62" s="467">
        <f t="shared" si="21"/>
        <v>23.75</v>
      </c>
      <c r="AA62" s="468">
        <f t="shared" si="22"/>
        <v>16.297</v>
      </c>
      <c r="AB62" s="362"/>
    </row>
    <row r="63" customFormat="1" ht="20.1" customHeight="1" spans="1:28">
      <c r="A63" s="367"/>
      <c r="B63" s="404" t="str">
        <f t="shared" ref="B63:B72" si="24">B28</f>
        <v>西U4-1</v>
      </c>
      <c r="C63" s="405">
        <f t="shared" ref="C63:C72" si="25">VLOOKUP(B63,$B$4:$K$36,8,0)</f>
        <v>1370</v>
      </c>
      <c r="D63" s="406">
        <f t="shared" ref="D63:D72" si="26">ROUNDDOWN((C63/E63-1),0)</f>
        <v>108</v>
      </c>
      <c r="E63" s="407">
        <f t="shared" ref="E63:E72" si="27">12.5</f>
        <v>12.5</v>
      </c>
      <c r="F63" s="408">
        <f t="shared" ref="F63:F72" si="28">C63-D63*E63-2*J63</f>
        <v>4</v>
      </c>
      <c r="G63" s="405">
        <f t="shared" ref="G63:G72" si="29">VLOOKUP(B63,$B$4:$J$72,6,0)</f>
        <v>60</v>
      </c>
      <c r="H63" s="409">
        <v>4</v>
      </c>
      <c r="I63" s="447">
        <f t="shared" ref="I63:I72" si="30">(G63-J63*2)/H63</f>
        <v>11</v>
      </c>
      <c r="J63" s="407">
        <v>8</v>
      </c>
      <c r="K63" s="405">
        <f t="shared" ref="K63:K72" si="31">VLOOKUP(B63,$B$4:$K$36,2,0)</f>
        <v>533.916</v>
      </c>
      <c r="L63" s="405">
        <f t="shared" ref="L63:L72" si="32">VLOOKUP(B63,$B$4:$K$36,3,0)</f>
        <v>612.914</v>
      </c>
      <c r="M63" s="446">
        <f t="shared" ref="M63:M72" si="33">ROUND((L63-5)/12.5,0)-1</f>
        <v>48</v>
      </c>
      <c r="N63" s="405">
        <f t="shared" ref="N63:N72" si="34">(L63-5-P63)/M63</f>
        <v>12.4982083333333</v>
      </c>
      <c r="O63" s="405">
        <f t="shared" ref="O63:O72" si="35">(K63-P63-5)/M63</f>
        <v>10.8524166666667</v>
      </c>
      <c r="P63" s="407">
        <v>8</v>
      </c>
      <c r="Q63" s="405">
        <f t="shared" ref="Q63:Q72" si="36">VLOOKUP($B63,$B$4:$K$36,7,0)</f>
        <v>70</v>
      </c>
      <c r="R63" s="409">
        <v>6</v>
      </c>
      <c r="S63" s="405">
        <f t="shared" ref="S63:S72" si="37">(Q63-2*J63)/R63</f>
        <v>9</v>
      </c>
      <c r="T63" s="458">
        <f t="shared" ref="T63:T72" si="38">VLOOKUP($B63,$B$4:$K$36,4,0)</f>
        <v>2000</v>
      </c>
      <c r="U63" s="458">
        <f t="shared" ref="U63:U72" si="39">ROUNDDOWN(T63/V63,0)-1</f>
        <v>53</v>
      </c>
      <c r="V63" s="459">
        <v>36.5</v>
      </c>
      <c r="W63" s="458">
        <f t="shared" ref="W63:W72" si="40">VLOOKUP($B63,$B$4:$K$36,5,0)</f>
        <v>2000</v>
      </c>
      <c r="X63" s="460">
        <f t="shared" ref="X63:X72" si="41">U63</f>
        <v>53</v>
      </c>
      <c r="Y63" s="405">
        <f t="shared" ref="Y63:Y72" si="42">(W63-Z63*2)/X63</f>
        <v>36.5</v>
      </c>
      <c r="Z63" s="467">
        <f t="shared" ref="Z63:Z72" si="43">(T63-U63*V63)/2</f>
        <v>32.75</v>
      </c>
      <c r="AA63" s="468">
        <f t="shared" ref="AA63:AA72" si="44">L63-M63*12.5-5</f>
        <v>7.91399999999999</v>
      </c>
      <c r="AB63" s="362"/>
    </row>
    <row r="64" customFormat="1" ht="20.1" customHeight="1" spans="1:28">
      <c r="A64" s="367"/>
      <c r="B64" s="404" t="str">
        <f t="shared" si="24"/>
        <v>西U3-1</v>
      </c>
      <c r="C64" s="405">
        <f t="shared" si="25"/>
        <v>1390</v>
      </c>
      <c r="D64" s="406">
        <f>ROUNDDOWN((C64/E64-2),0)</f>
        <v>109</v>
      </c>
      <c r="E64" s="407">
        <f t="shared" si="27"/>
        <v>12.5</v>
      </c>
      <c r="F64" s="408">
        <f t="shared" si="28"/>
        <v>11.5</v>
      </c>
      <c r="G64" s="405">
        <f t="shared" si="29"/>
        <v>70</v>
      </c>
      <c r="H64" s="409">
        <v>6</v>
      </c>
      <c r="I64" s="447">
        <f t="shared" si="30"/>
        <v>9</v>
      </c>
      <c r="J64" s="407">
        <v>8</v>
      </c>
      <c r="K64" s="405">
        <f t="shared" si="31"/>
        <v>613.033</v>
      </c>
      <c r="L64" s="405">
        <f t="shared" si="32"/>
        <v>669.325</v>
      </c>
      <c r="M64" s="446">
        <f t="shared" si="33"/>
        <v>52</v>
      </c>
      <c r="N64" s="405">
        <f t="shared" si="34"/>
        <v>12.6216346153846</v>
      </c>
      <c r="O64" s="405">
        <f t="shared" si="35"/>
        <v>11.5390961538462</v>
      </c>
      <c r="P64" s="407">
        <v>8</v>
      </c>
      <c r="Q64" s="405">
        <f t="shared" si="36"/>
        <v>80</v>
      </c>
      <c r="R64" s="409">
        <v>8</v>
      </c>
      <c r="S64" s="405">
        <f t="shared" si="37"/>
        <v>8</v>
      </c>
      <c r="T64" s="458">
        <f t="shared" si="38"/>
        <v>2000</v>
      </c>
      <c r="U64" s="458">
        <f t="shared" si="39"/>
        <v>52</v>
      </c>
      <c r="V64" s="459">
        <v>37.5</v>
      </c>
      <c r="W64" s="458">
        <f t="shared" si="40"/>
        <v>2000</v>
      </c>
      <c r="X64" s="460">
        <f t="shared" si="41"/>
        <v>52</v>
      </c>
      <c r="Y64" s="405">
        <f t="shared" si="42"/>
        <v>37.5</v>
      </c>
      <c r="Z64" s="467">
        <f t="shared" si="43"/>
        <v>25</v>
      </c>
      <c r="AA64" s="468">
        <f t="shared" si="44"/>
        <v>14.325</v>
      </c>
      <c r="AB64" s="362"/>
    </row>
    <row r="65" customFormat="1" ht="20.1" customHeight="1" spans="1:28">
      <c r="A65" s="367"/>
      <c r="B65" s="404" t="str">
        <f t="shared" si="24"/>
        <v>西U2-1</v>
      </c>
      <c r="C65" s="405">
        <f t="shared" si="25"/>
        <v>2667</v>
      </c>
      <c r="D65" s="406">
        <f t="shared" si="26"/>
        <v>212</v>
      </c>
      <c r="E65" s="407">
        <f t="shared" si="27"/>
        <v>12.5</v>
      </c>
      <c r="F65" s="408">
        <f t="shared" si="28"/>
        <v>1</v>
      </c>
      <c r="G65" s="405">
        <f t="shared" si="29"/>
        <v>70</v>
      </c>
      <c r="H65" s="409">
        <v>6</v>
      </c>
      <c r="I65" s="447">
        <f t="shared" si="30"/>
        <v>9</v>
      </c>
      <c r="J65" s="407">
        <v>8</v>
      </c>
      <c r="K65" s="405">
        <f t="shared" si="31"/>
        <v>669.41</v>
      </c>
      <c r="L65" s="405">
        <f t="shared" si="32"/>
        <v>725.702</v>
      </c>
      <c r="M65" s="446">
        <f t="shared" si="33"/>
        <v>57</v>
      </c>
      <c r="N65" s="405">
        <f t="shared" si="34"/>
        <v>12.5035438596491</v>
      </c>
      <c r="O65" s="405">
        <f t="shared" si="35"/>
        <v>11.5159649122807</v>
      </c>
      <c r="P65" s="407">
        <v>8</v>
      </c>
      <c r="Q65" s="405">
        <f t="shared" si="36"/>
        <v>80</v>
      </c>
      <c r="R65" s="409">
        <v>8</v>
      </c>
      <c r="S65" s="405">
        <f t="shared" si="37"/>
        <v>8</v>
      </c>
      <c r="T65" s="458">
        <f t="shared" si="38"/>
        <v>2000</v>
      </c>
      <c r="U65" s="458">
        <f t="shared" si="39"/>
        <v>50</v>
      </c>
      <c r="V65" s="459">
        <v>38.5</v>
      </c>
      <c r="W65" s="458">
        <f t="shared" si="40"/>
        <v>2000</v>
      </c>
      <c r="X65" s="460">
        <f t="shared" si="41"/>
        <v>50</v>
      </c>
      <c r="Y65" s="405">
        <f t="shared" si="42"/>
        <v>38.5</v>
      </c>
      <c r="Z65" s="467">
        <f t="shared" si="43"/>
        <v>37.5</v>
      </c>
      <c r="AA65" s="468">
        <f t="shared" si="44"/>
        <v>8.20200000000011</v>
      </c>
      <c r="AB65" s="362"/>
    </row>
    <row r="66" customFormat="1" ht="20.1" customHeight="1" spans="1:28">
      <c r="A66" s="367"/>
      <c r="B66" s="404" t="str">
        <f t="shared" si="24"/>
        <v>西U6-2</v>
      </c>
      <c r="C66" s="405">
        <f t="shared" si="25"/>
        <v>954.5</v>
      </c>
      <c r="D66" s="406">
        <f t="shared" si="26"/>
        <v>75</v>
      </c>
      <c r="E66" s="407">
        <f t="shared" si="27"/>
        <v>12.5</v>
      </c>
      <c r="F66" s="408">
        <f t="shared" si="28"/>
        <v>1</v>
      </c>
      <c r="G66" s="405">
        <f t="shared" si="29"/>
        <v>50</v>
      </c>
      <c r="H66" s="409">
        <v>4</v>
      </c>
      <c r="I66" s="447">
        <f t="shared" si="30"/>
        <v>8.5</v>
      </c>
      <c r="J66" s="407">
        <v>8</v>
      </c>
      <c r="K66" s="405">
        <f t="shared" si="31"/>
        <v>375.682</v>
      </c>
      <c r="L66" s="405">
        <f t="shared" si="32"/>
        <v>454.681</v>
      </c>
      <c r="M66" s="446">
        <f t="shared" si="33"/>
        <v>35</v>
      </c>
      <c r="N66" s="405">
        <f t="shared" si="34"/>
        <v>12.6194571428571</v>
      </c>
      <c r="O66" s="405">
        <f t="shared" si="35"/>
        <v>10.3623428571429</v>
      </c>
      <c r="P66" s="407">
        <v>8</v>
      </c>
      <c r="Q66" s="405">
        <f t="shared" si="36"/>
        <v>60</v>
      </c>
      <c r="R66" s="409">
        <v>4</v>
      </c>
      <c r="S66" s="405">
        <f t="shared" si="37"/>
        <v>11</v>
      </c>
      <c r="T66" s="458">
        <f t="shared" si="38"/>
        <v>2000</v>
      </c>
      <c r="U66" s="458">
        <f t="shared" si="39"/>
        <v>49</v>
      </c>
      <c r="V66" s="459">
        <v>39.5</v>
      </c>
      <c r="W66" s="458">
        <f t="shared" si="40"/>
        <v>2000</v>
      </c>
      <c r="X66" s="460">
        <f t="shared" si="41"/>
        <v>49</v>
      </c>
      <c r="Y66" s="405">
        <f t="shared" si="42"/>
        <v>39.5</v>
      </c>
      <c r="Z66" s="467">
        <f t="shared" si="43"/>
        <v>32.25</v>
      </c>
      <c r="AA66" s="468">
        <f t="shared" si="44"/>
        <v>12.181</v>
      </c>
      <c r="AB66" s="362"/>
    </row>
    <row r="67" customFormat="1" ht="20.1" customHeight="1" spans="1:28">
      <c r="A67" s="367"/>
      <c r="B67" s="404" t="str">
        <f t="shared" si="24"/>
        <v>西U5-2</v>
      </c>
      <c r="C67" s="405">
        <f t="shared" si="25"/>
        <v>974.5</v>
      </c>
      <c r="D67" s="406">
        <f t="shared" si="26"/>
        <v>76</v>
      </c>
      <c r="E67" s="407">
        <f t="shared" si="27"/>
        <v>12.5</v>
      </c>
      <c r="F67" s="408">
        <f t="shared" si="28"/>
        <v>8.5</v>
      </c>
      <c r="G67" s="405">
        <f t="shared" si="29"/>
        <v>60</v>
      </c>
      <c r="H67" s="409">
        <v>4</v>
      </c>
      <c r="I67" s="447">
        <f t="shared" si="30"/>
        <v>11</v>
      </c>
      <c r="J67" s="407">
        <v>8</v>
      </c>
      <c r="K67" s="405">
        <f t="shared" si="31"/>
        <v>454.799</v>
      </c>
      <c r="L67" s="405">
        <f t="shared" si="32"/>
        <v>533.797</v>
      </c>
      <c r="M67" s="446">
        <f t="shared" si="33"/>
        <v>41</v>
      </c>
      <c r="N67" s="405">
        <f t="shared" si="34"/>
        <v>12.7023658536585</v>
      </c>
      <c r="O67" s="405">
        <f t="shared" si="35"/>
        <v>10.7755853658537</v>
      </c>
      <c r="P67" s="407">
        <v>8</v>
      </c>
      <c r="Q67" s="405">
        <f t="shared" si="36"/>
        <v>70</v>
      </c>
      <c r="R67" s="409">
        <v>6</v>
      </c>
      <c r="S67" s="405">
        <f t="shared" si="37"/>
        <v>9</v>
      </c>
      <c r="T67" s="458">
        <f t="shared" si="38"/>
        <v>2000</v>
      </c>
      <c r="U67" s="458">
        <f t="shared" si="39"/>
        <v>48</v>
      </c>
      <c r="V67" s="459">
        <v>40.5</v>
      </c>
      <c r="W67" s="458">
        <f t="shared" si="40"/>
        <v>2000</v>
      </c>
      <c r="X67" s="460">
        <f t="shared" si="41"/>
        <v>48</v>
      </c>
      <c r="Y67" s="405">
        <f t="shared" si="42"/>
        <v>40.5</v>
      </c>
      <c r="Z67" s="467">
        <f t="shared" si="43"/>
        <v>28</v>
      </c>
      <c r="AA67" s="468">
        <f t="shared" si="44"/>
        <v>16.297</v>
      </c>
      <c r="AB67" s="362"/>
    </row>
    <row r="68" customFormat="1" ht="20.1" customHeight="1" spans="1:28">
      <c r="A68" s="367"/>
      <c r="B68" s="404" t="str">
        <f t="shared" si="24"/>
        <v>西U4-2</v>
      </c>
      <c r="C68" s="405">
        <f t="shared" si="25"/>
        <v>920</v>
      </c>
      <c r="D68" s="406">
        <f t="shared" si="26"/>
        <v>72</v>
      </c>
      <c r="E68" s="407">
        <f t="shared" si="27"/>
        <v>12.5</v>
      </c>
      <c r="F68" s="408">
        <f t="shared" si="28"/>
        <v>4</v>
      </c>
      <c r="G68" s="405">
        <f t="shared" si="29"/>
        <v>60</v>
      </c>
      <c r="H68" s="409">
        <v>4</v>
      </c>
      <c r="I68" s="447">
        <f t="shared" si="30"/>
        <v>11</v>
      </c>
      <c r="J68" s="407">
        <v>8</v>
      </c>
      <c r="K68" s="405">
        <f t="shared" si="31"/>
        <v>533.916</v>
      </c>
      <c r="L68" s="405">
        <f t="shared" si="32"/>
        <v>612.914</v>
      </c>
      <c r="M68" s="446">
        <f t="shared" si="33"/>
        <v>48</v>
      </c>
      <c r="N68" s="405">
        <f t="shared" si="34"/>
        <v>12.4982083333333</v>
      </c>
      <c r="O68" s="405">
        <f t="shared" si="35"/>
        <v>10.8524166666667</v>
      </c>
      <c r="P68" s="407">
        <v>8</v>
      </c>
      <c r="Q68" s="405">
        <f t="shared" si="36"/>
        <v>70</v>
      </c>
      <c r="R68" s="409">
        <v>6</v>
      </c>
      <c r="S68" s="405">
        <f t="shared" si="37"/>
        <v>9</v>
      </c>
      <c r="T68" s="458">
        <f t="shared" si="38"/>
        <v>2000</v>
      </c>
      <c r="U68" s="458">
        <f t="shared" si="39"/>
        <v>47</v>
      </c>
      <c r="V68" s="459">
        <v>41.5</v>
      </c>
      <c r="W68" s="458">
        <f t="shared" si="40"/>
        <v>2000</v>
      </c>
      <c r="X68" s="460">
        <f t="shared" si="41"/>
        <v>47</v>
      </c>
      <c r="Y68" s="405">
        <f t="shared" si="42"/>
        <v>41.5</v>
      </c>
      <c r="Z68" s="467">
        <f t="shared" si="43"/>
        <v>24.75</v>
      </c>
      <c r="AA68" s="468">
        <f t="shared" si="44"/>
        <v>7.91399999999999</v>
      </c>
      <c r="AB68" s="362"/>
    </row>
    <row r="69" customFormat="1" ht="20.1" customHeight="1" spans="1:28">
      <c r="A69" s="367"/>
      <c r="B69" s="404" t="str">
        <f t="shared" si="24"/>
        <v>西U3-2</v>
      </c>
      <c r="C69" s="405">
        <f t="shared" si="25"/>
        <v>1243</v>
      </c>
      <c r="D69" s="406">
        <f t="shared" si="26"/>
        <v>98</v>
      </c>
      <c r="E69" s="407">
        <f t="shared" si="27"/>
        <v>12.5</v>
      </c>
      <c r="F69" s="408">
        <f t="shared" si="28"/>
        <v>2</v>
      </c>
      <c r="G69" s="405">
        <f t="shared" si="29"/>
        <v>70</v>
      </c>
      <c r="H69" s="409">
        <v>6</v>
      </c>
      <c r="I69" s="447">
        <f t="shared" si="30"/>
        <v>9</v>
      </c>
      <c r="J69" s="407">
        <v>8</v>
      </c>
      <c r="K69" s="405">
        <f t="shared" si="31"/>
        <v>613.033</v>
      </c>
      <c r="L69" s="405">
        <f t="shared" si="32"/>
        <v>669.325</v>
      </c>
      <c r="M69" s="446">
        <f t="shared" si="33"/>
        <v>52</v>
      </c>
      <c r="N69" s="405">
        <f t="shared" si="34"/>
        <v>12.6216346153846</v>
      </c>
      <c r="O69" s="405">
        <f t="shared" si="35"/>
        <v>11.5390961538462</v>
      </c>
      <c r="P69" s="407">
        <v>8</v>
      </c>
      <c r="Q69" s="405">
        <f t="shared" si="36"/>
        <v>80</v>
      </c>
      <c r="R69" s="409">
        <v>8</v>
      </c>
      <c r="S69" s="405">
        <f t="shared" si="37"/>
        <v>8</v>
      </c>
      <c r="T69" s="458">
        <f t="shared" si="38"/>
        <v>2000</v>
      </c>
      <c r="U69" s="458">
        <f t="shared" si="39"/>
        <v>46</v>
      </c>
      <c r="V69" s="459">
        <v>42.5</v>
      </c>
      <c r="W69" s="458">
        <f t="shared" si="40"/>
        <v>2000</v>
      </c>
      <c r="X69" s="460">
        <f t="shared" si="41"/>
        <v>46</v>
      </c>
      <c r="Y69" s="405">
        <f t="shared" si="42"/>
        <v>42.5</v>
      </c>
      <c r="Z69" s="467">
        <f t="shared" si="43"/>
        <v>22.5</v>
      </c>
      <c r="AA69" s="468">
        <f t="shared" si="44"/>
        <v>14.325</v>
      </c>
      <c r="AB69" s="362"/>
    </row>
    <row r="70" customFormat="1" ht="20.1" customHeight="1" spans="1:28">
      <c r="A70" s="367"/>
      <c r="B70" s="469">
        <f t="shared" si="24"/>
        <v>0</v>
      </c>
      <c r="C70" s="470">
        <f t="shared" si="25"/>
        <v>60</v>
      </c>
      <c r="D70" s="471">
        <f t="shared" si="26"/>
        <v>3</v>
      </c>
      <c r="E70" s="472">
        <f t="shared" si="27"/>
        <v>12.5</v>
      </c>
      <c r="F70" s="473">
        <f t="shared" si="28"/>
        <v>6.5</v>
      </c>
      <c r="G70" s="470">
        <f t="shared" si="29"/>
        <v>30</v>
      </c>
      <c r="H70" s="474">
        <v>34</v>
      </c>
      <c r="I70" s="506">
        <f t="shared" si="30"/>
        <v>0.411764705882353</v>
      </c>
      <c r="J70" s="472">
        <v>8</v>
      </c>
      <c r="K70" s="470">
        <f t="shared" si="31"/>
        <v>0</v>
      </c>
      <c r="L70" s="470">
        <f t="shared" si="32"/>
        <v>0</v>
      </c>
      <c r="M70" s="507">
        <f t="shared" si="33"/>
        <v>-1</v>
      </c>
      <c r="N70" s="470">
        <f t="shared" si="34"/>
        <v>13</v>
      </c>
      <c r="O70" s="470">
        <f t="shared" si="35"/>
        <v>13</v>
      </c>
      <c r="P70" s="472">
        <v>8</v>
      </c>
      <c r="Q70" s="470">
        <f t="shared" si="36"/>
        <v>40</v>
      </c>
      <c r="R70" s="474">
        <v>35</v>
      </c>
      <c r="S70" s="470">
        <f t="shared" si="37"/>
        <v>0.685714285714286</v>
      </c>
      <c r="T70" s="533">
        <f t="shared" si="38"/>
        <v>0</v>
      </c>
      <c r="U70" s="533">
        <f t="shared" si="39"/>
        <v>-1</v>
      </c>
      <c r="V70" s="534">
        <v>43.5</v>
      </c>
      <c r="W70" s="533">
        <f t="shared" si="40"/>
        <v>0</v>
      </c>
      <c r="X70" s="535">
        <f t="shared" si="41"/>
        <v>-1</v>
      </c>
      <c r="Y70" s="470">
        <f t="shared" si="42"/>
        <v>43.5</v>
      </c>
      <c r="Z70" s="559">
        <f t="shared" si="43"/>
        <v>21.75</v>
      </c>
      <c r="AA70" s="468">
        <f t="shared" si="44"/>
        <v>7.5</v>
      </c>
      <c r="AB70" s="362"/>
    </row>
    <row r="71" s="363" customFormat="1" spans="1:22">
      <c r="A71" s="138"/>
      <c r="B71" s="475"/>
      <c r="C71" s="476"/>
      <c r="D71" s="477"/>
      <c r="E71" s="478"/>
      <c r="F71" s="479"/>
      <c r="H71" s="480"/>
      <c r="I71" s="365"/>
      <c r="R71" s="480"/>
      <c r="V71" s="536"/>
    </row>
    <row r="72" s="363" customFormat="1" spans="1:22">
      <c r="A72" s="138"/>
      <c r="B72" s="475"/>
      <c r="C72" s="476"/>
      <c r="D72" s="477"/>
      <c r="E72" s="478"/>
      <c r="F72" s="479"/>
      <c r="H72" s="480"/>
      <c r="I72" s="365"/>
      <c r="R72" s="480"/>
      <c r="V72" s="536"/>
    </row>
    <row r="73" s="358" customFormat="1" ht="15" spans="1:242">
      <c r="A73" s="481"/>
      <c r="B73" s="481"/>
      <c r="C73" s="481"/>
      <c r="D73" s="481"/>
      <c r="E73" s="481"/>
      <c r="F73" s="481"/>
      <c r="G73" s="481"/>
      <c r="H73" s="481"/>
      <c r="I73" s="508"/>
      <c r="J73" s="481"/>
      <c r="K73" s="481"/>
      <c r="L73" s="481"/>
      <c r="M73" s="481"/>
      <c r="N73" s="481"/>
      <c r="O73" s="481"/>
      <c r="P73" s="481"/>
      <c r="Q73" s="481"/>
      <c r="R73" s="481"/>
      <c r="S73" s="481"/>
      <c r="T73" s="481"/>
      <c r="U73" s="481"/>
      <c r="V73" s="481"/>
      <c r="W73" s="481"/>
      <c r="X73" s="481"/>
      <c r="Y73" s="481"/>
      <c r="Z73" s="481"/>
      <c r="AA73" s="481"/>
      <c r="AB73" s="481"/>
      <c r="AC73" s="481"/>
      <c r="AD73" s="560"/>
      <c r="AE73" s="560"/>
      <c r="AF73" s="560"/>
      <c r="AG73" s="560"/>
      <c r="AH73" s="560"/>
      <c r="AI73" s="560"/>
      <c r="AJ73" s="560"/>
      <c r="AK73" s="560"/>
      <c r="AL73" s="560"/>
      <c r="AM73" s="560"/>
      <c r="AN73" s="560"/>
      <c r="AO73" s="560"/>
      <c r="AP73" s="560"/>
      <c r="AQ73" s="560"/>
      <c r="AR73" s="560"/>
      <c r="AS73" s="560"/>
      <c r="AT73" s="560"/>
      <c r="AU73" s="560"/>
      <c r="AV73" s="560"/>
      <c r="AW73" s="560"/>
      <c r="AX73" s="560"/>
      <c r="AY73" s="560"/>
      <c r="AZ73" s="560"/>
      <c r="BA73" s="560"/>
      <c r="BB73" s="560"/>
      <c r="BC73" s="560"/>
      <c r="BD73" s="560"/>
      <c r="BE73" s="560"/>
      <c r="BF73" s="560"/>
      <c r="BG73" s="560"/>
      <c r="BH73" s="560"/>
      <c r="BI73" s="560"/>
      <c r="BJ73" s="560"/>
      <c r="BK73" s="560"/>
      <c r="BL73" s="560"/>
      <c r="BM73" s="560"/>
      <c r="BN73" s="560"/>
      <c r="BO73" s="560"/>
      <c r="BP73" s="560"/>
      <c r="BQ73" s="560"/>
      <c r="BR73" s="560"/>
      <c r="BS73" s="560"/>
      <c r="BT73" s="560"/>
      <c r="BU73" s="560"/>
      <c r="BV73" s="560"/>
      <c r="BW73" s="560"/>
      <c r="BX73" s="560"/>
      <c r="BY73" s="560"/>
      <c r="BZ73" s="560"/>
      <c r="CA73" s="560"/>
      <c r="CB73" s="560"/>
      <c r="CC73" s="560"/>
      <c r="CD73" s="560"/>
      <c r="CE73" s="560"/>
      <c r="CF73" s="560"/>
      <c r="CG73" s="560"/>
      <c r="CH73" s="560"/>
      <c r="CI73" s="560"/>
      <c r="CJ73" s="560"/>
      <c r="CK73" s="560"/>
      <c r="CL73" s="560"/>
      <c r="CM73" s="560"/>
      <c r="CN73" s="560"/>
      <c r="CO73" s="560"/>
      <c r="CP73" s="560"/>
      <c r="CQ73" s="560"/>
      <c r="CR73" s="560"/>
      <c r="CS73" s="560"/>
      <c r="CT73" s="560"/>
      <c r="CU73" s="560"/>
      <c r="CV73" s="560"/>
      <c r="CW73" s="560"/>
      <c r="CX73" s="560"/>
      <c r="CY73" s="560"/>
      <c r="CZ73" s="560"/>
      <c r="DA73" s="560"/>
      <c r="DB73" s="560"/>
      <c r="DC73" s="560"/>
      <c r="DD73" s="560"/>
      <c r="DE73" s="560"/>
      <c r="DF73" s="560"/>
      <c r="DG73" s="560"/>
      <c r="DH73" s="560"/>
      <c r="DI73" s="560"/>
      <c r="DJ73" s="560"/>
      <c r="DK73" s="560"/>
      <c r="DL73" s="560"/>
      <c r="DM73" s="560"/>
      <c r="DN73" s="560"/>
      <c r="DO73" s="560"/>
      <c r="DP73" s="560"/>
      <c r="DQ73" s="560"/>
      <c r="DR73" s="560"/>
      <c r="DS73" s="560"/>
      <c r="DT73" s="560"/>
      <c r="DU73" s="560"/>
      <c r="DV73" s="560"/>
      <c r="DW73" s="560"/>
      <c r="DX73" s="560"/>
      <c r="DY73" s="560"/>
      <c r="DZ73" s="560"/>
      <c r="EA73" s="560"/>
      <c r="EB73" s="560"/>
      <c r="EC73" s="560"/>
      <c r="ED73" s="560"/>
      <c r="EE73" s="560"/>
      <c r="EF73" s="560"/>
      <c r="EG73" s="560"/>
      <c r="EH73" s="560"/>
      <c r="EI73" s="560"/>
      <c r="EJ73" s="560"/>
      <c r="EK73" s="560"/>
      <c r="EL73" s="560"/>
      <c r="EM73" s="560"/>
      <c r="EN73" s="560"/>
      <c r="EO73" s="560"/>
      <c r="EP73" s="560"/>
      <c r="EQ73" s="560"/>
      <c r="ER73" s="560"/>
      <c r="ES73" s="560"/>
      <c r="ET73" s="560"/>
      <c r="EU73" s="560"/>
      <c r="EV73" s="560"/>
      <c r="EW73" s="560"/>
      <c r="EX73" s="560"/>
      <c r="EY73" s="560"/>
      <c r="EZ73" s="560"/>
      <c r="FA73" s="560"/>
      <c r="FB73" s="560"/>
      <c r="FC73" s="560"/>
      <c r="FD73" s="560"/>
      <c r="FE73" s="560"/>
      <c r="FF73" s="560"/>
      <c r="FG73" s="560"/>
      <c r="FH73" s="560"/>
      <c r="FI73" s="560"/>
      <c r="FJ73" s="560"/>
      <c r="FK73" s="560"/>
      <c r="FL73" s="560"/>
      <c r="FM73" s="560"/>
      <c r="FN73" s="560"/>
      <c r="FO73" s="560"/>
      <c r="FP73" s="560"/>
      <c r="FQ73" s="560"/>
      <c r="FR73" s="560"/>
      <c r="FS73" s="560"/>
      <c r="FT73" s="560"/>
      <c r="FU73" s="560"/>
      <c r="FV73" s="560"/>
      <c r="FW73" s="560"/>
      <c r="FX73" s="560"/>
      <c r="FY73" s="560"/>
      <c r="FZ73" s="560"/>
      <c r="GA73" s="560"/>
      <c r="GB73" s="560"/>
      <c r="GC73" s="560"/>
      <c r="GD73" s="560"/>
      <c r="GE73" s="560"/>
      <c r="GF73" s="560"/>
      <c r="GG73" s="560"/>
      <c r="GH73" s="560"/>
      <c r="GI73" s="560"/>
      <c r="GJ73" s="560"/>
      <c r="GK73" s="560"/>
      <c r="GL73" s="560"/>
      <c r="GM73" s="560"/>
      <c r="GN73" s="560"/>
      <c r="GO73" s="560"/>
      <c r="GP73" s="560"/>
      <c r="GQ73" s="560"/>
      <c r="GR73" s="560"/>
      <c r="GS73" s="560"/>
      <c r="GT73" s="560"/>
      <c r="GU73" s="560"/>
      <c r="GV73" s="560"/>
      <c r="GW73" s="560"/>
      <c r="GX73" s="560"/>
      <c r="GY73" s="560"/>
      <c r="GZ73" s="560"/>
      <c r="HA73" s="560"/>
      <c r="HB73" s="560"/>
      <c r="HC73" s="560"/>
      <c r="HD73" s="560"/>
      <c r="HE73" s="560"/>
      <c r="HF73" s="560"/>
      <c r="HG73" s="560"/>
      <c r="HH73" s="560"/>
      <c r="HI73" s="560"/>
      <c r="HJ73" s="560"/>
      <c r="HK73" s="560"/>
      <c r="HL73" s="560"/>
      <c r="HM73" s="560"/>
      <c r="HN73" s="560"/>
      <c r="HO73" s="560"/>
      <c r="HP73" s="560"/>
      <c r="HQ73" s="560"/>
      <c r="HR73" s="560"/>
      <c r="HS73" s="560"/>
      <c r="HT73" s="560"/>
      <c r="HU73" s="560"/>
      <c r="HV73" s="560"/>
      <c r="HW73" s="560"/>
      <c r="HX73" s="560"/>
      <c r="HY73" s="560"/>
      <c r="HZ73" s="560"/>
      <c r="IA73" s="560"/>
      <c r="IB73" s="560"/>
      <c r="IC73" s="560"/>
      <c r="ID73" s="560"/>
      <c r="IE73" s="560"/>
      <c r="IF73" s="560"/>
      <c r="IG73" s="560"/>
      <c r="IH73" s="560"/>
    </row>
    <row r="74" s="363" customFormat="1" ht="9.95" customHeight="1" spans="1:22">
      <c r="A74" s="138"/>
      <c r="B74" s="358" t="str">
        <f>B4</f>
        <v>西U10</v>
      </c>
      <c r="C74" s="358"/>
      <c r="D74" s="358"/>
      <c r="E74" s="368" t="s">
        <v>342</v>
      </c>
      <c r="F74" s="369"/>
      <c r="G74" s="369"/>
      <c r="H74" s="482" t="s">
        <v>343</v>
      </c>
      <c r="I74" s="509" t="str">
        <f>B74</f>
        <v>西U10</v>
      </c>
      <c r="J74" s="510" t="s">
        <v>344</v>
      </c>
      <c r="K74" s="369" t="s">
        <v>345</v>
      </c>
      <c r="L74" s="369" t="s">
        <v>346</v>
      </c>
      <c r="M74" s="511" t="s">
        <v>347</v>
      </c>
      <c r="N74" s="369" t="s">
        <v>348</v>
      </c>
      <c r="O74" s="511" t="s">
        <v>349</v>
      </c>
      <c r="P74" s="511" t="s">
        <v>350</v>
      </c>
      <c r="Q74" s="537" t="s">
        <v>351</v>
      </c>
      <c r="R74" s="538" t="s">
        <v>352</v>
      </c>
      <c r="S74" s="539"/>
      <c r="T74" s="540"/>
      <c r="V74" s="358" t="s">
        <v>353</v>
      </c>
    </row>
    <row r="75" s="358" customFormat="1" ht="9.95" customHeight="1" spans="5:20">
      <c r="E75" s="371"/>
      <c r="F75" s="373"/>
      <c r="G75" s="373"/>
      <c r="H75" s="483"/>
      <c r="I75" s="512"/>
      <c r="J75" s="513"/>
      <c r="K75" s="373"/>
      <c r="L75" s="373"/>
      <c r="M75" s="514"/>
      <c r="N75" s="373"/>
      <c r="O75" s="514"/>
      <c r="P75" s="514"/>
      <c r="Q75" s="541"/>
      <c r="R75" s="542"/>
      <c r="S75" s="543"/>
      <c r="T75" s="544"/>
    </row>
    <row r="76" s="363" customFormat="1" ht="36" customHeight="1" spans="1:26">
      <c r="A76" s="138"/>
      <c r="B76" s="358"/>
      <c r="C76" s="358"/>
      <c r="D76" s="358"/>
      <c r="E76" s="371"/>
      <c r="F76" s="373"/>
      <c r="G76" s="373"/>
      <c r="H76" s="373" t="s">
        <v>354</v>
      </c>
      <c r="I76" s="515"/>
      <c r="J76" s="513" t="s">
        <v>355</v>
      </c>
      <c r="K76" s="516">
        <f>'1.U型槽主筋验算'!K2</f>
        <v>14</v>
      </c>
      <c r="L76" s="517"/>
      <c r="M76" s="518">
        <f>(R76+S76)/2+ROUNDUP((IF(K76&lt;26,10.927,11.212))*K76/10,0)*2</f>
        <v>2804.126</v>
      </c>
      <c r="N76" s="519">
        <f>ROUNDUP((H79/12.5),0)*IF(I77&gt;600,2,1)</f>
        <v>160</v>
      </c>
      <c r="O76" s="520">
        <f t="shared" ref="O76:O83" si="45">M76*N76/100</f>
        <v>4486.6016</v>
      </c>
      <c r="P76" s="373">
        <f t="shared" ref="P76:P83" si="46">ROUND(K76^2*PI()/4/1000000*7850,3)</f>
        <v>1.208</v>
      </c>
      <c r="Q76" s="545">
        <f t="shared" ref="Q76:Q83" si="47">O76*P76</f>
        <v>5419.8147328</v>
      </c>
      <c r="R76" s="546">
        <f>(H77+I81-I84*2)*2+(H83-I84*2)+(H81-I84*2)*2</f>
        <v>2741</v>
      </c>
      <c r="S76" s="520">
        <f>(I77+I81-I84*2)*2+(H83-I84*2)+(H81-I84*2)*2</f>
        <v>2803.252</v>
      </c>
      <c r="T76" s="547">
        <f>R78</f>
        <v>2373</v>
      </c>
      <c r="V76" s="548">
        <f t="shared" ref="V76:V81" si="48">ROUNDUP((IF(K76&lt;26,10.927,11.212))*K76/10,0)</f>
        <v>16</v>
      </c>
      <c r="X76" s="549"/>
      <c r="Y76" s="549"/>
      <c r="Z76" s="549"/>
    </row>
    <row r="77" s="363" customFormat="1" ht="18" customHeight="1" spans="1:26">
      <c r="A77" s="138"/>
      <c r="B77" s="358"/>
      <c r="C77" s="358"/>
      <c r="D77" s="358"/>
      <c r="E77" s="484" t="s">
        <v>318</v>
      </c>
      <c r="F77" s="485" t="s">
        <v>356</v>
      </c>
      <c r="G77" s="485" t="s">
        <v>357</v>
      </c>
      <c r="H77" s="486">
        <f>MIN(VLOOKUP(I74,$B$4:$J$70,2,0),VLOOKUP(I74,$B$4:$J$70,3,0))</f>
        <v>130</v>
      </c>
      <c r="I77" s="521">
        <f>MAX(VLOOKUP(I74,$B$4:$J$70,2,0),VLOOKUP(I74,$B$4:$J$70,3,0))</f>
        <v>161.126</v>
      </c>
      <c r="J77" s="513" t="s">
        <v>358</v>
      </c>
      <c r="K77" s="522">
        <v>12</v>
      </c>
      <c r="L77" s="517"/>
      <c r="M77" s="518">
        <f>(R77+S77)/2+ROUNDUP((IF(K77&lt;26,10.927,11.212))*K77/10,0)*2</f>
        <v>205.563</v>
      </c>
      <c r="N77" s="523">
        <f>ROUNDUP((H79/12.5*1),0)*2</f>
        <v>320</v>
      </c>
      <c r="O77" s="520">
        <f t="shared" si="45"/>
        <v>657.8016</v>
      </c>
      <c r="P77" s="373">
        <f t="shared" si="46"/>
        <v>0.888</v>
      </c>
      <c r="Q77" s="545">
        <f t="shared" si="47"/>
        <v>584.1278208</v>
      </c>
      <c r="R77" s="550">
        <f>H77+I81-I84*2</f>
        <v>162</v>
      </c>
      <c r="S77" s="551">
        <f>I77+I81-I84*2</f>
        <v>193.126</v>
      </c>
      <c r="T77" s="552" t="str">
        <f>ROUND(R77,1)&amp;"~"&amp;ROUND(S77,1)</f>
        <v>162~193.1</v>
      </c>
      <c r="V77" s="548">
        <f t="shared" si="48"/>
        <v>14</v>
      </c>
      <c r="X77" s="549"/>
      <c r="Y77" s="549"/>
      <c r="Z77" s="549"/>
    </row>
    <row r="78" s="363" customFormat="1" ht="18" customHeight="1" spans="1:26">
      <c r="A78" s="138"/>
      <c r="B78" s="358"/>
      <c r="C78" s="358"/>
      <c r="D78" s="358"/>
      <c r="E78" s="484">
        <f>VLOOKUP(I74,$B$39:$Z$70,3,0)</f>
        <v>189</v>
      </c>
      <c r="F78" s="487">
        <f>VLOOKUP(I74,$B$39:$Z$70,17,0)</f>
        <v>3</v>
      </c>
      <c r="G78" s="485">
        <f>VLOOKUP(I74,$B$39:$Z$70,12,0)</f>
        <v>11</v>
      </c>
      <c r="H78" s="485" t="s">
        <v>303</v>
      </c>
      <c r="I78" s="515"/>
      <c r="J78" s="513" t="s">
        <v>359</v>
      </c>
      <c r="K78" s="516">
        <v>14</v>
      </c>
      <c r="L78" s="517"/>
      <c r="M78" s="524">
        <f>R78+2*ROUNDUP((IF(K78&lt;26,10.927,11.212))*K78/10,0)</f>
        <v>2405</v>
      </c>
      <c r="N78" s="519">
        <f>ROUNDUP(H79/12.5,0)</f>
        <v>160</v>
      </c>
      <c r="O78" s="520">
        <f t="shared" si="45"/>
        <v>3848</v>
      </c>
      <c r="P78" s="373">
        <f t="shared" si="46"/>
        <v>1.208</v>
      </c>
      <c r="Q78" s="545">
        <f t="shared" si="47"/>
        <v>4648.384</v>
      </c>
      <c r="R78" s="553">
        <f>H83-I84*2</f>
        <v>2373</v>
      </c>
      <c r="S78" s="520" t="s">
        <v>360</v>
      </c>
      <c r="T78" s="554"/>
      <c r="V78" s="548">
        <f t="shared" si="48"/>
        <v>16</v>
      </c>
      <c r="X78" s="549"/>
      <c r="Y78" s="549"/>
      <c r="Z78" s="549"/>
    </row>
    <row r="79" s="363" customFormat="1" ht="18" customHeight="1" spans="1:26">
      <c r="A79" s="138"/>
      <c r="B79" s="358"/>
      <c r="C79" s="358"/>
      <c r="D79" s="358"/>
      <c r="E79" s="488" t="s">
        <v>361</v>
      </c>
      <c r="F79" s="485" t="s">
        <v>362</v>
      </c>
      <c r="G79" s="485" t="s">
        <v>363</v>
      </c>
      <c r="H79" s="489">
        <f>MAX(VLOOKUP(I74,$B$4:$J$70,4,0),VLOOKUP(I74,$B$4:$J$70,5,0))</f>
        <v>2000</v>
      </c>
      <c r="I79" s="525">
        <f>MIN(VLOOKUP(I74,$B$4:$J$70,4,0),VLOOKUP(I74,$B$4:$J$70,5,0))</f>
        <v>2000</v>
      </c>
      <c r="J79" s="513" t="s">
        <v>364</v>
      </c>
      <c r="K79" s="522">
        <v>14</v>
      </c>
      <c r="L79" s="517"/>
      <c r="M79" s="524">
        <f>R79+2*ROUNDUP((IF(K79&lt;26,10.927,11.212))*K79/10,0)</f>
        <v>139.965512114594</v>
      </c>
      <c r="N79" s="523">
        <f>ROUNDUP(H79/12.5,0)*2</f>
        <v>320</v>
      </c>
      <c r="O79" s="520">
        <f t="shared" si="45"/>
        <v>447.889638766701</v>
      </c>
      <c r="P79" s="373">
        <f t="shared" si="46"/>
        <v>1.208</v>
      </c>
      <c r="Q79" s="545">
        <f t="shared" si="47"/>
        <v>541.050683630174</v>
      </c>
      <c r="R79" s="553">
        <f>((H81+I81-I84*2)+(20-I84*2^0.5))*(2^0.5)</f>
        <v>107.965512114594</v>
      </c>
      <c r="S79" s="520" t="s">
        <v>360</v>
      </c>
      <c r="T79" s="554"/>
      <c r="V79" s="548">
        <f t="shared" si="48"/>
        <v>16</v>
      </c>
      <c r="X79" s="549"/>
      <c r="Y79" s="549"/>
      <c r="Z79" s="549"/>
    </row>
    <row r="80" s="363" customFormat="1" ht="18" customHeight="1" spans="1:26">
      <c r="A80" s="138"/>
      <c r="B80" s="358"/>
      <c r="C80" s="358"/>
      <c r="D80" s="358"/>
      <c r="E80" s="490">
        <f>VLOOKUP(I74,$B$39:$Z$70,20,0)</f>
        <v>159</v>
      </c>
      <c r="F80" s="485">
        <f>VLOOKUP(I74,$B$39:$Z$70,23,0)</f>
        <v>159</v>
      </c>
      <c r="G80" s="485">
        <f>VLOOKUP(I74,$B$39:$Z$70,7,0)</f>
        <v>2</v>
      </c>
      <c r="H80" s="491" t="s">
        <v>365</v>
      </c>
      <c r="I80" s="515" t="s">
        <v>366</v>
      </c>
      <c r="J80" s="513" t="s">
        <v>367</v>
      </c>
      <c r="K80" s="516">
        <v>12</v>
      </c>
      <c r="L80" s="517"/>
      <c r="M80" s="524">
        <f>(R80+S80)/2+2*ROUNDUP((IF(K80&lt;26,10.927,11.212))*K80/10,0)</f>
        <v>2020</v>
      </c>
      <c r="N80" s="526">
        <f>4*(G78+1)+(G80-1)*2</f>
        <v>50</v>
      </c>
      <c r="O80" s="520">
        <f t="shared" si="45"/>
        <v>1010</v>
      </c>
      <c r="P80" s="373">
        <f t="shared" si="46"/>
        <v>0.888</v>
      </c>
      <c r="Q80" s="545">
        <f t="shared" si="47"/>
        <v>896.88</v>
      </c>
      <c r="R80" s="546">
        <f>H79-I84*2</f>
        <v>1992</v>
      </c>
      <c r="S80" s="520">
        <f>I79-I84*2</f>
        <v>1992</v>
      </c>
      <c r="T80" s="552" t="str">
        <f>ROUND(S80,1)&amp;"~"&amp;ROUND(R80,1)</f>
        <v>1992~1992</v>
      </c>
      <c r="V80" s="548">
        <f t="shared" si="48"/>
        <v>14</v>
      </c>
      <c r="X80" s="549"/>
      <c r="Y80" s="549"/>
      <c r="Z80" s="549"/>
    </row>
    <row r="81" s="363" customFormat="1" ht="18" customHeight="1" spans="1:26">
      <c r="A81" s="138"/>
      <c r="B81" s="358"/>
      <c r="C81" s="358"/>
      <c r="D81" s="358"/>
      <c r="E81" s="492"/>
      <c r="F81" s="493"/>
      <c r="G81" s="493"/>
      <c r="H81" s="494">
        <f>VLOOKUP(I74,$B$4:$J$70,6,0)</f>
        <v>30</v>
      </c>
      <c r="I81" s="525">
        <f>VLOOKUP(I74,$B$4:$J$70,7,0)</f>
        <v>40</v>
      </c>
      <c r="J81" s="513" t="s">
        <v>368</v>
      </c>
      <c r="K81" s="516">
        <v>12</v>
      </c>
      <c r="L81" s="517"/>
      <c r="M81" s="524">
        <f>(R81+S81)/2+2*ROUNDUP((IF(K81&lt;26,10.927,11.212))*K81/10,0)</f>
        <v>2028.24219230472</v>
      </c>
      <c r="N81" s="373">
        <f>2*(E78+1)+F78*2</f>
        <v>386</v>
      </c>
      <c r="O81" s="520">
        <f t="shared" si="45"/>
        <v>7829.01486229622</v>
      </c>
      <c r="P81" s="373">
        <f t="shared" si="46"/>
        <v>0.888</v>
      </c>
      <c r="Q81" s="545">
        <f t="shared" si="47"/>
        <v>6952.16519771904</v>
      </c>
      <c r="R81" s="546">
        <f>((I77-H77)^2+H79^2)^0.5</f>
        <v>2000.24219230472</v>
      </c>
      <c r="S81" s="520">
        <f>((I77-H77)^2+I79^2)^0.5</f>
        <v>2000.24219230472</v>
      </c>
      <c r="T81" s="552" t="str">
        <f>ROUND(S81,1)&amp;"~"&amp;ROUND(R81,1)</f>
        <v>2000.2~2000.2</v>
      </c>
      <c r="V81" s="548">
        <f t="shared" si="48"/>
        <v>14</v>
      </c>
      <c r="X81" s="549"/>
      <c r="Y81" s="549"/>
      <c r="Z81" s="549"/>
    </row>
    <row r="82" s="363" customFormat="1" ht="18" customHeight="1" spans="1:26">
      <c r="A82" s="138"/>
      <c r="B82" s="358"/>
      <c r="C82" s="358"/>
      <c r="D82" s="358"/>
      <c r="E82" s="495" t="s">
        <v>369</v>
      </c>
      <c r="F82" s="496"/>
      <c r="G82" s="497"/>
      <c r="H82" s="498" t="s">
        <v>370</v>
      </c>
      <c r="I82" s="527"/>
      <c r="J82" s="513" t="s">
        <v>371</v>
      </c>
      <c r="K82" s="522">
        <v>8</v>
      </c>
      <c r="L82" s="517"/>
      <c r="M82" s="524">
        <f>R82+11</f>
        <v>43</v>
      </c>
      <c r="N82" s="528">
        <f>ROUNDDOWN(((VLOOKUP(I74,$B$39:$Z$70,2,0))/(VLOOKUP(I74,$B$39:$Z$70,4,0))-1),0)/4*((VLOOKUP(I74,$B$39:$Z$70,20,0))+1)</f>
        <v>7560</v>
      </c>
      <c r="O82" s="520">
        <f t="shared" si="45"/>
        <v>3250.8</v>
      </c>
      <c r="P82" s="373">
        <f t="shared" si="46"/>
        <v>0.395</v>
      </c>
      <c r="Q82" s="545">
        <f t="shared" si="47"/>
        <v>1284.066</v>
      </c>
      <c r="R82" s="553">
        <f>I81-2*I84</f>
        <v>32</v>
      </c>
      <c r="S82" s="520" t="s">
        <v>360</v>
      </c>
      <c r="T82" s="554"/>
      <c r="V82" s="555"/>
      <c r="X82" s="549">
        <f>VLOOKUP(I74,$B$39:$Z$70,4,0)</f>
        <v>12.5</v>
      </c>
      <c r="Y82" s="549"/>
      <c r="Z82" s="549"/>
    </row>
    <row r="83" s="363" customFormat="1" ht="18" customHeight="1" spans="1:26">
      <c r="A83" s="138"/>
      <c r="B83" s="358"/>
      <c r="C83" s="358"/>
      <c r="D83" s="358"/>
      <c r="E83" s="499" t="s">
        <v>372</v>
      </c>
      <c r="F83" s="500" t="s">
        <v>373</v>
      </c>
      <c r="G83" s="501" t="s">
        <v>374</v>
      </c>
      <c r="H83" s="498">
        <f>VLOOKUP(I74,$B$4:$J$70,8,0)</f>
        <v>2381</v>
      </c>
      <c r="I83" s="527"/>
      <c r="J83" s="513" t="s">
        <v>375</v>
      </c>
      <c r="K83" s="522">
        <v>8</v>
      </c>
      <c r="L83" s="517"/>
      <c r="M83" s="524">
        <f>R83+11</f>
        <v>33</v>
      </c>
      <c r="N83" s="529">
        <f>ROUND(E80/4*G78,0)*2</f>
        <v>874</v>
      </c>
      <c r="O83" s="520">
        <f t="shared" si="45"/>
        <v>288.42</v>
      </c>
      <c r="P83" s="373">
        <f t="shared" si="46"/>
        <v>0.395</v>
      </c>
      <c r="Q83" s="545">
        <f t="shared" si="47"/>
        <v>113.9259</v>
      </c>
      <c r="R83" s="553">
        <f>H81-2*I84</f>
        <v>22</v>
      </c>
      <c r="S83" s="520" t="s">
        <v>360</v>
      </c>
      <c r="T83" s="554"/>
      <c r="V83" s="555"/>
      <c r="X83" s="549"/>
      <c r="Y83" s="549"/>
      <c r="Z83" s="549"/>
    </row>
    <row r="84" s="363" customFormat="1" ht="18" customHeight="1" spans="1:26">
      <c r="A84" s="138"/>
      <c r="B84" s="358"/>
      <c r="C84" s="358"/>
      <c r="D84" s="358"/>
      <c r="E84" s="502">
        <f>IF(I74=0,0,ROUND(((H77+I77)/2*H81*2+H83*I81+0.2*0.2+0.25*0.05*2)*(H79+I79)/2/1000000,1))</f>
        <v>207.9</v>
      </c>
      <c r="F84" s="503">
        <f>IF(I74=0,0,ROUND(Q82+Q83,1))</f>
        <v>1398</v>
      </c>
      <c r="G84" s="504">
        <f>IF(I74=0,0,ROUND(Q76+Q77+Q78+Q79+Q80+Q81,1))</f>
        <v>19042.4</v>
      </c>
      <c r="H84" s="505" t="s">
        <v>376</v>
      </c>
      <c r="I84" s="530">
        <f>$P$3</f>
        <v>4</v>
      </c>
      <c r="J84" s="531" t="s">
        <v>377</v>
      </c>
      <c r="K84" s="532" t="str">
        <f>"C40混凝土:"&amp;ROUND(((H77+I77)/2*H81*2+H83*I81+0.2*0.2+0.25*0.05*2)*(H79+I79)/2/1000000,1)&amp;"m"&amp;"      "&amp;"HPB300:"&amp;ROUND(Q82+Q83,1)&amp;"kg       "&amp;"HRB400:"&amp;ROUND(Q76+Q77+Q78+Q79+Q80+Q81,1)&amp;"kg"</f>
        <v>C40混凝土:207.9m      HPB300:1398kg       HRB400:19042.4kg</v>
      </c>
      <c r="L84" s="532"/>
      <c r="M84" s="532"/>
      <c r="N84" s="532"/>
      <c r="O84" s="532"/>
      <c r="P84" s="532"/>
      <c r="Q84" s="556"/>
      <c r="R84" s="557" t="s">
        <v>378</v>
      </c>
      <c r="S84" s="532">
        <f>ROUND(SUM(Q76:Q83)/ROUND(((H77+I77)/2*H81*2+H83*I81+0.2*0.2+0.25*0.05*2)*(H79+I79)/2/1000000,1),1)</f>
        <v>98.3</v>
      </c>
      <c r="T84" s="558"/>
      <c r="Y84" s="549"/>
      <c r="Z84" s="549"/>
    </row>
    <row r="85" s="363" customFormat="1" ht="15" spans="1:15">
      <c r="A85" s="138"/>
      <c r="C85" s="358"/>
      <c r="I85" s="365"/>
      <c r="K85" s="366"/>
      <c r="O85" s="366"/>
    </row>
    <row r="86" s="363" customFormat="1" ht="9.95" customHeight="1" spans="1:22">
      <c r="A86" s="138"/>
      <c r="B86" s="358" t="str">
        <f>B5</f>
        <v>西U9</v>
      </c>
      <c r="C86" s="358"/>
      <c r="D86" s="358"/>
      <c r="E86" s="368" t="s">
        <v>342</v>
      </c>
      <c r="F86" s="369"/>
      <c r="G86" s="369"/>
      <c r="H86" s="482" t="s">
        <v>343</v>
      </c>
      <c r="I86" s="509" t="str">
        <f>B86</f>
        <v>西U9</v>
      </c>
      <c r="J86" s="510" t="s">
        <v>344</v>
      </c>
      <c r="K86" s="369" t="s">
        <v>345</v>
      </c>
      <c r="L86" s="369" t="s">
        <v>346</v>
      </c>
      <c r="M86" s="511" t="s">
        <v>347</v>
      </c>
      <c r="N86" s="369" t="s">
        <v>348</v>
      </c>
      <c r="O86" s="511" t="s">
        <v>349</v>
      </c>
      <c r="P86" s="511" t="s">
        <v>350</v>
      </c>
      <c r="Q86" s="537" t="s">
        <v>351</v>
      </c>
      <c r="R86" s="538" t="s">
        <v>352</v>
      </c>
      <c r="S86" s="539"/>
      <c r="T86" s="540"/>
      <c r="V86" s="358" t="s">
        <v>353</v>
      </c>
    </row>
    <row r="87" s="358" customFormat="1" ht="9.95" customHeight="1" spans="5:20">
      <c r="E87" s="371"/>
      <c r="F87" s="373"/>
      <c r="G87" s="373"/>
      <c r="H87" s="483"/>
      <c r="I87" s="512"/>
      <c r="J87" s="513"/>
      <c r="K87" s="373"/>
      <c r="L87" s="373"/>
      <c r="M87" s="514"/>
      <c r="N87" s="373"/>
      <c r="O87" s="514"/>
      <c r="P87" s="514"/>
      <c r="Q87" s="541"/>
      <c r="R87" s="542"/>
      <c r="S87" s="543"/>
      <c r="T87" s="544"/>
    </row>
    <row r="88" s="363" customFormat="1" ht="36" customHeight="1" spans="1:26">
      <c r="A88" s="138"/>
      <c r="B88" s="358"/>
      <c r="C88" s="358"/>
      <c r="D88" s="358"/>
      <c r="E88" s="371"/>
      <c r="F88" s="373"/>
      <c r="G88" s="373"/>
      <c r="H88" s="373" t="s">
        <v>354</v>
      </c>
      <c r="I88" s="515"/>
      <c r="J88" s="513" t="s">
        <v>355</v>
      </c>
      <c r="K88" s="516">
        <f>'1.U型槽主筋验算'!K3</f>
        <v>14</v>
      </c>
      <c r="L88" s="517"/>
      <c r="M88" s="518">
        <f>(R88+S88)/2+ROUNDUP((IF(K88&lt;26,10.927,11.212))*K88/10,0)*2</f>
        <v>2820.575</v>
      </c>
      <c r="N88" s="519">
        <f>ROUNDUP((H91/12.5),0)*IF(I89&gt;600,2,1)</f>
        <v>160</v>
      </c>
      <c r="O88" s="520">
        <f t="shared" ref="O88:O95" si="49">M88*N88/100</f>
        <v>4512.92</v>
      </c>
      <c r="P88" s="373">
        <f t="shared" ref="P88:P95" si="50">ROUND(K88^2*PI()/4/1000000*7850,3)</f>
        <v>1.208</v>
      </c>
      <c r="Q88" s="545">
        <f t="shared" ref="Q88:Q95" si="51">O88*P88</f>
        <v>5451.60736</v>
      </c>
      <c r="R88" s="546">
        <f>(H89+I93-I96*2)*2+(H95-I96*2)+(H93-I96*2)*2</f>
        <v>2732.42</v>
      </c>
      <c r="S88" s="520">
        <f>(I89+I93-I96*2)*2+(H95-I96*2)+(H93-I96*2)*2</f>
        <v>2844.73</v>
      </c>
      <c r="T88" s="547">
        <f>R90</f>
        <v>2302</v>
      </c>
      <c r="V88" s="548">
        <f t="shared" ref="V88:V93" si="52">ROUNDUP((IF(K88&lt;26,10.927,11.212))*K88/10,0)</f>
        <v>16</v>
      </c>
      <c r="X88" s="549"/>
      <c r="Y88" s="549"/>
      <c r="Z88" s="549"/>
    </row>
    <row r="89" s="363" customFormat="1" ht="18" customHeight="1" spans="1:26">
      <c r="A89" s="138"/>
      <c r="B89" s="358"/>
      <c r="C89" s="358"/>
      <c r="D89" s="358"/>
      <c r="E89" s="484" t="s">
        <v>318</v>
      </c>
      <c r="F89" s="485" t="s">
        <v>356</v>
      </c>
      <c r="G89" s="485" t="s">
        <v>357</v>
      </c>
      <c r="H89" s="486">
        <f>MIN(VLOOKUP(I86,$B$4:$J$70,2,0),VLOOKUP(I86,$B$4:$J$70,3,0))</f>
        <v>161.21</v>
      </c>
      <c r="I89" s="521">
        <f>MAX(VLOOKUP(I86,$B$4:$J$70,2,0),VLOOKUP(I86,$B$4:$J$70,3,0))</f>
        <v>217.365</v>
      </c>
      <c r="J89" s="513" t="s">
        <v>358</v>
      </c>
      <c r="K89" s="522">
        <v>12</v>
      </c>
      <c r="L89" s="517"/>
      <c r="M89" s="518">
        <f>(R89+S89)/2+ROUNDUP((IF(K89&lt;26,10.927,11.212))*K89/10,0)*2</f>
        <v>249.2875</v>
      </c>
      <c r="N89" s="523">
        <f>ROUNDUP((H91/12.5*1),0)*2</f>
        <v>320</v>
      </c>
      <c r="O89" s="520">
        <f t="shared" si="49"/>
        <v>797.72</v>
      </c>
      <c r="P89" s="373">
        <f t="shared" si="50"/>
        <v>0.888</v>
      </c>
      <c r="Q89" s="545">
        <f t="shared" si="51"/>
        <v>708.37536</v>
      </c>
      <c r="R89" s="550">
        <f>H89+I93-I96*2</f>
        <v>193.21</v>
      </c>
      <c r="S89" s="551">
        <f>I89+I93-I96*2</f>
        <v>249.365</v>
      </c>
      <c r="T89" s="552" t="str">
        <f>ROUND(R89,1)&amp;"~"&amp;ROUND(S89,1)</f>
        <v>193.2~249.4</v>
      </c>
      <c r="V89" s="548">
        <f t="shared" si="52"/>
        <v>14</v>
      </c>
      <c r="X89" s="549"/>
      <c r="Y89" s="549"/>
      <c r="Z89" s="549"/>
    </row>
    <row r="90" s="363" customFormat="1" ht="18" customHeight="1" spans="1:26">
      <c r="A90" s="138"/>
      <c r="B90" s="358"/>
      <c r="C90" s="358"/>
      <c r="D90" s="358"/>
      <c r="E90" s="484">
        <f>VLOOKUP(I86,$B$39:$Z$70,3,0)</f>
        <v>183</v>
      </c>
      <c r="F90" s="487">
        <f>VLOOKUP(I86,$B$39:$Z$70,17,0)</f>
        <v>3</v>
      </c>
      <c r="G90" s="485">
        <f>VLOOKUP(I86,$B$39:$Z$70,12,0)</f>
        <v>16</v>
      </c>
      <c r="H90" s="485" t="s">
        <v>303</v>
      </c>
      <c r="I90" s="515"/>
      <c r="J90" s="513" t="s">
        <v>359</v>
      </c>
      <c r="K90" s="516">
        <v>14</v>
      </c>
      <c r="L90" s="517"/>
      <c r="M90" s="524">
        <f>R90+2*ROUNDUP((IF(K90&lt;26,10.927,11.212))*K90/10,0)</f>
        <v>2334</v>
      </c>
      <c r="N90" s="519">
        <f>ROUNDUP(H91/12.5,0)</f>
        <v>160</v>
      </c>
      <c r="O90" s="520">
        <f t="shared" si="49"/>
        <v>3734.4</v>
      </c>
      <c r="P90" s="373">
        <f t="shared" si="50"/>
        <v>1.208</v>
      </c>
      <c r="Q90" s="545">
        <f t="shared" si="51"/>
        <v>4511.1552</v>
      </c>
      <c r="R90" s="553">
        <f>H95-I96*2</f>
        <v>2302</v>
      </c>
      <c r="S90" s="520" t="s">
        <v>360</v>
      </c>
      <c r="T90" s="554"/>
      <c r="V90" s="548">
        <f t="shared" si="52"/>
        <v>16</v>
      </c>
      <c r="X90" s="549"/>
      <c r="Y90" s="549"/>
      <c r="Z90" s="549"/>
    </row>
    <row r="91" s="363" customFormat="1" ht="18" customHeight="1" spans="1:26">
      <c r="A91" s="138"/>
      <c r="B91" s="358"/>
      <c r="C91" s="358"/>
      <c r="D91" s="358"/>
      <c r="E91" s="488" t="s">
        <v>361</v>
      </c>
      <c r="F91" s="485" t="s">
        <v>362</v>
      </c>
      <c r="G91" s="485" t="s">
        <v>363</v>
      </c>
      <c r="H91" s="489">
        <f>MAX(VLOOKUP(I86,$B$4:$J$70,4,0),VLOOKUP(I86,$B$4:$J$70,5,0))</f>
        <v>2000</v>
      </c>
      <c r="I91" s="525">
        <f>MIN(VLOOKUP(I86,$B$4:$J$70,4,0),VLOOKUP(I86,$B$4:$J$70,5,0))</f>
        <v>2000</v>
      </c>
      <c r="J91" s="513" t="s">
        <v>364</v>
      </c>
      <c r="K91" s="522">
        <v>14</v>
      </c>
      <c r="L91" s="517"/>
      <c r="M91" s="524">
        <f>R91+2*ROUNDUP((IF(K91&lt;26,10.927,11.212))*K91/10,0)</f>
        <v>139.965512114594</v>
      </c>
      <c r="N91" s="523">
        <f>ROUNDUP(H91/12.5,0)*2</f>
        <v>320</v>
      </c>
      <c r="O91" s="520">
        <f t="shared" si="49"/>
        <v>447.8896387667</v>
      </c>
      <c r="P91" s="373">
        <f t="shared" si="50"/>
        <v>1.208</v>
      </c>
      <c r="Q91" s="545">
        <f t="shared" si="51"/>
        <v>541.050683630174</v>
      </c>
      <c r="R91" s="553">
        <f>((H93+I93-I96*2)+(20-I96*2^0.5))*(2^0.5)</f>
        <v>107.965512114594</v>
      </c>
      <c r="S91" s="520" t="s">
        <v>360</v>
      </c>
      <c r="T91" s="554"/>
      <c r="V91" s="548">
        <f t="shared" si="52"/>
        <v>16</v>
      </c>
      <c r="X91" s="549"/>
      <c r="Y91" s="549"/>
      <c r="Z91" s="549"/>
    </row>
    <row r="92" s="363" customFormat="1" ht="18" customHeight="1" spans="1:26">
      <c r="A92" s="138"/>
      <c r="B92" s="358"/>
      <c r="C92" s="358"/>
      <c r="D92" s="358"/>
      <c r="E92" s="490">
        <f>VLOOKUP(I86,$B$39:$Z$70,20,0)</f>
        <v>147</v>
      </c>
      <c r="F92" s="485">
        <f>VLOOKUP(I86,$B$39:$Z$70,23,0)</f>
        <v>147</v>
      </c>
      <c r="G92" s="485">
        <f>VLOOKUP(I86,$B$39:$Z$70,7,0)</f>
        <v>2</v>
      </c>
      <c r="H92" s="491" t="s">
        <v>365</v>
      </c>
      <c r="I92" s="515" t="s">
        <v>366</v>
      </c>
      <c r="J92" s="513" t="s">
        <v>367</v>
      </c>
      <c r="K92" s="516">
        <v>12</v>
      </c>
      <c r="L92" s="517"/>
      <c r="M92" s="524">
        <f>(R92+S92)/2+2*ROUNDUP((IF(K92&lt;26,10.927,11.212))*K92/10,0)</f>
        <v>2020</v>
      </c>
      <c r="N92" s="526">
        <f>4*(G90+1)+(G92-1)*2</f>
        <v>70</v>
      </c>
      <c r="O92" s="520">
        <f t="shared" si="49"/>
        <v>1414</v>
      </c>
      <c r="P92" s="373">
        <f t="shared" si="50"/>
        <v>0.888</v>
      </c>
      <c r="Q92" s="545">
        <f t="shared" si="51"/>
        <v>1255.632</v>
      </c>
      <c r="R92" s="546">
        <f>H91-I96*2</f>
        <v>1992</v>
      </c>
      <c r="S92" s="520">
        <f>I91-I96*2</f>
        <v>1992</v>
      </c>
      <c r="T92" s="552" t="str">
        <f>ROUND(S92,1)&amp;"~"&amp;ROUND(R92,1)</f>
        <v>1992~1992</v>
      </c>
      <c r="V92" s="548">
        <f t="shared" si="52"/>
        <v>14</v>
      </c>
      <c r="X92" s="549"/>
      <c r="Y92" s="549"/>
      <c r="Z92" s="549"/>
    </row>
    <row r="93" s="363" customFormat="1" ht="18" customHeight="1" spans="1:26">
      <c r="A93" s="138"/>
      <c r="B93" s="358"/>
      <c r="C93" s="358"/>
      <c r="D93" s="358"/>
      <c r="E93" s="492"/>
      <c r="F93" s="493"/>
      <c r="G93" s="493"/>
      <c r="H93" s="494">
        <f>VLOOKUP(I86,$B$4:$J$70,6,0)</f>
        <v>30</v>
      </c>
      <c r="I93" s="525">
        <f>VLOOKUP(I86,$B$4:$J$70,7,0)</f>
        <v>40</v>
      </c>
      <c r="J93" s="513" t="s">
        <v>368</v>
      </c>
      <c r="K93" s="516">
        <v>12</v>
      </c>
      <c r="L93" s="517"/>
      <c r="M93" s="524">
        <f>(R93+S93)/2+2*ROUNDUP((IF(K93&lt;26,10.927,11.212))*K93/10,0)</f>
        <v>2028.78819069511</v>
      </c>
      <c r="N93" s="373">
        <f>2*(E90+1)+F90*2</f>
        <v>374</v>
      </c>
      <c r="O93" s="520">
        <f t="shared" si="49"/>
        <v>7587.6678331997</v>
      </c>
      <c r="P93" s="373">
        <f t="shared" si="50"/>
        <v>0.888</v>
      </c>
      <c r="Q93" s="545">
        <f t="shared" si="51"/>
        <v>6737.84903588133</v>
      </c>
      <c r="R93" s="546">
        <f>((I89-H89)^2+H91^2)^0.5</f>
        <v>2000.78819069511</v>
      </c>
      <c r="S93" s="520">
        <f>((I89-H89)^2+I91^2)^0.5</f>
        <v>2000.78819069511</v>
      </c>
      <c r="T93" s="552" t="str">
        <f>ROUND(S93,1)&amp;"~"&amp;ROUND(R93,1)</f>
        <v>2000.8~2000.8</v>
      </c>
      <c r="V93" s="548">
        <f t="shared" si="52"/>
        <v>14</v>
      </c>
      <c r="X93" s="549"/>
      <c r="Y93" s="549"/>
      <c r="Z93" s="549"/>
    </row>
    <row r="94" s="363" customFormat="1" ht="18" customHeight="1" spans="1:26">
      <c r="A94" s="138"/>
      <c r="B94" s="358"/>
      <c r="C94" s="358"/>
      <c r="D94" s="358"/>
      <c r="E94" s="495" t="s">
        <v>369</v>
      </c>
      <c r="F94" s="496"/>
      <c r="G94" s="497"/>
      <c r="H94" s="498" t="s">
        <v>370</v>
      </c>
      <c r="I94" s="527"/>
      <c r="J94" s="513" t="s">
        <v>371</v>
      </c>
      <c r="K94" s="522">
        <v>8</v>
      </c>
      <c r="L94" s="517"/>
      <c r="M94" s="524">
        <f>R94+11</f>
        <v>43</v>
      </c>
      <c r="N94" s="528">
        <f>ROUNDDOWN(((VLOOKUP(I86,$B$39:$Z$70,2,0))/(VLOOKUP(I86,$B$39:$Z$70,4,0))-1),0)/4*((VLOOKUP(I86,$B$39:$Z$70,20,0))+1)</f>
        <v>6771</v>
      </c>
      <c r="O94" s="520">
        <f t="shared" si="49"/>
        <v>2911.53</v>
      </c>
      <c r="P94" s="373">
        <f t="shared" si="50"/>
        <v>0.395</v>
      </c>
      <c r="Q94" s="545">
        <f t="shared" si="51"/>
        <v>1150.05435</v>
      </c>
      <c r="R94" s="553">
        <f>I93-2*I96</f>
        <v>32</v>
      </c>
      <c r="S94" s="520" t="s">
        <v>360</v>
      </c>
      <c r="T94" s="554"/>
      <c r="V94" s="555"/>
      <c r="X94" s="549"/>
      <c r="Y94" s="549"/>
      <c r="Z94" s="549"/>
    </row>
    <row r="95" s="363" customFormat="1" ht="18" customHeight="1" spans="1:26">
      <c r="A95" s="138"/>
      <c r="B95" s="358"/>
      <c r="C95" s="358"/>
      <c r="D95" s="358"/>
      <c r="E95" s="499" t="s">
        <v>372</v>
      </c>
      <c r="F95" s="500" t="s">
        <v>373</v>
      </c>
      <c r="G95" s="501" t="s">
        <v>374</v>
      </c>
      <c r="H95" s="498">
        <f>VLOOKUP(I86,$B$4:$J$70,8,0)</f>
        <v>2310</v>
      </c>
      <c r="I95" s="527"/>
      <c r="J95" s="513" t="s">
        <v>375</v>
      </c>
      <c r="K95" s="522">
        <v>8</v>
      </c>
      <c r="L95" s="517"/>
      <c r="M95" s="524">
        <f>R95+11</f>
        <v>33</v>
      </c>
      <c r="N95" s="529">
        <f>ROUND(E92/4*G90,0)*2</f>
        <v>1176</v>
      </c>
      <c r="O95" s="520">
        <f t="shared" si="49"/>
        <v>388.08</v>
      </c>
      <c r="P95" s="373">
        <f t="shared" si="50"/>
        <v>0.395</v>
      </c>
      <c r="Q95" s="545">
        <f t="shared" si="51"/>
        <v>153.2916</v>
      </c>
      <c r="R95" s="553">
        <f>H93-2*I96</f>
        <v>22</v>
      </c>
      <c r="S95" s="520" t="s">
        <v>360</v>
      </c>
      <c r="T95" s="554"/>
      <c r="V95" s="555"/>
      <c r="X95" s="549"/>
      <c r="Y95" s="549"/>
      <c r="Z95" s="549"/>
    </row>
    <row r="96" s="363" customFormat="1" ht="18" customHeight="1" spans="1:26">
      <c r="A96" s="138"/>
      <c r="B96" s="358"/>
      <c r="C96" s="358"/>
      <c r="D96" s="358"/>
      <c r="E96" s="502">
        <f>IF(I86=0,0,ROUND(((H89+I89)/2*H93*2+H95*I93+0.2*0.2+0.25*0.05*2)*(H91+I91)/2/1000000,1))</f>
        <v>207.5</v>
      </c>
      <c r="F96" s="503">
        <f>IF(I86=0,0,ROUND(Q94+Q95,1))</f>
        <v>1303.3</v>
      </c>
      <c r="G96" s="504">
        <f>IF(I86=0,0,ROUND(Q88+Q89+Q90+Q91+Q92+Q93,1))</f>
        <v>19205.7</v>
      </c>
      <c r="H96" s="505" t="s">
        <v>376</v>
      </c>
      <c r="I96" s="530">
        <f>$P$3</f>
        <v>4</v>
      </c>
      <c r="J96" s="531" t="s">
        <v>377</v>
      </c>
      <c r="K96" s="532" t="str">
        <f>"C40混凝土:"&amp;ROUND(((H89+I89)/2*H93*2+H95*I93+0.2*0.2+0.25*0.05*2)*(H91+I91)/2/1000000,1)&amp;"m"&amp;"      "&amp;"HPB300:"&amp;ROUND(Q94+Q95,1)&amp;"kg       "&amp;"HRB400:"&amp;ROUND(Q88+Q89+Q90+Q91+Q92+Q93,1)&amp;"kg"</f>
        <v>C40混凝土:207.5m      HPB300:1303.3kg       HRB400:19205.7kg</v>
      </c>
      <c r="L96" s="532"/>
      <c r="M96" s="532"/>
      <c r="N96" s="532"/>
      <c r="O96" s="532"/>
      <c r="P96" s="532"/>
      <c r="Q96" s="556"/>
      <c r="R96" s="557" t="s">
        <v>378</v>
      </c>
      <c r="S96" s="532">
        <f>ROUND(SUM(Q88:Q95)/ROUND(((H89+I89)/2*H93*2+H95*I93+0.2*0.2+0.25*0.05*2)*(H91+I91)/2/1000000,1),1)</f>
        <v>98.8</v>
      </c>
      <c r="T96" s="558"/>
      <c r="X96" s="549"/>
      <c r="Y96" s="549"/>
      <c r="Z96" s="549"/>
    </row>
    <row r="97" s="363" customFormat="1" ht="15" spans="1:15">
      <c r="A97" s="138"/>
      <c r="C97" s="358"/>
      <c r="I97" s="365"/>
      <c r="K97" s="366"/>
      <c r="O97" s="366"/>
    </row>
    <row r="98" s="363" customFormat="1" ht="9.95" customHeight="1" spans="1:22">
      <c r="A98" s="138"/>
      <c r="B98" s="358" t="str">
        <f>B6</f>
        <v>西U8</v>
      </c>
      <c r="C98" s="358"/>
      <c r="D98" s="358"/>
      <c r="E98" s="368" t="s">
        <v>342</v>
      </c>
      <c r="F98" s="369"/>
      <c r="G98" s="369"/>
      <c r="H98" s="482" t="s">
        <v>343</v>
      </c>
      <c r="I98" s="509" t="str">
        <f>B98</f>
        <v>西U8</v>
      </c>
      <c r="J98" s="510" t="s">
        <v>344</v>
      </c>
      <c r="K98" s="369" t="s">
        <v>345</v>
      </c>
      <c r="L98" s="369" t="s">
        <v>346</v>
      </c>
      <c r="M98" s="511" t="s">
        <v>347</v>
      </c>
      <c r="N98" s="369" t="s">
        <v>348</v>
      </c>
      <c r="O98" s="511" t="s">
        <v>349</v>
      </c>
      <c r="P98" s="511" t="s">
        <v>350</v>
      </c>
      <c r="Q98" s="537" t="s">
        <v>351</v>
      </c>
      <c r="R98" s="538" t="s">
        <v>352</v>
      </c>
      <c r="S98" s="539"/>
      <c r="T98" s="540"/>
      <c r="V98" s="358" t="s">
        <v>353</v>
      </c>
    </row>
    <row r="99" s="358" customFormat="1" ht="9.95" customHeight="1" spans="5:20">
      <c r="E99" s="371"/>
      <c r="F99" s="373"/>
      <c r="G99" s="373"/>
      <c r="H99" s="483"/>
      <c r="I99" s="512"/>
      <c r="J99" s="513"/>
      <c r="K99" s="373"/>
      <c r="L99" s="373"/>
      <c r="M99" s="514"/>
      <c r="N99" s="373"/>
      <c r="O99" s="514"/>
      <c r="P99" s="514"/>
      <c r="Q99" s="541"/>
      <c r="R99" s="542"/>
      <c r="S99" s="543"/>
      <c r="T99" s="544"/>
    </row>
    <row r="100" s="363" customFormat="1" ht="36" customHeight="1" spans="1:26">
      <c r="A100" s="138"/>
      <c r="B100" s="358"/>
      <c r="C100" s="358"/>
      <c r="D100" s="358"/>
      <c r="E100" s="371"/>
      <c r="F100" s="373"/>
      <c r="G100" s="373"/>
      <c r="H100" s="373" t="s">
        <v>354</v>
      </c>
      <c r="I100" s="515"/>
      <c r="J100" s="513" t="s">
        <v>355</v>
      </c>
      <c r="K100" s="516">
        <f>'1.U型槽主筋验算'!K4</f>
        <v>14</v>
      </c>
      <c r="L100" s="517"/>
      <c r="M100" s="518">
        <f>(R100+S100)/2+ROUNDUP((IF(K100&lt;26,10.927,11.212))*K100/10,0)*2</f>
        <v>2930.896</v>
      </c>
      <c r="N100" s="519">
        <f>ROUNDUP((H103/12.5),0)*IF(I101&gt;600,2,1)</f>
        <v>160</v>
      </c>
      <c r="O100" s="520">
        <f t="shared" ref="O100:O107" si="53">M100*N100/100</f>
        <v>4689.4336</v>
      </c>
      <c r="P100" s="373">
        <f t="shared" ref="P100:P107" si="54">ROUND(K100^2*PI()/4/1000000*7850,3)</f>
        <v>1.208</v>
      </c>
      <c r="Q100" s="545">
        <f t="shared" ref="Q100:Q107" si="55">O100*P100</f>
        <v>5664.8357888</v>
      </c>
      <c r="R100" s="546">
        <f>(H101+I105-I108*2)*2+(H107-I108*2)+(H105-I108*2)*2</f>
        <v>2819.898</v>
      </c>
      <c r="S100" s="520">
        <f>(I101+I105-I108*2)*2+(H107-I108*2)+(H105-I108*2)*2</f>
        <v>2977.894</v>
      </c>
      <c r="T100" s="547">
        <f>R102</f>
        <v>2277</v>
      </c>
      <c r="V100" s="548">
        <f t="shared" ref="V100:V105" si="56">ROUNDUP((IF(K100&lt;26,10.927,11.212))*K100/10,0)</f>
        <v>16</v>
      </c>
      <c r="X100" s="549"/>
      <c r="Y100" s="549"/>
      <c r="Z100" s="549"/>
    </row>
    <row r="101" s="363" customFormat="1" ht="18" customHeight="1" spans="1:26">
      <c r="A101" s="138"/>
      <c r="B101" s="358"/>
      <c r="C101" s="358"/>
      <c r="D101" s="358"/>
      <c r="E101" s="484" t="s">
        <v>318</v>
      </c>
      <c r="F101" s="485" t="s">
        <v>356</v>
      </c>
      <c r="G101" s="485" t="s">
        <v>357</v>
      </c>
      <c r="H101" s="486">
        <f>MIN(VLOOKUP(I98,$B$4:$J$70,2,0),VLOOKUP(I98,$B$4:$J$70,3,0))</f>
        <v>217.449</v>
      </c>
      <c r="I101" s="521">
        <f>MAX(VLOOKUP(I98,$B$4:$J$70,2,0),VLOOKUP(I98,$B$4:$J$70,3,0))</f>
        <v>296.447</v>
      </c>
      <c r="J101" s="513" t="s">
        <v>358</v>
      </c>
      <c r="K101" s="522">
        <v>12</v>
      </c>
      <c r="L101" s="517"/>
      <c r="M101" s="518">
        <f>(R101+S101)/2+ROUNDUP((IF(K101&lt;26,10.927,11.212))*K101/10,0)*2</f>
        <v>316.948</v>
      </c>
      <c r="N101" s="523">
        <f>ROUNDUP((H103/12.5*1),0)*2</f>
        <v>320</v>
      </c>
      <c r="O101" s="520">
        <f t="shared" si="53"/>
        <v>1014.2336</v>
      </c>
      <c r="P101" s="373">
        <f t="shared" si="54"/>
        <v>0.888</v>
      </c>
      <c r="Q101" s="545">
        <f t="shared" si="55"/>
        <v>900.6394368</v>
      </c>
      <c r="R101" s="550">
        <f>H101+I105-I108*2</f>
        <v>249.449</v>
      </c>
      <c r="S101" s="551">
        <f>I101+I105-I108*2</f>
        <v>328.447</v>
      </c>
      <c r="T101" s="552" t="str">
        <f>ROUND(R101,1)&amp;"~"&amp;ROUND(S101,1)</f>
        <v>249.4~328.4</v>
      </c>
      <c r="V101" s="548">
        <f t="shared" si="56"/>
        <v>14</v>
      </c>
      <c r="X101" s="549"/>
      <c r="Y101" s="549"/>
      <c r="Z101" s="549"/>
    </row>
    <row r="102" s="363" customFormat="1" ht="18" customHeight="1" spans="1:26">
      <c r="A102" s="138"/>
      <c r="B102" s="358"/>
      <c r="C102" s="358"/>
      <c r="D102" s="358"/>
      <c r="E102" s="484">
        <f>VLOOKUP(I98,$B$39:$Z$70,3,0)</f>
        <v>181</v>
      </c>
      <c r="F102" s="487">
        <f>VLOOKUP(I98,$B$39:$Z$70,17,0)</f>
        <v>3</v>
      </c>
      <c r="G102" s="485">
        <f>VLOOKUP(I98,$B$39:$Z$70,12,0)</f>
        <v>22</v>
      </c>
      <c r="H102" s="485" t="s">
        <v>303</v>
      </c>
      <c r="I102" s="515"/>
      <c r="J102" s="513" t="s">
        <v>359</v>
      </c>
      <c r="K102" s="516">
        <v>14</v>
      </c>
      <c r="L102" s="517"/>
      <c r="M102" s="524">
        <f>R102+2*ROUNDUP((IF(K102&lt;26,10.927,11.212))*K102/10,0)</f>
        <v>2309</v>
      </c>
      <c r="N102" s="519">
        <f>ROUNDUP(H103/12.5,0)</f>
        <v>160</v>
      </c>
      <c r="O102" s="520">
        <f t="shared" si="53"/>
        <v>3694.4</v>
      </c>
      <c r="P102" s="373">
        <f t="shared" si="54"/>
        <v>1.208</v>
      </c>
      <c r="Q102" s="545">
        <f t="shared" si="55"/>
        <v>4462.8352</v>
      </c>
      <c r="R102" s="553">
        <f>H107-I108*2</f>
        <v>2277</v>
      </c>
      <c r="S102" s="520" t="s">
        <v>360</v>
      </c>
      <c r="T102" s="554"/>
      <c r="V102" s="548">
        <f t="shared" si="56"/>
        <v>16</v>
      </c>
      <c r="X102" s="549"/>
      <c r="Y102" s="549"/>
      <c r="Z102" s="549"/>
    </row>
    <row r="103" s="363" customFormat="1" ht="18" customHeight="1" spans="1:26">
      <c r="A103" s="138"/>
      <c r="B103" s="358"/>
      <c r="C103" s="358"/>
      <c r="D103" s="358"/>
      <c r="E103" s="488" t="s">
        <v>361</v>
      </c>
      <c r="F103" s="485" t="s">
        <v>362</v>
      </c>
      <c r="G103" s="485" t="s">
        <v>363</v>
      </c>
      <c r="H103" s="489">
        <f>MAX(VLOOKUP(I98,$B$4:$J$70,4,0),VLOOKUP(I98,$B$4:$J$70,5,0))</f>
        <v>2000</v>
      </c>
      <c r="I103" s="525">
        <f>MIN(VLOOKUP(I98,$B$4:$J$70,4,0),VLOOKUP(I98,$B$4:$J$70,5,0))</f>
        <v>2000</v>
      </c>
      <c r="J103" s="513" t="s">
        <v>364</v>
      </c>
      <c r="K103" s="522">
        <v>14</v>
      </c>
      <c r="L103" s="517"/>
      <c r="M103" s="524">
        <f>R103+2*ROUNDUP((IF(K103&lt;26,10.927,11.212))*K103/10,0)</f>
        <v>139.965512114594</v>
      </c>
      <c r="N103" s="523">
        <f>ROUNDUP(H103/12.5,0)*2</f>
        <v>320</v>
      </c>
      <c r="O103" s="520">
        <f t="shared" si="53"/>
        <v>447.8896387667</v>
      </c>
      <c r="P103" s="373">
        <f t="shared" si="54"/>
        <v>1.208</v>
      </c>
      <c r="Q103" s="545">
        <f t="shared" si="55"/>
        <v>541.050683630174</v>
      </c>
      <c r="R103" s="553">
        <f>((H105+I105-I108*2)+(20-I108*2^0.5))*(2^0.5)</f>
        <v>107.965512114594</v>
      </c>
      <c r="S103" s="520" t="s">
        <v>360</v>
      </c>
      <c r="T103" s="554"/>
      <c r="V103" s="548">
        <f t="shared" si="56"/>
        <v>16</v>
      </c>
      <c r="X103" s="549"/>
      <c r="Y103" s="549"/>
      <c r="Z103" s="549"/>
    </row>
    <row r="104" s="363" customFormat="1" ht="18" customHeight="1" spans="1:26">
      <c r="A104" s="138"/>
      <c r="B104" s="358"/>
      <c r="C104" s="358"/>
      <c r="D104" s="358"/>
      <c r="E104" s="490">
        <f>VLOOKUP(I98,$B$39:$Z$70,20,0)</f>
        <v>136</v>
      </c>
      <c r="F104" s="485">
        <f>VLOOKUP(I98,$B$39:$Z$70,23,0)</f>
        <v>136</v>
      </c>
      <c r="G104" s="485">
        <f>VLOOKUP(I98,$B$39:$Z$70,7,0)</f>
        <v>2</v>
      </c>
      <c r="H104" s="491" t="s">
        <v>365</v>
      </c>
      <c r="I104" s="515" t="s">
        <v>366</v>
      </c>
      <c r="J104" s="513" t="s">
        <v>367</v>
      </c>
      <c r="K104" s="516">
        <v>12</v>
      </c>
      <c r="L104" s="517"/>
      <c r="M104" s="524">
        <f>(R104+S104)/2+2*ROUNDUP((IF(K104&lt;26,10.927,11.212))*K104/10,0)</f>
        <v>2020</v>
      </c>
      <c r="N104" s="526">
        <f>4*(G102+1)+(G104-1)*2</f>
        <v>94</v>
      </c>
      <c r="O104" s="520">
        <f t="shared" si="53"/>
        <v>1898.8</v>
      </c>
      <c r="P104" s="373">
        <f t="shared" si="54"/>
        <v>0.888</v>
      </c>
      <c r="Q104" s="545">
        <f t="shared" si="55"/>
        <v>1686.1344</v>
      </c>
      <c r="R104" s="546">
        <f>H103-I108*2</f>
        <v>1992</v>
      </c>
      <c r="S104" s="520">
        <f>I103-I108*2</f>
        <v>1992</v>
      </c>
      <c r="T104" s="552" t="str">
        <f>ROUND(S104,1)&amp;"~"&amp;ROUND(R104,1)</f>
        <v>1992~1992</v>
      </c>
      <c r="V104" s="548">
        <f t="shared" si="56"/>
        <v>14</v>
      </c>
      <c r="X104" s="549"/>
      <c r="Y104" s="549"/>
      <c r="Z104" s="549"/>
    </row>
    <row r="105" s="363" customFormat="1" ht="18" customHeight="1" spans="1:26">
      <c r="A105" s="138"/>
      <c r="B105" s="358"/>
      <c r="C105" s="358"/>
      <c r="D105" s="358"/>
      <c r="E105" s="492"/>
      <c r="F105" s="493"/>
      <c r="G105" s="493"/>
      <c r="H105" s="494">
        <f>VLOOKUP(I98,$B$4:$J$70,6,0)</f>
        <v>30</v>
      </c>
      <c r="I105" s="525">
        <f>VLOOKUP(I98,$B$4:$J$70,7,0)</f>
        <v>40</v>
      </c>
      <c r="J105" s="513" t="s">
        <v>368</v>
      </c>
      <c r="K105" s="516">
        <v>12</v>
      </c>
      <c r="L105" s="517"/>
      <c r="M105" s="524">
        <f>(R105+S105)/2+2*ROUNDUP((IF(K105&lt;26,10.927,11.212))*K105/10,0)</f>
        <v>2029.55956294186</v>
      </c>
      <c r="N105" s="373">
        <f>2*(E102+1)+F102*2</f>
        <v>370</v>
      </c>
      <c r="O105" s="520">
        <f t="shared" si="53"/>
        <v>7509.37038288487</v>
      </c>
      <c r="P105" s="373">
        <f t="shared" si="54"/>
        <v>0.888</v>
      </c>
      <c r="Q105" s="545">
        <f t="shared" si="55"/>
        <v>6668.32090000177</v>
      </c>
      <c r="R105" s="546">
        <f>((I101-H101)^2+H103^2)^0.5</f>
        <v>2001.55956294186</v>
      </c>
      <c r="S105" s="520">
        <f>((I101-H101)^2+I103^2)^0.5</f>
        <v>2001.55956294186</v>
      </c>
      <c r="T105" s="552" t="str">
        <f>ROUND(S105,1)&amp;"~"&amp;ROUND(R105,1)</f>
        <v>2001.6~2001.6</v>
      </c>
      <c r="V105" s="548">
        <f t="shared" si="56"/>
        <v>14</v>
      </c>
      <c r="X105" s="549"/>
      <c r="Y105" s="549"/>
      <c r="Z105" s="549"/>
    </row>
    <row r="106" s="363" customFormat="1" ht="18" customHeight="1" spans="1:26">
      <c r="A106" s="138"/>
      <c r="B106" s="358"/>
      <c r="C106" s="358"/>
      <c r="D106" s="358"/>
      <c r="E106" s="495" t="s">
        <v>369</v>
      </c>
      <c r="F106" s="496"/>
      <c r="G106" s="497"/>
      <c r="H106" s="498" t="s">
        <v>370</v>
      </c>
      <c r="I106" s="527"/>
      <c r="J106" s="513" t="s">
        <v>371</v>
      </c>
      <c r="K106" s="522">
        <v>8</v>
      </c>
      <c r="L106" s="517"/>
      <c r="M106" s="524">
        <f>R106+11</f>
        <v>43</v>
      </c>
      <c r="N106" s="528">
        <f>ROUNDDOWN(((VLOOKUP(I98,$B$39:$Z$70,2,0))/(VLOOKUP(I98,$B$39:$Z$70,4,0))-1),0)/4*((VLOOKUP(I98,$B$39:$Z$70,20,0))+1)</f>
        <v>6199.25</v>
      </c>
      <c r="O106" s="520">
        <f t="shared" si="53"/>
        <v>2665.6775</v>
      </c>
      <c r="P106" s="373">
        <f t="shared" si="54"/>
        <v>0.395</v>
      </c>
      <c r="Q106" s="545">
        <f t="shared" si="55"/>
        <v>1052.9426125</v>
      </c>
      <c r="R106" s="553">
        <f>I105-2*I108</f>
        <v>32</v>
      </c>
      <c r="S106" s="520" t="s">
        <v>360</v>
      </c>
      <c r="T106" s="554"/>
      <c r="V106" s="555"/>
      <c r="X106" s="549"/>
      <c r="Y106" s="549"/>
      <c r="Z106" s="549"/>
    </row>
    <row r="107" s="363" customFormat="1" ht="18" customHeight="1" spans="1:26">
      <c r="A107" s="138"/>
      <c r="B107" s="358"/>
      <c r="C107" s="358"/>
      <c r="D107" s="358"/>
      <c r="E107" s="499" t="s">
        <v>372</v>
      </c>
      <c r="F107" s="500" t="s">
        <v>373</v>
      </c>
      <c r="G107" s="501" t="s">
        <v>374</v>
      </c>
      <c r="H107" s="498">
        <f>VLOOKUP(I98,$B$4:$J$70,8,0)</f>
        <v>2285</v>
      </c>
      <c r="I107" s="527"/>
      <c r="J107" s="513" t="s">
        <v>375</v>
      </c>
      <c r="K107" s="522">
        <v>8</v>
      </c>
      <c r="L107" s="517"/>
      <c r="M107" s="524">
        <f>R107+11</f>
        <v>33</v>
      </c>
      <c r="N107" s="529">
        <f>ROUND(E104/4*G102,0)*2</f>
        <v>1496</v>
      </c>
      <c r="O107" s="520">
        <f t="shared" si="53"/>
        <v>493.68</v>
      </c>
      <c r="P107" s="373">
        <f t="shared" si="54"/>
        <v>0.395</v>
      </c>
      <c r="Q107" s="545">
        <f t="shared" si="55"/>
        <v>195.0036</v>
      </c>
      <c r="R107" s="553">
        <f>H105-2*I108</f>
        <v>22</v>
      </c>
      <c r="S107" s="520" t="s">
        <v>360</v>
      </c>
      <c r="T107" s="554"/>
      <c r="V107" s="555"/>
      <c r="X107" s="549"/>
      <c r="Y107" s="549"/>
      <c r="Z107" s="549"/>
    </row>
    <row r="108" s="363" customFormat="1" ht="18" customHeight="1" spans="1:26">
      <c r="A108" s="138"/>
      <c r="B108" s="358"/>
      <c r="C108" s="358"/>
      <c r="D108" s="358"/>
      <c r="E108" s="502">
        <f>IF(I98=0,0,ROUND(((H101+I101)/2*H105*2+H107*I105+0.2*0.2+0.25*0.05*2)*(H103+I103)/2/1000000,1))</f>
        <v>213.6</v>
      </c>
      <c r="F108" s="503">
        <f>IF(I98=0,0,ROUND(Q106+Q107,1))</f>
        <v>1247.9</v>
      </c>
      <c r="G108" s="504">
        <f>IF(I98=0,0,ROUND(Q100+Q101+Q102+Q103+Q104+Q105,1))</f>
        <v>19923.8</v>
      </c>
      <c r="H108" s="505" t="s">
        <v>376</v>
      </c>
      <c r="I108" s="530">
        <f>$P$3</f>
        <v>4</v>
      </c>
      <c r="J108" s="531" t="s">
        <v>377</v>
      </c>
      <c r="K108" s="532" t="str">
        <f>"C40混凝土:"&amp;ROUND(((H101+I101)/2*H105*2+H107*I105+0.2*0.2+0.25*0.05*2)*(H103+I103)/2/1000000,1)&amp;"m"&amp;"      "&amp;"HPB300:"&amp;ROUND(Q106+Q107,1)&amp;"kg       "&amp;"HRB400:"&amp;ROUND(Q100+Q101+Q102+Q103+Q104+Q105,1)&amp;"kg"</f>
        <v>C40混凝土:213.6m      HPB300:1247.9kg       HRB400:19923.8kg</v>
      </c>
      <c r="L108" s="532"/>
      <c r="M108" s="532"/>
      <c r="N108" s="532"/>
      <c r="O108" s="532"/>
      <c r="P108" s="532"/>
      <c r="Q108" s="556"/>
      <c r="R108" s="557" t="s">
        <v>378</v>
      </c>
      <c r="S108" s="532">
        <f>ROUND(SUM(Q100:Q107)/ROUND(((H101+I101)/2*H105*2+H107*I105+0.2*0.2+0.25*0.05*2)*(H103+I103)/2/1000000,1),1)</f>
        <v>99.1</v>
      </c>
      <c r="T108" s="558"/>
      <c r="X108" s="549"/>
      <c r="Y108" s="549"/>
      <c r="Z108" s="549"/>
    </row>
    <row r="109" s="363" customFormat="1" ht="15" spans="1:15">
      <c r="A109" s="138"/>
      <c r="C109" s="358"/>
      <c r="I109" s="365"/>
      <c r="K109" s="366"/>
      <c r="O109" s="366"/>
    </row>
    <row r="110" s="363" customFormat="1" ht="9.95" customHeight="1" spans="1:22">
      <c r="A110" s="138"/>
      <c r="B110" s="358" t="str">
        <f>B7</f>
        <v>西U7</v>
      </c>
      <c r="C110" s="358"/>
      <c r="D110" s="358"/>
      <c r="E110" s="368" t="s">
        <v>342</v>
      </c>
      <c r="F110" s="369"/>
      <c r="G110" s="369"/>
      <c r="H110" s="482" t="s">
        <v>343</v>
      </c>
      <c r="I110" s="509" t="str">
        <f>B110</f>
        <v>西U7</v>
      </c>
      <c r="J110" s="510" t="s">
        <v>344</v>
      </c>
      <c r="K110" s="369" t="s">
        <v>345</v>
      </c>
      <c r="L110" s="369" t="s">
        <v>346</v>
      </c>
      <c r="M110" s="511" t="s">
        <v>347</v>
      </c>
      <c r="N110" s="369" t="s">
        <v>348</v>
      </c>
      <c r="O110" s="511" t="s">
        <v>349</v>
      </c>
      <c r="P110" s="511" t="s">
        <v>350</v>
      </c>
      <c r="Q110" s="537" t="s">
        <v>351</v>
      </c>
      <c r="R110" s="538" t="s">
        <v>352</v>
      </c>
      <c r="S110" s="539"/>
      <c r="T110" s="540"/>
      <c r="V110" s="358" t="s">
        <v>353</v>
      </c>
    </row>
    <row r="111" s="358" customFormat="1" ht="9.95" customHeight="1" spans="5:20">
      <c r="E111" s="371"/>
      <c r="F111" s="373"/>
      <c r="G111" s="373"/>
      <c r="H111" s="483"/>
      <c r="I111" s="512"/>
      <c r="J111" s="513"/>
      <c r="K111" s="373"/>
      <c r="L111" s="373"/>
      <c r="M111" s="514"/>
      <c r="N111" s="373"/>
      <c r="O111" s="514"/>
      <c r="P111" s="514"/>
      <c r="Q111" s="541"/>
      <c r="R111" s="542"/>
      <c r="S111" s="543"/>
      <c r="T111" s="544"/>
    </row>
    <row r="112" s="363" customFormat="1" ht="36" customHeight="1" spans="1:26">
      <c r="A112" s="138"/>
      <c r="B112" s="358"/>
      <c r="C112" s="358"/>
      <c r="D112" s="358"/>
      <c r="E112" s="371"/>
      <c r="F112" s="373"/>
      <c r="G112" s="373"/>
      <c r="H112" s="373" t="s">
        <v>354</v>
      </c>
      <c r="I112" s="515"/>
      <c r="J112" s="513" t="s">
        <v>355</v>
      </c>
      <c r="K112" s="516">
        <f>'1.U型槽主筋验算'!K5</f>
        <v>18</v>
      </c>
      <c r="L112" s="517"/>
      <c r="M112" s="518">
        <f>(R112+S112)/2+ROUNDUP((IF(K112&lt;26,10.927,11.212))*K112/10,0)*2</f>
        <v>3157.13</v>
      </c>
      <c r="N112" s="519">
        <f>ROUNDUP((H115/12.5),0)*IF(I113&gt;600,2,1)</f>
        <v>160</v>
      </c>
      <c r="O112" s="520">
        <f t="shared" ref="O112:O119" si="57">M112*N112/100</f>
        <v>5051.408</v>
      </c>
      <c r="P112" s="373">
        <f t="shared" ref="P112:P119" si="58">ROUND(K112^2*PI()/4/1000000*7850,3)</f>
        <v>1.998</v>
      </c>
      <c r="Q112" s="545">
        <f t="shared" ref="Q112:Q119" si="59">O112*P112</f>
        <v>10092.713184</v>
      </c>
      <c r="R112" s="546">
        <f>(H113+I117-I120*2)*2+(H119-I120*2)+(H117-I120*2)*2</f>
        <v>3038.132</v>
      </c>
      <c r="S112" s="520">
        <f>(I113+I117-I120*2)*2+(H119-I120*2)+(H117-I120*2)*2</f>
        <v>3196.128</v>
      </c>
      <c r="T112" s="547">
        <f>R114</f>
        <v>2297</v>
      </c>
      <c r="V112" s="548">
        <f t="shared" ref="V112:V117" si="60">ROUNDUP((IF(K112&lt;26,10.927,11.212))*K112/10,0)</f>
        <v>20</v>
      </c>
      <c r="X112" s="549"/>
      <c r="Y112" s="549"/>
      <c r="Z112" s="549"/>
    </row>
    <row r="113" s="363" customFormat="1" ht="18" customHeight="1" spans="1:26">
      <c r="A113" s="138"/>
      <c r="B113" s="358"/>
      <c r="C113" s="358"/>
      <c r="D113" s="358"/>
      <c r="E113" s="484" t="s">
        <v>318</v>
      </c>
      <c r="F113" s="485" t="s">
        <v>356</v>
      </c>
      <c r="G113" s="485" t="s">
        <v>357</v>
      </c>
      <c r="H113" s="486">
        <f>MIN(VLOOKUP(I110,$B$4:$J$70,2,0),VLOOKUP(I110,$B$4:$J$70,3,0))</f>
        <v>296.566</v>
      </c>
      <c r="I113" s="521">
        <f>MAX(VLOOKUP(I110,$B$4:$J$70,2,0),VLOOKUP(I110,$B$4:$J$70,3,0))</f>
        <v>375.564</v>
      </c>
      <c r="J113" s="513" t="s">
        <v>358</v>
      </c>
      <c r="K113" s="522">
        <v>12</v>
      </c>
      <c r="L113" s="517"/>
      <c r="M113" s="518">
        <f>(R113+S113)/2+ROUNDUP((IF(K113&lt;26,10.927,11.212))*K113/10,0)*2</f>
        <v>406.065</v>
      </c>
      <c r="N113" s="523">
        <f>ROUNDUP((H115/12.5*1),0)*2</f>
        <v>320</v>
      </c>
      <c r="O113" s="520">
        <f t="shared" si="57"/>
        <v>1299.408</v>
      </c>
      <c r="P113" s="373">
        <f t="shared" si="58"/>
        <v>0.888</v>
      </c>
      <c r="Q113" s="545">
        <f t="shared" si="59"/>
        <v>1153.874304</v>
      </c>
      <c r="R113" s="550">
        <f>H113+I117-I120*2</f>
        <v>338.566</v>
      </c>
      <c r="S113" s="551">
        <f>I113+I117-I120*2</f>
        <v>417.564</v>
      </c>
      <c r="T113" s="552" t="str">
        <f>ROUND(R113,1)&amp;"~"&amp;ROUND(S113,1)</f>
        <v>338.6~417.6</v>
      </c>
      <c r="V113" s="548">
        <f t="shared" si="60"/>
        <v>14</v>
      </c>
      <c r="X113" s="549"/>
      <c r="Y113" s="549"/>
      <c r="Z113" s="549"/>
    </row>
    <row r="114" s="363" customFormat="1" ht="18" customHeight="1" spans="1:26">
      <c r="A114" s="138"/>
      <c r="B114" s="358"/>
      <c r="C114" s="358"/>
      <c r="D114" s="358"/>
      <c r="E114" s="484">
        <f>VLOOKUP(I110,$B$39:$Z$70,3,0)</f>
        <v>183</v>
      </c>
      <c r="F114" s="487">
        <f>VLOOKUP(I110,$B$39:$Z$70,17,0)</f>
        <v>4</v>
      </c>
      <c r="G114" s="485">
        <f>VLOOKUP(I110,$B$39:$Z$70,12,0)</f>
        <v>29</v>
      </c>
      <c r="H114" s="485" t="s">
        <v>303</v>
      </c>
      <c r="I114" s="515"/>
      <c r="J114" s="513" t="s">
        <v>359</v>
      </c>
      <c r="K114" s="516">
        <v>14</v>
      </c>
      <c r="L114" s="517"/>
      <c r="M114" s="524">
        <f>R114+2*ROUNDUP((IF(K114&lt;26,10.927,11.212))*K114/10,0)</f>
        <v>2329</v>
      </c>
      <c r="N114" s="519">
        <f>ROUNDUP(H115/12.5,0)</f>
        <v>160</v>
      </c>
      <c r="O114" s="520">
        <f t="shared" si="57"/>
        <v>3726.4</v>
      </c>
      <c r="P114" s="373">
        <f t="shared" si="58"/>
        <v>1.208</v>
      </c>
      <c r="Q114" s="545">
        <f t="shared" si="59"/>
        <v>4501.4912</v>
      </c>
      <c r="R114" s="553">
        <f>H119-I120*2</f>
        <v>2297</v>
      </c>
      <c r="S114" s="520" t="s">
        <v>360</v>
      </c>
      <c r="T114" s="554"/>
      <c r="V114" s="548">
        <f t="shared" si="60"/>
        <v>16</v>
      </c>
      <c r="X114" s="549"/>
      <c r="Y114" s="549"/>
      <c r="Z114" s="549"/>
    </row>
    <row r="115" s="363" customFormat="1" ht="18" customHeight="1" spans="1:26">
      <c r="A115" s="138"/>
      <c r="B115" s="358"/>
      <c r="C115" s="358"/>
      <c r="D115" s="358"/>
      <c r="E115" s="488" t="s">
        <v>361</v>
      </c>
      <c r="F115" s="485" t="s">
        <v>362</v>
      </c>
      <c r="G115" s="485" t="s">
        <v>363</v>
      </c>
      <c r="H115" s="489">
        <f>MAX(VLOOKUP(I110,$B$4:$J$70,4,0),VLOOKUP(I110,$B$4:$J$70,5,0))</f>
        <v>2000</v>
      </c>
      <c r="I115" s="525">
        <f>MIN(VLOOKUP(I110,$B$4:$J$70,4,0),VLOOKUP(I110,$B$4:$J$70,5,0))</f>
        <v>2000</v>
      </c>
      <c r="J115" s="513" t="s">
        <v>364</v>
      </c>
      <c r="K115" s="522">
        <v>14</v>
      </c>
      <c r="L115" s="517"/>
      <c r="M115" s="524">
        <f>R115+2*ROUNDUP((IF(K115&lt;26,10.927,11.212))*K115/10,0)</f>
        <v>168.249783362056</v>
      </c>
      <c r="N115" s="523">
        <f>ROUNDUP(H115/12.5,0)*2</f>
        <v>320</v>
      </c>
      <c r="O115" s="520">
        <f t="shared" si="57"/>
        <v>538.399306758578</v>
      </c>
      <c r="P115" s="373">
        <f t="shared" si="58"/>
        <v>1.208</v>
      </c>
      <c r="Q115" s="545">
        <f t="shared" si="59"/>
        <v>650.386362564363</v>
      </c>
      <c r="R115" s="553">
        <f>((H117+I117-I120*2)+(20-I120*2^0.5))*(2^0.5)</f>
        <v>136.249783362056</v>
      </c>
      <c r="S115" s="520" t="s">
        <v>360</v>
      </c>
      <c r="T115" s="554"/>
      <c r="V115" s="548">
        <f t="shared" si="60"/>
        <v>16</v>
      </c>
      <c r="X115" s="549"/>
      <c r="Y115" s="549"/>
      <c r="Z115" s="549"/>
    </row>
    <row r="116" s="363" customFormat="1" ht="18" customHeight="1" spans="1:26">
      <c r="A116" s="138"/>
      <c r="B116" s="358"/>
      <c r="C116" s="358"/>
      <c r="D116" s="358"/>
      <c r="E116" s="490">
        <f>VLOOKUP(I110,$B$39:$Z$70,20,0)</f>
        <v>128</v>
      </c>
      <c r="F116" s="485">
        <f>VLOOKUP(I110,$B$39:$Z$70,23,0)</f>
        <v>128</v>
      </c>
      <c r="G116" s="485">
        <f>VLOOKUP(I110,$B$39:$Z$70,7,0)</f>
        <v>3</v>
      </c>
      <c r="H116" s="491" t="s">
        <v>365</v>
      </c>
      <c r="I116" s="515" t="s">
        <v>366</v>
      </c>
      <c r="J116" s="513" t="s">
        <v>367</v>
      </c>
      <c r="K116" s="516">
        <v>12</v>
      </c>
      <c r="L116" s="517"/>
      <c r="M116" s="524">
        <f>(R116+S116)/2+2*ROUNDUP((IF(K116&lt;26,10.927,11.212))*K116/10,0)</f>
        <v>2020</v>
      </c>
      <c r="N116" s="526">
        <f>4*(G114+1)+(G116-1)*2</f>
        <v>124</v>
      </c>
      <c r="O116" s="520">
        <f t="shared" si="57"/>
        <v>2504.8</v>
      </c>
      <c r="P116" s="373">
        <f t="shared" si="58"/>
        <v>0.888</v>
      </c>
      <c r="Q116" s="545">
        <f t="shared" si="59"/>
        <v>2224.2624</v>
      </c>
      <c r="R116" s="546">
        <f>H115-I120*2</f>
        <v>1992</v>
      </c>
      <c r="S116" s="520">
        <f>I115-I120*2</f>
        <v>1992</v>
      </c>
      <c r="T116" s="552" t="str">
        <f>ROUND(S116,1)&amp;"~"&amp;ROUND(R116,1)</f>
        <v>1992~1992</v>
      </c>
      <c r="V116" s="548">
        <f t="shared" si="60"/>
        <v>14</v>
      </c>
      <c r="X116" s="549"/>
      <c r="Y116" s="549"/>
      <c r="Z116" s="549"/>
    </row>
    <row r="117" s="363" customFormat="1" ht="18" customHeight="1" spans="1:26">
      <c r="A117" s="138"/>
      <c r="B117" s="358"/>
      <c r="C117" s="358"/>
      <c r="D117" s="358"/>
      <c r="E117" s="492"/>
      <c r="F117" s="493"/>
      <c r="G117" s="493"/>
      <c r="H117" s="494">
        <f>VLOOKUP(I110,$B$4:$J$70,6,0)</f>
        <v>40</v>
      </c>
      <c r="I117" s="525">
        <f>VLOOKUP(I110,$B$4:$J$70,7,0)</f>
        <v>50</v>
      </c>
      <c r="J117" s="513" t="s">
        <v>368</v>
      </c>
      <c r="K117" s="516">
        <v>12</v>
      </c>
      <c r="L117" s="517"/>
      <c r="M117" s="524">
        <f>(R117+S117)/2+2*ROUNDUP((IF(K117&lt;26,10.927,11.212))*K117/10,0)</f>
        <v>2029.55956294186</v>
      </c>
      <c r="N117" s="373">
        <f>2*(E114+1)+F114*2</f>
        <v>376</v>
      </c>
      <c r="O117" s="520">
        <f t="shared" si="57"/>
        <v>7631.14395666139</v>
      </c>
      <c r="P117" s="373">
        <f t="shared" si="58"/>
        <v>0.888</v>
      </c>
      <c r="Q117" s="545">
        <f t="shared" si="59"/>
        <v>6776.45583351531</v>
      </c>
      <c r="R117" s="546">
        <f>((I113-H113)^2+H115^2)^0.5</f>
        <v>2001.55956294186</v>
      </c>
      <c r="S117" s="520">
        <f>((I113-H113)^2+I115^2)^0.5</f>
        <v>2001.55956294186</v>
      </c>
      <c r="T117" s="552" t="str">
        <f>ROUND(S117,1)&amp;"~"&amp;ROUND(R117,1)</f>
        <v>2001.6~2001.6</v>
      </c>
      <c r="V117" s="548">
        <f t="shared" si="60"/>
        <v>14</v>
      </c>
      <c r="X117" s="549"/>
      <c r="Y117" s="549"/>
      <c r="Z117" s="549"/>
    </row>
    <row r="118" s="363" customFormat="1" ht="18" customHeight="1" spans="1:26">
      <c r="A118" s="138"/>
      <c r="B118" s="358"/>
      <c r="C118" s="358"/>
      <c r="D118" s="358"/>
      <c r="E118" s="495" t="s">
        <v>369</v>
      </c>
      <c r="F118" s="496"/>
      <c r="G118" s="497"/>
      <c r="H118" s="498" t="s">
        <v>370</v>
      </c>
      <c r="I118" s="527"/>
      <c r="J118" s="513" t="s">
        <v>371</v>
      </c>
      <c r="K118" s="522">
        <v>8</v>
      </c>
      <c r="L118" s="517"/>
      <c r="M118" s="524">
        <f>R118+11</f>
        <v>53</v>
      </c>
      <c r="N118" s="528">
        <f>ROUNDDOWN(((VLOOKUP(I110,$B$39:$Z$70,2,0))/(VLOOKUP(I110,$B$39:$Z$70,4,0))-1),0)/4*((VLOOKUP(I110,$B$39:$Z$70,20,0))+1)</f>
        <v>5901.75</v>
      </c>
      <c r="O118" s="520">
        <f t="shared" si="57"/>
        <v>3127.9275</v>
      </c>
      <c r="P118" s="373">
        <f t="shared" si="58"/>
        <v>0.395</v>
      </c>
      <c r="Q118" s="545">
        <f t="shared" si="59"/>
        <v>1235.5313625</v>
      </c>
      <c r="R118" s="553">
        <f>I117-2*I120</f>
        <v>42</v>
      </c>
      <c r="S118" s="520" t="s">
        <v>360</v>
      </c>
      <c r="T118" s="554"/>
      <c r="V118" s="555"/>
      <c r="X118" s="549"/>
      <c r="Y118" s="549"/>
      <c r="Z118" s="549"/>
    </row>
    <row r="119" s="363" customFormat="1" ht="18" customHeight="1" spans="1:26">
      <c r="A119" s="138"/>
      <c r="B119" s="358"/>
      <c r="C119" s="358"/>
      <c r="D119" s="358"/>
      <c r="E119" s="499" t="s">
        <v>372</v>
      </c>
      <c r="F119" s="500" t="s">
        <v>373</v>
      </c>
      <c r="G119" s="501" t="s">
        <v>374</v>
      </c>
      <c r="H119" s="498">
        <f>VLOOKUP(I110,$B$4:$J$70,8,0)</f>
        <v>2305</v>
      </c>
      <c r="I119" s="527"/>
      <c r="J119" s="513" t="s">
        <v>375</v>
      </c>
      <c r="K119" s="522">
        <v>8</v>
      </c>
      <c r="L119" s="517"/>
      <c r="M119" s="524">
        <f>R119+11</f>
        <v>43</v>
      </c>
      <c r="N119" s="529">
        <f>ROUND(E116/4*G114,0)*2</f>
        <v>1856</v>
      </c>
      <c r="O119" s="520">
        <f t="shared" si="57"/>
        <v>798.08</v>
      </c>
      <c r="P119" s="373">
        <f t="shared" si="58"/>
        <v>0.395</v>
      </c>
      <c r="Q119" s="545">
        <f t="shared" si="59"/>
        <v>315.2416</v>
      </c>
      <c r="R119" s="553">
        <f>H117-2*I120</f>
        <v>32</v>
      </c>
      <c r="S119" s="520" t="s">
        <v>360</v>
      </c>
      <c r="T119" s="554"/>
      <c r="V119" s="555"/>
      <c r="X119" s="549"/>
      <c r="Y119" s="549"/>
      <c r="Z119" s="549"/>
    </row>
    <row r="120" s="363" customFormat="1" ht="18" customHeight="1" spans="1:26">
      <c r="A120" s="138"/>
      <c r="B120" s="358"/>
      <c r="C120" s="358"/>
      <c r="D120" s="358"/>
      <c r="E120" s="502">
        <f>IF(I110=0,0,ROUND(((H113+I113)/2*H117*2+H119*I117+0.2*0.2+0.25*0.05*2)*(H115+I115)/2/1000000,1))</f>
        <v>284.3</v>
      </c>
      <c r="F120" s="503">
        <f>IF(I110=0,0,ROUND(Q118+Q119,1))</f>
        <v>1550.8</v>
      </c>
      <c r="G120" s="504">
        <f>IF(I110=0,0,ROUND(Q112+Q113+Q114+Q115+Q116+Q117,1))</f>
        <v>25399.2</v>
      </c>
      <c r="H120" s="505" t="s">
        <v>376</v>
      </c>
      <c r="I120" s="530">
        <f>$P$3</f>
        <v>4</v>
      </c>
      <c r="J120" s="531" t="s">
        <v>377</v>
      </c>
      <c r="K120" s="532" t="str">
        <f>"C40混凝土:"&amp;ROUND(((H113+I113)/2*H117*2+H119*I117+0.2*0.2+0.25*0.05*2)*(H115+I115)/2/1000000,1)&amp;"m"&amp;"      "&amp;"HPB300:"&amp;ROUND(Q118+Q119,1)&amp;"kg       "&amp;"HRB400:"&amp;ROUND(Q112+Q113+Q114+Q115+Q116+Q117,1)&amp;"kg"</f>
        <v>C40混凝土:284.3m      HPB300:1550.8kg       HRB400:25399.2kg</v>
      </c>
      <c r="L120" s="532"/>
      <c r="M120" s="532"/>
      <c r="N120" s="532"/>
      <c r="O120" s="532"/>
      <c r="P120" s="532"/>
      <c r="Q120" s="556"/>
      <c r="R120" s="557" t="s">
        <v>378</v>
      </c>
      <c r="S120" s="532">
        <f>ROUND(SUM(Q112:Q119)/ROUND(((H113+I113)/2*H117*2+H119*I117+0.2*0.2+0.25*0.05*2)*(H115+I115)/2/1000000,1),1)</f>
        <v>94.8</v>
      </c>
      <c r="T120" s="558"/>
      <c r="X120" s="549"/>
      <c r="Y120" s="549"/>
      <c r="Z120" s="549"/>
    </row>
    <row r="121" s="363" customFormat="1" ht="15" spans="1:15">
      <c r="A121" s="138"/>
      <c r="C121" s="358"/>
      <c r="I121" s="365"/>
      <c r="K121" s="366"/>
      <c r="O121" s="366"/>
    </row>
    <row r="122" s="363" customFormat="1" ht="9.95" customHeight="1" spans="1:22">
      <c r="A122" s="138"/>
      <c r="B122" s="358" t="str">
        <f>B8</f>
        <v>西U6</v>
      </c>
      <c r="C122" s="358"/>
      <c r="D122" s="358"/>
      <c r="E122" s="368" t="s">
        <v>342</v>
      </c>
      <c r="F122" s="369"/>
      <c r="G122" s="369"/>
      <c r="H122" s="482" t="s">
        <v>343</v>
      </c>
      <c r="I122" s="509" t="str">
        <f>B122</f>
        <v>西U6</v>
      </c>
      <c r="J122" s="510" t="s">
        <v>344</v>
      </c>
      <c r="K122" s="369" t="s">
        <v>345</v>
      </c>
      <c r="L122" s="369" t="s">
        <v>346</v>
      </c>
      <c r="M122" s="511" t="s">
        <v>347</v>
      </c>
      <c r="N122" s="369" t="s">
        <v>348</v>
      </c>
      <c r="O122" s="511" t="s">
        <v>349</v>
      </c>
      <c r="P122" s="511" t="s">
        <v>350</v>
      </c>
      <c r="Q122" s="537" t="s">
        <v>351</v>
      </c>
      <c r="R122" s="538" t="s">
        <v>352</v>
      </c>
      <c r="S122" s="539"/>
      <c r="T122" s="540"/>
      <c r="V122" s="358" t="s">
        <v>353</v>
      </c>
    </row>
    <row r="123" s="358" customFormat="1" ht="9.95" customHeight="1" spans="5:20">
      <c r="E123" s="371"/>
      <c r="F123" s="373"/>
      <c r="G123" s="373"/>
      <c r="H123" s="483"/>
      <c r="I123" s="512"/>
      <c r="J123" s="513"/>
      <c r="K123" s="373"/>
      <c r="L123" s="373"/>
      <c r="M123" s="514"/>
      <c r="N123" s="373"/>
      <c r="O123" s="514"/>
      <c r="P123" s="514"/>
      <c r="Q123" s="541"/>
      <c r="R123" s="542"/>
      <c r="S123" s="543"/>
      <c r="T123" s="544"/>
    </row>
    <row r="124" s="363" customFormat="1" ht="36" customHeight="1" spans="1:26">
      <c r="A124" s="138"/>
      <c r="B124" s="358"/>
      <c r="C124" s="358"/>
      <c r="D124" s="358"/>
      <c r="E124" s="371"/>
      <c r="F124" s="373"/>
      <c r="G124" s="373"/>
      <c r="H124" s="373" t="s">
        <v>354</v>
      </c>
      <c r="I124" s="515"/>
      <c r="J124" s="513" t="s">
        <v>355</v>
      </c>
      <c r="K124" s="516">
        <f>'1.U型槽主筋验算'!K6</f>
        <v>22</v>
      </c>
      <c r="L124" s="517"/>
      <c r="M124" s="518">
        <f>(R124+S124)/2+ROUNDUP((IF(K124&lt;26,10.927,11.212))*K124/10,0)*2</f>
        <v>3385.363</v>
      </c>
      <c r="N124" s="519">
        <f>ROUNDUP((H127/12.5),0)*IF(I125&gt;600,2,1)</f>
        <v>160</v>
      </c>
      <c r="O124" s="520">
        <f t="shared" ref="O124:O131" si="61">M124*N124/100</f>
        <v>5416.5808</v>
      </c>
      <c r="P124" s="373">
        <f t="shared" ref="P124:P131" si="62">ROUND(K124^2*PI()/4/1000000*7850,3)</f>
        <v>2.984</v>
      </c>
      <c r="Q124" s="545">
        <f t="shared" ref="Q124:Q131" si="63">O124*P124</f>
        <v>16163.0771072</v>
      </c>
      <c r="R124" s="546">
        <f>(H125+I129-I132*2)*2+(H131-I132*2)+(H129-I132*2)*2</f>
        <v>3256.364</v>
      </c>
      <c r="S124" s="520">
        <f>(I125+I129-I132*2)*2+(H131-I132*2)+(H129-I132*2)*2</f>
        <v>3414.362</v>
      </c>
      <c r="T124" s="547">
        <f>R126</f>
        <v>2317</v>
      </c>
      <c r="V124" s="548">
        <f t="shared" ref="V124:V129" si="64">ROUNDUP((IF(K124&lt;26,10.927,11.212))*K124/10,0)</f>
        <v>25</v>
      </c>
      <c r="X124" s="549"/>
      <c r="Y124" s="549"/>
      <c r="Z124" s="549"/>
    </row>
    <row r="125" s="363" customFormat="1" ht="18" customHeight="1" spans="1:26">
      <c r="A125" s="138"/>
      <c r="B125" s="358"/>
      <c r="C125" s="358"/>
      <c r="D125" s="358"/>
      <c r="E125" s="484" t="s">
        <v>318</v>
      </c>
      <c r="F125" s="485" t="s">
        <v>356</v>
      </c>
      <c r="G125" s="485" t="s">
        <v>357</v>
      </c>
      <c r="H125" s="486">
        <f>MIN(VLOOKUP(I122,$B$4:$J$70,2,0),VLOOKUP(I122,$B$4:$J$70,3,0))</f>
        <v>375.682</v>
      </c>
      <c r="I125" s="521">
        <f>MAX(VLOOKUP(I122,$B$4:$J$70,2,0),VLOOKUP(I122,$B$4:$J$70,3,0))</f>
        <v>454.681</v>
      </c>
      <c r="J125" s="513" t="s">
        <v>358</v>
      </c>
      <c r="K125" s="522">
        <v>12</v>
      </c>
      <c r="L125" s="517"/>
      <c r="M125" s="518">
        <f>(R125+S125)/2+ROUNDUP((IF(K125&lt;26,10.927,11.212))*K125/10,0)*2</f>
        <v>495.1815</v>
      </c>
      <c r="N125" s="523">
        <f>ROUNDUP((H127/12.5*1),0)*2</f>
        <v>320</v>
      </c>
      <c r="O125" s="520">
        <f t="shared" si="61"/>
        <v>1584.5808</v>
      </c>
      <c r="P125" s="373">
        <f t="shared" si="62"/>
        <v>0.888</v>
      </c>
      <c r="Q125" s="545">
        <f t="shared" si="63"/>
        <v>1407.1077504</v>
      </c>
      <c r="R125" s="550">
        <f>H125+I129-I132*2</f>
        <v>427.682</v>
      </c>
      <c r="S125" s="551">
        <f>I125+I129-I132*2</f>
        <v>506.681</v>
      </c>
      <c r="T125" s="552" t="str">
        <f>ROUND(R125,1)&amp;"~"&amp;ROUND(S125,1)</f>
        <v>427.7~506.7</v>
      </c>
      <c r="V125" s="548">
        <f t="shared" si="64"/>
        <v>14</v>
      </c>
      <c r="X125" s="549"/>
      <c r="Y125" s="549"/>
      <c r="Z125" s="549"/>
    </row>
    <row r="126" s="363" customFormat="1" ht="18" customHeight="1" spans="1:26">
      <c r="A126" s="138"/>
      <c r="B126" s="358"/>
      <c r="C126" s="358"/>
      <c r="D126" s="358"/>
      <c r="E126" s="484">
        <f>VLOOKUP(I122,$B$39:$Z$70,3,0)</f>
        <v>184</v>
      </c>
      <c r="F126" s="487">
        <f>VLOOKUP(I122,$B$39:$Z$70,17,0)</f>
        <v>4</v>
      </c>
      <c r="G126" s="485">
        <f>VLOOKUP(I122,$B$39:$Z$70,12,0)</f>
        <v>35</v>
      </c>
      <c r="H126" s="485" t="s">
        <v>303</v>
      </c>
      <c r="I126" s="515"/>
      <c r="J126" s="513" t="s">
        <v>359</v>
      </c>
      <c r="K126" s="516">
        <v>14</v>
      </c>
      <c r="L126" s="517"/>
      <c r="M126" s="524">
        <f>R126+2*ROUNDUP((IF(K126&lt;26,10.927,11.212))*K126/10,0)</f>
        <v>2349</v>
      </c>
      <c r="N126" s="519">
        <f>ROUNDUP(H127/12.5,0)</f>
        <v>160</v>
      </c>
      <c r="O126" s="520">
        <f t="shared" si="61"/>
        <v>3758.4</v>
      </c>
      <c r="P126" s="373">
        <f t="shared" si="62"/>
        <v>1.208</v>
      </c>
      <c r="Q126" s="545">
        <f t="shared" si="63"/>
        <v>4540.1472</v>
      </c>
      <c r="R126" s="553">
        <f>H131-I132*2</f>
        <v>2317</v>
      </c>
      <c r="S126" s="520" t="s">
        <v>360</v>
      </c>
      <c r="T126" s="554"/>
      <c r="V126" s="548">
        <f t="shared" si="64"/>
        <v>16</v>
      </c>
      <c r="X126" s="549"/>
      <c r="Y126" s="549"/>
      <c r="Z126" s="549"/>
    </row>
    <row r="127" s="363" customFormat="1" ht="18" customHeight="1" spans="1:26">
      <c r="A127" s="138"/>
      <c r="B127" s="358"/>
      <c r="C127" s="358"/>
      <c r="D127" s="358"/>
      <c r="E127" s="488" t="s">
        <v>361</v>
      </c>
      <c r="F127" s="485" t="s">
        <v>362</v>
      </c>
      <c r="G127" s="485" t="s">
        <v>363</v>
      </c>
      <c r="H127" s="489">
        <f>MAX(VLOOKUP(I122,$B$4:$J$70,4,0),VLOOKUP(I122,$B$4:$J$70,5,0))</f>
        <v>2000</v>
      </c>
      <c r="I127" s="525">
        <f>MIN(VLOOKUP(I122,$B$4:$J$70,4,0),VLOOKUP(I122,$B$4:$J$70,5,0))</f>
        <v>2000</v>
      </c>
      <c r="J127" s="513" t="s">
        <v>364</v>
      </c>
      <c r="K127" s="522">
        <v>14</v>
      </c>
      <c r="L127" s="517"/>
      <c r="M127" s="524">
        <f>R127+2*ROUNDUP((IF(K127&lt;26,10.927,11.212))*K127/10,0)</f>
        <v>196.534054609518</v>
      </c>
      <c r="N127" s="523">
        <f>ROUNDUP(H127/12.5,0)*2</f>
        <v>320</v>
      </c>
      <c r="O127" s="520">
        <f t="shared" si="61"/>
        <v>628.908974750456</v>
      </c>
      <c r="P127" s="373">
        <f t="shared" si="62"/>
        <v>1.208</v>
      </c>
      <c r="Q127" s="545">
        <f t="shared" si="63"/>
        <v>759.722041498551</v>
      </c>
      <c r="R127" s="553">
        <f>((H129+I129-I132*2)+(20-I132*2^0.5))*(2^0.5)</f>
        <v>164.534054609518</v>
      </c>
      <c r="S127" s="520" t="s">
        <v>360</v>
      </c>
      <c r="T127" s="554"/>
      <c r="V127" s="548">
        <f t="shared" si="64"/>
        <v>16</v>
      </c>
      <c r="X127" s="549"/>
      <c r="Y127" s="549"/>
      <c r="Z127" s="549"/>
    </row>
    <row r="128" s="363" customFormat="1" ht="18" customHeight="1" spans="1:26">
      <c r="A128" s="138"/>
      <c r="B128" s="358"/>
      <c r="C128" s="358"/>
      <c r="D128" s="358"/>
      <c r="E128" s="490">
        <f>VLOOKUP(I122,$B$39:$Z$70,20,0)</f>
        <v>120</v>
      </c>
      <c r="F128" s="485">
        <f>VLOOKUP(I122,$B$39:$Z$70,23,0)</f>
        <v>120</v>
      </c>
      <c r="G128" s="485">
        <f>VLOOKUP(I122,$B$39:$Z$70,7,0)</f>
        <v>4</v>
      </c>
      <c r="H128" s="491" t="s">
        <v>365</v>
      </c>
      <c r="I128" s="515" t="s">
        <v>366</v>
      </c>
      <c r="J128" s="513" t="s">
        <v>367</v>
      </c>
      <c r="K128" s="516">
        <v>12</v>
      </c>
      <c r="L128" s="517"/>
      <c r="M128" s="524">
        <f>(R128+S128)/2+2*ROUNDUP((IF(K128&lt;26,10.927,11.212))*K128/10,0)</f>
        <v>2020</v>
      </c>
      <c r="N128" s="526">
        <f>4*(G126+1)+(G128-1)*2</f>
        <v>150</v>
      </c>
      <c r="O128" s="520">
        <f t="shared" si="61"/>
        <v>3030</v>
      </c>
      <c r="P128" s="373">
        <f t="shared" si="62"/>
        <v>0.888</v>
      </c>
      <c r="Q128" s="545">
        <f t="shared" si="63"/>
        <v>2690.64</v>
      </c>
      <c r="R128" s="546">
        <f>H127-I132*2</f>
        <v>1992</v>
      </c>
      <c r="S128" s="520">
        <f>I127-I132*2</f>
        <v>1992</v>
      </c>
      <c r="T128" s="552" t="str">
        <f>ROUND(S128,1)&amp;"~"&amp;ROUND(R128,1)</f>
        <v>1992~1992</v>
      </c>
      <c r="V128" s="548">
        <f t="shared" si="64"/>
        <v>14</v>
      </c>
      <c r="X128" s="549"/>
      <c r="Y128" s="549"/>
      <c r="Z128" s="549"/>
    </row>
    <row r="129" s="363" customFormat="1" ht="18" customHeight="1" spans="1:26">
      <c r="A129" s="138"/>
      <c r="B129" s="358"/>
      <c r="C129" s="358"/>
      <c r="D129" s="358"/>
      <c r="E129" s="492"/>
      <c r="F129" s="493"/>
      <c r="G129" s="493"/>
      <c r="H129" s="494">
        <f>VLOOKUP(I122,$B$4:$J$70,6,0)</f>
        <v>50</v>
      </c>
      <c r="I129" s="525">
        <f>VLOOKUP(I122,$B$4:$J$70,7,0)</f>
        <v>60</v>
      </c>
      <c r="J129" s="513" t="s">
        <v>368</v>
      </c>
      <c r="K129" s="516">
        <v>12</v>
      </c>
      <c r="L129" s="517"/>
      <c r="M129" s="524">
        <f>(R129+S129)/2+2*ROUNDUP((IF(K129&lt;26,10.927,11.212))*K129/10,0)</f>
        <v>2029.55960241033</v>
      </c>
      <c r="N129" s="373">
        <f>2*(E126+1)+F126*2</f>
        <v>378</v>
      </c>
      <c r="O129" s="520">
        <f t="shared" si="61"/>
        <v>7671.73529711105</v>
      </c>
      <c r="P129" s="373">
        <f t="shared" si="62"/>
        <v>0.888</v>
      </c>
      <c r="Q129" s="545">
        <f t="shared" si="63"/>
        <v>6812.50094383461</v>
      </c>
      <c r="R129" s="546">
        <f>((I125-H125)^2+H127^2)^0.5</f>
        <v>2001.55960241033</v>
      </c>
      <c r="S129" s="520">
        <f>((I125-H125)^2+I127^2)^0.5</f>
        <v>2001.55960241033</v>
      </c>
      <c r="T129" s="552" t="str">
        <f>ROUND(S129,1)&amp;"~"&amp;ROUND(R129,1)</f>
        <v>2001.6~2001.6</v>
      </c>
      <c r="V129" s="548">
        <f t="shared" si="64"/>
        <v>14</v>
      </c>
      <c r="X129" s="549"/>
      <c r="Y129" s="549"/>
      <c r="Z129" s="549"/>
    </row>
    <row r="130" s="363" customFormat="1" ht="18" customHeight="1" spans="1:26">
      <c r="A130" s="138"/>
      <c r="B130" s="358"/>
      <c r="C130" s="358"/>
      <c r="D130" s="358"/>
      <c r="E130" s="495" t="s">
        <v>369</v>
      </c>
      <c r="F130" s="496"/>
      <c r="G130" s="497"/>
      <c r="H130" s="498" t="s">
        <v>370</v>
      </c>
      <c r="I130" s="527"/>
      <c r="J130" s="513" t="s">
        <v>371</v>
      </c>
      <c r="K130" s="522">
        <v>8</v>
      </c>
      <c r="L130" s="517"/>
      <c r="M130" s="524">
        <f>R130+11</f>
        <v>63</v>
      </c>
      <c r="N130" s="528">
        <f>ROUNDDOWN(((VLOOKUP(I122,$B$39:$Z$70,2,0))/(VLOOKUP(I122,$B$39:$Z$70,4,0))-1),0)/4*((VLOOKUP(I122,$B$39:$Z$70,20,0))+1)</f>
        <v>5596.25</v>
      </c>
      <c r="O130" s="520">
        <f t="shared" si="61"/>
        <v>3525.6375</v>
      </c>
      <c r="P130" s="373">
        <f t="shared" si="62"/>
        <v>0.395</v>
      </c>
      <c r="Q130" s="545">
        <f t="shared" si="63"/>
        <v>1392.6268125</v>
      </c>
      <c r="R130" s="553">
        <f>I129-2*I132</f>
        <v>52</v>
      </c>
      <c r="S130" s="520" t="s">
        <v>360</v>
      </c>
      <c r="T130" s="554"/>
      <c r="V130" s="555"/>
      <c r="X130" s="549"/>
      <c r="Y130" s="549"/>
      <c r="Z130" s="549"/>
    </row>
    <row r="131" s="363" customFormat="1" ht="18" customHeight="1" spans="1:26">
      <c r="A131" s="138"/>
      <c r="B131" s="358"/>
      <c r="C131" s="358"/>
      <c r="D131" s="358"/>
      <c r="E131" s="499" t="s">
        <v>372</v>
      </c>
      <c r="F131" s="500" t="s">
        <v>373</v>
      </c>
      <c r="G131" s="501" t="s">
        <v>374</v>
      </c>
      <c r="H131" s="498">
        <f>VLOOKUP(I122,$B$4:$J$70,8,0)</f>
        <v>2325</v>
      </c>
      <c r="I131" s="527"/>
      <c r="J131" s="513" t="s">
        <v>375</v>
      </c>
      <c r="K131" s="522">
        <v>8</v>
      </c>
      <c r="L131" s="517"/>
      <c r="M131" s="524">
        <f>R131+11</f>
        <v>53</v>
      </c>
      <c r="N131" s="529">
        <f>ROUND(E128/4*G126,0)*2</f>
        <v>2100</v>
      </c>
      <c r="O131" s="520">
        <f t="shared" si="61"/>
        <v>1113</v>
      </c>
      <c r="P131" s="373">
        <f t="shared" si="62"/>
        <v>0.395</v>
      </c>
      <c r="Q131" s="545">
        <f t="shared" si="63"/>
        <v>439.635</v>
      </c>
      <c r="R131" s="553">
        <f>H129-2*I132</f>
        <v>42</v>
      </c>
      <c r="S131" s="520" t="s">
        <v>360</v>
      </c>
      <c r="T131" s="554"/>
      <c r="V131" s="555"/>
      <c r="X131" s="549"/>
      <c r="Y131" s="549"/>
      <c r="Z131" s="549"/>
    </row>
    <row r="132" s="363" customFormat="1" ht="18" customHeight="1" spans="1:26">
      <c r="A132" s="138"/>
      <c r="B132" s="358"/>
      <c r="C132" s="358"/>
      <c r="D132" s="358"/>
      <c r="E132" s="502">
        <f>IF(I122=0,0,ROUND(((H125+I125)/2*H129*2+H131*I129+0.2*0.2+0.25*0.05*2)*(H127+I127)/2/1000000,1))</f>
        <v>362</v>
      </c>
      <c r="F132" s="503">
        <f>IF(I122=0,0,ROUND(Q130+Q131,1))</f>
        <v>1832.3</v>
      </c>
      <c r="G132" s="504">
        <f>IF(I122=0,0,ROUND(Q124+Q125+Q126+Q127+Q128+Q129,1))</f>
        <v>32373.2</v>
      </c>
      <c r="H132" s="505" t="s">
        <v>376</v>
      </c>
      <c r="I132" s="530">
        <f>$P$3</f>
        <v>4</v>
      </c>
      <c r="J132" s="531" t="s">
        <v>377</v>
      </c>
      <c r="K132" s="532" t="str">
        <f>"C40混凝土:"&amp;ROUND(((H125+I125)/2*H129*2+H131*I129+0.2*0.2+0.25*0.05*2)*(H127+I127)/2/1000000,1)&amp;"m"&amp;"      "&amp;"HPB300:"&amp;ROUND(Q130+Q131,1)&amp;"kg       "&amp;"HRB400:"&amp;ROUND(Q124+Q125+Q126+Q127+Q128+Q129,1)&amp;"kg"</f>
        <v>C40混凝土:362m      HPB300:1832.3kg       HRB400:32373.2kg</v>
      </c>
      <c r="L132" s="532"/>
      <c r="M132" s="532"/>
      <c r="N132" s="532"/>
      <c r="O132" s="532"/>
      <c r="P132" s="532"/>
      <c r="Q132" s="556"/>
      <c r="R132" s="557" t="s">
        <v>378</v>
      </c>
      <c r="S132" s="532">
        <f>ROUND(SUM(Q124:Q131)/ROUND(((H125+I125)/2*H129*2+H131*I129+0.2*0.2+0.25*0.05*2)*(H127+I127)/2/1000000,1),1)</f>
        <v>94.5</v>
      </c>
      <c r="T132" s="558"/>
      <c r="X132" s="549"/>
      <c r="Y132" s="549"/>
      <c r="Z132" s="549"/>
    </row>
    <row r="133" s="363" customFormat="1" ht="15" spans="1:15">
      <c r="A133" s="138"/>
      <c r="C133" s="358"/>
      <c r="I133" s="365"/>
      <c r="K133" s="366"/>
      <c r="O133" s="366"/>
    </row>
    <row r="134" s="363" customFormat="1" ht="9.95" customHeight="1" spans="1:22">
      <c r="A134" s="138"/>
      <c r="B134" s="358" t="str">
        <f>B9</f>
        <v>西U5</v>
      </c>
      <c r="C134" s="358"/>
      <c r="D134" s="358"/>
      <c r="E134" s="368" t="s">
        <v>342</v>
      </c>
      <c r="F134" s="369"/>
      <c r="G134" s="369"/>
      <c r="H134" s="482" t="s">
        <v>343</v>
      </c>
      <c r="I134" s="509" t="str">
        <f>B134</f>
        <v>西U5</v>
      </c>
      <c r="J134" s="510" t="s">
        <v>344</v>
      </c>
      <c r="K134" s="369" t="s">
        <v>345</v>
      </c>
      <c r="L134" s="369" t="s">
        <v>346</v>
      </c>
      <c r="M134" s="511" t="s">
        <v>347</v>
      </c>
      <c r="N134" s="369" t="s">
        <v>348</v>
      </c>
      <c r="O134" s="511" t="s">
        <v>349</v>
      </c>
      <c r="P134" s="511" t="s">
        <v>350</v>
      </c>
      <c r="Q134" s="537" t="s">
        <v>351</v>
      </c>
      <c r="R134" s="538" t="s">
        <v>352</v>
      </c>
      <c r="S134" s="539"/>
      <c r="T134" s="540"/>
      <c r="V134" s="358" t="s">
        <v>353</v>
      </c>
    </row>
    <row r="135" s="358" customFormat="1" ht="9.95" customHeight="1" spans="5:20">
      <c r="E135" s="371"/>
      <c r="F135" s="373"/>
      <c r="G135" s="373"/>
      <c r="H135" s="483"/>
      <c r="I135" s="512"/>
      <c r="J135" s="513"/>
      <c r="K135" s="373"/>
      <c r="L135" s="373"/>
      <c r="M135" s="514"/>
      <c r="N135" s="373"/>
      <c r="O135" s="514"/>
      <c r="P135" s="514"/>
      <c r="Q135" s="541"/>
      <c r="R135" s="542"/>
      <c r="S135" s="543"/>
      <c r="T135" s="544"/>
    </row>
    <row r="136" s="363" customFormat="1" ht="36" customHeight="1" spans="1:26">
      <c r="A136" s="138"/>
      <c r="B136" s="358"/>
      <c r="C136" s="358"/>
      <c r="D136" s="358"/>
      <c r="E136" s="371"/>
      <c r="F136" s="373"/>
      <c r="G136" s="373"/>
      <c r="H136" s="373" t="s">
        <v>354</v>
      </c>
      <c r="I136" s="515"/>
      <c r="J136" s="513" t="s">
        <v>355</v>
      </c>
      <c r="K136" s="516">
        <f>'1.U型槽主筋验算'!K7</f>
        <v>25</v>
      </c>
      <c r="L136" s="517"/>
      <c r="M136" s="518">
        <f>(R136+S136)/2+ROUNDUP((IF(K136&lt;26,10.927,11.212))*K136/10,0)*2</f>
        <v>3609.596</v>
      </c>
      <c r="N136" s="519">
        <f>ROUNDUP((H139/12.5),0)*IF(I137&gt;600,2,1)</f>
        <v>160</v>
      </c>
      <c r="O136" s="520">
        <f t="shared" ref="O136:O143" si="65">M136*N136/100</f>
        <v>5775.3536</v>
      </c>
      <c r="P136" s="373">
        <f t="shared" ref="P136:P143" si="66">ROUND(K136^2*PI()/4/1000000*7850,3)</f>
        <v>3.853</v>
      </c>
      <c r="Q136" s="545">
        <f t="shared" ref="Q136:Q143" si="67">O136*P136</f>
        <v>22252.4374208</v>
      </c>
      <c r="R136" s="546">
        <f>(H137+I141-I144*2)*2+(H143-I144*2)+(H141-I144*2)*2</f>
        <v>3474.598</v>
      </c>
      <c r="S136" s="520">
        <f>(I137+I141-I144*2)*2+(H143-I144*2)+(H141-I144*2)*2</f>
        <v>3632.594</v>
      </c>
      <c r="T136" s="547">
        <f>R138</f>
        <v>2337</v>
      </c>
      <c r="V136" s="548">
        <f t="shared" ref="V136:V141" si="68">ROUNDUP((IF(K136&lt;26,10.927,11.212))*K136/10,0)</f>
        <v>28</v>
      </c>
      <c r="X136" s="549"/>
      <c r="Y136" s="549"/>
      <c r="Z136" s="549"/>
    </row>
    <row r="137" s="363" customFormat="1" ht="18" customHeight="1" spans="1:26">
      <c r="A137" s="138"/>
      <c r="B137" s="358"/>
      <c r="C137" s="358"/>
      <c r="D137" s="358"/>
      <c r="E137" s="484" t="s">
        <v>318</v>
      </c>
      <c r="F137" s="485" t="s">
        <v>356</v>
      </c>
      <c r="G137" s="485" t="s">
        <v>357</v>
      </c>
      <c r="H137" s="486">
        <f>MIN(VLOOKUP(I134,$B$4:$J$70,2,0),VLOOKUP(I134,$B$4:$J$70,3,0))</f>
        <v>454.799</v>
      </c>
      <c r="I137" s="521">
        <f>MAX(VLOOKUP(I134,$B$4:$J$70,2,0),VLOOKUP(I134,$B$4:$J$70,3,0))</f>
        <v>533.797</v>
      </c>
      <c r="J137" s="513" t="s">
        <v>358</v>
      </c>
      <c r="K137" s="522">
        <v>12</v>
      </c>
      <c r="L137" s="517"/>
      <c r="M137" s="518">
        <f>(R137+S137)/2+ROUNDUP((IF(K137&lt;26,10.927,11.212))*K137/10,0)*2</f>
        <v>584.298</v>
      </c>
      <c r="N137" s="523">
        <f>ROUNDUP((H139/12.5*1),0)*2</f>
        <v>320</v>
      </c>
      <c r="O137" s="520">
        <f t="shared" si="65"/>
        <v>1869.7536</v>
      </c>
      <c r="P137" s="373">
        <f t="shared" si="66"/>
        <v>0.888</v>
      </c>
      <c r="Q137" s="545">
        <f t="shared" si="67"/>
        <v>1660.3411968</v>
      </c>
      <c r="R137" s="550">
        <f>H137+I141-I144*2</f>
        <v>516.799</v>
      </c>
      <c r="S137" s="551">
        <f>I137+I141-I144*2</f>
        <v>595.797</v>
      </c>
      <c r="T137" s="552" t="str">
        <f>ROUND(R137,1)&amp;"~"&amp;ROUND(S137,1)</f>
        <v>516.8~595.8</v>
      </c>
      <c r="V137" s="548">
        <f t="shared" si="68"/>
        <v>14</v>
      </c>
      <c r="X137" s="549"/>
      <c r="Y137" s="549"/>
      <c r="Z137" s="549"/>
    </row>
    <row r="138" s="363" customFormat="1" ht="18" customHeight="1" spans="1:26">
      <c r="A138" s="138"/>
      <c r="B138" s="358"/>
      <c r="C138" s="358"/>
      <c r="D138" s="358"/>
      <c r="E138" s="484">
        <f>VLOOKUP(I134,$B$39:$Z$70,3,0)</f>
        <v>186</v>
      </c>
      <c r="F138" s="487">
        <f>VLOOKUP(I134,$B$39:$Z$70,17,0)</f>
        <v>6</v>
      </c>
      <c r="G138" s="485">
        <f>VLOOKUP(I134,$B$39:$Z$70,12,0)</f>
        <v>41</v>
      </c>
      <c r="H138" s="485" t="s">
        <v>303</v>
      </c>
      <c r="I138" s="515"/>
      <c r="J138" s="513" t="s">
        <v>359</v>
      </c>
      <c r="K138" s="516">
        <v>14</v>
      </c>
      <c r="L138" s="517"/>
      <c r="M138" s="524">
        <f>R138+2*ROUNDUP((IF(K138&lt;26,10.927,11.212))*K138/10,0)</f>
        <v>2369</v>
      </c>
      <c r="N138" s="519">
        <f>ROUNDUP(H139/12.5,0)</f>
        <v>160</v>
      </c>
      <c r="O138" s="520">
        <f t="shared" si="65"/>
        <v>3790.4</v>
      </c>
      <c r="P138" s="373">
        <f t="shared" si="66"/>
        <v>1.208</v>
      </c>
      <c r="Q138" s="545">
        <f t="shared" si="67"/>
        <v>4578.8032</v>
      </c>
      <c r="R138" s="553">
        <f>H143-I144*2</f>
        <v>2337</v>
      </c>
      <c r="S138" s="520" t="s">
        <v>360</v>
      </c>
      <c r="T138" s="554"/>
      <c r="V138" s="548">
        <f t="shared" si="68"/>
        <v>16</v>
      </c>
      <c r="X138" s="549"/>
      <c r="Y138" s="549"/>
      <c r="Z138" s="549"/>
    </row>
    <row r="139" s="363" customFormat="1" ht="18" customHeight="1" spans="1:26">
      <c r="A139" s="138"/>
      <c r="B139" s="358"/>
      <c r="C139" s="358"/>
      <c r="D139" s="358"/>
      <c r="E139" s="488" t="s">
        <v>361</v>
      </c>
      <c r="F139" s="485" t="s">
        <v>362</v>
      </c>
      <c r="G139" s="485" t="s">
        <v>363</v>
      </c>
      <c r="H139" s="489">
        <f>MAX(VLOOKUP(I134,$B$4:$J$70,4,0),VLOOKUP(I134,$B$4:$J$70,5,0))</f>
        <v>2000</v>
      </c>
      <c r="I139" s="525">
        <f>MIN(VLOOKUP(I134,$B$4:$J$70,4,0),VLOOKUP(I134,$B$4:$J$70,5,0))</f>
        <v>2000</v>
      </c>
      <c r="J139" s="513" t="s">
        <v>364</v>
      </c>
      <c r="K139" s="522">
        <v>14</v>
      </c>
      <c r="L139" s="517"/>
      <c r="M139" s="524">
        <f>R139+2*ROUNDUP((IF(K139&lt;26,10.927,11.212))*K139/10,0)</f>
        <v>224.81832585698</v>
      </c>
      <c r="N139" s="523">
        <f>ROUNDUP(H139/12.5,0)*2</f>
        <v>320</v>
      </c>
      <c r="O139" s="520">
        <f t="shared" si="65"/>
        <v>719.418642742334</v>
      </c>
      <c r="P139" s="373">
        <f t="shared" si="66"/>
        <v>1.208</v>
      </c>
      <c r="Q139" s="545">
        <f t="shared" si="67"/>
        <v>869.05772043274</v>
      </c>
      <c r="R139" s="553">
        <f>((H141+I141-I144*2)+(20-I144*2^0.5))*(2^0.5)</f>
        <v>192.81832585698</v>
      </c>
      <c r="S139" s="520" t="s">
        <v>360</v>
      </c>
      <c r="T139" s="554"/>
      <c r="V139" s="548">
        <f t="shared" si="68"/>
        <v>16</v>
      </c>
      <c r="X139" s="549"/>
      <c r="Y139" s="549"/>
      <c r="Z139" s="549"/>
    </row>
    <row r="140" s="363" customFormat="1" ht="18" customHeight="1" spans="1:26">
      <c r="A140" s="138"/>
      <c r="B140" s="358"/>
      <c r="C140" s="358"/>
      <c r="D140" s="358"/>
      <c r="E140" s="490">
        <f>VLOOKUP(I134,$B$39:$Z$70,20,0)</f>
        <v>113</v>
      </c>
      <c r="F140" s="485">
        <f>VLOOKUP(I134,$B$39:$Z$70,23,0)</f>
        <v>113</v>
      </c>
      <c r="G140" s="485">
        <f>VLOOKUP(I134,$B$39:$Z$70,7,0)</f>
        <v>4</v>
      </c>
      <c r="H140" s="491" t="s">
        <v>365</v>
      </c>
      <c r="I140" s="515" t="s">
        <v>366</v>
      </c>
      <c r="J140" s="513" t="s">
        <v>367</v>
      </c>
      <c r="K140" s="516">
        <v>12</v>
      </c>
      <c r="L140" s="517"/>
      <c r="M140" s="524">
        <f>(R140+S140)/2+2*ROUNDUP((IF(K140&lt;26,10.927,11.212))*K140/10,0)</f>
        <v>2020</v>
      </c>
      <c r="N140" s="526">
        <f>4*(G138+1)+(G140-1)*2</f>
        <v>174</v>
      </c>
      <c r="O140" s="520">
        <f t="shared" si="65"/>
        <v>3514.8</v>
      </c>
      <c r="P140" s="373">
        <f t="shared" si="66"/>
        <v>0.888</v>
      </c>
      <c r="Q140" s="545">
        <f t="shared" si="67"/>
        <v>3121.1424</v>
      </c>
      <c r="R140" s="546">
        <f>H139-I144*2</f>
        <v>1992</v>
      </c>
      <c r="S140" s="520">
        <f>I139-I144*2</f>
        <v>1992</v>
      </c>
      <c r="T140" s="552" t="str">
        <f>ROUND(S140,1)&amp;"~"&amp;ROUND(R140,1)</f>
        <v>1992~1992</v>
      </c>
      <c r="V140" s="548">
        <f t="shared" si="68"/>
        <v>14</v>
      </c>
      <c r="X140" s="549"/>
      <c r="Y140" s="549"/>
      <c r="Z140" s="549"/>
    </row>
    <row r="141" s="363" customFormat="1" ht="18" customHeight="1" spans="1:26">
      <c r="A141" s="138"/>
      <c r="B141" s="358"/>
      <c r="C141" s="358"/>
      <c r="D141" s="358"/>
      <c r="E141" s="492"/>
      <c r="F141" s="493"/>
      <c r="G141" s="493"/>
      <c r="H141" s="494">
        <f>VLOOKUP(I134,$B$4:$J$70,6,0)</f>
        <v>60</v>
      </c>
      <c r="I141" s="525">
        <f>VLOOKUP(I134,$B$4:$J$70,7,0)</f>
        <v>70</v>
      </c>
      <c r="J141" s="513" t="s">
        <v>368</v>
      </c>
      <c r="K141" s="516">
        <v>12</v>
      </c>
      <c r="L141" s="517"/>
      <c r="M141" s="524">
        <f>(R141+S141)/2+2*ROUNDUP((IF(K141&lt;26,10.927,11.212))*K141/10,0)</f>
        <v>2029.55956294186</v>
      </c>
      <c r="N141" s="373">
        <f>2*(E138+1)+F138*2</f>
        <v>386</v>
      </c>
      <c r="O141" s="520">
        <f t="shared" si="65"/>
        <v>7834.09991295557</v>
      </c>
      <c r="P141" s="373">
        <f t="shared" si="66"/>
        <v>0.888</v>
      </c>
      <c r="Q141" s="545">
        <f t="shared" si="67"/>
        <v>6956.68072270455</v>
      </c>
      <c r="R141" s="546">
        <f>((I137-H137)^2+H139^2)^0.5</f>
        <v>2001.55956294186</v>
      </c>
      <c r="S141" s="520">
        <f>((I137-H137)^2+I139^2)^0.5</f>
        <v>2001.55956294186</v>
      </c>
      <c r="T141" s="552" t="str">
        <f>ROUND(S141,1)&amp;"~"&amp;ROUND(R141,1)</f>
        <v>2001.6~2001.6</v>
      </c>
      <c r="V141" s="548">
        <f t="shared" si="68"/>
        <v>14</v>
      </c>
      <c r="X141" s="549"/>
      <c r="Y141" s="549"/>
      <c r="Z141" s="549"/>
    </row>
    <row r="142" s="363" customFormat="1" ht="18" customHeight="1" spans="1:26">
      <c r="A142" s="138"/>
      <c r="B142" s="358"/>
      <c r="C142" s="358"/>
      <c r="D142" s="358"/>
      <c r="E142" s="495" t="s">
        <v>369</v>
      </c>
      <c r="F142" s="496"/>
      <c r="G142" s="497"/>
      <c r="H142" s="498" t="s">
        <v>370</v>
      </c>
      <c r="I142" s="527"/>
      <c r="J142" s="513" t="s">
        <v>371</v>
      </c>
      <c r="K142" s="522">
        <v>8</v>
      </c>
      <c r="L142" s="517"/>
      <c r="M142" s="524">
        <f>R142+11</f>
        <v>73</v>
      </c>
      <c r="N142" s="528">
        <f>ROUNDDOWN(((VLOOKUP(I134,$B$39:$Z$70,2,0))/(VLOOKUP(I134,$B$39:$Z$70,4,0))-1),0)/4*((VLOOKUP(I134,$B$39:$Z$70,20,0))+1)</f>
        <v>5301</v>
      </c>
      <c r="O142" s="520">
        <f t="shared" si="65"/>
        <v>3869.73</v>
      </c>
      <c r="P142" s="373">
        <f t="shared" si="66"/>
        <v>0.395</v>
      </c>
      <c r="Q142" s="545">
        <f t="shared" si="67"/>
        <v>1528.54335</v>
      </c>
      <c r="R142" s="553">
        <f>I141-2*I144</f>
        <v>62</v>
      </c>
      <c r="S142" s="520" t="s">
        <v>360</v>
      </c>
      <c r="T142" s="554"/>
      <c r="V142" s="555"/>
      <c r="X142" s="549"/>
      <c r="Y142" s="549"/>
      <c r="Z142" s="549"/>
    </row>
    <row r="143" s="363" customFormat="1" ht="18" customHeight="1" spans="1:26">
      <c r="A143" s="138"/>
      <c r="B143" s="358"/>
      <c r="C143" s="358"/>
      <c r="D143" s="358"/>
      <c r="E143" s="499" t="s">
        <v>372</v>
      </c>
      <c r="F143" s="500" t="s">
        <v>373</v>
      </c>
      <c r="G143" s="501" t="s">
        <v>374</v>
      </c>
      <c r="H143" s="498">
        <f>VLOOKUP(I134,$B$4:$J$70,8,0)</f>
        <v>2345</v>
      </c>
      <c r="I143" s="527"/>
      <c r="J143" s="513" t="s">
        <v>375</v>
      </c>
      <c r="K143" s="522">
        <v>8</v>
      </c>
      <c r="L143" s="517"/>
      <c r="M143" s="524">
        <f>R143+11</f>
        <v>63</v>
      </c>
      <c r="N143" s="529">
        <f>ROUND(E140/4*G138,0)*2</f>
        <v>2316</v>
      </c>
      <c r="O143" s="520">
        <f t="shared" si="65"/>
        <v>1459.08</v>
      </c>
      <c r="P143" s="373">
        <f t="shared" si="66"/>
        <v>0.395</v>
      </c>
      <c r="Q143" s="545">
        <f t="shared" si="67"/>
        <v>576.3366</v>
      </c>
      <c r="R143" s="553">
        <f>H141-2*I144</f>
        <v>52</v>
      </c>
      <c r="S143" s="520" t="s">
        <v>360</v>
      </c>
      <c r="T143" s="554"/>
      <c r="V143" s="555"/>
      <c r="X143" s="549"/>
      <c r="Y143" s="549"/>
      <c r="Z143" s="549"/>
    </row>
    <row r="144" s="363" customFormat="1" ht="18" customHeight="1" spans="1:26">
      <c r="A144" s="138"/>
      <c r="B144" s="358"/>
      <c r="C144" s="358"/>
      <c r="D144" s="358"/>
      <c r="E144" s="502">
        <f>IF(I134=0,0,ROUND(((H137+I137)/2*H141*2+H143*I141+0.2*0.2+0.25*0.05*2)*(H139+I139)/2/1000000,1))</f>
        <v>446.9</v>
      </c>
      <c r="F144" s="503">
        <f>IF(I134=0,0,ROUND(Q142+Q143,1))</f>
        <v>2104.9</v>
      </c>
      <c r="G144" s="504">
        <f>IF(I134=0,0,ROUND(Q136+Q137+Q138+Q139+Q140+Q141,1))</f>
        <v>39438.5</v>
      </c>
      <c r="H144" s="505" t="s">
        <v>376</v>
      </c>
      <c r="I144" s="530">
        <f>$P$3</f>
        <v>4</v>
      </c>
      <c r="J144" s="531" t="s">
        <v>377</v>
      </c>
      <c r="K144" s="532" t="str">
        <f>"C40混凝土:"&amp;ROUND(((H137+I137)/2*H141*2+H143*I141+0.2*0.2+0.25*0.05*2)*(H139+I139)/2/1000000,1)&amp;"m"&amp;"      "&amp;"HPB300:"&amp;ROUND(Q142+Q143,1)&amp;"kg       "&amp;"HRB400:"&amp;ROUND(Q136+Q137+Q138+Q139+Q140+Q141,1)&amp;"kg"</f>
        <v>C40混凝土:446.9m      HPB300:2104.9kg       HRB400:39438.5kg</v>
      </c>
      <c r="L144" s="532"/>
      <c r="M144" s="532"/>
      <c r="N144" s="532"/>
      <c r="O144" s="532"/>
      <c r="P144" s="532"/>
      <c r="Q144" s="556"/>
      <c r="R144" s="557" t="s">
        <v>378</v>
      </c>
      <c r="S144" s="532">
        <f>ROUND(SUM(Q136:Q143)/ROUND(((H137+I137)/2*H141*2+H143*I141+0.2*0.2+0.25*0.05*2)*(H139+I139)/2/1000000,1),1)</f>
        <v>93</v>
      </c>
      <c r="T144" s="558"/>
      <c r="X144" s="549"/>
      <c r="Y144" s="549"/>
      <c r="Z144" s="549"/>
    </row>
    <row r="145" s="363" customFormat="1" ht="15" spans="1:15">
      <c r="A145" s="138"/>
      <c r="C145" s="358"/>
      <c r="I145" s="365"/>
      <c r="K145" s="366"/>
      <c r="O145" s="366"/>
    </row>
    <row r="146" s="363" customFormat="1" ht="9.95" customHeight="1" spans="1:22">
      <c r="A146" s="138"/>
      <c r="B146" s="358" t="str">
        <f>B10</f>
        <v>西U4</v>
      </c>
      <c r="C146" s="358"/>
      <c r="D146" s="358"/>
      <c r="E146" s="368" t="s">
        <v>342</v>
      </c>
      <c r="F146" s="369"/>
      <c r="G146" s="369"/>
      <c r="H146" s="482" t="s">
        <v>343</v>
      </c>
      <c r="I146" s="509" t="str">
        <f>B146</f>
        <v>西U4</v>
      </c>
      <c r="J146" s="510" t="s">
        <v>344</v>
      </c>
      <c r="K146" s="369" t="s">
        <v>345</v>
      </c>
      <c r="L146" s="369" t="s">
        <v>346</v>
      </c>
      <c r="M146" s="511" t="s">
        <v>347</v>
      </c>
      <c r="N146" s="369" t="s">
        <v>348</v>
      </c>
      <c r="O146" s="511" t="s">
        <v>349</v>
      </c>
      <c r="P146" s="511" t="s">
        <v>350</v>
      </c>
      <c r="Q146" s="537" t="s">
        <v>351</v>
      </c>
      <c r="R146" s="538" t="s">
        <v>352</v>
      </c>
      <c r="S146" s="539"/>
      <c r="T146" s="540"/>
      <c r="V146" s="358" t="s">
        <v>353</v>
      </c>
    </row>
    <row r="147" s="358" customFormat="1" ht="9.95" customHeight="1" spans="5:20">
      <c r="E147" s="371"/>
      <c r="F147" s="373"/>
      <c r="G147" s="373"/>
      <c r="H147" s="483"/>
      <c r="I147" s="512"/>
      <c r="J147" s="513"/>
      <c r="K147" s="373"/>
      <c r="L147" s="373"/>
      <c r="M147" s="514"/>
      <c r="N147" s="373"/>
      <c r="O147" s="514"/>
      <c r="P147" s="514"/>
      <c r="Q147" s="541"/>
      <c r="R147" s="542"/>
      <c r="S147" s="543"/>
      <c r="T147" s="544"/>
    </row>
    <row r="148" s="363" customFormat="1" ht="36" customHeight="1" spans="1:26">
      <c r="A148" s="138"/>
      <c r="B148" s="358"/>
      <c r="C148" s="358"/>
      <c r="D148" s="358"/>
      <c r="E148" s="371"/>
      <c r="F148" s="373"/>
      <c r="G148" s="373"/>
      <c r="H148" s="373" t="s">
        <v>354</v>
      </c>
      <c r="I148" s="515"/>
      <c r="J148" s="513" t="s">
        <v>355</v>
      </c>
      <c r="K148" s="516">
        <f>'1.U型槽主筋验算'!K8</f>
        <v>20</v>
      </c>
      <c r="L148" s="517"/>
      <c r="M148" s="518">
        <f>(R148+S148)/2+ROUNDUP((IF(K148&lt;26,10.927,11.212))*K148/10,0)*2</f>
        <v>3755.83</v>
      </c>
      <c r="N148" s="519">
        <f>ROUNDUP((H151/12.5),0)*IF(I149&gt;600,2,1)</f>
        <v>320</v>
      </c>
      <c r="O148" s="520">
        <f t="shared" ref="O148:O155" si="69">M148*N148/100</f>
        <v>12018.656</v>
      </c>
      <c r="P148" s="373">
        <f t="shared" ref="P148:P155" si="70">ROUND(K148^2*PI()/4/1000000*7850,3)</f>
        <v>2.466</v>
      </c>
      <c r="Q148" s="545">
        <f t="shared" ref="Q148:Q155" si="71">O148*P148</f>
        <v>29638.005696</v>
      </c>
      <c r="R148" s="546">
        <f>(H149+I153-I156*2)*2+(H155-I156*2)+(H153-I156*2)*2</f>
        <v>3632.832</v>
      </c>
      <c r="S148" s="520">
        <f>(I149+I153-I156*2)*2+(H155-I156*2)+(H153-I156*2)*2</f>
        <v>3790.828</v>
      </c>
      <c r="T148" s="547">
        <f>R150</f>
        <v>2337</v>
      </c>
      <c r="V148" s="548">
        <f t="shared" ref="V148:V153" si="72">ROUNDUP((IF(K148&lt;26,10.927,11.212))*K148/10,0)</f>
        <v>22</v>
      </c>
      <c r="X148" s="549"/>
      <c r="Y148" s="549"/>
      <c r="Z148" s="549"/>
    </row>
    <row r="149" s="363" customFormat="1" ht="18" customHeight="1" spans="1:26">
      <c r="A149" s="138"/>
      <c r="B149" s="358"/>
      <c r="C149" s="358"/>
      <c r="D149" s="358"/>
      <c r="E149" s="484" t="s">
        <v>318</v>
      </c>
      <c r="F149" s="485" t="s">
        <v>356</v>
      </c>
      <c r="G149" s="485" t="s">
        <v>357</v>
      </c>
      <c r="H149" s="486">
        <f>MIN(VLOOKUP(I146,$B$4:$J$70,2,0),VLOOKUP(I146,$B$4:$J$70,3,0))</f>
        <v>533.916</v>
      </c>
      <c r="I149" s="521">
        <f>MAX(VLOOKUP(I146,$B$4:$J$70,2,0),VLOOKUP(I146,$B$4:$J$70,3,0))</f>
        <v>612.914</v>
      </c>
      <c r="J149" s="513" t="s">
        <v>358</v>
      </c>
      <c r="K149" s="522">
        <v>12</v>
      </c>
      <c r="L149" s="517"/>
      <c r="M149" s="518">
        <f>(R149+S149)/2+ROUNDUP((IF(K149&lt;26,10.927,11.212))*K149/10,0)*2</f>
        <v>663.415</v>
      </c>
      <c r="N149" s="523">
        <f>ROUNDUP((H151/12.5*1),0)*2</f>
        <v>320</v>
      </c>
      <c r="O149" s="520">
        <f t="shared" si="69"/>
        <v>2122.928</v>
      </c>
      <c r="P149" s="373">
        <f t="shared" si="70"/>
        <v>0.888</v>
      </c>
      <c r="Q149" s="545">
        <f t="shared" si="71"/>
        <v>1885.160064</v>
      </c>
      <c r="R149" s="550">
        <f>H149+I153-I156*2</f>
        <v>595.916</v>
      </c>
      <c r="S149" s="551">
        <f>I149+I153-I156*2</f>
        <v>674.914</v>
      </c>
      <c r="T149" s="552" t="str">
        <f>ROUND(R149,1)&amp;"~"&amp;ROUND(S149,1)</f>
        <v>595.9~674.9</v>
      </c>
      <c r="V149" s="548">
        <f t="shared" si="72"/>
        <v>14</v>
      </c>
      <c r="X149" s="549"/>
      <c r="Y149" s="549"/>
      <c r="Z149" s="549"/>
    </row>
    <row r="150" s="363" customFormat="1" ht="18" customHeight="1" spans="1:26">
      <c r="A150" s="138"/>
      <c r="B150" s="358"/>
      <c r="C150" s="358"/>
      <c r="D150" s="358"/>
      <c r="E150" s="484">
        <f>VLOOKUP(I146,$B$39:$Z$70,3,0)</f>
        <v>186</v>
      </c>
      <c r="F150" s="487">
        <f>VLOOKUP(I146,$B$39:$Z$70,17,0)</f>
        <v>6</v>
      </c>
      <c r="G150" s="485">
        <f>VLOOKUP(I146,$B$39:$Z$70,12,0)</f>
        <v>48</v>
      </c>
      <c r="H150" s="485" t="s">
        <v>303</v>
      </c>
      <c r="I150" s="515"/>
      <c r="J150" s="513" t="s">
        <v>359</v>
      </c>
      <c r="K150" s="516">
        <v>14</v>
      </c>
      <c r="L150" s="517"/>
      <c r="M150" s="524">
        <f>R150+2*ROUNDUP((IF(K150&lt;26,10.927,11.212))*K150/10,0)</f>
        <v>2369</v>
      </c>
      <c r="N150" s="519">
        <f>ROUNDUP(H151/12.5,0)</f>
        <v>160</v>
      </c>
      <c r="O150" s="520">
        <f t="shared" si="69"/>
        <v>3790.4</v>
      </c>
      <c r="P150" s="373">
        <f t="shared" si="70"/>
        <v>1.208</v>
      </c>
      <c r="Q150" s="545">
        <f t="shared" si="71"/>
        <v>4578.8032</v>
      </c>
      <c r="R150" s="553">
        <f>H155-I156*2</f>
        <v>2337</v>
      </c>
      <c r="S150" s="520" t="s">
        <v>360</v>
      </c>
      <c r="T150" s="554"/>
      <c r="V150" s="548">
        <f t="shared" si="72"/>
        <v>16</v>
      </c>
      <c r="X150" s="549"/>
      <c r="Y150" s="549"/>
      <c r="Z150" s="549"/>
    </row>
    <row r="151" s="363" customFormat="1" ht="18" customHeight="1" spans="1:26">
      <c r="A151" s="138"/>
      <c r="B151" s="358"/>
      <c r="C151" s="358"/>
      <c r="D151" s="358"/>
      <c r="E151" s="488" t="s">
        <v>361</v>
      </c>
      <c r="F151" s="485" t="s">
        <v>362</v>
      </c>
      <c r="G151" s="485" t="s">
        <v>363</v>
      </c>
      <c r="H151" s="489">
        <f>MAX(VLOOKUP(I146,$B$4:$J$70,4,0),VLOOKUP(I146,$B$4:$J$70,5,0))</f>
        <v>2000</v>
      </c>
      <c r="I151" s="525">
        <f>MIN(VLOOKUP(I146,$B$4:$J$70,4,0),VLOOKUP(I146,$B$4:$J$70,5,0))</f>
        <v>2000</v>
      </c>
      <c r="J151" s="513" t="s">
        <v>364</v>
      </c>
      <c r="K151" s="522">
        <v>14</v>
      </c>
      <c r="L151" s="517"/>
      <c r="M151" s="524">
        <f>R151+2*ROUNDUP((IF(K151&lt;26,10.927,11.212))*K151/10,0)</f>
        <v>224.81832585698</v>
      </c>
      <c r="N151" s="523">
        <f>ROUNDUP(H151/12.5,0)*2</f>
        <v>320</v>
      </c>
      <c r="O151" s="520">
        <f t="shared" si="69"/>
        <v>719.418642742334</v>
      </c>
      <c r="P151" s="373">
        <f t="shared" si="70"/>
        <v>1.208</v>
      </c>
      <c r="Q151" s="545">
        <f t="shared" si="71"/>
        <v>869.05772043274</v>
      </c>
      <c r="R151" s="553">
        <f>((H153+I153-I156*2)+(20-I156*2^0.5))*(2^0.5)</f>
        <v>192.81832585698</v>
      </c>
      <c r="S151" s="520" t="s">
        <v>360</v>
      </c>
      <c r="T151" s="554"/>
      <c r="V151" s="548">
        <f t="shared" si="72"/>
        <v>16</v>
      </c>
      <c r="X151" s="549"/>
      <c r="Y151" s="549"/>
      <c r="Z151" s="549"/>
    </row>
    <row r="152" s="363" customFormat="1" ht="18" customHeight="1" spans="1:26">
      <c r="A152" s="138"/>
      <c r="B152" s="358"/>
      <c r="C152" s="358"/>
      <c r="D152" s="358"/>
      <c r="E152" s="490">
        <f>VLOOKUP(I146,$B$39:$Z$70,20,0)</f>
        <v>107</v>
      </c>
      <c r="F152" s="485">
        <f>VLOOKUP(I146,$B$39:$Z$70,23,0)</f>
        <v>107</v>
      </c>
      <c r="G152" s="485">
        <f>VLOOKUP(I146,$B$39:$Z$70,7,0)</f>
        <v>4</v>
      </c>
      <c r="H152" s="491" t="s">
        <v>365</v>
      </c>
      <c r="I152" s="515" t="s">
        <v>366</v>
      </c>
      <c r="J152" s="513" t="s">
        <v>367</v>
      </c>
      <c r="K152" s="516">
        <v>12</v>
      </c>
      <c r="L152" s="517"/>
      <c r="M152" s="524">
        <f>(R152+S152)/2+2*ROUNDUP((IF(K152&lt;26,10.927,11.212))*K152/10,0)</f>
        <v>2020</v>
      </c>
      <c r="N152" s="526">
        <f>4*(G150+1)+(G152-1)*2</f>
        <v>202</v>
      </c>
      <c r="O152" s="520">
        <f t="shared" si="69"/>
        <v>4080.4</v>
      </c>
      <c r="P152" s="373">
        <f t="shared" si="70"/>
        <v>0.888</v>
      </c>
      <c r="Q152" s="545">
        <f t="shared" si="71"/>
        <v>3623.3952</v>
      </c>
      <c r="R152" s="546">
        <f>H151-I156*2</f>
        <v>1992</v>
      </c>
      <c r="S152" s="520">
        <f>I151-I156*2</f>
        <v>1992</v>
      </c>
      <c r="T152" s="552" t="str">
        <f>ROUND(S152,1)&amp;"~"&amp;ROUND(R152,1)</f>
        <v>1992~1992</v>
      </c>
      <c r="V152" s="548">
        <f t="shared" si="72"/>
        <v>14</v>
      </c>
      <c r="X152" s="549"/>
      <c r="Y152" s="549"/>
      <c r="Z152" s="549"/>
    </row>
    <row r="153" s="363" customFormat="1" ht="18" customHeight="1" spans="1:26">
      <c r="A153" s="138"/>
      <c r="B153" s="358"/>
      <c r="C153" s="358"/>
      <c r="D153" s="358"/>
      <c r="E153" s="492"/>
      <c r="F153" s="493"/>
      <c r="G153" s="493"/>
      <c r="H153" s="494">
        <f>VLOOKUP(I146,$B$4:$J$70,6,0)</f>
        <v>60</v>
      </c>
      <c r="I153" s="525">
        <f>VLOOKUP(I146,$B$4:$J$70,7,0)</f>
        <v>70</v>
      </c>
      <c r="J153" s="513" t="s">
        <v>368</v>
      </c>
      <c r="K153" s="516">
        <v>12</v>
      </c>
      <c r="L153" s="517"/>
      <c r="M153" s="524">
        <f>(R153+S153)/2+2*ROUNDUP((IF(K153&lt;26,10.927,11.212))*K153/10,0)</f>
        <v>2029.55956294186</v>
      </c>
      <c r="N153" s="373">
        <f>2*(E150+1)+F150*2</f>
        <v>386</v>
      </c>
      <c r="O153" s="520">
        <f t="shared" si="69"/>
        <v>7834.09991295557</v>
      </c>
      <c r="P153" s="373">
        <f t="shared" si="70"/>
        <v>0.888</v>
      </c>
      <c r="Q153" s="545">
        <f t="shared" si="71"/>
        <v>6956.68072270455</v>
      </c>
      <c r="R153" s="546">
        <f>((I149-H149)^2+H151^2)^0.5</f>
        <v>2001.55956294186</v>
      </c>
      <c r="S153" s="520">
        <f>((I149-H149)^2+I151^2)^0.5</f>
        <v>2001.55956294186</v>
      </c>
      <c r="T153" s="552" t="str">
        <f>ROUND(S153,1)&amp;"~"&amp;ROUND(R153,1)</f>
        <v>2001.6~2001.6</v>
      </c>
      <c r="V153" s="548">
        <f t="shared" si="72"/>
        <v>14</v>
      </c>
      <c r="X153" s="549"/>
      <c r="Y153" s="549"/>
      <c r="Z153" s="549"/>
    </row>
    <row r="154" s="363" customFormat="1" ht="18" customHeight="1" spans="1:26">
      <c r="A154" s="138"/>
      <c r="B154" s="358"/>
      <c r="C154" s="358"/>
      <c r="D154" s="358"/>
      <c r="E154" s="495" t="s">
        <v>369</v>
      </c>
      <c r="F154" s="496"/>
      <c r="G154" s="497"/>
      <c r="H154" s="498" t="s">
        <v>370</v>
      </c>
      <c r="I154" s="527"/>
      <c r="J154" s="513" t="s">
        <v>371</v>
      </c>
      <c r="K154" s="522">
        <v>8</v>
      </c>
      <c r="L154" s="517"/>
      <c r="M154" s="524">
        <f>R154+11</f>
        <v>73</v>
      </c>
      <c r="N154" s="528">
        <f>ROUNDDOWN(((VLOOKUP(I146,$B$39:$Z$70,2,0))/(VLOOKUP(I146,$B$39:$Z$70,4,0))-1),0)/4*((VLOOKUP(I146,$B$39:$Z$70,20,0))+1)</f>
        <v>5022</v>
      </c>
      <c r="O154" s="520">
        <f t="shared" si="69"/>
        <v>3666.06</v>
      </c>
      <c r="P154" s="373">
        <f t="shared" si="70"/>
        <v>0.395</v>
      </c>
      <c r="Q154" s="545">
        <f t="shared" si="71"/>
        <v>1448.0937</v>
      </c>
      <c r="R154" s="553">
        <f>I153-2*I156</f>
        <v>62</v>
      </c>
      <c r="S154" s="520" t="s">
        <v>360</v>
      </c>
      <c r="T154" s="554"/>
      <c r="V154" s="555"/>
      <c r="X154" s="549"/>
      <c r="Y154" s="549"/>
      <c r="Z154" s="549"/>
    </row>
    <row r="155" s="363" customFormat="1" ht="18" customHeight="1" spans="1:26">
      <c r="A155" s="138"/>
      <c r="B155" s="358"/>
      <c r="C155" s="358"/>
      <c r="D155" s="358"/>
      <c r="E155" s="499" t="s">
        <v>372</v>
      </c>
      <c r="F155" s="500" t="s">
        <v>373</v>
      </c>
      <c r="G155" s="501" t="s">
        <v>374</v>
      </c>
      <c r="H155" s="498">
        <f>VLOOKUP(I146,$B$4:$J$70,8,0)</f>
        <v>2345</v>
      </c>
      <c r="I155" s="527"/>
      <c r="J155" s="513" t="s">
        <v>375</v>
      </c>
      <c r="K155" s="522">
        <v>8</v>
      </c>
      <c r="L155" s="517"/>
      <c r="M155" s="524">
        <f>R155+11</f>
        <v>63</v>
      </c>
      <c r="N155" s="529">
        <f>ROUND(E152/4*G150,0)*2</f>
        <v>2568</v>
      </c>
      <c r="O155" s="520">
        <f t="shared" si="69"/>
        <v>1617.84</v>
      </c>
      <c r="P155" s="373">
        <f t="shared" si="70"/>
        <v>0.395</v>
      </c>
      <c r="Q155" s="545">
        <f t="shared" si="71"/>
        <v>639.0468</v>
      </c>
      <c r="R155" s="553">
        <f>H153-2*I156</f>
        <v>52</v>
      </c>
      <c r="S155" s="520" t="s">
        <v>360</v>
      </c>
      <c r="T155" s="554"/>
      <c r="V155" s="555"/>
      <c r="X155" s="549"/>
      <c r="Y155" s="549"/>
      <c r="Z155" s="549"/>
    </row>
    <row r="156" s="363" customFormat="1" ht="18" customHeight="1" spans="1:26">
      <c r="A156" s="138"/>
      <c r="B156" s="358"/>
      <c r="C156" s="358"/>
      <c r="D156" s="358"/>
      <c r="E156" s="502">
        <f>IF(I146=0,0,ROUND(((H149+I149)/2*H153*2+H155*I153+0.2*0.2+0.25*0.05*2)*(H151+I151)/2/1000000,1))</f>
        <v>465.9</v>
      </c>
      <c r="F156" s="503">
        <f>IF(I146=0,0,ROUND(Q154+Q155,1))</f>
        <v>2087.1</v>
      </c>
      <c r="G156" s="504">
        <f>IF(I146=0,0,ROUND(Q148+Q149+Q150+Q151+Q152+Q153,1))</f>
        <v>47551.1</v>
      </c>
      <c r="H156" s="505" t="s">
        <v>376</v>
      </c>
      <c r="I156" s="530">
        <f>$P$3</f>
        <v>4</v>
      </c>
      <c r="J156" s="531" t="s">
        <v>377</v>
      </c>
      <c r="K156" s="532" t="str">
        <f>"C40混凝土:"&amp;ROUND(((H149+I149)/2*H153*2+H155*I153+0.2*0.2+0.25*0.05*2)*(H151+I151)/2/1000000,1)&amp;"m"&amp;"      "&amp;"HPB300:"&amp;ROUND(Q154+Q155,1)&amp;"kg       "&amp;"HRB400:"&amp;ROUND(Q148+Q149+Q150+Q151+Q152+Q153,1)&amp;"kg"</f>
        <v>C40混凝土:465.9m      HPB300:2087.1kg       HRB400:47551.1kg</v>
      </c>
      <c r="L156" s="532"/>
      <c r="M156" s="532"/>
      <c r="N156" s="532"/>
      <c r="O156" s="532"/>
      <c r="P156" s="532"/>
      <c r="Q156" s="556"/>
      <c r="R156" s="557" t="s">
        <v>378</v>
      </c>
      <c r="S156" s="532">
        <f>ROUND(SUM(Q148:Q155)/ROUND(((H149+I149)/2*H153*2+H155*I153+0.2*0.2+0.25*0.05*2)*(H151+I151)/2/1000000,1),1)</f>
        <v>106.5</v>
      </c>
      <c r="T156" s="558"/>
      <c r="X156" s="549"/>
      <c r="Y156" s="549"/>
      <c r="Z156" s="549"/>
    </row>
    <row r="157" s="363" customFormat="1" ht="15" spans="1:15">
      <c r="A157" s="138"/>
      <c r="C157" s="358"/>
      <c r="I157" s="365"/>
      <c r="K157" s="366"/>
      <c r="O157" s="366"/>
    </row>
    <row r="158" s="363" customFormat="1" ht="9.95" customHeight="1" spans="1:22">
      <c r="A158" s="138"/>
      <c r="B158" s="358" t="str">
        <f>B11</f>
        <v>西U3</v>
      </c>
      <c r="C158" s="358"/>
      <c r="D158" s="358"/>
      <c r="E158" s="368" t="s">
        <v>342</v>
      </c>
      <c r="F158" s="369"/>
      <c r="G158" s="369"/>
      <c r="H158" s="482" t="s">
        <v>343</v>
      </c>
      <c r="I158" s="509" t="str">
        <f>B158</f>
        <v>西U3</v>
      </c>
      <c r="J158" s="510" t="s">
        <v>344</v>
      </c>
      <c r="K158" s="369" t="s">
        <v>345</v>
      </c>
      <c r="L158" s="369" t="s">
        <v>346</v>
      </c>
      <c r="M158" s="511" t="s">
        <v>347</v>
      </c>
      <c r="N158" s="369" t="s">
        <v>348</v>
      </c>
      <c r="O158" s="511" t="s">
        <v>349</v>
      </c>
      <c r="P158" s="511" t="s">
        <v>350</v>
      </c>
      <c r="Q158" s="537" t="s">
        <v>351</v>
      </c>
      <c r="R158" s="538" t="s">
        <v>352</v>
      </c>
      <c r="S158" s="539"/>
      <c r="T158" s="540"/>
      <c r="V158" s="358" t="s">
        <v>353</v>
      </c>
    </row>
    <row r="159" s="358" customFormat="1" ht="9.95" customHeight="1" spans="5:20">
      <c r="E159" s="371"/>
      <c r="F159" s="373"/>
      <c r="G159" s="373"/>
      <c r="H159" s="483"/>
      <c r="I159" s="512"/>
      <c r="J159" s="513"/>
      <c r="K159" s="373"/>
      <c r="L159" s="373"/>
      <c r="M159" s="514"/>
      <c r="N159" s="373"/>
      <c r="O159" s="514"/>
      <c r="P159" s="514"/>
      <c r="Q159" s="541"/>
      <c r="R159" s="542"/>
      <c r="S159" s="543"/>
      <c r="T159" s="544"/>
    </row>
    <row r="160" s="363" customFormat="1" ht="36" customHeight="1" spans="1:26">
      <c r="A160" s="138"/>
      <c r="B160" s="358"/>
      <c r="C160" s="358"/>
      <c r="D160" s="358"/>
      <c r="E160" s="371"/>
      <c r="F160" s="373"/>
      <c r="G160" s="373"/>
      <c r="H160" s="373" t="s">
        <v>354</v>
      </c>
      <c r="I160" s="515"/>
      <c r="J160" s="513" t="s">
        <v>355</v>
      </c>
      <c r="K160" s="516">
        <f>'1.U型槽主筋验算'!K9</f>
        <v>22</v>
      </c>
      <c r="L160" s="517"/>
      <c r="M160" s="518">
        <f>(R160+S160)/2+ROUNDUP((IF(K160&lt;26,10.927,11.212))*K160/10,0)*2</f>
        <v>3957.358</v>
      </c>
      <c r="N160" s="519">
        <f>ROUNDUP((H163/12.5),0)*IF(I161&gt;600,2,1)</f>
        <v>320</v>
      </c>
      <c r="O160" s="520">
        <f t="shared" ref="O160:O167" si="73">M160*N160/100</f>
        <v>12663.5456</v>
      </c>
      <c r="P160" s="373">
        <f t="shared" ref="P160:P167" si="74">ROUND(K160^2*PI()/4/1000000*7850,3)</f>
        <v>2.984</v>
      </c>
      <c r="Q160" s="545">
        <f t="shared" ref="Q160:Q167" si="75">O160*P160</f>
        <v>37788.0200704</v>
      </c>
      <c r="R160" s="546">
        <f>(H161+I165-I168*2)*2+(H167-I168*2)+(H165-I168*2)*2</f>
        <v>3851.066</v>
      </c>
      <c r="S160" s="520">
        <f>(I161+I165-I168*2)*2+(H167-I168*2)+(H165-I168*2)*2</f>
        <v>3963.65</v>
      </c>
      <c r="T160" s="547">
        <f>R162</f>
        <v>2357</v>
      </c>
      <c r="V160" s="548">
        <f t="shared" ref="V160:V165" si="76">ROUNDUP((IF(K160&lt;26,10.927,11.212))*K160/10,0)</f>
        <v>25</v>
      </c>
      <c r="X160" s="549"/>
      <c r="Y160" s="549"/>
      <c r="Z160" s="549"/>
    </row>
    <row r="161" s="363" customFormat="1" ht="18" customHeight="1" spans="1:26">
      <c r="A161" s="138"/>
      <c r="B161" s="358"/>
      <c r="C161" s="358"/>
      <c r="D161" s="358"/>
      <c r="E161" s="484" t="s">
        <v>318</v>
      </c>
      <c r="F161" s="485" t="s">
        <v>356</v>
      </c>
      <c r="G161" s="485" t="s">
        <v>357</v>
      </c>
      <c r="H161" s="486">
        <f>MIN(VLOOKUP(I158,$B$4:$J$70,2,0),VLOOKUP(I158,$B$4:$J$70,3,0))</f>
        <v>613.033</v>
      </c>
      <c r="I161" s="521">
        <f>MAX(VLOOKUP(I158,$B$4:$J$70,2,0),VLOOKUP(I158,$B$4:$J$70,3,0))</f>
        <v>669.325</v>
      </c>
      <c r="J161" s="513" t="s">
        <v>358</v>
      </c>
      <c r="K161" s="522">
        <v>12</v>
      </c>
      <c r="L161" s="517"/>
      <c r="M161" s="518">
        <f>(R161+S161)/2+ROUNDUP((IF(K161&lt;26,10.927,11.212))*K161/10,0)*2</f>
        <v>741.179</v>
      </c>
      <c r="N161" s="523">
        <f>ROUNDUP((H163/12.5*1),0)*2</f>
        <v>320</v>
      </c>
      <c r="O161" s="520">
        <f t="shared" si="73"/>
        <v>2371.7728</v>
      </c>
      <c r="P161" s="373">
        <f t="shared" si="74"/>
        <v>0.888</v>
      </c>
      <c r="Q161" s="545">
        <f t="shared" si="75"/>
        <v>2106.1342464</v>
      </c>
      <c r="R161" s="550">
        <f>H161+I165-I168*2</f>
        <v>685.033</v>
      </c>
      <c r="S161" s="551">
        <f>I161+I165-I168*2</f>
        <v>741.325</v>
      </c>
      <c r="T161" s="552" t="str">
        <f>ROUND(R161,1)&amp;"~"&amp;ROUND(S161,1)</f>
        <v>685~741.3</v>
      </c>
      <c r="V161" s="548">
        <f t="shared" si="76"/>
        <v>14</v>
      </c>
      <c r="X161" s="549"/>
      <c r="Y161" s="549"/>
      <c r="Z161" s="549"/>
    </row>
    <row r="162" s="363" customFormat="1" ht="18" customHeight="1" spans="1:26">
      <c r="A162" s="138"/>
      <c r="B162" s="358"/>
      <c r="C162" s="358"/>
      <c r="D162" s="358"/>
      <c r="E162" s="484">
        <f>VLOOKUP(I158,$B$39:$Z$70,3,0)</f>
        <v>187</v>
      </c>
      <c r="F162" s="487">
        <f>VLOOKUP(I158,$B$39:$Z$70,17,0)</f>
        <v>8</v>
      </c>
      <c r="G162" s="485">
        <f>VLOOKUP(I158,$B$39:$Z$70,12,0)</f>
        <v>52</v>
      </c>
      <c r="H162" s="485" t="s">
        <v>303</v>
      </c>
      <c r="I162" s="515"/>
      <c r="J162" s="513" t="s">
        <v>359</v>
      </c>
      <c r="K162" s="516">
        <v>14</v>
      </c>
      <c r="L162" s="517"/>
      <c r="M162" s="524">
        <f>R162+2*ROUNDUP((IF(K162&lt;26,10.927,11.212))*K162/10,0)</f>
        <v>2389</v>
      </c>
      <c r="N162" s="519">
        <f>ROUNDUP(H163/12.5,0)</f>
        <v>160</v>
      </c>
      <c r="O162" s="520">
        <f t="shared" si="73"/>
        <v>3822.4</v>
      </c>
      <c r="P162" s="373">
        <f t="shared" si="74"/>
        <v>1.208</v>
      </c>
      <c r="Q162" s="545">
        <f t="shared" si="75"/>
        <v>4617.4592</v>
      </c>
      <c r="R162" s="553">
        <f>H167-I168*2</f>
        <v>2357</v>
      </c>
      <c r="S162" s="520" t="s">
        <v>360</v>
      </c>
      <c r="T162" s="554"/>
      <c r="V162" s="548">
        <f t="shared" si="76"/>
        <v>16</v>
      </c>
      <c r="X162" s="549"/>
      <c r="Y162" s="549"/>
      <c r="Z162" s="549"/>
    </row>
    <row r="163" s="363" customFormat="1" ht="18" customHeight="1" spans="1:26">
      <c r="A163" s="138"/>
      <c r="B163" s="358"/>
      <c r="C163" s="358"/>
      <c r="D163" s="358"/>
      <c r="E163" s="488" t="s">
        <v>361</v>
      </c>
      <c r="F163" s="485" t="s">
        <v>362</v>
      </c>
      <c r="G163" s="485" t="s">
        <v>363</v>
      </c>
      <c r="H163" s="489">
        <f>MAX(VLOOKUP(I158,$B$4:$J$70,4,0),VLOOKUP(I158,$B$4:$J$70,5,0))</f>
        <v>2000</v>
      </c>
      <c r="I163" s="525">
        <f>MIN(VLOOKUP(I158,$B$4:$J$70,4,0),VLOOKUP(I158,$B$4:$J$70,5,0))</f>
        <v>2000</v>
      </c>
      <c r="J163" s="513" t="s">
        <v>364</v>
      </c>
      <c r="K163" s="522">
        <v>14</v>
      </c>
      <c r="L163" s="517"/>
      <c r="M163" s="524">
        <f>R163+2*ROUNDUP((IF(K163&lt;26,10.927,11.212))*K163/10,0)</f>
        <v>253.102597104441</v>
      </c>
      <c r="N163" s="523">
        <f>ROUNDUP(H163/12.5,0)*2</f>
        <v>320</v>
      </c>
      <c r="O163" s="520">
        <f t="shared" si="73"/>
        <v>809.928310734213</v>
      </c>
      <c r="P163" s="373">
        <f t="shared" si="74"/>
        <v>1.208</v>
      </c>
      <c r="Q163" s="545">
        <f t="shared" si="75"/>
        <v>978.393399366929</v>
      </c>
      <c r="R163" s="553">
        <f>((H165+I165-I168*2)+(20-I168*2^0.5))*(2^0.5)</f>
        <v>221.102597104441</v>
      </c>
      <c r="S163" s="520" t="s">
        <v>360</v>
      </c>
      <c r="T163" s="554"/>
      <c r="V163" s="548">
        <f t="shared" si="76"/>
        <v>16</v>
      </c>
      <c r="X163" s="549"/>
      <c r="Y163" s="549"/>
      <c r="Z163" s="549"/>
    </row>
    <row r="164" s="363" customFormat="1" ht="18" customHeight="1" spans="1:26">
      <c r="A164" s="138"/>
      <c r="B164" s="358"/>
      <c r="C164" s="358"/>
      <c r="D164" s="358"/>
      <c r="E164" s="490">
        <f>VLOOKUP(I158,$B$39:$Z$70,20,0)</f>
        <v>101</v>
      </c>
      <c r="F164" s="485">
        <f>VLOOKUP(I158,$B$39:$Z$70,23,0)</f>
        <v>101</v>
      </c>
      <c r="G164" s="485">
        <f>VLOOKUP(I158,$B$39:$Z$70,7,0)</f>
        <v>6</v>
      </c>
      <c r="H164" s="491" t="s">
        <v>365</v>
      </c>
      <c r="I164" s="515" t="s">
        <v>366</v>
      </c>
      <c r="J164" s="513" t="s">
        <v>367</v>
      </c>
      <c r="K164" s="516">
        <v>12</v>
      </c>
      <c r="L164" s="517"/>
      <c r="M164" s="524">
        <f>(R164+S164)/2+2*ROUNDUP((IF(K164&lt;26,10.927,11.212))*K164/10,0)</f>
        <v>2020</v>
      </c>
      <c r="N164" s="526">
        <f>4*(G162+1)+(G164-1)*2</f>
        <v>222</v>
      </c>
      <c r="O164" s="520">
        <f t="shared" si="73"/>
        <v>4484.4</v>
      </c>
      <c r="P164" s="373">
        <f t="shared" si="74"/>
        <v>0.888</v>
      </c>
      <c r="Q164" s="545">
        <f t="shared" si="75"/>
        <v>3982.1472</v>
      </c>
      <c r="R164" s="546">
        <f>H163-I168*2</f>
        <v>1992</v>
      </c>
      <c r="S164" s="520">
        <f>I163-I168*2</f>
        <v>1992</v>
      </c>
      <c r="T164" s="552" t="str">
        <f>ROUND(S164,1)&amp;"~"&amp;ROUND(R164,1)</f>
        <v>1992~1992</v>
      </c>
      <c r="V164" s="548">
        <f t="shared" si="76"/>
        <v>14</v>
      </c>
      <c r="X164" s="549"/>
      <c r="Y164" s="549"/>
      <c r="Z164" s="549"/>
    </row>
    <row r="165" s="363" customFormat="1" ht="18" customHeight="1" spans="1:26">
      <c r="A165" s="138"/>
      <c r="B165" s="358"/>
      <c r="C165" s="358"/>
      <c r="D165" s="358"/>
      <c r="E165" s="492"/>
      <c r="F165" s="493"/>
      <c r="G165" s="493"/>
      <c r="H165" s="494">
        <f>VLOOKUP(I158,$B$4:$J$70,6,0)</f>
        <v>70</v>
      </c>
      <c r="I165" s="525">
        <f>VLOOKUP(I158,$B$4:$J$70,7,0)</f>
        <v>80</v>
      </c>
      <c r="J165" s="513" t="s">
        <v>368</v>
      </c>
      <c r="K165" s="516">
        <v>12</v>
      </c>
      <c r="L165" s="517"/>
      <c r="M165" s="524">
        <f>(R165+S165)/2+2*ROUNDUP((IF(K165&lt;26,10.927,11.212))*K165/10,0)</f>
        <v>2028.79204048397</v>
      </c>
      <c r="N165" s="373">
        <f>2*(E162+1)+F162*2</f>
        <v>392</v>
      </c>
      <c r="O165" s="520">
        <f t="shared" si="73"/>
        <v>7952.86479869715</v>
      </c>
      <c r="P165" s="373">
        <f t="shared" si="74"/>
        <v>0.888</v>
      </c>
      <c r="Q165" s="545">
        <f t="shared" si="75"/>
        <v>7062.14394124307</v>
      </c>
      <c r="R165" s="546">
        <f>((I161-H161)^2+H163^2)^0.5</f>
        <v>2000.79204048397</v>
      </c>
      <c r="S165" s="520">
        <f>((I161-H161)^2+I163^2)^0.5</f>
        <v>2000.79204048397</v>
      </c>
      <c r="T165" s="552" t="str">
        <f>ROUND(S165,1)&amp;"~"&amp;ROUND(R165,1)</f>
        <v>2000.8~2000.8</v>
      </c>
      <c r="V165" s="548">
        <f t="shared" si="76"/>
        <v>14</v>
      </c>
      <c r="X165" s="549"/>
      <c r="Y165" s="549"/>
      <c r="Z165" s="549"/>
    </row>
    <row r="166" s="363" customFormat="1" ht="18" customHeight="1" spans="1:26">
      <c r="A166" s="138"/>
      <c r="B166" s="358"/>
      <c r="C166" s="358"/>
      <c r="D166" s="358"/>
      <c r="E166" s="495" t="s">
        <v>369</v>
      </c>
      <c r="F166" s="496"/>
      <c r="G166" s="497"/>
      <c r="H166" s="498" t="s">
        <v>370</v>
      </c>
      <c r="I166" s="527"/>
      <c r="J166" s="513" t="s">
        <v>371</v>
      </c>
      <c r="K166" s="522">
        <v>8</v>
      </c>
      <c r="L166" s="517"/>
      <c r="M166" s="524">
        <f>R166+11</f>
        <v>83</v>
      </c>
      <c r="N166" s="528">
        <f>ROUNDDOWN(((VLOOKUP(I158,$B$39:$Z$70,2,0))/(VLOOKUP(I158,$B$39:$Z$70,4,0))-1),0)/4*((VLOOKUP(I158,$B$39:$Z$70,20,0))+1)</f>
        <v>4794</v>
      </c>
      <c r="O166" s="520">
        <f t="shared" si="73"/>
        <v>3979.02</v>
      </c>
      <c r="P166" s="373">
        <f t="shared" si="74"/>
        <v>0.395</v>
      </c>
      <c r="Q166" s="545">
        <f t="shared" si="75"/>
        <v>1571.7129</v>
      </c>
      <c r="R166" s="553">
        <f>I165-2*I168</f>
        <v>72</v>
      </c>
      <c r="S166" s="520" t="s">
        <v>360</v>
      </c>
      <c r="T166" s="554"/>
      <c r="V166" s="555"/>
      <c r="X166" s="549"/>
      <c r="Y166" s="549"/>
      <c r="Z166" s="549"/>
    </row>
    <row r="167" s="363" customFormat="1" ht="18" customHeight="1" spans="1:26">
      <c r="A167" s="138"/>
      <c r="B167" s="358"/>
      <c r="C167" s="358"/>
      <c r="D167" s="358"/>
      <c r="E167" s="499" t="s">
        <v>372</v>
      </c>
      <c r="F167" s="500" t="s">
        <v>373</v>
      </c>
      <c r="G167" s="501" t="s">
        <v>374</v>
      </c>
      <c r="H167" s="498">
        <f>VLOOKUP(I158,$B$4:$J$70,8,0)</f>
        <v>2365</v>
      </c>
      <c r="I167" s="527"/>
      <c r="J167" s="513" t="s">
        <v>375</v>
      </c>
      <c r="K167" s="522">
        <v>8</v>
      </c>
      <c r="L167" s="517"/>
      <c r="M167" s="524">
        <f>R167+11</f>
        <v>73</v>
      </c>
      <c r="N167" s="529">
        <f>ROUND(E164/4*G162,0)*2</f>
        <v>2626</v>
      </c>
      <c r="O167" s="520">
        <f t="shared" si="73"/>
        <v>1916.98</v>
      </c>
      <c r="P167" s="373">
        <f t="shared" si="74"/>
        <v>0.395</v>
      </c>
      <c r="Q167" s="545">
        <f t="shared" si="75"/>
        <v>757.2071</v>
      </c>
      <c r="R167" s="553">
        <f>H165-2*I168</f>
        <v>62</v>
      </c>
      <c r="S167" s="520" t="s">
        <v>360</v>
      </c>
      <c r="T167" s="554"/>
      <c r="V167" s="555"/>
      <c r="X167" s="549"/>
      <c r="Y167" s="549"/>
      <c r="Z167" s="549"/>
    </row>
    <row r="168" s="363" customFormat="1" ht="18" customHeight="1" spans="1:26">
      <c r="A168" s="138"/>
      <c r="B168" s="358"/>
      <c r="C168" s="358"/>
      <c r="D168" s="358"/>
      <c r="E168" s="502">
        <f>IF(I158=0,0,ROUND(((H161+I161)/2*H165*2+H167*I165+0.2*0.2+0.25*0.05*2)*(H163+I163)/2/1000000,1))</f>
        <v>557.9</v>
      </c>
      <c r="F168" s="503">
        <f>IF(I158=0,0,ROUND(Q166+Q167,1))</f>
        <v>2328.9</v>
      </c>
      <c r="G168" s="504">
        <f>IF(I158=0,0,ROUND(Q160+Q161+Q162+Q163+Q164+Q165,1))</f>
        <v>56534.3</v>
      </c>
      <c r="H168" s="505" t="s">
        <v>376</v>
      </c>
      <c r="I168" s="530">
        <f>$P$3</f>
        <v>4</v>
      </c>
      <c r="J168" s="531" t="s">
        <v>377</v>
      </c>
      <c r="K168" s="532" t="str">
        <f>"C40混凝土:"&amp;ROUND(((H161+I161)/2*H165*2+H167*I165+0.2*0.2+0.25*0.05*2)*(H163+I163)/2/1000000,1)&amp;"m"&amp;"      "&amp;"HPB300:"&amp;ROUND(Q166+Q167,1)&amp;"kg       "&amp;"HRB400:"&amp;ROUND(Q160+Q161+Q162+Q163+Q164+Q165,1)&amp;"kg"</f>
        <v>C40混凝土:557.9m      HPB300:2328.9kg       HRB400:56534.3kg</v>
      </c>
      <c r="L168" s="532"/>
      <c r="M168" s="532"/>
      <c r="N168" s="532"/>
      <c r="O168" s="532"/>
      <c r="P168" s="532"/>
      <c r="Q168" s="556"/>
      <c r="R168" s="557" t="s">
        <v>378</v>
      </c>
      <c r="S168" s="532">
        <f>ROUND(SUM(Q160:Q167)/ROUND(((H161+I161)/2*H165*2+H167*I165+0.2*0.2+0.25*0.05*2)*(H163+I163)/2/1000000,1),1)</f>
        <v>105.5</v>
      </c>
      <c r="T168" s="558"/>
      <c r="X168" s="549"/>
      <c r="Y168" s="549"/>
      <c r="Z168" s="549"/>
    </row>
    <row r="169" s="363" customFormat="1" ht="15" spans="1:15">
      <c r="A169" s="138"/>
      <c r="C169" s="358"/>
      <c r="I169" s="365"/>
      <c r="K169" s="366"/>
      <c r="O169" s="366"/>
    </row>
    <row r="170" s="363" customFormat="1" ht="9.95" customHeight="1" spans="1:22">
      <c r="A170" s="138"/>
      <c r="B170" s="358" t="str">
        <f>B12</f>
        <v>西U2</v>
      </c>
      <c r="C170" s="358"/>
      <c r="D170" s="358"/>
      <c r="E170" s="368" t="s">
        <v>342</v>
      </c>
      <c r="F170" s="369"/>
      <c r="G170" s="369"/>
      <c r="H170" s="482" t="s">
        <v>343</v>
      </c>
      <c r="I170" s="509" t="str">
        <f>B170</f>
        <v>西U2</v>
      </c>
      <c r="J170" s="510" t="s">
        <v>344</v>
      </c>
      <c r="K170" s="369" t="s">
        <v>345</v>
      </c>
      <c r="L170" s="369" t="s">
        <v>346</v>
      </c>
      <c r="M170" s="511" t="s">
        <v>347</v>
      </c>
      <c r="N170" s="369" t="s">
        <v>348</v>
      </c>
      <c r="O170" s="511" t="s">
        <v>349</v>
      </c>
      <c r="P170" s="511" t="s">
        <v>350</v>
      </c>
      <c r="Q170" s="537" t="s">
        <v>351</v>
      </c>
      <c r="R170" s="538" t="s">
        <v>352</v>
      </c>
      <c r="S170" s="539"/>
      <c r="T170" s="540"/>
      <c r="V170" s="358" t="s">
        <v>353</v>
      </c>
    </row>
    <row r="171" s="358" customFormat="1" ht="9.95" customHeight="1" spans="5:20">
      <c r="E171" s="371"/>
      <c r="F171" s="373"/>
      <c r="G171" s="373"/>
      <c r="H171" s="483"/>
      <c r="I171" s="512"/>
      <c r="J171" s="513"/>
      <c r="K171" s="373"/>
      <c r="L171" s="373"/>
      <c r="M171" s="514"/>
      <c r="N171" s="373"/>
      <c r="O171" s="514"/>
      <c r="P171" s="514"/>
      <c r="Q171" s="541"/>
      <c r="R171" s="542"/>
      <c r="S171" s="543"/>
      <c r="T171" s="544"/>
    </row>
    <row r="172" s="363" customFormat="1" ht="36" customHeight="1" spans="1:26">
      <c r="A172" s="138"/>
      <c r="B172" s="358"/>
      <c r="C172" s="358"/>
      <c r="D172" s="358"/>
      <c r="E172" s="371"/>
      <c r="F172" s="373"/>
      <c r="G172" s="373"/>
      <c r="H172" s="373" t="s">
        <v>354</v>
      </c>
      <c r="I172" s="515"/>
      <c r="J172" s="513" t="s">
        <v>355</v>
      </c>
      <c r="K172" s="516">
        <f>'1.U型槽主筋验算'!K10</f>
        <v>25</v>
      </c>
      <c r="L172" s="517"/>
      <c r="M172" s="518">
        <f>(R172+S172)/2+ROUNDUP((IF(K172&lt;26,10.927,11.212))*K172/10,0)*2</f>
        <v>4076.112</v>
      </c>
      <c r="N172" s="519">
        <f>ROUNDUP((H175/12.5),0)*IF(I173&gt;600,2,1)</f>
        <v>320</v>
      </c>
      <c r="O172" s="520">
        <f t="shared" ref="O172:O179" si="77">M172*N172/100</f>
        <v>13043.5584</v>
      </c>
      <c r="P172" s="373">
        <f t="shared" ref="P172:P179" si="78">ROUND(K172^2*PI()/4/1000000*7850,3)</f>
        <v>3.853</v>
      </c>
      <c r="Q172" s="545">
        <f t="shared" ref="Q172:Q179" si="79">O172*P172</f>
        <v>50256.8305152</v>
      </c>
      <c r="R172" s="546">
        <f>(H173+I177-I180*2)*2+(H179-I180*2)+(H177-I180*2)*2</f>
        <v>3963.82</v>
      </c>
      <c r="S172" s="520">
        <f>(I173+I177-I180*2)*2+(H179-I180*2)+(H177-I180*2)*2</f>
        <v>4076.404</v>
      </c>
      <c r="T172" s="547">
        <f>R174</f>
        <v>2357</v>
      </c>
      <c r="V172" s="548">
        <f t="shared" ref="V172:V177" si="80">ROUNDUP((IF(K172&lt;26,10.927,11.212))*K172/10,0)</f>
        <v>28</v>
      </c>
      <c r="X172" s="549"/>
      <c r="Y172" s="549"/>
      <c r="Z172" s="549"/>
    </row>
    <row r="173" s="363" customFormat="1" ht="18" customHeight="1" spans="1:26">
      <c r="A173" s="138"/>
      <c r="B173" s="358"/>
      <c r="C173" s="358"/>
      <c r="D173" s="358"/>
      <c r="E173" s="484" t="s">
        <v>318</v>
      </c>
      <c r="F173" s="485" t="s">
        <v>356</v>
      </c>
      <c r="G173" s="485" t="s">
        <v>357</v>
      </c>
      <c r="H173" s="486">
        <f>MIN(VLOOKUP(I170,$B$4:$J$70,2,0),VLOOKUP(I170,$B$4:$J$70,3,0))</f>
        <v>669.41</v>
      </c>
      <c r="I173" s="521">
        <f>MAX(VLOOKUP(I170,$B$4:$J$70,2,0),VLOOKUP(I170,$B$4:$J$70,3,0))</f>
        <v>725.702</v>
      </c>
      <c r="J173" s="513" t="s">
        <v>358</v>
      </c>
      <c r="K173" s="522">
        <v>12</v>
      </c>
      <c r="L173" s="517"/>
      <c r="M173" s="518">
        <f>(R173+S173)/2+ROUNDUP((IF(K173&lt;26,10.927,11.212))*K173/10,0)*2</f>
        <v>797.556</v>
      </c>
      <c r="N173" s="523">
        <f>ROUNDUP((H175/12.5*1),0)*2</f>
        <v>320</v>
      </c>
      <c r="O173" s="520">
        <f t="shared" si="77"/>
        <v>2552.1792</v>
      </c>
      <c r="P173" s="373">
        <f t="shared" si="78"/>
        <v>0.888</v>
      </c>
      <c r="Q173" s="545">
        <f t="shared" si="79"/>
        <v>2266.3351296</v>
      </c>
      <c r="R173" s="550">
        <f>H173+I177-I180*2</f>
        <v>741.41</v>
      </c>
      <c r="S173" s="551">
        <f>I173+I177-I180*2</f>
        <v>797.702</v>
      </c>
      <c r="T173" s="552" t="str">
        <f>ROUND(R173,1)&amp;"~"&amp;ROUND(S173,1)</f>
        <v>741.4~797.7</v>
      </c>
      <c r="V173" s="548">
        <f t="shared" si="80"/>
        <v>14</v>
      </c>
      <c r="X173" s="549"/>
      <c r="Y173" s="549"/>
      <c r="Z173" s="549"/>
    </row>
    <row r="174" s="363" customFormat="1" ht="18" customHeight="1" spans="1:26">
      <c r="A174" s="138"/>
      <c r="B174" s="358"/>
      <c r="C174" s="358"/>
      <c r="D174" s="358"/>
      <c r="E174" s="484">
        <f>VLOOKUP(I170,$B$39:$Z$70,3,0)</f>
        <v>187</v>
      </c>
      <c r="F174" s="487">
        <f>VLOOKUP(I170,$B$39:$Z$70,17,0)</f>
        <v>8</v>
      </c>
      <c r="G174" s="485">
        <f>VLOOKUP(I170,$B$39:$Z$70,12,0)</f>
        <v>57</v>
      </c>
      <c r="H174" s="485" t="s">
        <v>303</v>
      </c>
      <c r="I174" s="515"/>
      <c r="J174" s="513" t="s">
        <v>359</v>
      </c>
      <c r="K174" s="516">
        <v>14</v>
      </c>
      <c r="L174" s="517"/>
      <c r="M174" s="524">
        <f>R174+2*ROUNDUP((IF(K174&lt;26,10.927,11.212))*K174/10,0)</f>
        <v>2389</v>
      </c>
      <c r="N174" s="519">
        <f>ROUNDUP(H175/12.5,0)</f>
        <v>160</v>
      </c>
      <c r="O174" s="520">
        <f t="shared" si="77"/>
        <v>3822.4</v>
      </c>
      <c r="P174" s="373">
        <f t="shared" si="78"/>
        <v>1.208</v>
      </c>
      <c r="Q174" s="545">
        <f t="shared" si="79"/>
        <v>4617.4592</v>
      </c>
      <c r="R174" s="553">
        <f>H179-I180*2</f>
        <v>2357</v>
      </c>
      <c r="S174" s="520" t="s">
        <v>360</v>
      </c>
      <c r="T174" s="554"/>
      <c r="V174" s="548">
        <f t="shared" si="80"/>
        <v>16</v>
      </c>
      <c r="X174" s="549"/>
      <c r="Y174" s="549"/>
      <c r="Z174" s="549"/>
    </row>
    <row r="175" s="363" customFormat="1" ht="18" customHeight="1" spans="1:26">
      <c r="A175" s="138"/>
      <c r="B175" s="358"/>
      <c r="C175" s="358"/>
      <c r="D175" s="358"/>
      <c r="E175" s="488" t="s">
        <v>361</v>
      </c>
      <c r="F175" s="485" t="s">
        <v>362</v>
      </c>
      <c r="G175" s="485" t="s">
        <v>363</v>
      </c>
      <c r="H175" s="489">
        <f>MAX(VLOOKUP(I170,$B$4:$J$70,4,0),VLOOKUP(I170,$B$4:$J$70,5,0))</f>
        <v>2000</v>
      </c>
      <c r="I175" s="525">
        <f>MIN(VLOOKUP(I170,$B$4:$J$70,4,0),VLOOKUP(I170,$B$4:$J$70,5,0))</f>
        <v>2000</v>
      </c>
      <c r="J175" s="513" t="s">
        <v>364</v>
      </c>
      <c r="K175" s="522">
        <v>14</v>
      </c>
      <c r="L175" s="517"/>
      <c r="M175" s="524">
        <f>R175+2*ROUNDUP((IF(K175&lt;26,10.927,11.212))*K175/10,0)</f>
        <v>253.102597104441</v>
      </c>
      <c r="N175" s="523">
        <f>ROUNDUP(H175/12.5,0)*2</f>
        <v>320</v>
      </c>
      <c r="O175" s="520">
        <f t="shared" si="77"/>
        <v>809.928310734213</v>
      </c>
      <c r="P175" s="373">
        <f t="shared" si="78"/>
        <v>1.208</v>
      </c>
      <c r="Q175" s="545">
        <f t="shared" si="79"/>
        <v>978.393399366929</v>
      </c>
      <c r="R175" s="553">
        <f>((H177+I177-I180*2)+(20-I180*2^0.5))*(2^0.5)</f>
        <v>221.102597104441</v>
      </c>
      <c r="S175" s="520" t="s">
        <v>360</v>
      </c>
      <c r="T175" s="554"/>
      <c r="V175" s="548">
        <f t="shared" si="80"/>
        <v>16</v>
      </c>
      <c r="X175" s="549"/>
      <c r="Y175" s="549"/>
      <c r="Z175" s="549"/>
    </row>
    <row r="176" s="363" customFormat="1" ht="18" customHeight="1" spans="1:26">
      <c r="A176" s="138"/>
      <c r="B176" s="358"/>
      <c r="C176" s="358"/>
      <c r="D176" s="358"/>
      <c r="E176" s="490">
        <f>VLOOKUP(I170,$B$39:$Z$70,20,0)</f>
        <v>96</v>
      </c>
      <c r="F176" s="485">
        <f>VLOOKUP(I170,$B$39:$Z$70,23,0)</f>
        <v>96</v>
      </c>
      <c r="G176" s="485">
        <f>VLOOKUP(I170,$B$39:$Z$70,7,0)</f>
        <v>6</v>
      </c>
      <c r="H176" s="491" t="s">
        <v>365</v>
      </c>
      <c r="I176" s="515" t="s">
        <v>366</v>
      </c>
      <c r="J176" s="513" t="s">
        <v>367</v>
      </c>
      <c r="K176" s="516">
        <v>12</v>
      </c>
      <c r="L176" s="517"/>
      <c r="M176" s="524">
        <f>(R176+S176)/2+2*ROUNDUP((IF(K176&lt;26,10.927,11.212))*K176/10,0)</f>
        <v>2020</v>
      </c>
      <c r="N176" s="526">
        <f>4*(G174+1)+(G176-1)*2</f>
        <v>242</v>
      </c>
      <c r="O176" s="520">
        <f t="shared" si="77"/>
        <v>4888.4</v>
      </c>
      <c r="P176" s="373">
        <f t="shared" si="78"/>
        <v>0.888</v>
      </c>
      <c r="Q176" s="545">
        <f t="shared" si="79"/>
        <v>4340.8992</v>
      </c>
      <c r="R176" s="546">
        <f>H175-I180*2</f>
        <v>1992</v>
      </c>
      <c r="S176" s="520">
        <f>I175-I180*2</f>
        <v>1992</v>
      </c>
      <c r="T176" s="552" t="str">
        <f>ROUND(S176,1)&amp;"~"&amp;ROUND(R176,1)</f>
        <v>1992~1992</v>
      </c>
      <c r="V176" s="548">
        <f t="shared" si="80"/>
        <v>14</v>
      </c>
      <c r="X176" s="549"/>
      <c r="Y176" s="549"/>
      <c r="Z176" s="549"/>
    </row>
    <row r="177" s="363" customFormat="1" ht="18" customHeight="1" spans="1:26">
      <c r="A177" s="138"/>
      <c r="B177" s="358"/>
      <c r="C177" s="358"/>
      <c r="D177" s="358"/>
      <c r="E177" s="492"/>
      <c r="F177" s="493"/>
      <c r="G177" s="493"/>
      <c r="H177" s="494">
        <f>VLOOKUP(I170,$B$4:$J$70,6,0)</f>
        <v>70</v>
      </c>
      <c r="I177" s="525">
        <f>VLOOKUP(I170,$B$4:$J$70,7,0)</f>
        <v>80</v>
      </c>
      <c r="J177" s="513" t="s">
        <v>368</v>
      </c>
      <c r="K177" s="516">
        <v>12</v>
      </c>
      <c r="L177" s="517"/>
      <c r="M177" s="524">
        <f>(R177+S177)/2+2*ROUNDUP((IF(K177&lt;26,10.927,11.212))*K177/10,0)</f>
        <v>2028.79204048397</v>
      </c>
      <c r="N177" s="373">
        <f>2*(E174+1)+F174*2</f>
        <v>392</v>
      </c>
      <c r="O177" s="520">
        <f t="shared" si="77"/>
        <v>7952.86479869715</v>
      </c>
      <c r="P177" s="373">
        <f t="shared" si="78"/>
        <v>0.888</v>
      </c>
      <c r="Q177" s="545">
        <f t="shared" si="79"/>
        <v>7062.14394124307</v>
      </c>
      <c r="R177" s="546">
        <f>((I173-H173)^2+H175^2)^0.5</f>
        <v>2000.79204048397</v>
      </c>
      <c r="S177" s="520">
        <f>((I173-H173)^2+I175^2)^0.5</f>
        <v>2000.79204048397</v>
      </c>
      <c r="T177" s="552" t="str">
        <f>ROUND(S177,1)&amp;"~"&amp;ROUND(R177,1)</f>
        <v>2000.8~2000.8</v>
      </c>
      <c r="V177" s="548">
        <f t="shared" si="80"/>
        <v>14</v>
      </c>
      <c r="X177" s="549"/>
      <c r="Y177" s="549"/>
      <c r="Z177" s="549"/>
    </row>
    <row r="178" s="363" customFormat="1" ht="18" customHeight="1" spans="1:26">
      <c r="A178" s="138"/>
      <c r="B178" s="358"/>
      <c r="C178" s="358"/>
      <c r="D178" s="358"/>
      <c r="E178" s="495" t="s">
        <v>369</v>
      </c>
      <c r="F178" s="496"/>
      <c r="G178" s="497"/>
      <c r="H178" s="498" t="s">
        <v>370</v>
      </c>
      <c r="I178" s="527"/>
      <c r="J178" s="513" t="s">
        <v>371</v>
      </c>
      <c r="K178" s="522">
        <v>8</v>
      </c>
      <c r="L178" s="517"/>
      <c r="M178" s="524">
        <f>R178+11</f>
        <v>83</v>
      </c>
      <c r="N178" s="528">
        <f>ROUNDDOWN(((VLOOKUP(I170,$B$39:$Z$70,2,0))/(VLOOKUP(I170,$B$39:$Z$70,4,0))-1),0)/4*((VLOOKUP(I170,$B$39:$Z$70,20,0))+1)</f>
        <v>4559</v>
      </c>
      <c r="O178" s="520">
        <f t="shared" si="77"/>
        <v>3783.97</v>
      </c>
      <c r="P178" s="373">
        <f t="shared" si="78"/>
        <v>0.395</v>
      </c>
      <c r="Q178" s="545">
        <f t="shared" si="79"/>
        <v>1494.66815</v>
      </c>
      <c r="R178" s="553">
        <f>I177-2*I180</f>
        <v>72</v>
      </c>
      <c r="S178" s="520" t="s">
        <v>360</v>
      </c>
      <c r="T178" s="554"/>
      <c r="V178" s="555"/>
      <c r="X178" s="549"/>
      <c r="Y178" s="549"/>
      <c r="Z178" s="549"/>
    </row>
    <row r="179" s="363" customFormat="1" ht="18" customHeight="1" spans="1:26">
      <c r="A179" s="138"/>
      <c r="B179" s="358"/>
      <c r="C179" s="358"/>
      <c r="D179" s="358"/>
      <c r="E179" s="499" t="s">
        <v>372</v>
      </c>
      <c r="F179" s="500" t="s">
        <v>373</v>
      </c>
      <c r="G179" s="501" t="s">
        <v>374</v>
      </c>
      <c r="H179" s="498">
        <f>VLOOKUP(I170,$B$4:$J$70,8,0)</f>
        <v>2365</v>
      </c>
      <c r="I179" s="527"/>
      <c r="J179" s="513" t="s">
        <v>375</v>
      </c>
      <c r="K179" s="522">
        <v>8</v>
      </c>
      <c r="L179" s="517"/>
      <c r="M179" s="524">
        <f>R179+11</f>
        <v>73</v>
      </c>
      <c r="N179" s="529">
        <f>ROUND(E176/4*G174,0)*2</f>
        <v>2736</v>
      </c>
      <c r="O179" s="520">
        <f t="shared" si="77"/>
        <v>1997.28</v>
      </c>
      <c r="P179" s="373">
        <f t="shared" si="78"/>
        <v>0.395</v>
      </c>
      <c r="Q179" s="545">
        <f t="shared" si="79"/>
        <v>788.9256</v>
      </c>
      <c r="R179" s="553">
        <f>H177-2*I180</f>
        <v>62</v>
      </c>
      <c r="S179" s="520" t="s">
        <v>360</v>
      </c>
      <c r="T179" s="554"/>
      <c r="V179" s="555"/>
      <c r="X179" s="549"/>
      <c r="Y179" s="549"/>
      <c r="Z179" s="549"/>
    </row>
    <row r="180" s="363" customFormat="1" ht="18" customHeight="1" spans="1:26">
      <c r="A180" s="138"/>
      <c r="B180" s="358"/>
      <c r="C180" s="358"/>
      <c r="D180" s="358"/>
      <c r="E180" s="502">
        <f>IF(I170=0,0,ROUND(((H173+I173)/2*H177*2+H179*I177+0.2*0.2+0.25*0.05*2)*(H175+I175)/2/1000000,1))</f>
        <v>573.7</v>
      </c>
      <c r="F180" s="503">
        <f>IF(I170=0,0,ROUND(Q178+Q179,1))</f>
        <v>2283.6</v>
      </c>
      <c r="G180" s="504">
        <f>IF(I170=0,0,ROUND(Q172+Q173+Q174+Q175+Q176+Q177,1))</f>
        <v>69522.1</v>
      </c>
      <c r="H180" s="505" t="s">
        <v>376</v>
      </c>
      <c r="I180" s="530">
        <f>$P$3</f>
        <v>4</v>
      </c>
      <c r="J180" s="531" t="s">
        <v>377</v>
      </c>
      <c r="K180" s="532" t="str">
        <f>"C40混凝土:"&amp;ROUND(((H173+I173)/2*H177*2+H179*I177+0.2*0.2+0.25*0.05*2)*(H175+I175)/2/1000000,1)&amp;"m"&amp;"      "&amp;"HPB300:"&amp;ROUND(Q178+Q179,1)&amp;"kg       "&amp;"HRB400:"&amp;ROUND(Q172+Q173+Q174+Q175+Q176+Q177,1)&amp;"kg"</f>
        <v>C40混凝土:573.7m      HPB300:2283.6kg       HRB400:69522.1kg</v>
      </c>
      <c r="L180" s="532"/>
      <c r="M180" s="532"/>
      <c r="N180" s="532"/>
      <c r="O180" s="532"/>
      <c r="P180" s="532"/>
      <c r="Q180" s="556"/>
      <c r="R180" s="557" t="s">
        <v>378</v>
      </c>
      <c r="S180" s="532">
        <f>ROUND(SUM(Q172:Q179)/ROUND(((H173+I173)/2*H177*2+H179*I177+0.2*0.2+0.25*0.05*2)*(H175+I175)/2/1000000,1),1)</f>
        <v>125.2</v>
      </c>
      <c r="T180" s="558"/>
      <c r="X180" s="549"/>
      <c r="Y180" s="549"/>
      <c r="Z180" s="549"/>
    </row>
    <row r="181" s="363" customFormat="1" ht="15" spans="1:15">
      <c r="A181" s="138"/>
      <c r="C181" s="358"/>
      <c r="I181" s="365"/>
      <c r="K181" s="366"/>
      <c r="O181" s="366"/>
    </row>
    <row r="182" s="363" customFormat="1" ht="9.95" customHeight="1" spans="1:22">
      <c r="A182" s="138"/>
      <c r="B182" s="358" t="str">
        <f>B13</f>
        <v>西U1</v>
      </c>
      <c r="C182" s="358"/>
      <c r="D182" s="358"/>
      <c r="E182" s="368" t="s">
        <v>342</v>
      </c>
      <c r="F182" s="369"/>
      <c r="G182" s="369"/>
      <c r="H182" s="482" t="s">
        <v>343</v>
      </c>
      <c r="I182" s="509" t="str">
        <f>B182</f>
        <v>西U1</v>
      </c>
      <c r="J182" s="510" t="s">
        <v>344</v>
      </c>
      <c r="K182" s="369" t="s">
        <v>345</v>
      </c>
      <c r="L182" s="369" t="s">
        <v>346</v>
      </c>
      <c r="M182" s="511" t="s">
        <v>347</v>
      </c>
      <c r="N182" s="369" t="s">
        <v>348</v>
      </c>
      <c r="O182" s="511" t="s">
        <v>349</v>
      </c>
      <c r="P182" s="511" t="s">
        <v>350</v>
      </c>
      <c r="Q182" s="537" t="s">
        <v>351</v>
      </c>
      <c r="R182" s="538" t="s">
        <v>352</v>
      </c>
      <c r="S182" s="539"/>
      <c r="T182" s="540"/>
      <c r="V182" s="358" t="s">
        <v>353</v>
      </c>
    </row>
    <row r="183" s="358" customFormat="1" ht="9.95" customHeight="1" spans="5:20">
      <c r="E183" s="371"/>
      <c r="F183" s="373"/>
      <c r="G183" s="373"/>
      <c r="H183" s="483"/>
      <c r="I183" s="512"/>
      <c r="J183" s="513"/>
      <c r="K183" s="373"/>
      <c r="L183" s="373"/>
      <c r="M183" s="514"/>
      <c r="N183" s="373"/>
      <c r="O183" s="514"/>
      <c r="P183" s="514"/>
      <c r="Q183" s="541"/>
      <c r="R183" s="542"/>
      <c r="S183" s="543"/>
      <c r="T183" s="544"/>
    </row>
    <row r="184" s="363" customFormat="1" ht="36" customHeight="1" spans="1:26">
      <c r="A184" s="138"/>
      <c r="B184" s="358"/>
      <c r="C184" s="358"/>
      <c r="D184" s="358"/>
      <c r="E184" s="371"/>
      <c r="F184" s="373"/>
      <c r="G184" s="373"/>
      <c r="H184" s="373" t="s">
        <v>354</v>
      </c>
      <c r="I184" s="515"/>
      <c r="J184" s="513" t="s">
        <v>355</v>
      </c>
      <c r="K184" s="516">
        <f>'1.U型槽主筋验算'!K11</f>
        <v>25</v>
      </c>
      <c r="L184" s="517"/>
      <c r="M184" s="518">
        <f>(R184+S184)/2+ROUNDUP((IF(K184&lt;26,10.927,11.212))*K184/10,0)*2</f>
        <v>4132.404</v>
      </c>
      <c r="N184" s="519">
        <f>ROUNDUP((H187/12.5),0)*IF(I185&gt;600,2,1)</f>
        <v>400</v>
      </c>
      <c r="O184" s="520">
        <f t="shared" ref="O184:O191" si="81">M184*N184/100</f>
        <v>16529.616</v>
      </c>
      <c r="P184" s="373">
        <f t="shared" ref="P184:P191" si="82">ROUND(K184^2*PI()/4/1000000*7850,3)</f>
        <v>3.853</v>
      </c>
      <c r="Q184" s="545">
        <f t="shared" ref="Q184:Q191" si="83">O184*P184</f>
        <v>63688.610448</v>
      </c>
      <c r="R184" s="546">
        <f>(H185+I189-I192*2)*2+(H191-I192*2)+(H189-I192*2)*2</f>
        <v>4076.404</v>
      </c>
      <c r="S184" s="520">
        <f>(I185+I189-I192*2)*2+(H191-I192*2)+(H189-I192*2)*2</f>
        <v>4076.404</v>
      </c>
      <c r="T184" s="547">
        <f>R186</f>
        <v>2357</v>
      </c>
      <c r="V184" s="548">
        <f t="shared" ref="V184:V189" si="84">ROUNDUP((IF(K184&lt;26,10.927,11.212))*K184/10,0)</f>
        <v>28</v>
      </c>
      <c r="X184" s="549"/>
      <c r="Y184" s="549"/>
      <c r="Z184" s="549"/>
    </row>
    <row r="185" s="363" customFormat="1" ht="18" customHeight="1" spans="1:26">
      <c r="A185" s="138"/>
      <c r="B185" s="358"/>
      <c r="C185" s="358"/>
      <c r="D185" s="358"/>
      <c r="E185" s="484" t="s">
        <v>318</v>
      </c>
      <c r="F185" s="485" t="s">
        <v>356</v>
      </c>
      <c r="G185" s="485" t="s">
        <v>357</v>
      </c>
      <c r="H185" s="486">
        <f>MIN(VLOOKUP(I182,$B$4:$J$70,2,0),VLOOKUP(I182,$B$4:$J$70,3,0))</f>
        <v>725.702</v>
      </c>
      <c r="I185" s="521">
        <f>MAX(VLOOKUP(I182,$B$4:$J$70,2,0),VLOOKUP(I182,$B$4:$J$70,3,0))</f>
        <v>725.702</v>
      </c>
      <c r="J185" s="513" t="s">
        <v>358</v>
      </c>
      <c r="K185" s="522">
        <v>12</v>
      </c>
      <c r="L185" s="517"/>
      <c r="M185" s="518">
        <f>(R185+S185)/2+ROUNDUP((IF(K185&lt;26,10.927,11.212))*K185/10,0)*2</f>
        <v>825.702</v>
      </c>
      <c r="N185" s="523">
        <f>ROUNDUP((H187/12.5*1),0)*2</f>
        <v>400</v>
      </c>
      <c r="O185" s="520">
        <f t="shared" si="81"/>
        <v>3302.808</v>
      </c>
      <c r="P185" s="373">
        <f t="shared" si="82"/>
        <v>0.888</v>
      </c>
      <c r="Q185" s="545">
        <f t="shared" si="83"/>
        <v>2932.893504</v>
      </c>
      <c r="R185" s="550">
        <f>H185+I189-I192*2</f>
        <v>797.702</v>
      </c>
      <c r="S185" s="551">
        <f>I185+I189-I192*2</f>
        <v>797.702</v>
      </c>
      <c r="T185" s="552" t="str">
        <f>ROUND(R185,1)&amp;"~"&amp;ROUND(S185,1)</f>
        <v>797.7~797.7</v>
      </c>
      <c r="V185" s="548">
        <f t="shared" si="84"/>
        <v>14</v>
      </c>
      <c r="X185" s="549"/>
      <c r="Y185" s="549"/>
      <c r="Z185" s="549"/>
    </row>
    <row r="186" s="363" customFormat="1" ht="18" customHeight="1" spans="1:26">
      <c r="A186" s="138"/>
      <c r="B186" s="358"/>
      <c r="C186" s="358"/>
      <c r="D186" s="358"/>
      <c r="E186" s="484">
        <f>VLOOKUP(I182,$B$39:$Z$70,3,0)</f>
        <v>187</v>
      </c>
      <c r="F186" s="487">
        <f>VLOOKUP(I182,$B$39:$Z$70,17,0)</f>
        <v>8</v>
      </c>
      <c r="G186" s="485">
        <f>VLOOKUP(I182,$B$39:$Z$70,12,0)</f>
        <v>57</v>
      </c>
      <c r="H186" s="485" t="s">
        <v>303</v>
      </c>
      <c r="I186" s="515"/>
      <c r="J186" s="513" t="s">
        <v>359</v>
      </c>
      <c r="K186" s="516">
        <v>14</v>
      </c>
      <c r="L186" s="517"/>
      <c r="M186" s="524">
        <f>R186+2*ROUNDUP((IF(K186&lt;26,10.927,11.212))*K186/10,0)</f>
        <v>2389</v>
      </c>
      <c r="N186" s="519">
        <f>ROUNDUP(H187/12.5,0)</f>
        <v>200</v>
      </c>
      <c r="O186" s="520">
        <f t="shared" si="81"/>
        <v>4778</v>
      </c>
      <c r="P186" s="373">
        <f t="shared" si="82"/>
        <v>1.208</v>
      </c>
      <c r="Q186" s="545">
        <f t="shared" si="83"/>
        <v>5771.824</v>
      </c>
      <c r="R186" s="553">
        <f>H191-I192*2</f>
        <v>2357</v>
      </c>
      <c r="S186" s="520" t="s">
        <v>360</v>
      </c>
      <c r="T186" s="554"/>
      <c r="V186" s="548">
        <f t="shared" si="84"/>
        <v>16</v>
      </c>
      <c r="X186" s="549"/>
      <c r="Y186" s="549"/>
      <c r="Z186" s="549"/>
    </row>
    <row r="187" s="363" customFormat="1" ht="18" customHeight="1" spans="1:26">
      <c r="A187" s="138"/>
      <c r="B187" s="358"/>
      <c r="C187" s="358"/>
      <c r="D187" s="358"/>
      <c r="E187" s="488" t="s">
        <v>361</v>
      </c>
      <c r="F187" s="485" t="s">
        <v>362</v>
      </c>
      <c r="G187" s="485" t="s">
        <v>363</v>
      </c>
      <c r="H187" s="489">
        <f>MAX(VLOOKUP(I182,$B$4:$J$70,4,0),VLOOKUP(I182,$B$4:$J$70,5,0))</f>
        <v>2500</v>
      </c>
      <c r="I187" s="525">
        <f>MIN(VLOOKUP(I182,$B$4:$J$70,4,0),VLOOKUP(I182,$B$4:$J$70,5,0))</f>
        <v>2500</v>
      </c>
      <c r="J187" s="513" t="s">
        <v>364</v>
      </c>
      <c r="K187" s="522">
        <v>14</v>
      </c>
      <c r="L187" s="517"/>
      <c r="M187" s="524">
        <f>R187+2*ROUNDUP((IF(K187&lt;26,10.927,11.212))*K187/10,0)</f>
        <v>253.102597104441</v>
      </c>
      <c r="N187" s="523">
        <f>ROUNDUP(H187/12.5,0)*2</f>
        <v>400</v>
      </c>
      <c r="O187" s="520">
        <f t="shared" si="81"/>
        <v>1012.41038841777</v>
      </c>
      <c r="P187" s="373">
        <f t="shared" si="82"/>
        <v>1.208</v>
      </c>
      <c r="Q187" s="545">
        <f t="shared" si="83"/>
        <v>1222.99174920866</v>
      </c>
      <c r="R187" s="553">
        <f>((H189+I189-I192*2)+(20-I192*2^0.5))*(2^0.5)</f>
        <v>221.102597104441</v>
      </c>
      <c r="S187" s="520" t="s">
        <v>360</v>
      </c>
      <c r="T187" s="554"/>
      <c r="V187" s="548">
        <f t="shared" si="84"/>
        <v>16</v>
      </c>
      <c r="X187" s="549"/>
      <c r="Y187" s="549"/>
      <c r="Z187" s="549"/>
    </row>
    <row r="188" s="363" customFormat="1" ht="18" customHeight="1" spans="1:26">
      <c r="A188" s="138"/>
      <c r="B188" s="358"/>
      <c r="C188" s="358"/>
      <c r="D188" s="358"/>
      <c r="E188" s="490">
        <f>VLOOKUP(I182,$B$39:$Z$70,20,0)</f>
        <v>115</v>
      </c>
      <c r="F188" s="485">
        <f>VLOOKUP(I182,$B$39:$Z$70,23,0)</f>
        <v>115</v>
      </c>
      <c r="G188" s="485">
        <f>VLOOKUP(I182,$B$39:$Z$70,7,0)</f>
        <v>6</v>
      </c>
      <c r="H188" s="491" t="s">
        <v>365</v>
      </c>
      <c r="I188" s="515" t="s">
        <v>366</v>
      </c>
      <c r="J188" s="513" t="s">
        <v>367</v>
      </c>
      <c r="K188" s="516">
        <v>12</v>
      </c>
      <c r="L188" s="517"/>
      <c r="M188" s="524">
        <f>(R188+S188)/2+2*ROUNDUP((IF(K188&lt;26,10.927,11.212))*K188/10,0)</f>
        <v>2520</v>
      </c>
      <c r="N188" s="526">
        <f>4*(G186+1)+(G188-1)*2</f>
        <v>242</v>
      </c>
      <c r="O188" s="520">
        <f t="shared" si="81"/>
        <v>6098.4</v>
      </c>
      <c r="P188" s="373">
        <f t="shared" si="82"/>
        <v>0.888</v>
      </c>
      <c r="Q188" s="545">
        <f t="shared" si="83"/>
        <v>5415.3792</v>
      </c>
      <c r="R188" s="546">
        <f>H187-I192*2</f>
        <v>2492</v>
      </c>
      <c r="S188" s="520">
        <f>I187-I192*2</f>
        <v>2492</v>
      </c>
      <c r="T188" s="552" t="str">
        <f>ROUND(S188,1)&amp;"~"&amp;ROUND(R188,1)</f>
        <v>2492~2492</v>
      </c>
      <c r="V188" s="548">
        <f t="shared" si="84"/>
        <v>14</v>
      </c>
      <c r="X188" s="549"/>
      <c r="Y188" s="549"/>
      <c r="Z188" s="549"/>
    </row>
    <row r="189" s="363" customFormat="1" ht="18" customHeight="1" spans="1:26">
      <c r="A189" s="138"/>
      <c r="B189" s="358"/>
      <c r="C189" s="358"/>
      <c r="D189" s="358"/>
      <c r="E189" s="492"/>
      <c r="F189" s="493"/>
      <c r="G189" s="493"/>
      <c r="H189" s="494">
        <f>VLOOKUP(I182,$B$4:$J$70,6,0)</f>
        <v>70</v>
      </c>
      <c r="I189" s="525">
        <f>VLOOKUP(I182,$B$4:$J$70,7,0)</f>
        <v>80</v>
      </c>
      <c r="J189" s="513" t="s">
        <v>368</v>
      </c>
      <c r="K189" s="516">
        <v>12</v>
      </c>
      <c r="L189" s="517"/>
      <c r="M189" s="524">
        <f>(R189+S189)/2+2*ROUNDUP((IF(K189&lt;26,10.927,11.212))*K189/10,0)</f>
        <v>2528</v>
      </c>
      <c r="N189" s="373">
        <f>2*(E186+1)+F186*2</f>
        <v>392</v>
      </c>
      <c r="O189" s="520">
        <f t="shared" si="81"/>
        <v>9909.76</v>
      </c>
      <c r="P189" s="373">
        <f t="shared" si="82"/>
        <v>0.888</v>
      </c>
      <c r="Q189" s="545">
        <f t="shared" si="83"/>
        <v>8799.86688</v>
      </c>
      <c r="R189" s="546">
        <f>((I185-H185)^2+H187^2)^0.5</f>
        <v>2500</v>
      </c>
      <c r="S189" s="520">
        <f>((I185-H185)^2+I187^2)^0.5</f>
        <v>2500</v>
      </c>
      <c r="T189" s="552" t="str">
        <f>ROUND(S189,1)&amp;"~"&amp;ROUND(R189,1)</f>
        <v>2500~2500</v>
      </c>
      <c r="V189" s="548">
        <f t="shared" si="84"/>
        <v>14</v>
      </c>
      <c r="X189" s="549"/>
      <c r="Y189" s="549"/>
      <c r="Z189" s="549"/>
    </row>
    <row r="190" s="363" customFormat="1" ht="18" customHeight="1" spans="1:26">
      <c r="A190" s="138"/>
      <c r="B190" s="358"/>
      <c r="C190" s="358"/>
      <c r="D190" s="358"/>
      <c r="E190" s="495" t="s">
        <v>369</v>
      </c>
      <c r="F190" s="496"/>
      <c r="G190" s="497"/>
      <c r="H190" s="498" t="s">
        <v>370</v>
      </c>
      <c r="I190" s="527"/>
      <c r="J190" s="513" t="s">
        <v>371</v>
      </c>
      <c r="K190" s="522">
        <v>8</v>
      </c>
      <c r="L190" s="517"/>
      <c r="M190" s="524">
        <f>R190+11</f>
        <v>83</v>
      </c>
      <c r="N190" s="528">
        <f>ROUNDDOWN(((VLOOKUP(I182,$B$39:$Z$70,2,0))/(VLOOKUP(I182,$B$39:$Z$70,4,0))-1),0)/4*((VLOOKUP(I182,$B$39:$Z$70,20,0))+1)</f>
        <v>5452</v>
      </c>
      <c r="O190" s="520">
        <f t="shared" si="81"/>
        <v>4525.16</v>
      </c>
      <c r="P190" s="373">
        <f t="shared" si="82"/>
        <v>0.395</v>
      </c>
      <c r="Q190" s="545">
        <f t="shared" si="83"/>
        <v>1787.4382</v>
      </c>
      <c r="R190" s="553">
        <f>I189-2*I192</f>
        <v>72</v>
      </c>
      <c r="S190" s="520" t="s">
        <v>360</v>
      </c>
      <c r="T190" s="554"/>
      <c r="V190" s="555"/>
      <c r="X190" s="549"/>
      <c r="Y190" s="549"/>
      <c r="Z190" s="549"/>
    </row>
    <row r="191" s="363" customFormat="1" ht="18" customHeight="1" spans="1:26">
      <c r="A191" s="138"/>
      <c r="B191" s="358"/>
      <c r="C191" s="358"/>
      <c r="D191" s="358"/>
      <c r="E191" s="499" t="s">
        <v>372</v>
      </c>
      <c r="F191" s="500" t="s">
        <v>373</v>
      </c>
      <c r="G191" s="501" t="s">
        <v>374</v>
      </c>
      <c r="H191" s="498">
        <f>VLOOKUP(I182,$B$4:$J$70,8,0)</f>
        <v>2365</v>
      </c>
      <c r="I191" s="527"/>
      <c r="J191" s="513" t="s">
        <v>375</v>
      </c>
      <c r="K191" s="522">
        <v>8</v>
      </c>
      <c r="L191" s="517"/>
      <c r="M191" s="524">
        <f>R191+11</f>
        <v>73</v>
      </c>
      <c r="N191" s="529">
        <f>ROUND(E188/4*G186,0)*2</f>
        <v>3278</v>
      </c>
      <c r="O191" s="520">
        <f t="shared" si="81"/>
        <v>2392.94</v>
      </c>
      <c r="P191" s="373">
        <f t="shared" si="82"/>
        <v>0.395</v>
      </c>
      <c r="Q191" s="545">
        <f t="shared" si="83"/>
        <v>945.2113</v>
      </c>
      <c r="R191" s="553">
        <f>H189-2*I192</f>
        <v>62</v>
      </c>
      <c r="S191" s="520" t="s">
        <v>360</v>
      </c>
      <c r="T191" s="554"/>
      <c r="V191" s="555"/>
      <c r="X191" s="549"/>
      <c r="Y191" s="549"/>
      <c r="Z191" s="549"/>
    </row>
    <row r="192" s="363" customFormat="1" ht="18" customHeight="1" spans="1:26">
      <c r="A192" s="138"/>
      <c r="B192" s="358"/>
      <c r="C192" s="358"/>
      <c r="D192" s="358"/>
      <c r="E192" s="502">
        <f>IF(I182=0,0,ROUND(((H185+I185)/2*H189*2+H191*I189+0.2*0.2+0.25*0.05*2)*(H187+I187)/2/1000000,1))</f>
        <v>727</v>
      </c>
      <c r="F192" s="503">
        <f>IF(I182=0,0,ROUND(Q190+Q191,1))</f>
        <v>2732.6</v>
      </c>
      <c r="G192" s="504">
        <f>IF(I182=0,0,ROUND(Q184+Q185+Q186+Q187+Q188+Q189,1))</f>
        <v>87831.6</v>
      </c>
      <c r="H192" s="505" t="s">
        <v>376</v>
      </c>
      <c r="I192" s="530">
        <f>$P$3</f>
        <v>4</v>
      </c>
      <c r="J192" s="531" t="s">
        <v>377</v>
      </c>
      <c r="K192" s="532" t="str">
        <f>"C40混凝土:"&amp;ROUND(((H185+I185)/2*H189*2+H191*I189+0.2*0.2+0.25*0.05*2)*(H187+I187)/2/1000000,1)&amp;"m"&amp;"      "&amp;"HPB300:"&amp;ROUND(Q190+Q191,1)&amp;"kg       "&amp;"HRB400:"&amp;ROUND(Q184+Q185+Q186+Q187+Q188+Q189,1)&amp;"kg"</f>
        <v>C40混凝土:727m      HPB300:2732.6kg       HRB400:87831.6kg</v>
      </c>
      <c r="L192" s="532"/>
      <c r="M192" s="532"/>
      <c r="N192" s="532"/>
      <c r="O192" s="532"/>
      <c r="P192" s="532"/>
      <c r="Q192" s="556"/>
      <c r="R192" s="557" t="s">
        <v>378</v>
      </c>
      <c r="S192" s="532">
        <f>ROUND(SUM(Q184:Q191)/ROUND(((H185+I185)/2*H189*2+H191*I189+0.2*0.2+0.25*0.05*2)*(H187+I187)/2/1000000,1),1)</f>
        <v>124.6</v>
      </c>
      <c r="T192" s="558"/>
      <c r="X192" s="549"/>
      <c r="Y192" s="549"/>
      <c r="Z192" s="549"/>
    </row>
    <row r="193" s="363" customFormat="1" ht="15" spans="1:15">
      <c r="A193" s="138"/>
      <c r="C193" s="358"/>
      <c r="I193" s="365"/>
      <c r="K193" s="366"/>
      <c r="O193" s="366"/>
    </row>
    <row r="194" s="363" customFormat="1" ht="9.95" customHeight="1" spans="1:22">
      <c r="A194" s="138"/>
      <c r="B194" s="358" t="str">
        <f>B14</f>
        <v>东U1</v>
      </c>
      <c r="C194" s="358"/>
      <c r="D194" s="358"/>
      <c r="E194" s="368" t="s">
        <v>342</v>
      </c>
      <c r="F194" s="369"/>
      <c r="G194" s="369"/>
      <c r="H194" s="482" t="s">
        <v>343</v>
      </c>
      <c r="I194" s="509" t="str">
        <f>B194</f>
        <v>东U1</v>
      </c>
      <c r="J194" s="510" t="s">
        <v>344</v>
      </c>
      <c r="K194" s="369" t="s">
        <v>345</v>
      </c>
      <c r="L194" s="369" t="s">
        <v>346</v>
      </c>
      <c r="M194" s="511" t="s">
        <v>347</v>
      </c>
      <c r="N194" s="369" t="s">
        <v>348</v>
      </c>
      <c r="O194" s="511" t="s">
        <v>349</v>
      </c>
      <c r="P194" s="511" t="s">
        <v>350</v>
      </c>
      <c r="Q194" s="537" t="s">
        <v>351</v>
      </c>
      <c r="R194" s="538" t="s">
        <v>352</v>
      </c>
      <c r="S194" s="539"/>
      <c r="T194" s="540"/>
      <c r="V194" s="358" t="s">
        <v>353</v>
      </c>
    </row>
    <row r="195" s="358" customFormat="1" ht="9.95" customHeight="1" spans="5:20">
      <c r="E195" s="371"/>
      <c r="F195" s="373"/>
      <c r="G195" s="373"/>
      <c r="H195" s="483"/>
      <c r="I195" s="512"/>
      <c r="J195" s="513"/>
      <c r="K195" s="373"/>
      <c r="L195" s="373"/>
      <c r="M195" s="514"/>
      <c r="N195" s="373"/>
      <c r="O195" s="514"/>
      <c r="P195" s="514"/>
      <c r="Q195" s="541"/>
      <c r="R195" s="542"/>
      <c r="S195" s="543"/>
      <c r="T195" s="544"/>
    </row>
    <row r="196" s="363" customFormat="1" ht="36" customHeight="1" spans="1:26">
      <c r="A196" s="138"/>
      <c r="B196" s="358"/>
      <c r="C196" s="358"/>
      <c r="D196" s="358"/>
      <c r="E196" s="371"/>
      <c r="F196" s="373"/>
      <c r="G196" s="373"/>
      <c r="H196" s="373" t="s">
        <v>354</v>
      </c>
      <c r="I196" s="515"/>
      <c r="J196" s="513" t="s">
        <v>355</v>
      </c>
      <c r="K196" s="516">
        <f>'1.U型槽主筋验算'!K12</f>
        <v>25</v>
      </c>
      <c r="L196" s="517"/>
      <c r="M196" s="518">
        <f>(R196+S196)/2+ROUNDUP((IF(K196&lt;26,10.927,11.212))*K196/10,0)*2</f>
        <v>4216.094</v>
      </c>
      <c r="N196" s="519">
        <f>ROUNDUP((H199/12.5),0)*IF(I197&gt;600,2,1)</f>
        <v>128</v>
      </c>
      <c r="O196" s="520">
        <f t="shared" ref="O196:O203" si="85">M196*N196/100</f>
        <v>5396.60032</v>
      </c>
      <c r="P196" s="373">
        <f t="shared" ref="P196:P203" si="86">ROUND(K196^2*PI()/4/1000000*7850,3)</f>
        <v>3.853</v>
      </c>
      <c r="Q196" s="545">
        <f t="shared" ref="Q196:Q203" si="87">O196*P196</f>
        <v>20793.10103296</v>
      </c>
      <c r="R196" s="546">
        <f>(H197+I201-I204*2)*2+(H203-I204*2)+(H201-I204*2)*2</f>
        <v>4098.634</v>
      </c>
      <c r="S196" s="520">
        <f>(I197+I201-I204*2)*2+(H203-I204*2)+(H201-I204*2)*2</f>
        <v>4221.554</v>
      </c>
      <c r="T196" s="547">
        <f>R198</f>
        <v>2377</v>
      </c>
      <c r="V196" s="548">
        <f t="shared" ref="V196:V201" si="88">ROUNDUP((IF(K196&lt;26,10.927,11.212))*K196/10,0)</f>
        <v>28</v>
      </c>
      <c r="X196" s="549"/>
      <c r="Y196" s="549"/>
      <c r="Z196" s="549"/>
    </row>
    <row r="197" s="363" customFormat="1" ht="18" customHeight="1" spans="1:26">
      <c r="A197" s="138"/>
      <c r="B197" s="358"/>
      <c r="C197" s="358"/>
      <c r="D197" s="358"/>
      <c r="E197" s="484" t="s">
        <v>318</v>
      </c>
      <c r="F197" s="485" t="s">
        <v>356</v>
      </c>
      <c r="G197" s="485" t="s">
        <v>357</v>
      </c>
      <c r="H197" s="486">
        <f>MIN(VLOOKUP(I194,$B$4:$J$70,2,0),VLOOKUP(I194,$B$4:$J$70,3,0))</f>
        <v>706.817</v>
      </c>
      <c r="I197" s="521">
        <f>MAX(VLOOKUP(I194,$B$4:$J$70,2,0),VLOOKUP(I194,$B$4:$J$70,3,0))</f>
        <v>768.277</v>
      </c>
      <c r="J197" s="513" t="s">
        <v>358</v>
      </c>
      <c r="K197" s="522">
        <v>12</v>
      </c>
      <c r="L197" s="517"/>
      <c r="M197" s="518">
        <f>(R197+S197)/2+ROUNDUP((IF(K197&lt;26,10.927,11.212))*K197/10,0)*2</f>
        <v>847.547</v>
      </c>
      <c r="N197" s="523">
        <f>ROUNDUP((H199/12.5*1),0)*2</f>
        <v>128</v>
      </c>
      <c r="O197" s="520">
        <f t="shared" si="85"/>
        <v>1084.86016</v>
      </c>
      <c r="P197" s="373">
        <f t="shared" si="86"/>
        <v>0.888</v>
      </c>
      <c r="Q197" s="545">
        <f t="shared" si="87"/>
        <v>963.35582208</v>
      </c>
      <c r="R197" s="550">
        <f>H197+I201-I204*2</f>
        <v>788.817</v>
      </c>
      <c r="S197" s="551">
        <f>I197+I201-I204*2</f>
        <v>850.277</v>
      </c>
      <c r="T197" s="552" t="str">
        <f>ROUND(R197,1)&amp;"~"&amp;ROUND(S197,1)</f>
        <v>788.8~850.3</v>
      </c>
      <c r="V197" s="548">
        <f t="shared" si="88"/>
        <v>14</v>
      </c>
      <c r="X197" s="549"/>
      <c r="Y197" s="549"/>
      <c r="Z197" s="549"/>
    </row>
    <row r="198" s="363" customFormat="1" ht="18" customHeight="1" spans="1:26">
      <c r="A198" s="138"/>
      <c r="B198" s="358"/>
      <c r="C198" s="358"/>
      <c r="D198" s="358"/>
      <c r="E198" s="484">
        <f>VLOOKUP(I194,$B$39:$Z$70,3,0)</f>
        <v>189</v>
      </c>
      <c r="F198" s="487">
        <f>VLOOKUP(I194,$B$39:$Z$70,17,0)</f>
        <v>8</v>
      </c>
      <c r="G198" s="485">
        <f>VLOOKUP(I194,$B$39:$Z$70,12,0)</f>
        <v>60</v>
      </c>
      <c r="H198" s="485" t="s">
        <v>303</v>
      </c>
      <c r="I198" s="515"/>
      <c r="J198" s="513" t="s">
        <v>359</v>
      </c>
      <c r="K198" s="516">
        <v>14</v>
      </c>
      <c r="L198" s="517"/>
      <c r="M198" s="524">
        <f>R198+2*ROUNDUP((IF(K198&lt;26,10.927,11.212))*K198/10,0)</f>
        <v>2409</v>
      </c>
      <c r="N198" s="519">
        <f>ROUNDUP(H199/12.5,0)</f>
        <v>64</v>
      </c>
      <c r="O198" s="520">
        <f t="shared" si="85"/>
        <v>1541.76</v>
      </c>
      <c r="P198" s="373">
        <f t="shared" si="86"/>
        <v>1.208</v>
      </c>
      <c r="Q198" s="545">
        <f t="shared" si="87"/>
        <v>1862.44608</v>
      </c>
      <c r="R198" s="553">
        <f>H203-I204*2</f>
        <v>2377</v>
      </c>
      <c r="S198" s="520" t="s">
        <v>360</v>
      </c>
      <c r="T198" s="554"/>
      <c r="V198" s="548">
        <f t="shared" si="88"/>
        <v>16</v>
      </c>
      <c r="X198" s="549"/>
      <c r="Y198" s="549"/>
      <c r="Z198" s="549"/>
    </row>
    <row r="199" s="363" customFormat="1" ht="18" customHeight="1" spans="1:26">
      <c r="A199" s="138"/>
      <c r="B199" s="358"/>
      <c r="C199" s="358"/>
      <c r="D199" s="358"/>
      <c r="E199" s="488" t="s">
        <v>361</v>
      </c>
      <c r="F199" s="485" t="s">
        <v>362</v>
      </c>
      <c r="G199" s="485" t="s">
        <v>363</v>
      </c>
      <c r="H199" s="489">
        <f>MAX(VLOOKUP(I194,$B$4:$J$70,4,0),VLOOKUP(I194,$B$4:$J$70,5,0))</f>
        <v>800</v>
      </c>
      <c r="I199" s="525">
        <f>MIN(VLOOKUP(I194,$B$4:$J$70,4,0),VLOOKUP(I194,$B$4:$J$70,5,0))</f>
        <v>800</v>
      </c>
      <c r="J199" s="513" t="s">
        <v>364</v>
      </c>
      <c r="K199" s="522">
        <v>14</v>
      </c>
      <c r="L199" s="517"/>
      <c r="M199" s="524">
        <f>R199+2*ROUNDUP((IF(K199&lt;26,10.927,11.212))*K199/10,0)</f>
        <v>281.386868351903</v>
      </c>
      <c r="N199" s="523">
        <f>ROUNDUP(H199/12.5,0)*2</f>
        <v>128</v>
      </c>
      <c r="O199" s="520">
        <f t="shared" si="85"/>
        <v>360.175191490436</v>
      </c>
      <c r="P199" s="373">
        <f t="shared" si="86"/>
        <v>1.208</v>
      </c>
      <c r="Q199" s="545">
        <f t="shared" si="87"/>
        <v>435.091631320447</v>
      </c>
      <c r="R199" s="553">
        <f>((H201+I201-I204*2)+(20-I204*2^0.5))*(2^0.5)</f>
        <v>249.386868351903</v>
      </c>
      <c r="S199" s="520" t="s">
        <v>360</v>
      </c>
      <c r="T199" s="554"/>
      <c r="V199" s="548">
        <f t="shared" si="88"/>
        <v>16</v>
      </c>
      <c r="X199" s="549"/>
      <c r="Y199" s="549"/>
      <c r="Z199" s="549"/>
    </row>
    <row r="200" s="363" customFormat="1" ht="18" customHeight="1" spans="1:26">
      <c r="A200" s="138"/>
      <c r="B200" s="358"/>
      <c r="C200" s="358"/>
      <c r="D200" s="358"/>
      <c r="E200" s="490">
        <f>VLOOKUP(I194,$B$39:$Z$70,20,0)</f>
        <v>34</v>
      </c>
      <c r="F200" s="485">
        <f>VLOOKUP(I194,$B$39:$Z$70,23,0)</f>
        <v>34</v>
      </c>
      <c r="G200" s="485">
        <f>VLOOKUP(I194,$B$39:$Z$70,7,0)</f>
        <v>8</v>
      </c>
      <c r="H200" s="491" t="s">
        <v>365</v>
      </c>
      <c r="I200" s="515" t="s">
        <v>366</v>
      </c>
      <c r="J200" s="513" t="s">
        <v>367</v>
      </c>
      <c r="K200" s="516">
        <v>12</v>
      </c>
      <c r="L200" s="517"/>
      <c r="M200" s="524">
        <f>(R200+S200)/2+2*ROUNDUP((IF(K200&lt;26,10.927,11.212))*K200/10,0)</f>
        <v>820</v>
      </c>
      <c r="N200" s="526">
        <f>4*(G198+1)+(G200-1)*2</f>
        <v>258</v>
      </c>
      <c r="O200" s="520">
        <f t="shared" si="85"/>
        <v>2115.6</v>
      </c>
      <c r="P200" s="373">
        <f t="shared" si="86"/>
        <v>0.888</v>
      </c>
      <c r="Q200" s="545">
        <f t="shared" si="87"/>
        <v>1878.6528</v>
      </c>
      <c r="R200" s="546">
        <f>H199-I204*2</f>
        <v>792</v>
      </c>
      <c r="S200" s="520">
        <f>I199-I204*2</f>
        <v>792</v>
      </c>
      <c r="T200" s="552" t="str">
        <f>ROUND(S200,1)&amp;"~"&amp;ROUND(R200,1)</f>
        <v>792~792</v>
      </c>
      <c r="V200" s="548">
        <f t="shared" si="88"/>
        <v>14</v>
      </c>
      <c r="X200" s="549"/>
      <c r="Y200" s="549"/>
      <c r="Z200" s="549"/>
    </row>
    <row r="201" s="363" customFormat="1" ht="18" customHeight="1" spans="1:26">
      <c r="A201" s="138"/>
      <c r="B201" s="358"/>
      <c r="C201" s="358"/>
      <c r="D201" s="358"/>
      <c r="E201" s="492"/>
      <c r="F201" s="493"/>
      <c r="G201" s="493"/>
      <c r="H201" s="494">
        <f>VLOOKUP(I194,$B$4:$J$70,6,0)</f>
        <v>80</v>
      </c>
      <c r="I201" s="525">
        <f>VLOOKUP(I194,$B$4:$J$70,7,0)</f>
        <v>90</v>
      </c>
      <c r="J201" s="513" t="s">
        <v>368</v>
      </c>
      <c r="K201" s="516">
        <v>12</v>
      </c>
      <c r="L201" s="517"/>
      <c r="M201" s="524">
        <f>(R201+S201)/2+2*ROUNDUP((IF(K201&lt;26,10.927,11.212))*K201/10,0)</f>
        <v>830.357359036483</v>
      </c>
      <c r="N201" s="373">
        <f>2*(E198+1)+F198*2</f>
        <v>396</v>
      </c>
      <c r="O201" s="520">
        <f t="shared" si="85"/>
        <v>3288.21514178447</v>
      </c>
      <c r="P201" s="373">
        <f t="shared" si="86"/>
        <v>0.888</v>
      </c>
      <c r="Q201" s="545">
        <f t="shared" si="87"/>
        <v>2919.93504590461</v>
      </c>
      <c r="R201" s="546">
        <f>((I197-H197)^2+H199^2)^0.5</f>
        <v>802.357359036483</v>
      </c>
      <c r="S201" s="520">
        <f>((I197-H197)^2+I199^2)^0.5</f>
        <v>802.357359036483</v>
      </c>
      <c r="T201" s="552" t="str">
        <f>ROUND(S201,1)&amp;"~"&amp;ROUND(R201,1)</f>
        <v>802.4~802.4</v>
      </c>
      <c r="V201" s="548">
        <f t="shared" si="88"/>
        <v>14</v>
      </c>
      <c r="X201" s="549"/>
      <c r="Y201" s="549"/>
      <c r="Z201" s="549"/>
    </row>
    <row r="202" s="363" customFormat="1" ht="18" customHeight="1" spans="1:26">
      <c r="A202" s="138"/>
      <c r="B202" s="358"/>
      <c r="C202" s="358"/>
      <c r="D202" s="358"/>
      <c r="E202" s="495" t="s">
        <v>369</v>
      </c>
      <c r="F202" s="496"/>
      <c r="G202" s="497"/>
      <c r="H202" s="498" t="s">
        <v>370</v>
      </c>
      <c r="I202" s="527"/>
      <c r="J202" s="513" t="s">
        <v>371</v>
      </c>
      <c r="K202" s="522">
        <v>8</v>
      </c>
      <c r="L202" s="517"/>
      <c r="M202" s="524">
        <f>R202+11</f>
        <v>93</v>
      </c>
      <c r="N202" s="528">
        <f>ROUNDDOWN(((VLOOKUP(I194,$B$39:$Z$70,2,0))/(VLOOKUP(I194,$B$39:$Z$70,4,0))-1),0)/4*((VLOOKUP(I194,$B$39:$Z$70,20,0))+1)</f>
        <v>1653.75</v>
      </c>
      <c r="O202" s="520">
        <f t="shared" si="85"/>
        <v>1537.9875</v>
      </c>
      <c r="P202" s="373">
        <f t="shared" si="86"/>
        <v>0.395</v>
      </c>
      <c r="Q202" s="545">
        <f t="shared" si="87"/>
        <v>607.5050625</v>
      </c>
      <c r="R202" s="553">
        <f>I201-2*I204</f>
        <v>82</v>
      </c>
      <c r="S202" s="520" t="s">
        <v>360</v>
      </c>
      <c r="T202" s="554"/>
      <c r="V202" s="555"/>
      <c r="X202" s="549"/>
      <c r="Y202" s="549"/>
      <c r="Z202" s="549"/>
    </row>
    <row r="203" s="363" customFormat="1" ht="18" customHeight="1" spans="1:26">
      <c r="A203" s="138"/>
      <c r="B203" s="358"/>
      <c r="C203" s="358"/>
      <c r="D203" s="358"/>
      <c r="E203" s="499" t="s">
        <v>372</v>
      </c>
      <c r="F203" s="500" t="s">
        <v>373</v>
      </c>
      <c r="G203" s="501" t="s">
        <v>374</v>
      </c>
      <c r="H203" s="498">
        <f>VLOOKUP(I194,$B$4:$J$70,8,0)</f>
        <v>2385</v>
      </c>
      <c r="I203" s="527"/>
      <c r="J203" s="513" t="s">
        <v>375</v>
      </c>
      <c r="K203" s="522">
        <v>8</v>
      </c>
      <c r="L203" s="517"/>
      <c r="M203" s="524">
        <f>R203+11</f>
        <v>83</v>
      </c>
      <c r="N203" s="529">
        <f>ROUND(E200/4*G198,0)*2</f>
        <v>1020</v>
      </c>
      <c r="O203" s="520">
        <f t="shared" si="85"/>
        <v>846.6</v>
      </c>
      <c r="P203" s="373">
        <f t="shared" si="86"/>
        <v>0.395</v>
      </c>
      <c r="Q203" s="545">
        <f t="shared" si="87"/>
        <v>334.407</v>
      </c>
      <c r="R203" s="553">
        <f>H201-2*I204</f>
        <v>72</v>
      </c>
      <c r="S203" s="520" t="s">
        <v>360</v>
      </c>
      <c r="T203" s="554"/>
      <c r="V203" s="555"/>
      <c r="X203" s="549"/>
      <c r="Y203" s="549"/>
      <c r="Z203" s="549"/>
    </row>
    <row r="204" s="363" customFormat="1" ht="18" customHeight="1" spans="1:26">
      <c r="A204" s="138"/>
      <c r="B204" s="358"/>
      <c r="C204" s="358"/>
      <c r="D204" s="358"/>
      <c r="E204" s="502">
        <f>IF(I194=0,0,ROUND(((H197+I197)/2*H201*2+H203*I201+0.2*0.2+0.25*0.05*2)*(H199+I199)/2/1000000,1))</f>
        <v>266.1</v>
      </c>
      <c r="F204" s="503">
        <f>IF(I194=0,0,ROUND(Q202+Q203,1))</f>
        <v>941.9</v>
      </c>
      <c r="G204" s="504">
        <f>IF(I194=0,0,ROUND(Q196+Q197+Q198+Q199+Q200+Q201,1))</f>
        <v>28852.6</v>
      </c>
      <c r="H204" s="505" t="s">
        <v>376</v>
      </c>
      <c r="I204" s="530">
        <f>$P$3</f>
        <v>4</v>
      </c>
      <c r="J204" s="531" t="s">
        <v>377</v>
      </c>
      <c r="K204" s="532" t="str">
        <f>"C40混凝土:"&amp;ROUND(((H197+I197)/2*H201*2+H203*I201+0.2*0.2+0.25*0.05*2)*(H199+I199)/2/1000000,1)&amp;"m"&amp;"      "&amp;"HPB300:"&amp;ROUND(Q202+Q203,1)&amp;"kg       "&amp;"HRB400:"&amp;ROUND(Q196+Q197+Q198+Q199+Q200+Q201,1)&amp;"kg"</f>
        <v>C40混凝土:266.1m      HPB300:941.9kg       HRB400:28852.6kg</v>
      </c>
      <c r="L204" s="532"/>
      <c r="M204" s="532"/>
      <c r="N204" s="532"/>
      <c r="O204" s="532"/>
      <c r="P204" s="532"/>
      <c r="Q204" s="556"/>
      <c r="R204" s="557" t="s">
        <v>378</v>
      </c>
      <c r="S204" s="532">
        <f>ROUND(SUM(Q196:Q203)/ROUND(((H197+I197)/2*H201*2+H203*I201+0.2*0.2+0.25*0.05*2)*(H199+I199)/2/1000000,1),1)</f>
        <v>112</v>
      </c>
      <c r="T204" s="558"/>
      <c r="X204" s="549"/>
      <c r="Y204" s="549"/>
      <c r="Z204" s="549"/>
    </row>
    <row r="205" s="363" customFormat="1" ht="15" spans="1:15">
      <c r="A205" s="138"/>
      <c r="C205" s="358"/>
      <c r="I205" s="365"/>
      <c r="K205" s="366"/>
      <c r="O205" s="366"/>
    </row>
    <row r="206" s="363" customFormat="1" ht="9.95" customHeight="1" spans="1:22">
      <c r="A206" s="138"/>
      <c r="B206" s="561" t="str">
        <f>B15</f>
        <v>东U2</v>
      </c>
      <c r="C206" s="561"/>
      <c r="D206" s="561"/>
      <c r="E206" s="368" t="s">
        <v>342</v>
      </c>
      <c r="F206" s="369"/>
      <c r="G206" s="369"/>
      <c r="H206" s="482" t="s">
        <v>343</v>
      </c>
      <c r="I206" s="509" t="str">
        <f>B206</f>
        <v>东U2</v>
      </c>
      <c r="J206" s="510" t="s">
        <v>344</v>
      </c>
      <c r="K206" s="369" t="s">
        <v>345</v>
      </c>
      <c r="L206" s="369" t="s">
        <v>346</v>
      </c>
      <c r="M206" s="511" t="s">
        <v>347</v>
      </c>
      <c r="N206" s="369" t="s">
        <v>348</v>
      </c>
      <c r="O206" s="511" t="s">
        <v>349</v>
      </c>
      <c r="P206" s="511" t="s">
        <v>350</v>
      </c>
      <c r="Q206" s="537" t="s">
        <v>351</v>
      </c>
      <c r="R206" s="538" t="s">
        <v>352</v>
      </c>
      <c r="S206" s="539"/>
      <c r="T206" s="540"/>
      <c r="V206" s="358" t="s">
        <v>353</v>
      </c>
    </row>
    <row r="207" s="358" customFormat="1" ht="9.95" customHeight="1" spans="2:20">
      <c r="B207" s="561"/>
      <c r="C207" s="561"/>
      <c r="D207" s="561"/>
      <c r="E207" s="371"/>
      <c r="F207" s="373"/>
      <c r="G207" s="373"/>
      <c r="H207" s="483"/>
      <c r="I207" s="512"/>
      <c r="J207" s="513"/>
      <c r="K207" s="373"/>
      <c r="L207" s="373"/>
      <c r="M207" s="514"/>
      <c r="N207" s="373"/>
      <c r="O207" s="514"/>
      <c r="P207" s="514"/>
      <c r="Q207" s="541"/>
      <c r="R207" s="542"/>
      <c r="S207" s="543"/>
      <c r="T207" s="544"/>
    </row>
    <row r="208" s="363" customFormat="1" ht="36" customHeight="1" spans="1:26">
      <c r="A208" s="138"/>
      <c r="B208" s="561"/>
      <c r="C208" s="561"/>
      <c r="D208" s="561"/>
      <c r="E208" s="371"/>
      <c r="F208" s="373"/>
      <c r="G208" s="373"/>
      <c r="H208" s="373" t="s">
        <v>354</v>
      </c>
      <c r="I208" s="515"/>
      <c r="J208" s="513" t="s">
        <v>355</v>
      </c>
      <c r="K208" s="516">
        <f>'1.U型槽主筋验算'!K13</f>
        <v>25</v>
      </c>
      <c r="L208" s="517"/>
      <c r="M208" s="518">
        <f>(R208+S208)/2+ROUNDUP((IF(K208&lt;26,10.927,11.212))*K208/10,0)*2</f>
        <v>4094.464</v>
      </c>
      <c r="N208" s="519">
        <f>ROUNDUP((H211/12.5),0)*IF(I209&gt;600,2,1)</f>
        <v>320</v>
      </c>
      <c r="O208" s="520">
        <f t="shared" ref="O208:O215" si="89">M208*N208/100</f>
        <v>13102.2848</v>
      </c>
      <c r="P208" s="373">
        <f t="shared" ref="P208:P215" si="90">ROUND(K208^2*PI()/4/1000000*7850,3)</f>
        <v>3.853</v>
      </c>
      <c r="Q208" s="545">
        <f t="shared" ref="Q208:Q215" si="91">O208*P208</f>
        <v>50483.1033344</v>
      </c>
      <c r="R208" s="546">
        <f>(H209+I213-I216*2)*2+(H215-I216*2)+(H213-I216*2)*2</f>
        <v>4038.464</v>
      </c>
      <c r="S208" s="520">
        <f>(I209+I213-I216*2)*2+(H215-I216*2)+(H213-I216*2)*2</f>
        <v>4038.464</v>
      </c>
      <c r="T208" s="547">
        <f>R210</f>
        <v>2357</v>
      </c>
      <c r="V208" s="548">
        <f t="shared" ref="V208:V213" si="92">ROUNDUP((IF(K208&lt;26,10.927,11.212))*K208/10,0)</f>
        <v>28</v>
      </c>
      <c r="X208" s="549"/>
      <c r="Y208" s="549"/>
      <c r="Z208" s="549"/>
    </row>
    <row r="209" s="363" customFormat="1" ht="18" customHeight="1" spans="1:26">
      <c r="A209" s="138"/>
      <c r="B209" s="561"/>
      <c r="C209" s="561"/>
      <c r="D209" s="561"/>
      <c r="E209" s="484" t="s">
        <v>318</v>
      </c>
      <c r="F209" s="485" t="s">
        <v>356</v>
      </c>
      <c r="G209" s="485" t="s">
        <v>357</v>
      </c>
      <c r="H209" s="486">
        <f>MIN(VLOOKUP(I206,$B$4:$J$70,2,0),VLOOKUP(I206,$B$4:$J$70,3,0))</f>
        <v>706.732</v>
      </c>
      <c r="I209" s="521">
        <f>MAX(VLOOKUP(I206,$B$4:$J$70,2,0),VLOOKUP(I206,$B$4:$J$70,3,0))</f>
        <v>706.732</v>
      </c>
      <c r="J209" s="513" t="s">
        <v>358</v>
      </c>
      <c r="K209" s="522">
        <v>12</v>
      </c>
      <c r="L209" s="517"/>
      <c r="M209" s="516">
        <f>'1.U型槽主筋验算'!M25</f>
        <v>0</v>
      </c>
      <c r="N209" s="523">
        <f>ROUNDUP((H211/12.5*1),0)*2</f>
        <v>320</v>
      </c>
      <c r="O209" s="520">
        <f t="shared" si="89"/>
        <v>0</v>
      </c>
      <c r="P209" s="373">
        <f t="shared" si="90"/>
        <v>0.888</v>
      </c>
      <c r="Q209" s="545">
        <f t="shared" si="91"/>
        <v>0</v>
      </c>
      <c r="R209" s="550">
        <f>H209+I213-I216*2</f>
        <v>778.732</v>
      </c>
      <c r="S209" s="551">
        <f>I209+I213-I216*2</f>
        <v>778.732</v>
      </c>
      <c r="T209" s="552" t="str">
        <f>ROUND(R209,1)&amp;"~"&amp;ROUND(S209,1)</f>
        <v>778.7~778.7</v>
      </c>
      <c r="V209" s="548">
        <f t="shared" si="92"/>
        <v>14</v>
      </c>
      <c r="X209" s="549"/>
      <c r="Y209" s="549"/>
      <c r="Z209" s="549"/>
    </row>
    <row r="210" s="363" customFormat="1" ht="18" customHeight="1" spans="1:26">
      <c r="A210" s="138"/>
      <c r="B210" s="561"/>
      <c r="C210" s="561"/>
      <c r="D210" s="561"/>
      <c r="E210" s="484">
        <f>VLOOKUP(I206,$B$39:$Z$70,3,0)</f>
        <v>187</v>
      </c>
      <c r="F210" s="487">
        <f>VLOOKUP(I206,$B$39:$Z$70,17,0)</f>
        <v>8</v>
      </c>
      <c r="G210" s="485">
        <f>VLOOKUP(I206,$B$39:$Z$70,12,0)</f>
        <v>55</v>
      </c>
      <c r="H210" s="485" t="s">
        <v>303</v>
      </c>
      <c r="I210" s="515"/>
      <c r="J210" s="513" t="s">
        <v>359</v>
      </c>
      <c r="K210" s="516">
        <v>14</v>
      </c>
      <c r="L210" s="517"/>
      <c r="M210" s="524">
        <f>R210+2*ROUNDUP((IF(K210&lt;26,10.927,11.212))*K210/10,0)</f>
        <v>2389</v>
      </c>
      <c r="N210" s="519">
        <f>ROUNDUP(H211/12.5,0)</f>
        <v>160</v>
      </c>
      <c r="O210" s="520">
        <f t="shared" si="89"/>
        <v>3822.4</v>
      </c>
      <c r="P210" s="373">
        <f t="shared" si="90"/>
        <v>1.208</v>
      </c>
      <c r="Q210" s="545">
        <f t="shared" si="91"/>
        <v>4617.4592</v>
      </c>
      <c r="R210" s="553">
        <f>H215-I216*2</f>
        <v>2357</v>
      </c>
      <c r="S210" s="520" t="s">
        <v>360</v>
      </c>
      <c r="T210" s="554"/>
      <c r="V210" s="548">
        <f t="shared" si="92"/>
        <v>16</v>
      </c>
      <c r="X210" s="549"/>
      <c r="Y210" s="549"/>
      <c r="Z210" s="549"/>
    </row>
    <row r="211" s="363" customFormat="1" ht="18" customHeight="1" spans="1:26">
      <c r="A211" s="138"/>
      <c r="B211" s="561"/>
      <c r="C211" s="561"/>
      <c r="D211" s="561"/>
      <c r="E211" s="488" t="s">
        <v>361</v>
      </c>
      <c r="F211" s="485" t="s">
        <v>362</v>
      </c>
      <c r="G211" s="485" t="s">
        <v>363</v>
      </c>
      <c r="H211" s="489">
        <f>MAX(VLOOKUP(I206,$B$4:$J$70,4,0),VLOOKUP(I206,$B$4:$J$70,5,0))</f>
        <v>2000</v>
      </c>
      <c r="I211" s="525">
        <f>MIN(VLOOKUP(I206,$B$4:$J$70,4,0),VLOOKUP(I206,$B$4:$J$70,5,0))</f>
        <v>2000</v>
      </c>
      <c r="J211" s="513" t="s">
        <v>364</v>
      </c>
      <c r="K211" s="522">
        <v>14</v>
      </c>
      <c r="L211" s="517"/>
      <c r="M211" s="524">
        <f>R211+2*ROUNDUP((IF(K211&lt;26,10.927,11.212))*K211/10,0)</f>
        <v>253.102597104441</v>
      </c>
      <c r="N211" s="523">
        <f>ROUNDUP(H211/12.5,0)*2</f>
        <v>320</v>
      </c>
      <c r="O211" s="520">
        <f t="shared" si="89"/>
        <v>809.928310734213</v>
      </c>
      <c r="P211" s="373">
        <f t="shared" si="90"/>
        <v>1.208</v>
      </c>
      <c r="Q211" s="545">
        <f t="shared" si="91"/>
        <v>978.393399366929</v>
      </c>
      <c r="R211" s="553">
        <f>((H213+I213-I216*2)+(20-I216*2^0.5))*(2^0.5)</f>
        <v>221.102597104441</v>
      </c>
      <c r="S211" s="520" t="s">
        <v>360</v>
      </c>
      <c r="T211" s="554"/>
      <c r="V211" s="548">
        <f t="shared" si="92"/>
        <v>16</v>
      </c>
      <c r="X211" s="549"/>
      <c r="Y211" s="549"/>
      <c r="Z211" s="549"/>
    </row>
    <row r="212" s="363" customFormat="1" ht="18" customHeight="1" spans="1:26">
      <c r="A212" s="138"/>
      <c r="B212" s="561"/>
      <c r="C212" s="561"/>
      <c r="D212" s="561"/>
      <c r="E212" s="490">
        <f>VLOOKUP(I206,$B$39:$Z$70,20,0)</f>
        <v>84</v>
      </c>
      <c r="F212" s="485">
        <f>VLOOKUP(I206,$B$39:$Z$70,23,0)</f>
        <v>84</v>
      </c>
      <c r="G212" s="485">
        <f>VLOOKUP(I206,$B$39:$Z$70,7,0)</f>
        <v>6</v>
      </c>
      <c r="H212" s="491" t="s">
        <v>365</v>
      </c>
      <c r="I212" s="515" t="s">
        <v>366</v>
      </c>
      <c r="J212" s="513" t="s">
        <v>367</v>
      </c>
      <c r="K212" s="516">
        <v>12</v>
      </c>
      <c r="L212" s="517"/>
      <c r="M212" s="524">
        <f>(R212+S212)/2+2*ROUNDUP((IF(K212&lt;26,10.927,11.212))*K212/10,0)</f>
        <v>2020</v>
      </c>
      <c r="N212" s="526">
        <f>4*(G210+1)+(G212-1)*2</f>
        <v>234</v>
      </c>
      <c r="O212" s="520">
        <f t="shared" si="89"/>
        <v>4726.8</v>
      </c>
      <c r="P212" s="373">
        <f t="shared" si="90"/>
        <v>0.888</v>
      </c>
      <c r="Q212" s="545">
        <f t="shared" si="91"/>
        <v>4197.3984</v>
      </c>
      <c r="R212" s="546">
        <f>H211-I216*2</f>
        <v>1992</v>
      </c>
      <c r="S212" s="520">
        <f>I211-I216*2</f>
        <v>1992</v>
      </c>
      <c r="T212" s="552" t="str">
        <f>ROUND(S212,1)&amp;"~"&amp;ROUND(R212,1)</f>
        <v>1992~1992</v>
      </c>
      <c r="V212" s="548">
        <f t="shared" si="92"/>
        <v>14</v>
      </c>
      <c r="X212" s="549"/>
      <c r="Y212" s="549"/>
      <c r="Z212" s="549"/>
    </row>
    <row r="213" s="363" customFormat="1" ht="18" customHeight="1" spans="1:26">
      <c r="A213" s="138"/>
      <c r="B213" s="561"/>
      <c r="C213" s="561"/>
      <c r="D213" s="561"/>
      <c r="E213" s="492"/>
      <c r="F213" s="493"/>
      <c r="G213" s="493"/>
      <c r="H213" s="494">
        <f>VLOOKUP(I206,$B$4:$J$70,6,0)</f>
        <v>70</v>
      </c>
      <c r="I213" s="525">
        <f>VLOOKUP(I206,$B$4:$J$70,7,0)</f>
        <v>80</v>
      </c>
      <c r="J213" s="513" t="s">
        <v>368</v>
      </c>
      <c r="K213" s="516">
        <v>12</v>
      </c>
      <c r="L213" s="517"/>
      <c r="M213" s="524">
        <f>(R213+S213)/2+2*ROUNDUP((IF(K213&lt;26,10.927,11.212))*K213/10,0)</f>
        <v>2028</v>
      </c>
      <c r="N213" s="373">
        <f>2*(E210+1)+F210*2</f>
        <v>392</v>
      </c>
      <c r="O213" s="520">
        <f t="shared" si="89"/>
        <v>7949.76</v>
      </c>
      <c r="P213" s="373">
        <f t="shared" si="90"/>
        <v>0.888</v>
      </c>
      <c r="Q213" s="545">
        <f t="shared" si="91"/>
        <v>7059.38688</v>
      </c>
      <c r="R213" s="546">
        <f>((I209-H209)^2+H211^2)^0.5</f>
        <v>2000</v>
      </c>
      <c r="S213" s="520">
        <f>((I209-H209)^2+I211^2)^0.5</f>
        <v>2000</v>
      </c>
      <c r="T213" s="552" t="str">
        <f>ROUND(S213,1)&amp;"~"&amp;ROUND(R213,1)</f>
        <v>2000~2000</v>
      </c>
      <c r="V213" s="548">
        <f t="shared" si="92"/>
        <v>14</v>
      </c>
      <c r="X213" s="549"/>
      <c r="Y213" s="549"/>
      <c r="Z213" s="549"/>
    </row>
    <row r="214" s="363" customFormat="1" ht="18" customHeight="1" spans="1:26">
      <c r="A214" s="138"/>
      <c r="B214" s="561"/>
      <c r="C214" s="561"/>
      <c r="D214" s="561"/>
      <c r="E214" s="495" t="s">
        <v>369</v>
      </c>
      <c r="F214" s="496"/>
      <c r="G214" s="497"/>
      <c r="H214" s="498" t="s">
        <v>370</v>
      </c>
      <c r="I214" s="527"/>
      <c r="J214" s="513" t="s">
        <v>371</v>
      </c>
      <c r="K214" s="522">
        <v>8</v>
      </c>
      <c r="L214" s="517"/>
      <c r="M214" s="524">
        <f>R214+11</f>
        <v>83</v>
      </c>
      <c r="N214" s="528">
        <f>ROUNDDOWN(((VLOOKUP(I206,$B$39:$Z$70,2,0))/(VLOOKUP(I206,$B$39:$Z$70,4,0))-1),0)/4*((VLOOKUP(I206,$B$39:$Z$70,20,0))+1)</f>
        <v>3995</v>
      </c>
      <c r="O214" s="520">
        <f t="shared" si="89"/>
        <v>3315.85</v>
      </c>
      <c r="P214" s="373">
        <f t="shared" si="90"/>
        <v>0.395</v>
      </c>
      <c r="Q214" s="545">
        <f t="shared" si="91"/>
        <v>1309.76075</v>
      </c>
      <c r="R214" s="553">
        <f>I213-2*I216</f>
        <v>72</v>
      </c>
      <c r="S214" s="520" t="s">
        <v>360</v>
      </c>
      <c r="T214" s="554"/>
      <c r="V214" s="555"/>
      <c r="X214" s="549"/>
      <c r="Y214" s="549"/>
      <c r="Z214" s="549"/>
    </row>
    <row r="215" s="363" customFormat="1" ht="18" customHeight="1" spans="1:26">
      <c r="A215" s="138"/>
      <c r="B215" s="561"/>
      <c r="C215" s="561"/>
      <c r="D215" s="561"/>
      <c r="E215" s="499" t="s">
        <v>372</v>
      </c>
      <c r="F215" s="500" t="s">
        <v>373</v>
      </c>
      <c r="G215" s="501" t="s">
        <v>374</v>
      </c>
      <c r="H215" s="498">
        <f>VLOOKUP(I206,$B$4:$J$70,8,0)</f>
        <v>2365</v>
      </c>
      <c r="I215" s="527"/>
      <c r="J215" s="513" t="s">
        <v>375</v>
      </c>
      <c r="K215" s="522">
        <v>8</v>
      </c>
      <c r="L215" s="517"/>
      <c r="M215" s="524">
        <f>R215+11</f>
        <v>73</v>
      </c>
      <c r="N215" s="529">
        <f>ROUND(E212/4*G210,0)*2</f>
        <v>2310</v>
      </c>
      <c r="O215" s="520">
        <f t="shared" si="89"/>
        <v>1686.3</v>
      </c>
      <c r="P215" s="373">
        <f t="shared" si="90"/>
        <v>0.395</v>
      </c>
      <c r="Q215" s="545">
        <f t="shared" si="91"/>
        <v>666.0885</v>
      </c>
      <c r="R215" s="553">
        <f>H213-2*I216</f>
        <v>62</v>
      </c>
      <c r="S215" s="520" t="s">
        <v>360</v>
      </c>
      <c r="T215" s="554"/>
      <c r="V215" s="555"/>
      <c r="X215" s="549"/>
      <c r="Y215" s="549"/>
      <c r="Z215" s="549"/>
    </row>
    <row r="216" s="363" customFormat="1" ht="18" customHeight="1" spans="1:26">
      <c r="A216" s="138"/>
      <c r="B216" s="561"/>
      <c r="C216" s="561"/>
      <c r="D216" s="561"/>
      <c r="E216" s="502">
        <f>IF(I206=0,0,ROUND(((H209+I209)/2*H213*2+H215*I213+0.2*0.2+0.25*0.05*2)*(H211+I211)/2/1000000,1))</f>
        <v>576.3</v>
      </c>
      <c r="F216" s="503">
        <f>IF(I206=0,0,ROUND(Q214+Q215,1))</f>
        <v>1975.8</v>
      </c>
      <c r="G216" s="504">
        <f>IF(I206=0,0,ROUND(Q208+Q209+Q210+Q211+Q212+Q213,1))</f>
        <v>67335.7</v>
      </c>
      <c r="H216" s="505" t="s">
        <v>376</v>
      </c>
      <c r="I216" s="530">
        <f>$P$3</f>
        <v>4</v>
      </c>
      <c r="J216" s="531" t="s">
        <v>377</v>
      </c>
      <c r="K216" s="532" t="str">
        <f>"C40混凝土:"&amp;ROUND(((H209+I209)/2*H213*2+H215*I213+0.2*0.2+0.25*0.05*2)*(H211+I211)/2/1000000,1)&amp;"m"&amp;"      "&amp;"HPB300:"&amp;ROUND(Q214+Q215,1)&amp;"kg       "&amp;"HRB400:"&amp;ROUND(Q208+Q209+Q210+Q211+Q212+Q213,1)&amp;"kg"</f>
        <v>C40混凝土:576.3m      HPB300:1975.8kg       HRB400:67335.7kg</v>
      </c>
      <c r="L216" s="532"/>
      <c r="M216" s="532"/>
      <c r="N216" s="532"/>
      <c r="O216" s="532"/>
      <c r="P216" s="532"/>
      <c r="Q216" s="556"/>
      <c r="R216" s="557" t="s">
        <v>378</v>
      </c>
      <c r="S216" s="532">
        <f>ROUND(SUM(Q208:Q215)/ROUND(((H209+I209)/2*H213*2+H215*I213+0.2*0.2+0.25*0.05*2)*(H211+I211)/2/1000000,1),1)</f>
        <v>120.3</v>
      </c>
      <c r="T216" s="558"/>
      <c r="X216" s="549"/>
      <c r="Y216" s="549"/>
      <c r="Z216" s="549"/>
    </row>
    <row r="217" s="363" customFormat="1" ht="15" spans="1:15">
      <c r="A217" s="138"/>
      <c r="C217" s="358"/>
      <c r="I217" s="365"/>
      <c r="K217" s="366"/>
      <c r="O217" s="366"/>
    </row>
    <row r="218" s="363" customFormat="1" ht="9.95" customHeight="1" spans="1:22">
      <c r="A218" s="138"/>
      <c r="B218" s="358" t="str">
        <f>B16</f>
        <v>东U3</v>
      </c>
      <c r="C218" s="358"/>
      <c r="D218" s="358"/>
      <c r="E218" s="368" t="s">
        <v>342</v>
      </c>
      <c r="F218" s="369"/>
      <c r="G218" s="369"/>
      <c r="H218" s="482" t="s">
        <v>343</v>
      </c>
      <c r="I218" s="509" t="str">
        <f>B218</f>
        <v>东U3</v>
      </c>
      <c r="J218" s="510" t="s">
        <v>344</v>
      </c>
      <c r="K218" s="369" t="s">
        <v>345</v>
      </c>
      <c r="L218" s="369" t="s">
        <v>346</v>
      </c>
      <c r="M218" s="511" t="s">
        <v>347</v>
      </c>
      <c r="N218" s="369" t="s">
        <v>348</v>
      </c>
      <c r="O218" s="511" t="s">
        <v>349</v>
      </c>
      <c r="P218" s="511" t="s">
        <v>350</v>
      </c>
      <c r="Q218" s="537" t="s">
        <v>351</v>
      </c>
      <c r="R218" s="538" t="s">
        <v>352</v>
      </c>
      <c r="S218" s="539"/>
      <c r="T218" s="540"/>
      <c r="V218" s="358" t="s">
        <v>353</v>
      </c>
    </row>
    <row r="219" s="358" customFormat="1" ht="9.95" customHeight="1" spans="5:20">
      <c r="E219" s="371"/>
      <c r="F219" s="373"/>
      <c r="G219" s="373"/>
      <c r="H219" s="483"/>
      <c r="I219" s="512"/>
      <c r="J219" s="513"/>
      <c r="K219" s="373"/>
      <c r="L219" s="373"/>
      <c r="M219" s="514"/>
      <c r="N219" s="373"/>
      <c r="O219" s="514"/>
      <c r="P219" s="514"/>
      <c r="Q219" s="541"/>
      <c r="R219" s="542"/>
      <c r="S219" s="543"/>
      <c r="T219" s="544"/>
    </row>
    <row r="220" s="363" customFormat="1" ht="36" customHeight="1" spans="1:26">
      <c r="A220" s="138"/>
      <c r="B220" s="358"/>
      <c r="C220" s="358"/>
      <c r="D220" s="358"/>
      <c r="E220" s="371"/>
      <c r="F220" s="373"/>
      <c r="G220" s="373"/>
      <c r="H220" s="373" t="s">
        <v>354</v>
      </c>
      <c r="I220" s="515"/>
      <c r="J220" s="513" t="s">
        <v>355</v>
      </c>
      <c r="K220" s="516">
        <f>'1.U型槽主筋验算'!K14</f>
        <v>25</v>
      </c>
      <c r="L220" s="517"/>
      <c r="M220" s="518">
        <f>(R220+S220)/2+ROUNDUP((IF(K220&lt;26,10.927,11.212))*K220/10,0)*2</f>
        <v>4037.694</v>
      </c>
      <c r="N220" s="519">
        <f>ROUNDUP((H223/12.5),0)*IF(I221&gt;600,2,1)</f>
        <v>320</v>
      </c>
      <c r="O220" s="520">
        <f t="shared" ref="O220:O227" si="93">M220*N220/100</f>
        <v>12920.6208</v>
      </c>
      <c r="P220" s="373">
        <f t="shared" ref="P220:P227" si="94">ROUND(K220^2*PI()/4/1000000*7850,3)</f>
        <v>3.853</v>
      </c>
      <c r="Q220" s="545">
        <f t="shared" ref="Q220:Q227" si="95">O220*P220</f>
        <v>49783.1519424</v>
      </c>
      <c r="R220" s="546">
        <f>(H221+I225-I228*2)*2+(H227-I228*2)+(H225-I228*2)*2</f>
        <v>3925.094</v>
      </c>
      <c r="S220" s="520">
        <f>(I221+I225-I228*2)*2+(H227-I228*2)+(H225-I228*2)*2</f>
        <v>4038.294</v>
      </c>
      <c r="T220" s="547">
        <f>R222</f>
        <v>2357</v>
      </c>
      <c r="V220" s="548">
        <f t="shared" ref="V220:V225" si="96">ROUNDUP((IF(K220&lt;26,10.927,11.212))*K220/10,0)</f>
        <v>28</v>
      </c>
      <c r="X220" s="549"/>
      <c r="Y220" s="549"/>
      <c r="Z220" s="549"/>
    </row>
    <row r="221" s="363" customFormat="1" ht="18" customHeight="1" spans="1:26">
      <c r="A221" s="138"/>
      <c r="B221" s="358"/>
      <c r="C221" s="358"/>
      <c r="D221" s="358"/>
      <c r="E221" s="484" t="s">
        <v>318</v>
      </c>
      <c r="F221" s="485" t="s">
        <v>356</v>
      </c>
      <c r="G221" s="485" t="s">
        <v>357</v>
      </c>
      <c r="H221" s="486">
        <f>MIN(VLOOKUP(I218,$B$4:$J$70,2,0),VLOOKUP(I218,$B$4:$J$70,3,0))</f>
        <v>650.047</v>
      </c>
      <c r="I221" s="521">
        <f>MAX(VLOOKUP(I218,$B$4:$J$70,2,0),VLOOKUP(I218,$B$4:$J$70,3,0))</f>
        <v>706.647</v>
      </c>
      <c r="J221" s="513" t="s">
        <v>358</v>
      </c>
      <c r="K221" s="522">
        <v>12</v>
      </c>
      <c r="L221" s="517"/>
      <c r="M221" s="518">
        <f>(R221+S221)/2+ROUNDUP((IF(K221&lt;26,10.927,11.212))*K221/10,0)*2</f>
        <v>778.347</v>
      </c>
      <c r="N221" s="523">
        <f>ROUNDUP((H223/12.5*1),0)*2</f>
        <v>320</v>
      </c>
      <c r="O221" s="520">
        <f t="shared" si="93"/>
        <v>2490.7104</v>
      </c>
      <c r="P221" s="373">
        <f t="shared" si="94"/>
        <v>0.888</v>
      </c>
      <c r="Q221" s="545">
        <f t="shared" si="95"/>
        <v>2211.7508352</v>
      </c>
      <c r="R221" s="550">
        <f>H221+I225-I228*2</f>
        <v>722.047</v>
      </c>
      <c r="S221" s="551">
        <f>I221+I225-I228*2</f>
        <v>778.647</v>
      </c>
      <c r="T221" s="552" t="str">
        <f>ROUND(R221,1)&amp;"~"&amp;ROUND(S221,1)</f>
        <v>722~778.6</v>
      </c>
      <c r="V221" s="548">
        <f t="shared" si="96"/>
        <v>14</v>
      </c>
      <c r="X221" s="549"/>
      <c r="Y221" s="549"/>
      <c r="Z221" s="549"/>
    </row>
    <row r="222" s="363" customFormat="1" ht="18" customHeight="1" spans="1:26">
      <c r="A222" s="138"/>
      <c r="B222" s="358"/>
      <c r="C222" s="358"/>
      <c r="D222" s="358"/>
      <c r="E222" s="484">
        <f>VLOOKUP(I218,$B$39:$Z$70,3,0)</f>
        <v>187</v>
      </c>
      <c r="F222" s="487">
        <f>VLOOKUP(I218,$B$39:$Z$70,17,0)</f>
        <v>8</v>
      </c>
      <c r="G222" s="485">
        <f>VLOOKUP(I218,$B$39:$Z$70,12,0)</f>
        <v>55</v>
      </c>
      <c r="H222" s="485" t="s">
        <v>303</v>
      </c>
      <c r="I222" s="515"/>
      <c r="J222" s="513" t="s">
        <v>359</v>
      </c>
      <c r="K222" s="516">
        <v>14</v>
      </c>
      <c r="L222" s="517"/>
      <c r="M222" s="524">
        <f>R222+2*ROUNDUP((IF(K222&lt;26,10.927,11.212))*K222/10,0)</f>
        <v>2389</v>
      </c>
      <c r="N222" s="519">
        <f>ROUNDUP(H223/12.5,0)</f>
        <v>160</v>
      </c>
      <c r="O222" s="520">
        <f t="shared" si="93"/>
        <v>3822.4</v>
      </c>
      <c r="P222" s="373">
        <f t="shared" si="94"/>
        <v>1.208</v>
      </c>
      <c r="Q222" s="545">
        <f t="shared" si="95"/>
        <v>4617.4592</v>
      </c>
      <c r="R222" s="553">
        <f>H227-I228*2</f>
        <v>2357</v>
      </c>
      <c r="S222" s="520" t="s">
        <v>360</v>
      </c>
      <c r="T222" s="554"/>
      <c r="V222" s="548">
        <f t="shared" si="96"/>
        <v>16</v>
      </c>
      <c r="X222" s="549"/>
      <c r="Y222" s="549"/>
      <c r="Z222" s="549"/>
    </row>
    <row r="223" s="363" customFormat="1" ht="18" customHeight="1" spans="1:26">
      <c r="A223" s="138"/>
      <c r="B223" s="358"/>
      <c r="C223" s="358"/>
      <c r="D223" s="358"/>
      <c r="E223" s="488" t="s">
        <v>361</v>
      </c>
      <c r="F223" s="485" t="s">
        <v>362</v>
      </c>
      <c r="G223" s="485" t="s">
        <v>363</v>
      </c>
      <c r="H223" s="489">
        <f>MAX(VLOOKUP(I218,$B$4:$J$70,4,0),VLOOKUP(I218,$B$4:$J$70,5,0))</f>
        <v>2000</v>
      </c>
      <c r="I223" s="525">
        <f>MIN(VLOOKUP(I218,$B$4:$J$70,4,0),VLOOKUP(I218,$B$4:$J$70,5,0))</f>
        <v>2000</v>
      </c>
      <c r="J223" s="513" t="s">
        <v>364</v>
      </c>
      <c r="K223" s="522">
        <v>14</v>
      </c>
      <c r="L223" s="517"/>
      <c r="M223" s="524">
        <f>R223+2*ROUNDUP((IF(K223&lt;26,10.927,11.212))*K223/10,0)</f>
        <v>253.102597104441</v>
      </c>
      <c r="N223" s="523">
        <f>ROUNDUP(H223/12.5,0)*2</f>
        <v>320</v>
      </c>
      <c r="O223" s="520">
        <f t="shared" si="93"/>
        <v>809.928310734213</v>
      </c>
      <c r="P223" s="373">
        <f t="shared" si="94"/>
        <v>1.208</v>
      </c>
      <c r="Q223" s="545">
        <f t="shared" si="95"/>
        <v>978.393399366929</v>
      </c>
      <c r="R223" s="553">
        <f>((H225+I225-I228*2)+(20-I228*2^0.5))*(2^0.5)</f>
        <v>221.102597104441</v>
      </c>
      <c r="S223" s="520" t="s">
        <v>360</v>
      </c>
      <c r="T223" s="554"/>
      <c r="V223" s="548">
        <f t="shared" si="96"/>
        <v>16</v>
      </c>
      <c r="X223" s="549"/>
      <c r="Y223" s="549"/>
      <c r="Z223" s="549"/>
    </row>
    <row r="224" s="363" customFormat="1" ht="18" customHeight="1" spans="1:26">
      <c r="A224" s="138"/>
      <c r="B224" s="358"/>
      <c r="C224" s="358"/>
      <c r="D224" s="358"/>
      <c r="E224" s="490">
        <f>VLOOKUP(I218,$B$39:$Z$70,20,0)</f>
        <v>80</v>
      </c>
      <c r="F224" s="485">
        <f>VLOOKUP(I218,$B$39:$Z$70,23,0)</f>
        <v>80</v>
      </c>
      <c r="G224" s="485">
        <f>VLOOKUP(I218,$B$39:$Z$70,7,0)</f>
        <v>6</v>
      </c>
      <c r="H224" s="491" t="s">
        <v>365</v>
      </c>
      <c r="I224" s="515" t="s">
        <v>366</v>
      </c>
      <c r="J224" s="513" t="s">
        <v>367</v>
      </c>
      <c r="K224" s="516">
        <v>12</v>
      </c>
      <c r="L224" s="517"/>
      <c r="M224" s="524">
        <f>(R224+S224)/2+2*ROUNDUP((IF(K224&lt;26,10.927,11.212))*K224/10,0)</f>
        <v>2020</v>
      </c>
      <c r="N224" s="526">
        <f>4*(G222+1)+(G224-1)*2</f>
        <v>234</v>
      </c>
      <c r="O224" s="520">
        <f t="shared" si="93"/>
        <v>4726.8</v>
      </c>
      <c r="P224" s="373">
        <f t="shared" si="94"/>
        <v>0.888</v>
      </c>
      <c r="Q224" s="545">
        <f t="shared" si="95"/>
        <v>4197.3984</v>
      </c>
      <c r="R224" s="546">
        <f>H223-I228*2</f>
        <v>1992</v>
      </c>
      <c r="S224" s="520">
        <f>I223-I228*2</f>
        <v>1992</v>
      </c>
      <c r="T224" s="552" t="str">
        <f>ROUND(S224,1)&amp;"~"&amp;ROUND(R224,1)</f>
        <v>1992~1992</v>
      </c>
      <c r="V224" s="548">
        <f t="shared" si="96"/>
        <v>14</v>
      </c>
      <c r="X224" s="549"/>
      <c r="Y224" s="549"/>
      <c r="Z224" s="549"/>
    </row>
    <row r="225" s="363" customFormat="1" ht="18" customHeight="1" spans="1:26">
      <c r="A225" s="138"/>
      <c r="B225" s="358"/>
      <c r="C225" s="358"/>
      <c r="D225" s="358"/>
      <c r="E225" s="492"/>
      <c r="F225" s="493"/>
      <c r="G225" s="493"/>
      <c r="H225" s="494">
        <f>VLOOKUP(I218,$B$4:$J$70,6,0)</f>
        <v>70</v>
      </c>
      <c r="I225" s="525">
        <f>VLOOKUP(I218,$B$4:$J$70,7,0)</f>
        <v>80</v>
      </c>
      <c r="J225" s="513" t="s">
        <v>368</v>
      </c>
      <c r="K225" s="516">
        <v>12</v>
      </c>
      <c r="L225" s="517"/>
      <c r="M225" s="524">
        <f>(R225+S225)/2+2*ROUNDUP((IF(K225&lt;26,10.927,11.212))*K225/10,0)</f>
        <v>2028.80072970798</v>
      </c>
      <c r="N225" s="373">
        <f>2*(E222+1)+F222*2</f>
        <v>392</v>
      </c>
      <c r="O225" s="520">
        <f t="shared" si="93"/>
        <v>7952.8988604553</v>
      </c>
      <c r="P225" s="373">
        <f t="shared" si="94"/>
        <v>0.888</v>
      </c>
      <c r="Q225" s="545">
        <f t="shared" si="95"/>
        <v>7062.1741880843</v>
      </c>
      <c r="R225" s="546">
        <f>((I221-H221)^2+H223^2)^0.5</f>
        <v>2000.80072970798</v>
      </c>
      <c r="S225" s="520">
        <f>((I221-H221)^2+I223^2)^0.5</f>
        <v>2000.80072970798</v>
      </c>
      <c r="T225" s="552" t="str">
        <f>ROUND(S225,1)&amp;"~"&amp;ROUND(R225,1)</f>
        <v>2000.8~2000.8</v>
      </c>
      <c r="V225" s="548">
        <f t="shared" si="96"/>
        <v>14</v>
      </c>
      <c r="X225" s="549"/>
      <c r="Y225" s="549"/>
      <c r="Z225" s="549"/>
    </row>
    <row r="226" s="363" customFormat="1" ht="18" customHeight="1" spans="1:26">
      <c r="A226" s="138"/>
      <c r="B226" s="358"/>
      <c r="C226" s="358"/>
      <c r="D226" s="358"/>
      <c r="E226" s="495" t="s">
        <v>369</v>
      </c>
      <c r="F226" s="496"/>
      <c r="G226" s="497"/>
      <c r="H226" s="498" t="s">
        <v>370</v>
      </c>
      <c r="I226" s="527"/>
      <c r="J226" s="513" t="s">
        <v>371</v>
      </c>
      <c r="K226" s="522">
        <v>8</v>
      </c>
      <c r="L226" s="517"/>
      <c r="M226" s="524">
        <f>R226+11</f>
        <v>83</v>
      </c>
      <c r="N226" s="528">
        <f>ROUNDDOWN(((VLOOKUP(I218,$B$39:$Z$70,2,0))/(VLOOKUP(I218,$B$39:$Z$70,4,0))-1),0)/4*((VLOOKUP(I218,$B$39:$Z$70,20,0))+1)</f>
        <v>3807</v>
      </c>
      <c r="O226" s="520">
        <f t="shared" si="93"/>
        <v>3159.81</v>
      </c>
      <c r="P226" s="373">
        <f t="shared" si="94"/>
        <v>0.395</v>
      </c>
      <c r="Q226" s="545">
        <f t="shared" si="95"/>
        <v>1248.12495</v>
      </c>
      <c r="R226" s="553">
        <f>I225-2*I228</f>
        <v>72</v>
      </c>
      <c r="S226" s="520" t="s">
        <v>360</v>
      </c>
      <c r="T226" s="554"/>
      <c r="V226" s="555"/>
      <c r="X226" s="549"/>
      <c r="Y226" s="549"/>
      <c r="Z226" s="549"/>
    </row>
    <row r="227" s="363" customFormat="1" ht="18" customHeight="1" spans="1:26">
      <c r="A227" s="138"/>
      <c r="B227" s="358"/>
      <c r="C227" s="358"/>
      <c r="D227" s="358"/>
      <c r="E227" s="499" t="s">
        <v>372</v>
      </c>
      <c r="F227" s="500" t="s">
        <v>373</v>
      </c>
      <c r="G227" s="501" t="s">
        <v>374</v>
      </c>
      <c r="H227" s="498">
        <f>VLOOKUP(I218,$B$4:$J$70,8,0)</f>
        <v>2365</v>
      </c>
      <c r="I227" s="527"/>
      <c r="J227" s="513" t="s">
        <v>375</v>
      </c>
      <c r="K227" s="522">
        <v>8</v>
      </c>
      <c r="L227" s="517"/>
      <c r="M227" s="524">
        <f>R227+11</f>
        <v>73</v>
      </c>
      <c r="N227" s="529">
        <f>ROUND(E224/4*G222,0)*2</f>
        <v>2200</v>
      </c>
      <c r="O227" s="520">
        <f t="shared" si="93"/>
        <v>1606</v>
      </c>
      <c r="P227" s="373">
        <f t="shared" si="94"/>
        <v>0.395</v>
      </c>
      <c r="Q227" s="545">
        <f t="shared" si="95"/>
        <v>634.37</v>
      </c>
      <c r="R227" s="553">
        <f>H225-2*I228</f>
        <v>62</v>
      </c>
      <c r="S227" s="520" t="s">
        <v>360</v>
      </c>
      <c r="T227" s="554"/>
      <c r="V227" s="555"/>
      <c r="X227" s="549"/>
      <c r="Y227" s="549"/>
      <c r="Z227" s="549"/>
    </row>
    <row r="228" s="363" customFormat="1" ht="18" customHeight="1" spans="1:26">
      <c r="A228" s="138"/>
      <c r="B228" s="358"/>
      <c r="C228" s="358"/>
      <c r="D228" s="358"/>
      <c r="E228" s="502">
        <f>IF(I218=0,0,ROUND(((H221+I221)/2*H225*2+H227*I225+0.2*0.2+0.25*0.05*2)*(H223+I223)/2/1000000,1))</f>
        <v>568.3</v>
      </c>
      <c r="F228" s="503">
        <f>IF(I218=0,0,ROUND(Q226+Q227,1))</f>
        <v>1882.5</v>
      </c>
      <c r="G228" s="504">
        <f>IF(I218=0,0,ROUND(Q220+Q221+Q222+Q223+Q224+Q225,1))</f>
        <v>68850.3</v>
      </c>
      <c r="H228" s="505" t="s">
        <v>376</v>
      </c>
      <c r="I228" s="530">
        <f>$P$3</f>
        <v>4</v>
      </c>
      <c r="J228" s="531" t="s">
        <v>377</v>
      </c>
      <c r="K228" s="532" t="str">
        <f>"C40混凝土:"&amp;ROUND(((H221+I221)/2*H225*2+H227*I225+0.2*0.2+0.25*0.05*2)*(H223+I223)/2/1000000,1)&amp;"m"&amp;"      "&amp;"HPB300:"&amp;ROUND(Q226+Q227,1)&amp;"kg       "&amp;"HRB400:"&amp;ROUND(Q220+Q221+Q222+Q223+Q224+Q225,1)&amp;"kg"</f>
        <v>C40混凝土:568.3m      HPB300:1882.5kg       HRB400:68850.3kg</v>
      </c>
      <c r="L228" s="532"/>
      <c r="M228" s="532"/>
      <c r="N228" s="532"/>
      <c r="O228" s="532"/>
      <c r="P228" s="532"/>
      <c r="Q228" s="556"/>
      <c r="R228" s="557" t="s">
        <v>378</v>
      </c>
      <c r="S228" s="532">
        <f>ROUND(SUM(Q220:Q227)/ROUND(((H221+I221)/2*H225*2+H227*I225+0.2*0.2+0.25*0.05*2)*(H223+I223)/2/1000000,1),1)</f>
        <v>124.5</v>
      </c>
      <c r="T228" s="558"/>
      <c r="X228" s="549"/>
      <c r="Y228" s="549"/>
      <c r="Z228" s="549"/>
    </row>
    <row r="229" s="363" customFormat="1" ht="15" spans="1:15">
      <c r="A229" s="138"/>
      <c r="C229" s="358"/>
      <c r="I229" s="365"/>
      <c r="K229" s="366"/>
      <c r="O229" s="366"/>
    </row>
    <row r="230" s="363" customFormat="1" ht="9.95" customHeight="1" spans="1:22">
      <c r="A230" s="138"/>
      <c r="B230" s="358" t="str">
        <f>B17</f>
        <v>东U4</v>
      </c>
      <c r="C230" s="358"/>
      <c r="D230" s="358"/>
      <c r="E230" s="368" t="s">
        <v>342</v>
      </c>
      <c r="F230" s="369"/>
      <c r="G230" s="369"/>
      <c r="H230" s="482" t="s">
        <v>343</v>
      </c>
      <c r="I230" s="509" t="str">
        <f>B230</f>
        <v>东U4</v>
      </c>
      <c r="J230" s="510" t="s">
        <v>344</v>
      </c>
      <c r="K230" s="369" t="s">
        <v>345</v>
      </c>
      <c r="L230" s="369" t="s">
        <v>346</v>
      </c>
      <c r="M230" s="511" t="s">
        <v>347</v>
      </c>
      <c r="N230" s="369" t="s">
        <v>348</v>
      </c>
      <c r="O230" s="511" t="s">
        <v>349</v>
      </c>
      <c r="P230" s="511" t="s">
        <v>350</v>
      </c>
      <c r="Q230" s="537" t="s">
        <v>351</v>
      </c>
      <c r="R230" s="538" t="s">
        <v>352</v>
      </c>
      <c r="S230" s="539"/>
      <c r="T230" s="540"/>
      <c r="V230" s="358" t="s">
        <v>353</v>
      </c>
    </row>
    <row r="231" s="358" customFormat="1" ht="9.95" customHeight="1" spans="5:20">
      <c r="E231" s="371"/>
      <c r="F231" s="373"/>
      <c r="G231" s="373"/>
      <c r="H231" s="483"/>
      <c r="I231" s="512"/>
      <c r="J231" s="513"/>
      <c r="K231" s="373"/>
      <c r="L231" s="373"/>
      <c r="M231" s="514"/>
      <c r="N231" s="373"/>
      <c r="O231" s="514"/>
      <c r="P231" s="514"/>
      <c r="Q231" s="541"/>
      <c r="R231" s="542"/>
      <c r="S231" s="543"/>
      <c r="T231" s="544"/>
    </row>
    <row r="232" s="363" customFormat="1" ht="36" customHeight="1" spans="1:26">
      <c r="A232" s="138"/>
      <c r="B232" s="358"/>
      <c r="C232" s="358"/>
      <c r="D232" s="358"/>
      <c r="E232" s="371"/>
      <c r="F232" s="373"/>
      <c r="G232" s="373"/>
      <c r="H232" s="373" t="s">
        <v>354</v>
      </c>
      <c r="I232" s="515"/>
      <c r="J232" s="513" t="s">
        <v>355</v>
      </c>
      <c r="K232" s="516">
        <f>'1.U型槽主筋验算'!K15</f>
        <v>22</v>
      </c>
      <c r="L232" s="517"/>
      <c r="M232" s="518">
        <f>(R232+S232)/2+ROUNDUP((IF(K232&lt;26,10.927,11.212))*K232/10,0)*2</f>
        <v>3835.856</v>
      </c>
      <c r="N232" s="519">
        <f>ROUNDUP((H235/12.5),0)*IF(I233&gt;600,2,1)</f>
        <v>320</v>
      </c>
      <c r="O232" s="520">
        <f t="shared" ref="O232:O239" si="97">M232*N232/100</f>
        <v>12274.7392</v>
      </c>
      <c r="P232" s="373">
        <f t="shared" ref="P232:P239" si="98">ROUND(K232^2*PI()/4/1000000*7850,3)</f>
        <v>2.984</v>
      </c>
      <c r="Q232" s="545">
        <f t="shared" ref="Q232:Q239" si="99">O232*P232</f>
        <v>36627.8217728</v>
      </c>
      <c r="R232" s="546">
        <f>(H233+I237-I240*2)*2+(H239-I240*2)+(H237-I240*2)*2</f>
        <v>3706.856</v>
      </c>
      <c r="S232" s="520">
        <f>(I233+I237-I240*2)*2+(H239-I240*2)+(H237-I240*2)*2</f>
        <v>3864.856</v>
      </c>
      <c r="T232" s="547">
        <f>R234</f>
        <v>2337</v>
      </c>
      <c r="V232" s="548">
        <f t="shared" ref="V232:V237" si="100">ROUNDUP((IF(K232&lt;26,10.927,11.212))*K232/10,0)</f>
        <v>25</v>
      </c>
      <c r="X232" s="549"/>
      <c r="Y232" s="549"/>
      <c r="Z232" s="549"/>
    </row>
    <row r="233" s="363" customFormat="1" ht="18" customHeight="1" spans="1:26">
      <c r="A233" s="138"/>
      <c r="B233" s="358"/>
      <c r="C233" s="358"/>
      <c r="D233" s="358"/>
      <c r="E233" s="484" t="s">
        <v>318</v>
      </c>
      <c r="F233" s="485" t="s">
        <v>356</v>
      </c>
      <c r="G233" s="485" t="s">
        <v>357</v>
      </c>
      <c r="H233" s="486">
        <f>MIN(VLOOKUP(I230,$B$4:$J$70,2,0),VLOOKUP(I230,$B$4:$J$70,3,0))</f>
        <v>570.928</v>
      </c>
      <c r="I233" s="521">
        <f>MAX(VLOOKUP(I230,$B$4:$J$70,2,0),VLOOKUP(I230,$B$4:$J$70,3,0))</f>
        <v>649.928</v>
      </c>
      <c r="J233" s="513" t="s">
        <v>358</v>
      </c>
      <c r="K233" s="522">
        <v>12</v>
      </c>
      <c r="L233" s="517"/>
      <c r="M233" s="518">
        <f>(R233+S233)/2+ROUNDUP((IF(K233&lt;26,10.927,11.212))*K233/10,0)*2</f>
        <v>700.428</v>
      </c>
      <c r="N233" s="523">
        <f>ROUNDUP((H235/12.5*1),0)*2</f>
        <v>320</v>
      </c>
      <c r="O233" s="520">
        <f t="shared" si="97"/>
        <v>2241.3696</v>
      </c>
      <c r="P233" s="373">
        <f t="shared" si="98"/>
        <v>0.888</v>
      </c>
      <c r="Q233" s="545">
        <f t="shared" si="99"/>
        <v>1990.3362048</v>
      </c>
      <c r="R233" s="550">
        <f>H233+I237-I240*2</f>
        <v>632.928</v>
      </c>
      <c r="S233" s="551">
        <f>I233+I237-I240*2</f>
        <v>711.928</v>
      </c>
      <c r="T233" s="552" t="str">
        <f>ROUND(R233,1)&amp;"~"&amp;ROUND(S233,1)</f>
        <v>632.9~711.9</v>
      </c>
      <c r="V233" s="548">
        <f t="shared" si="100"/>
        <v>14</v>
      </c>
      <c r="X233" s="549"/>
      <c r="Y233" s="549"/>
      <c r="Z233" s="549"/>
    </row>
    <row r="234" s="363" customFormat="1" ht="18" customHeight="1" spans="1:26">
      <c r="A234" s="138"/>
      <c r="B234" s="358"/>
      <c r="C234" s="358"/>
      <c r="D234" s="358"/>
      <c r="E234" s="484">
        <f>VLOOKUP(I230,$B$39:$Z$70,3,0)</f>
        <v>186</v>
      </c>
      <c r="F234" s="487">
        <f>VLOOKUP(I230,$B$39:$Z$70,17,0)</f>
        <v>6</v>
      </c>
      <c r="G234" s="485">
        <f>VLOOKUP(I230,$B$39:$Z$70,12,0)</f>
        <v>51</v>
      </c>
      <c r="H234" s="485" t="s">
        <v>303</v>
      </c>
      <c r="I234" s="515"/>
      <c r="J234" s="513" t="s">
        <v>359</v>
      </c>
      <c r="K234" s="516">
        <v>14</v>
      </c>
      <c r="L234" s="517"/>
      <c r="M234" s="524">
        <f>R234+2*ROUNDUP((IF(K234&lt;26,10.927,11.212))*K234/10,0)</f>
        <v>2369</v>
      </c>
      <c r="N234" s="519">
        <f>ROUNDUP(H235/12.5,0)</f>
        <v>160</v>
      </c>
      <c r="O234" s="520">
        <f t="shared" si="97"/>
        <v>3790.4</v>
      </c>
      <c r="P234" s="373">
        <f t="shared" si="98"/>
        <v>1.208</v>
      </c>
      <c r="Q234" s="545">
        <f t="shared" si="99"/>
        <v>4578.8032</v>
      </c>
      <c r="R234" s="553">
        <f>H239-I240*2</f>
        <v>2337</v>
      </c>
      <c r="S234" s="520" t="s">
        <v>360</v>
      </c>
      <c r="T234" s="554"/>
      <c r="V234" s="548">
        <f t="shared" si="100"/>
        <v>16</v>
      </c>
      <c r="X234" s="549"/>
      <c r="Y234" s="549"/>
      <c r="Z234" s="549"/>
    </row>
    <row r="235" s="363" customFormat="1" ht="18" customHeight="1" spans="1:26">
      <c r="A235" s="138"/>
      <c r="B235" s="358"/>
      <c r="C235" s="358"/>
      <c r="D235" s="358"/>
      <c r="E235" s="488" t="s">
        <v>361</v>
      </c>
      <c r="F235" s="485" t="s">
        <v>362</v>
      </c>
      <c r="G235" s="485" t="s">
        <v>363</v>
      </c>
      <c r="H235" s="489">
        <f>MAX(VLOOKUP(I230,$B$4:$J$70,4,0),VLOOKUP(I230,$B$4:$J$70,5,0))</f>
        <v>2000</v>
      </c>
      <c r="I235" s="525">
        <f>MIN(VLOOKUP(I230,$B$4:$J$70,4,0),VLOOKUP(I230,$B$4:$J$70,5,0))</f>
        <v>2000</v>
      </c>
      <c r="J235" s="513" t="s">
        <v>364</v>
      </c>
      <c r="K235" s="522">
        <v>14</v>
      </c>
      <c r="L235" s="517"/>
      <c r="M235" s="524">
        <f>R235+2*ROUNDUP((IF(K235&lt;26,10.927,11.212))*K235/10,0)</f>
        <v>224.81832585698</v>
      </c>
      <c r="N235" s="523">
        <f>ROUNDUP(H235/12.5,0)*2</f>
        <v>320</v>
      </c>
      <c r="O235" s="520">
        <f t="shared" si="97"/>
        <v>719.418642742334</v>
      </c>
      <c r="P235" s="373">
        <f t="shared" si="98"/>
        <v>1.208</v>
      </c>
      <c r="Q235" s="545">
        <f t="shared" si="99"/>
        <v>869.05772043274</v>
      </c>
      <c r="R235" s="553">
        <f>((H237+I237-I240*2)+(20-I240*2^0.5))*(2^0.5)</f>
        <v>192.81832585698</v>
      </c>
      <c r="S235" s="520" t="s">
        <v>360</v>
      </c>
      <c r="T235" s="554"/>
      <c r="V235" s="548">
        <f t="shared" si="100"/>
        <v>16</v>
      </c>
      <c r="X235" s="549"/>
      <c r="Y235" s="549"/>
      <c r="Z235" s="549"/>
    </row>
    <row r="236" s="363" customFormat="1" ht="18" customHeight="1" spans="1:26">
      <c r="A236" s="138"/>
      <c r="B236" s="358"/>
      <c r="C236" s="358"/>
      <c r="D236" s="358"/>
      <c r="E236" s="490">
        <f>VLOOKUP(I230,$B$39:$Z$70,20,0)</f>
        <v>77</v>
      </c>
      <c r="F236" s="485">
        <f>VLOOKUP(I230,$B$39:$Z$70,23,0)</f>
        <v>77</v>
      </c>
      <c r="G236" s="485">
        <f>VLOOKUP(I230,$B$39:$Z$70,7,0)</f>
        <v>4</v>
      </c>
      <c r="H236" s="491" t="s">
        <v>365</v>
      </c>
      <c r="I236" s="515" t="s">
        <v>366</v>
      </c>
      <c r="J236" s="513" t="s">
        <v>367</v>
      </c>
      <c r="K236" s="516">
        <v>12</v>
      </c>
      <c r="L236" s="517"/>
      <c r="M236" s="524">
        <f>(R236+S236)/2+2*ROUNDUP((IF(K236&lt;26,10.927,11.212))*K236/10,0)</f>
        <v>2020</v>
      </c>
      <c r="N236" s="526">
        <f>4*(G234+1)+(G236-1)*2</f>
        <v>214</v>
      </c>
      <c r="O236" s="520">
        <f t="shared" si="97"/>
        <v>4322.8</v>
      </c>
      <c r="P236" s="373">
        <f t="shared" si="98"/>
        <v>0.888</v>
      </c>
      <c r="Q236" s="545">
        <f t="shared" si="99"/>
        <v>3838.6464</v>
      </c>
      <c r="R236" s="546">
        <f>H235-I240*2</f>
        <v>1992</v>
      </c>
      <c r="S236" s="520">
        <f>I235-I240*2</f>
        <v>1992</v>
      </c>
      <c r="T236" s="552" t="str">
        <f>ROUND(S236,1)&amp;"~"&amp;ROUND(R236,1)</f>
        <v>1992~1992</v>
      </c>
      <c r="V236" s="548">
        <f t="shared" si="100"/>
        <v>14</v>
      </c>
      <c r="X236" s="549"/>
      <c r="Y236" s="549"/>
      <c r="Z236" s="549"/>
    </row>
    <row r="237" s="363" customFormat="1" ht="18" customHeight="1" spans="1:26">
      <c r="A237" s="138"/>
      <c r="B237" s="358"/>
      <c r="C237" s="358"/>
      <c r="D237" s="358"/>
      <c r="E237" s="492"/>
      <c r="F237" s="493"/>
      <c r="G237" s="493"/>
      <c r="H237" s="494">
        <f>VLOOKUP(I230,$B$4:$J$70,6,0)</f>
        <v>60</v>
      </c>
      <c r="I237" s="525">
        <f>VLOOKUP(I230,$B$4:$J$70,7,0)</f>
        <v>70</v>
      </c>
      <c r="J237" s="513" t="s">
        <v>368</v>
      </c>
      <c r="K237" s="516">
        <v>12</v>
      </c>
      <c r="L237" s="517"/>
      <c r="M237" s="524">
        <f>(R237+S237)/2+2*ROUNDUP((IF(K237&lt;26,10.927,11.212))*K237/10,0)</f>
        <v>2029.5596418793</v>
      </c>
      <c r="N237" s="373">
        <f>2*(E234+1)+F234*2</f>
        <v>386</v>
      </c>
      <c r="O237" s="520">
        <f t="shared" si="97"/>
        <v>7834.10021765411</v>
      </c>
      <c r="P237" s="373">
        <f t="shared" si="98"/>
        <v>0.888</v>
      </c>
      <c r="Q237" s="545">
        <f t="shared" si="99"/>
        <v>6956.68099327685</v>
      </c>
      <c r="R237" s="546">
        <f>((I233-H233)^2+H235^2)^0.5</f>
        <v>2001.5596418793</v>
      </c>
      <c r="S237" s="520">
        <f>((I233-H233)^2+I235^2)^0.5</f>
        <v>2001.5596418793</v>
      </c>
      <c r="T237" s="552" t="str">
        <f>ROUND(S237,1)&amp;"~"&amp;ROUND(R237,1)</f>
        <v>2001.6~2001.6</v>
      </c>
      <c r="V237" s="548">
        <f t="shared" si="100"/>
        <v>14</v>
      </c>
      <c r="X237" s="549"/>
      <c r="Y237" s="549"/>
      <c r="Z237" s="549"/>
    </row>
    <row r="238" s="363" customFormat="1" ht="18" customHeight="1" spans="1:26">
      <c r="A238" s="138"/>
      <c r="B238" s="358"/>
      <c r="C238" s="358"/>
      <c r="D238" s="358"/>
      <c r="E238" s="495" t="s">
        <v>369</v>
      </c>
      <c r="F238" s="496"/>
      <c r="G238" s="497"/>
      <c r="H238" s="498" t="s">
        <v>370</v>
      </c>
      <c r="I238" s="527"/>
      <c r="J238" s="513" t="s">
        <v>371</v>
      </c>
      <c r="K238" s="522">
        <v>8</v>
      </c>
      <c r="L238" s="517"/>
      <c r="M238" s="524">
        <f>R238+11</f>
        <v>73</v>
      </c>
      <c r="N238" s="528">
        <f>ROUNDDOWN(((VLOOKUP(I230,$B$39:$Z$70,2,0))/(VLOOKUP(I230,$B$39:$Z$70,4,0))-1),0)/4*((VLOOKUP(I230,$B$39:$Z$70,20,0))+1)</f>
        <v>3627</v>
      </c>
      <c r="O238" s="520">
        <f t="shared" si="97"/>
        <v>2647.71</v>
      </c>
      <c r="P238" s="373">
        <f t="shared" si="98"/>
        <v>0.395</v>
      </c>
      <c r="Q238" s="545">
        <f t="shared" si="99"/>
        <v>1045.84545</v>
      </c>
      <c r="R238" s="553">
        <f>I237-2*I240</f>
        <v>62</v>
      </c>
      <c r="S238" s="520" t="s">
        <v>360</v>
      </c>
      <c r="T238" s="554"/>
      <c r="V238" s="555"/>
      <c r="X238" s="549"/>
      <c r="Y238" s="549"/>
      <c r="Z238" s="549"/>
    </row>
    <row r="239" s="363" customFormat="1" ht="18" customHeight="1" spans="1:26">
      <c r="A239" s="138"/>
      <c r="B239" s="358"/>
      <c r="C239" s="358"/>
      <c r="D239" s="358"/>
      <c r="E239" s="499" t="s">
        <v>372</v>
      </c>
      <c r="F239" s="500" t="s">
        <v>373</v>
      </c>
      <c r="G239" s="501" t="s">
        <v>374</v>
      </c>
      <c r="H239" s="498">
        <f>VLOOKUP(I230,$B$4:$J$70,8,0)</f>
        <v>2345</v>
      </c>
      <c r="I239" s="527"/>
      <c r="J239" s="513" t="s">
        <v>375</v>
      </c>
      <c r="K239" s="522">
        <v>8</v>
      </c>
      <c r="L239" s="517"/>
      <c r="M239" s="524">
        <f>R239+11</f>
        <v>63</v>
      </c>
      <c r="N239" s="529">
        <f>ROUND(E236/4*G234,0)*2</f>
        <v>1964</v>
      </c>
      <c r="O239" s="520">
        <f t="shared" si="97"/>
        <v>1237.32</v>
      </c>
      <c r="P239" s="373">
        <f t="shared" si="98"/>
        <v>0.395</v>
      </c>
      <c r="Q239" s="545">
        <f t="shared" si="99"/>
        <v>488.7414</v>
      </c>
      <c r="R239" s="553">
        <f>H237-2*I240</f>
        <v>52</v>
      </c>
      <c r="S239" s="520" t="s">
        <v>360</v>
      </c>
      <c r="T239" s="554"/>
      <c r="V239" s="555"/>
      <c r="X239" s="549"/>
      <c r="Y239" s="549"/>
      <c r="Z239" s="549"/>
    </row>
    <row r="240" s="363" customFormat="1" ht="18" customHeight="1" spans="1:26">
      <c r="A240" s="138"/>
      <c r="B240" s="358"/>
      <c r="C240" s="358"/>
      <c r="D240" s="358"/>
      <c r="E240" s="502">
        <f>IF(I230=0,0,ROUND(((H233+I233)/2*H237*2+H239*I237+0.2*0.2+0.25*0.05*2)*(H235+I235)/2/1000000,1))</f>
        <v>474.8</v>
      </c>
      <c r="F240" s="503">
        <f>IF(I230=0,0,ROUND(Q238+Q239,1))</f>
        <v>1534.6</v>
      </c>
      <c r="G240" s="504">
        <f>IF(I230=0,0,ROUND(Q232+Q233+Q234+Q235+Q236+Q237,1))</f>
        <v>54861.3</v>
      </c>
      <c r="H240" s="505" t="s">
        <v>376</v>
      </c>
      <c r="I240" s="530">
        <f>$P$3</f>
        <v>4</v>
      </c>
      <c r="J240" s="531" t="s">
        <v>377</v>
      </c>
      <c r="K240" s="532" t="str">
        <f>"C40混凝土:"&amp;ROUND(((H233+I233)/2*H237*2+H239*I237+0.2*0.2+0.25*0.05*2)*(H235+I235)/2/1000000,1)&amp;"m"&amp;"      "&amp;"HPB300:"&amp;ROUND(Q238+Q239,1)&amp;"kg       "&amp;"HRB400:"&amp;ROUND(Q232+Q233+Q234+Q235+Q236+Q237,1)&amp;"kg"</f>
        <v>C40混凝土:474.8m      HPB300:1534.6kg       HRB400:54861.3kg</v>
      </c>
      <c r="L240" s="532"/>
      <c r="M240" s="532"/>
      <c r="N240" s="532"/>
      <c r="O240" s="532"/>
      <c r="P240" s="532"/>
      <c r="Q240" s="556"/>
      <c r="R240" s="557" t="s">
        <v>378</v>
      </c>
      <c r="S240" s="532">
        <f>ROUND(SUM(Q232:Q239)/ROUND(((H233+I233)/2*H237*2+H239*I237+0.2*0.2+0.25*0.05*2)*(H235+I235)/2/1000000,1),1)</f>
        <v>118.8</v>
      </c>
      <c r="T240" s="558"/>
      <c r="X240" s="549"/>
      <c r="Y240" s="549"/>
      <c r="Z240" s="549"/>
    </row>
    <row r="242" spans="2:22">
      <c r="B242" s="358" t="str">
        <f>B18</f>
        <v>东U5</v>
      </c>
      <c r="D242" s="358"/>
      <c r="E242" s="368" t="s">
        <v>342</v>
      </c>
      <c r="F242" s="369"/>
      <c r="G242" s="369"/>
      <c r="H242" s="482" t="s">
        <v>343</v>
      </c>
      <c r="I242" s="509" t="str">
        <f>B242</f>
        <v>东U5</v>
      </c>
      <c r="J242" s="510" t="s">
        <v>344</v>
      </c>
      <c r="K242" s="369" t="s">
        <v>345</v>
      </c>
      <c r="L242" s="369" t="s">
        <v>346</v>
      </c>
      <c r="M242" s="511" t="s">
        <v>347</v>
      </c>
      <c r="N242" s="369" t="s">
        <v>348</v>
      </c>
      <c r="O242" s="511" t="s">
        <v>349</v>
      </c>
      <c r="P242" s="511" t="s">
        <v>350</v>
      </c>
      <c r="Q242" s="537" t="s">
        <v>351</v>
      </c>
      <c r="R242" s="538" t="s">
        <v>352</v>
      </c>
      <c r="S242" s="539"/>
      <c r="T242" s="540"/>
      <c r="V242" s="358" t="s">
        <v>353</v>
      </c>
    </row>
    <row r="243" spans="2:22">
      <c r="B243" s="358"/>
      <c r="D243" s="358"/>
      <c r="E243" s="371"/>
      <c r="F243" s="373"/>
      <c r="G243" s="373"/>
      <c r="H243" s="483"/>
      <c r="I243" s="512"/>
      <c r="J243" s="513"/>
      <c r="K243" s="373"/>
      <c r="L243" s="373"/>
      <c r="M243" s="514"/>
      <c r="N243" s="373"/>
      <c r="O243" s="514"/>
      <c r="P243" s="514"/>
      <c r="Q243" s="541"/>
      <c r="R243" s="542"/>
      <c r="S243" s="543"/>
      <c r="T243" s="544"/>
      <c r="U243" s="358"/>
      <c r="V243" s="358"/>
    </row>
    <row r="244" spans="2:22">
      <c r="B244" s="358"/>
      <c r="D244" s="358"/>
      <c r="E244" s="371"/>
      <c r="F244" s="373"/>
      <c r="G244" s="373"/>
      <c r="H244" s="373" t="s">
        <v>354</v>
      </c>
      <c r="I244" s="515"/>
      <c r="J244" s="513" t="s">
        <v>355</v>
      </c>
      <c r="K244" s="516">
        <f>'1.U型槽主筋验算'!K16</f>
        <v>25</v>
      </c>
      <c r="L244" s="517"/>
      <c r="M244" s="518">
        <f>(R244+S244)/2+ROUNDUP((IF(K244&lt;26,10.927,11.212))*K244/10,0)*2</f>
        <v>3683.62</v>
      </c>
      <c r="N244" s="519">
        <f>ROUNDUP((H247/12.5),0)*IF(I245&gt;600,2,1)</f>
        <v>160</v>
      </c>
      <c r="O244" s="520">
        <f t="shared" ref="O244:O251" si="101">M244*N244/100</f>
        <v>5893.792</v>
      </c>
      <c r="P244" s="373">
        <f t="shared" ref="P244:P251" si="102">ROUND(K244^2*PI()/4/1000000*7850,3)</f>
        <v>3.853</v>
      </c>
      <c r="Q244" s="545">
        <f t="shared" ref="Q244:Q251" si="103">O244*P244</f>
        <v>22708.780576</v>
      </c>
      <c r="R244" s="546">
        <f>(H245+I249-I252*2)*2+(H251-I252*2)+(H249-I252*2)*2</f>
        <v>3548.62</v>
      </c>
      <c r="S244" s="520">
        <f>(I245+I249-I252*2)*2+(H251-I252*2)+(H249-I252*2)*2</f>
        <v>3706.62</v>
      </c>
      <c r="T244" s="547">
        <f>R246</f>
        <v>2337</v>
      </c>
      <c r="V244" s="548">
        <f t="shared" ref="V244:V249" si="104">ROUNDUP((IF(K244&lt;26,10.927,11.212))*K244/10,0)</f>
        <v>28</v>
      </c>
    </row>
    <row r="245" spans="2:22">
      <c r="B245" s="358"/>
      <c r="D245" s="358"/>
      <c r="E245" s="484" t="s">
        <v>318</v>
      </c>
      <c r="F245" s="485" t="s">
        <v>356</v>
      </c>
      <c r="G245" s="485" t="s">
        <v>357</v>
      </c>
      <c r="H245" s="486">
        <f>MIN(VLOOKUP(I242,$B$4:$J$70,2,0),VLOOKUP(I242,$B$4:$J$70,3,0))</f>
        <v>491.81</v>
      </c>
      <c r="I245" s="521">
        <f>MAX(VLOOKUP(I242,$B$4:$J$70,2,0),VLOOKUP(I242,$B$4:$J$70,3,0))</f>
        <v>570.81</v>
      </c>
      <c r="J245" s="513" t="s">
        <v>358</v>
      </c>
      <c r="K245" s="522">
        <v>12</v>
      </c>
      <c r="L245" s="517"/>
      <c r="M245" s="518">
        <f>(R245+S245)/2+ROUNDUP((IF(K245&lt;26,10.927,11.212))*K245/10,0)*2</f>
        <v>621.31</v>
      </c>
      <c r="N245" s="523">
        <f>ROUNDUP((H247/12.5*1),0)*2</f>
        <v>320</v>
      </c>
      <c r="O245" s="520">
        <f t="shared" si="101"/>
        <v>1988.192</v>
      </c>
      <c r="P245" s="373">
        <f t="shared" si="102"/>
        <v>0.888</v>
      </c>
      <c r="Q245" s="545">
        <f t="shared" si="103"/>
        <v>1765.514496</v>
      </c>
      <c r="R245" s="550">
        <f>H245+I249-I252*2</f>
        <v>553.81</v>
      </c>
      <c r="S245" s="551">
        <f>I245+I249-I252*2</f>
        <v>632.81</v>
      </c>
      <c r="T245" s="552" t="str">
        <f>ROUND(R245,1)&amp;"~"&amp;ROUND(S245,1)</f>
        <v>553.8~632.8</v>
      </c>
      <c r="V245" s="548">
        <f t="shared" si="104"/>
        <v>14</v>
      </c>
    </row>
    <row r="246" spans="2:22">
      <c r="B246" s="358"/>
      <c r="D246" s="358"/>
      <c r="E246" s="484">
        <f>VLOOKUP(I242,$B$39:$Z$70,3,0)</f>
        <v>186</v>
      </c>
      <c r="F246" s="487">
        <f>VLOOKUP(I242,$B$39:$Z$70,17,0)</f>
        <v>6</v>
      </c>
      <c r="G246" s="485">
        <f>VLOOKUP(I242,$B$39:$Z$70,12,0)</f>
        <v>44</v>
      </c>
      <c r="H246" s="485" t="s">
        <v>303</v>
      </c>
      <c r="I246" s="515"/>
      <c r="J246" s="513" t="s">
        <v>359</v>
      </c>
      <c r="K246" s="516">
        <v>14</v>
      </c>
      <c r="L246" s="517"/>
      <c r="M246" s="524">
        <f>R246+2*ROUNDUP((IF(K246&lt;26,10.927,11.212))*K246/10,0)</f>
        <v>2369</v>
      </c>
      <c r="N246" s="519">
        <f>ROUNDUP(H247/12.5,0)</f>
        <v>160</v>
      </c>
      <c r="O246" s="520">
        <f t="shared" si="101"/>
        <v>3790.4</v>
      </c>
      <c r="P246" s="373">
        <f t="shared" si="102"/>
        <v>1.208</v>
      </c>
      <c r="Q246" s="545">
        <f t="shared" si="103"/>
        <v>4578.8032</v>
      </c>
      <c r="R246" s="553">
        <f>H251-I252*2</f>
        <v>2337</v>
      </c>
      <c r="S246" s="520" t="s">
        <v>360</v>
      </c>
      <c r="T246" s="554"/>
      <c r="V246" s="548">
        <f t="shared" si="104"/>
        <v>16</v>
      </c>
    </row>
    <row r="247" spans="2:22">
      <c r="B247" s="358"/>
      <c r="D247" s="358"/>
      <c r="E247" s="488" t="s">
        <v>361</v>
      </c>
      <c r="F247" s="485" t="s">
        <v>362</v>
      </c>
      <c r="G247" s="485" t="s">
        <v>363</v>
      </c>
      <c r="H247" s="489">
        <f>MAX(VLOOKUP(I242,$B$4:$J$70,4,0),VLOOKUP(I242,$B$4:$J$70,5,0))</f>
        <v>2000</v>
      </c>
      <c r="I247" s="525">
        <f>MIN(VLOOKUP(I242,$B$4:$J$70,4,0),VLOOKUP(I242,$B$4:$J$70,5,0))</f>
        <v>2000</v>
      </c>
      <c r="J247" s="513" t="s">
        <v>364</v>
      </c>
      <c r="K247" s="522">
        <v>14</v>
      </c>
      <c r="L247" s="517"/>
      <c r="M247" s="524">
        <f>R247+2*ROUNDUP((IF(K247&lt;26,10.927,11.212))*K247/10,0)</f>
        <v>224.81832585698</v>
      </c>
      <c r="N247" s="523">
        <f>ROUNDUP(H247/12.5,0)*2</f>
        <v>320</v>
      </c>
      <c r="O247" s="520">
        <f t="shared" si="101"/>
        <v>719.418642742334</v>
      </c>
      <c r="P247" s="373">
        <f t="shared" si="102"/>
        <v>1.208</v>
      </c>
      <c r="Q247" s="545">
        <f t="shared" si="103"/>
        <v>869.05772043274</v>
      </c>
      <c r="R247" s="553">
        <f>((H249+I249-I252*2)+(20-I252*2^0.5))*(2^0.5)</f>
        <v>192.81832585698</v>
      </c>
      <c r="S247" s="520" t="s">
        <v>360</v>
      </c>
      <c r="T247" s="554"/>
      <c r="V247" s="548">
        <f t="shared" si="104"/>
        <v>16</v>
      </c>
    </row>
    <row r="248" spans="2:22">
      <c r="B248" s="358"/>
      <c r="D248" s="358"/>
      <c r="E248" s="490">
        <f>VLOOKUP(I242,$B$39:$Z$70,20,0)</f>
        <v>74</v>
      </c>
      <c r="F248" s="485">
        <f>VLOOKUP(I242,$B$39:$Z$70,23,0)</f>
        <v>74</v>
      </c>
      <c r="G248" s="485">
        <f>VLOOKUP(I242,$B$39:$Z$70,7,0)</f>
        <v>4</v>
      </c>
      <c r="H248" s="491" t="s">
        <v>365</v>
      </c>
      <c r="I248" s="515" t="s">
        <v>366</v>
      </c>
      <c r="J248" s="513" t="s">
        <v>367</v>
      </c>
      <c r="K248" s="516">
        <v>12</v>
      </c>
      <c r="L248" s="517"/>
      <c r="M248" s="524">
        <f>(R248+S248)/2+2*ROUNDUP((IF(K248&lt;26,10.927,11.212))*K248/10,0)</f>
        <v>2020</v>
      </c>
      <c r="N248" s="526">
        <f>4*(G246+1)+(G248-1)*2</f>
        <v>186</v>
      </c>
      <c r="O248" s="520">
        <f t="shared" si="101"/>
        <v>3757.2</v>
      </c>
      <c r="P248" s="373">
        <f t="shared" si="102"/>
        <v>0.888</v>
      </c>
      <c r="Q248" s="545">
        <f t="shared" si="103"/>
        <v>3336.3936</v>
      </c>
      <c r="R248" s="546">
        <f>H247-I252*2</f>
        <v>1992</v>
      </c>
      <c r="S248" s="520">
        <f>I247-I252*2</f>
        <v>1992</v>
      </c>
      <c r="T248" s="552" t="str">
        <f>ROUND(S248,1)&amp;"~"&amp;ROUND(R248,1)</f>
        <v>1992~1992</v>
      </c>
      <c r="V248" s="548">
        <f t="shared" si="104"/>
        <v>14</v>
      </c>
    </row>
    <row r="249" ht="15" spans="2:22">
      <c r="B249" s="358"/>
      <c r="D249" s="358"/>
      <c r="E249" s="492"/>
      <c r="F249" s="493"/>
      <c r="G249" s="493"/>
      <c r="H249" s="494">
        <f>VLOOKUP(I242,$B$4:$J$70,6,0)</f>
        <v>60</v>
      </c>
      <c r="I249" s="525">
        <f>VLOOKUP(I242,$B$4:$J$70,7,0)</f>
        <v>70</v>
      </c>
      <c r="J249" s="513" t="s">
        <v>368</v>
      </c>
      <c r="K249" s="516">
        <v>12</v>
      </c>
      <c r="L249" s="517"/>
      <c r="M249" s="524">
        <f>(R249+S249)/2+2*ROUNDUP((IF(K249&lt;26,10.927,11.212))*K249/10,0)</f>
        <v>2029.5596418793</v>
      </c>
      <c r="N249" s="373">
        <f>2*(E246+1)+F246*2</f>
        <v>386</v>
      </c>
      <c r="O249" s="520">
        <f t="shared" si="101"/>
        <v>7834.10021765411</v>
      </c>
      <c r="P249" s="373">
        <f t="shared" si="102"/>
        <v>0.888</v>
      </c>
      <c r="Q249" s="545">
        <f t="shared" si="103"/>
        <v>6956.68099327685</v>
      </c>
      <c r="R249" s="546">
        <f>((I245-H245)^2+H247^2)^0.5</f>
        <v>2001.5596418793</v>
      </c>
      <c r="S249" s="520">
        <f>((I245-H245)^2+I247^2)^0.5</f>
        <v>2001.5596418793</v>
      </c>
      <c r="T249" s="552" t="str">
        <f>ROUND(S249,1)&amp;"~"&amp;ROUND(R249,1)</f>
        <v>2001.6~2001.6</v>
      </c>
      <c r="V249" s="548">
        <f t="shared" si="104"/>
        <v>14</v>
      </c>
    </row>
    <row r="250" spans="2:22">
      <c r="B250" s="358"/>
      <c r="D250" s="358"/>
      <c r="E250" s="495" t="s">
        <v>369</v>
      </c>
      <c r="F250" s="496"/>
      <c r="G250" s="497"/>
      <c r="H250" s="498" t="s">
        <v>370</v>
      </c>
      <c r="I250" s="527"/>
      <c r="J250" s="513" t="s">
        <v>371</v>
      </c>
      <c r="K250" s="522">
        <v>8</v>
      </c>
      <c r="L250" s="517"/>
      <c r="M250" s="524">
        <f>R250+11</f>
        <v>73</v>
      </c>
      <c r="N250" s="528">
        <f>ROUNDDOWN(((VLOOKUP(I242,$B$39:$Z$70,2,0))/(VLOOKUP(I242,$B$39:$Z$70,4,0))-1),0)/4*((VLOOKUP(I242,$B$39:$Z$70,20,0))+1)</f>
        <v>3487.5</v>
      </c>
      <c r="O250" s="520">
        <f t="shared" si="101"/>
        <v>2545.875</v>
      </c>
      <c r="P250" s="373">
        <f t="shared" si="102"/>
        <v>0.395</v>
      </c>
      <c r="Q250" s="545">
        <f t="shared" si="103"/>
        <v>1005.620625</v>
      </c>
      <c r="R250" s="553">
        <f>I249-2*I252</f>
        <v>62</v>
      </c>
      <c r="S250" s="520" t="s">
        <v>360</v>
      </c>
      <c r="T250" s="554"/>
      <c r="V250" s="555"/>
    </row>
    <row r="251" spans="2:22">
      <c r="B251" s="358"/>
      <c r="D251" s="358"/>
      <c r="E251" s="499" t="s">
        <v>372</v>
      </c>
      <c r="F251" s="500" t="s">
        <v>373</v>
      </c>
      <c r="G251" s="501" t="s">
        <v>374</v>
      </c>
      <c r="H251" s="498">
        <f>VLOOKUP(I242,$B$4:$J$70,8,0)</f>
        <v>2345</v>
      </c>
      <c r="I251" s="527"/>
      <c r="J251" s="513" t="s">
        <v>375</v>
      </c>
      <c r="K251" s="522">
        <v>8</v>
      </c>
      <c r="L251" s="517"/>
      <c r="M251" s="524">
        <f>R251+11</f>
        <v>63</v>
      </c>
      <c r="N251" s="529">
        <f>ROUND(E248/4*G246,0)*2</f>
        <v>1628</v>
      </c>
      <c r="O251" s="520">
        <f t="shared" si="101"/>
        <v>1025.64</v>
      </c>
      <c r="P251" s="373">
        <f t="shared" si="102"/>
        <v>0.395</v>
      </c>
      <c r="Q251" s="545">
        <f t="shared" si="103"/>
        <v>405.1278</v>
      </c>
      <c r="R251" s="553">
        <f>H249-2*I252</f>
        <v>52</v>
      </c>
      <c r="S251" s="520" t="s">
        <v>360</v>
      </c>
      <c r="T251" s="554"/>
      <c r="V251" s="555"/>
    </row>
    <row r="252" ht="15" spans="2:20">
      <c r="B252" s="358"/>
      <c r="D252" s="358"/>
      <c r="E252" s="502">
        <f>IF(I242=0,0,ROUND(((H245+I245)/2*H249*2+H251*I249+0.2*0.2+0.25*0.05*2)*(H247+I247)/2/1000000,1))</f>
        <v>455.8</v>
      </c>
      <c r="F252" s="503">
        <f>IF(I242=0,0,ROUND(Q250+Q251,1))</f>
        <v>1410.7</v>
      </c>
      <c r="G252" s="504">
        <f>IF(I242=0,0,ROUND(Q244+Q245+Q246+Q247+Q248+Q249,1))</f>
        <v>40215.2</v>
      </c>
      <c r="H252" s="505" t="s">
        <v>376</v>
      </c>
      <c r="I252" s="530">
        <f>$P$3</f>
        <v>4</v>
      </c>
      <c r="J252" s="531" t="s">
        <v>377</v>
      </c>
      <c r="K252" s="532" t="str">
        <f>"C40混凝土:"&amp;ROUND(((H245+I245)/2*H249*2+H251*I249+0.2*0.2+0.25*0.05*2)*(H247+I247)/2/1000000,1)&amp;"m"&amp;"      "&amp;"HPB300:"&amp;ROUND(Q250+Q251,1)&amp;"kg       "&amp;"HRB400:"&amp;ROUND(Q244+Q245+Q246+Q247+Q248+Q249,1)&amp;"kg"</f>
        <v>C40混凝土:455.8m      HPB300:1410.7kg       HRB400:40215.2kg</v>
      </c>
      <c r="L252" s="532"/>
      <c r="M252" s="532"/>
      <c r="N252" s="532"/>
      <c r="O252" s="532"/>
      <c r="P252" s="532"/>
      <c r="Q252" s="556"/>
      <c r="R252" s="557" t="s">
        <v>378</v>
      </c>
      <c r="S252" s="532">
        <f>ROUND(SUM(Q244:Q251)/ROUND(((H245+I245)/2*H249*2+H251*I249+0.2*0.2+0.25*0.05*2)*(H247+I247)/2/1000000,1),1)</f>
        <v>91.3</v>
      </c>
      <c r="T252" s="558"/>
    </row>
    <row r="254" spans="2:22">
      <c r="B254" s="358" t="str">
        <f>B19</f>
        <v>东U6</v>
      </c>
      <c r="D254" s="358"/>
      <c r="E254" s="368" t="s">
        <v>342</v>
      </c>
      <c r="F254" s="369"/>
      <c r="G254" s="369"/>
      <c r="H254" s="482" t="s">
        <v>343</v>
      </c>
      <c r="I254" s="509" t="str">
        <f>B254</f>
        <v>东U6</v>
      </c>
      <c r="J254" s="510" t="s">
        <v>344</v>
      </c>
      <c r="K254" s="369" t="s">
        <v>345</v>
      </c>
      <c r="L254" s="369" t="s">
        <v>346</v>
      </c>
      <c r="M254" s="511" t="s">
        <v>347</v>
      </c>
      <c r="N254" s="369" t="s">
        <v>348</v>
      </c>
      <c r="O254" s="511" t="s">
        <v>349</v>
      </c>
      <c r="P254" s="511" t="s">
        <v>350</v>
      </c>
      <c r="Q254" s="537" t="s">
        <v>351</v>
      </c>
      <c r="R254" s="538" t="s">
        <v>352</v>
      </c>
      <c r="S254" s="539"/>
      <c r="T254" s="540"/>
      <c r="V254" s="358" t="s">
        <v>353</v>
      </c>
    </row>
    <row r="255" spans="2:22">
      <c r="B255" s="358"/>
      <c r="D255" s="358"/>
      <c r="E255" s="371"/>
      <c r="F255" s="373"/>
      <c r="G255" s="373"/>
      <c r="H255" s="483"/>
      <c r="I255" s="512"/>
      <c r="J255" s="513"/>
      <c r="K255" s="373"/>
      <c r="L255" s="373"/>
      <c r="M255" s="514"/>
      <c r="N255" s="373"/>
      <c r="O255" s="514"/>
      <c r="P255" s="514"/>
      <c r="Q255" s="541"/>
      <c r="R255" s="542"/>
      <c r="S255" s="543"/>
      <c r="T255" s="544"/>
      <c r="U255" s="358"/>
      <c r="V255" s="358"/>
    </row>
    <row r="256" spans="2:22">
      <c r="B256" s="358"/>
      <c r="D256" s="358"/>
      <c r="E256" s="371"/>
      <c r="F256" s="373"/>
      <c r="G256" s="373"/>
      <c r="H256" s="373" t="s">
        <v>354</v>
      </c>
      <c r="I256" s="515"/>
      <c r="J256" s="513" t="s">
        <v>355</v>
      </c>
      <c r="K256" s="516">
        <f>'1.U型槽主筋验算'!K17</f>
        <v>22</v>
      </c>
      <c r="L256" s="517"/>
      <c r="M256" s="518">
        <f>(R256+S256)/2+ROUNDUP((IF(K256&lt;26,10.927,11.212))*K256/10,0)*2</f>
        <v>3459.382</v>
      </c>
      <c r="N256" s="519">
        <f>ROUNDUP((H259/12.5),0)*IF(I257&gt;600,2,1)</f>
        <v>160</v>
      </c>
      <c r="O256" s="520">
        <f t="shared" ref="O256:O263" si="105">M256*N256/100</f>
        <v>5535.0112</v>
      </c>
      <c r="P256" s="373">
        <f t="shared" ref="P256:P263" si="106">ROUND(K256^2*PI()/4/1000000*7850,3)</f>
        <v>2.984</v>
      </c>
      <c r="Q256" s="545">
        <f t="shared" ref="Q256:Q263" si="107">O256*P256</f>
        <v>16516.4734208</v>
      </c>
      <c r="R256" s="546">
        <f>(H257+I261-I264*2)*2+(H263-I264*2)+(H261-I264*2)*2</f>
        <v>3330.382</v>
      </c>
      <c r="S256" s="520">
        <f>(I257+I261-I264*2)*2+(H263-I264*2)+(H261-I264*2)*2</f>
        <v>3488.382</v>
      </c>
      <c r="T256" s="547">
        <f>R258</f>
        <v>2317</v>
      </c>
      <c r="V256" s="548">
        <f t="shared" ref="V256:V261" si="108">ROUNDUP((IF(K256&lt;26,10.927,11.212))*K256/10,0)</f>
        <v>25</v>
      </c>
    </row>
    <row r="257" spans="2:22">
      <c r="B257" s="358"/>
      <c r="D257" s="358"/>
      <c r="E257" s="484" t="s">
        <v>318</v>
      </c>
      <c r="F257" s="485" t="s">
        <v>356</v>
      </c>
      <c r="G257" s="485" t="s">
        <v>357</v>
      </c>
      <c r="H257" s="486">
        <f>MIN(VLOOKUP(I254,$B$4:$J$70,2,0),VLOOKUP(I254,$B$4:$J$70,3,0))</f>
        <v>412.691</v>
      </c>
      <c r="I257" s="521">
        <f>MAX(VLOOKUP(I254,$B$4:$J$70,2,0),VLOOKUP(I254,$B$4:$J$70,3,0))</f>
        <v>491.691</v>
      </c>
      <c r="J257" s="513" t="s">
        <v>358</v>
      </c>
      <c r="K257" s="522">
        <v>12</v>
      </c>
      <c r="L257" s="517"/>
      <c r="M257" s="518">
        <f>(R257+S257)/2+ROUNDUP((IF(K257&lt;26,10.927,11.212))*K257/10,0)*2</f>
        <v>532.191</v>
      </c>
      <c r="N257" s="523">
        <f>ROUNDUP((H259/12.5*1),0)*2</f>
        <v>320</v>
      </c>
      <c r="O257" s="520">
        <f t="shared" si="105"/>
        <v>1703.0112</v>
      </c>
      <c r="P257" s="373">
        <f t="shared" si="106"/>
        <v>0.888</v>
      </c>
      <c r="Q257" s="545">
        <f t="shared" si="107"/>
        <v>1512.2739456</v>
      </c>
      <c r="R257" s="550">
        <f>H257+I261-I264*2</f>
        <v>464.691</v>
      </c>
      <c r="S257" s="551">
        <f>I257+I261-I264*2</f>
        <v>543.691</v>
      </c>
      <c r="T257" s="552" t="str">
        <f>ROUND(R257,1)&amp;"~"&amp;ROUND(S257,1)</f>
        <v>464.7~543.7</v>
      </c>
      <c r="V257" s="548">
        <f t="shared" si="108"/>
        <v>14</v>
      </c>
    </row>
    <row r="258" spans="2:22">
      <c r="B258" s="358"/>
      <c r="D258" s="358"/>
      <c r="E258" s="484">
        <f>VLOOKUP(I254,$B$39:$Z$70,3,0)</f>
        <v>184</v>
      </c>
      <c r="F258" s="487">
        <f>VLOOKUP(I254,$B$39:$Z$70,17,0)</f>
        <v>4</v>
      </c>
      <c r="G258" s="485">
        <f>VLOOKUP(I254,$B$39:$Z$70,12,0)</f>
        <v>38</v>
      </c>
      <c r="H258" s="485" t="s">
        <v>303</v>
      </c>
      <c r="I258" s="515"/>
      <c r="J258" s="513" t="s">
        <v>359</v>
      </c>
      <c r="K258" s="516">
        <v>14</v>
      </c>
      <c r="L258" s="517"/>
      <c r="M258" s="524">
        <f>R258+2*ROUNDUP((IF(K258&lt;26,10.927,11.212))*K258/10,0)</f>
        <v>2349</v>
      </c>
      <c r="N258" s="519">
        <f>ROUNDUP(H259/12.5,0)</f>
        <v>160</v>
      </c>
      <c r="O258" s="520">
        <f t="shared" si="105"/>
        <v>3758.4</v>
      </c>
      <c r="P258" s="373">
        <f t="shared" si="106"/>
        <v>1.208</v>
      </c>
      <c r="Q258" s="545">
        <f t="shared" si="107"/>
        <v>4540.1472</v>
      </c>
      <c r="R258" s="553">
        <f>H263-I264*2</f>
        <v>2317</v>
      </c>
      <c r="S258" s="520" t="s">
        <v>360</v>
      </c>
      <c r="T258" s="554"/>
      <c r="V258" s="548">
        <f t="shared" si="108"/>
        <v>16</v>
      </c>
    </row>
    <row r="259" spans="2:22">
      <c r="B259" s="358"/>
      <c r="D259" s="358"/>
      <c r="E259" s="488" t="s">
        <v>361</v>
      </c>
      <c r="F259" s="485" t="s">
        <v>362</v>
      </c>
      <c r="G259" s="485" t="s">
        <v>363</v>
      </c>
      <c r="H259" s="489">
        <f>MAX(VLOOKUP(I254,$B$4:$J$70,4,0),VLOOKUP(I254,$B$4:$J$70,5,0))</f>
        <v>2000</v>
      </c>
      <c r="I259" s="525">
        <f>MIN(VLOOKUP(I254,$B$4:$J$70,4,0),VLOOKUP(I254,$B$4:$J$70,5,0))</f>
        <v>2000</v>
      </c>
      <c r="J259" s="513" t="s">
        <v>364</v>
      </c>
      <c r="K259" s="522">
        <v>14</v>
      </c>
      <c r="L259" s="517"/>
      <c r="M259" s="524">
        <f>R259+2*ROUNDUP((IF(K259&lt;26,10.927,11.212))*K259/10,0)</f>
        <v>196.534054609518</v>
      </c>
      <c r="N259" s="523">
        <f>ROUNDUP(H259/12.5,0)*2</f>
        <v>320</v>
      </c>
      <c r="O259" s="520">
        <f t="shared" si="105"/>
        <v>628.908974750456</v>
      </c>
      <c r="P259" s="373">
        <f t="shared" si="106"/>
        <v>1.208</v>
      </c>
      <c r="Q259" s="545">
        <f t="shared" si="107"/>
        <v>759.722041498551</v>
      </c>
      <c r="R259" s="553">
        <f>((H261+I261-I264*2)+(20-I264*2^0.5))*(2^0.5)</f>
        <v>164.534054609518</v>
      </c>
      <c r="S259" s="520" t="s">
        <v>360</v>
      </c>
      <c r="T259" s="554"/>
      <c r="V259" s="548">
        <f t="shared" si="108"/>
        <v>16</v>
      </c>
    </row>
    <row r="260" spans="2:22">
      <c r="B260" s="358"/>
      <c r="D260" s="358"/>
      <c r="E260" s="490">
        <f>VLOOKUP(I254,$B$39:$Z$70,20,0)</f>
        <v>71</v>
      </c>
      <c r="F260" s="485">
        <f>VLOOKUP(I254,$B$39:$Z$70,23,0)</f>
        <v>71</v>
      </c>
      <c r="G260" s="485">
        <f>VLOOKUP(I254,$B$39:$Z$70,7,0)</f>
        <v>4</v>
      </c>
      <c r="H260" s="491" t="s">
        <v>365</v>
      </c>
      <c r="I260" s="515" t="s">
        <v>366</v>
      </c>
      <c r="J260" s="513" t="s">
        <v>367</v>
      </c>
      <c r="K260" s="516">
        <v>12</v>
      </c>
      <c r="L260" s="517"/>
      <c r="M260" s="524">
        <f>(R260+S260)/2+2*ROUNDUP((IF(K260&lt;26,10.927,11.212))*K260/10,0)</f>
        <v>2020</v>
      </c>
      <c r="N260" s="526">
        <f>4*(G258+1)+(G260-1)*2</f>
        <v>162</v>
      </c>
      <c r="O260" s="520">
        <f t="shared" si="105"/>
        <v>3272.4</v>
      </c>
      <c r="P260" s="373">
        <f t="shared" si="106"/>
        <v>0.888</v>
      </c>
      <c r="Q260" s="545">
        <f t="shared" si="107"/>
        <v>2905.8912</v>
      </c>
      <c r="R260" s="546">
        <f>H259-I264*2</f>
        <v>1992</v>
      </c>
      <c r="S260" s="520">
        <f>I259-I264*2</f>
        <v>1992</v>
      </c>
      <c r="T260" s="552" t="str">
        <f>ROUND(S260,1)&amp;"~"&amp;ROUND(R260,1)</f>
        <v>1992~1992</v>
      </c>
      <c r="V260" s="548">
        <f t="shared" si="108"/>
        <v>14</v>
      </c>
    </row>
    <row r="261" ht="15" spans="2:22">
      <c r="B261" s="358"/>
      <c r="D261" s="358"/>
      <c r="E261" s="492"/>
      <c r="F261" s="493"/>
      <c r="G261" s="493"/>
      <c r="H261" s="494">
        <f>VLOOKUP(I254,$B$4:$J$70,6,0)</f>
        <v>50</v>
      </c>
      <c r="I261" s="525">
        <f>VLOOKUP(I254,$B$4:$J$70,7,0)</f>
        <v>60</v>
      </c>
      <c r="J261" s="513" t="s">
        <v>368</v>
      </c>
      <c r="K261" s="516">
        <v>12</v>
      </c>
      <c r="L261" s="517"/>
      <c r="M261" s="524">
        <f>(R261+S261)/2+2*ROUNDUP((IF(K261&lt;26,10.927,11.212))*K261/10,0)</f>
        <v>2029.5596418793</v>
      </c>
      <c r="N261" s="373">
        <f>2*(E258+1)+F258*2</f>
        <v>378</v>
      </c>
      <c r="O261" s="520">
        <f t="shared" si="105"/>
        <v>7671.73544630376</v>
      </c>
      <c r="P261" s="373">
        <f t="shared" si="106"/>
        <v>0.888</v>
      </c>
      <c r="Q261" s="545">
        <f t="shared" si="107"/>
        <v>6812.50107631774</v>
      </c>
      <c r="R261" s="546">
        <f>((I257-H257)^2+H259^2)^0.5</f>
        <v>2001.5596418793</v>
      </c>
      <c r="S261" s="520">
        <f>((I257-H257)^2+I259^2)^0.5</f>
        <v>2001.5596418793</v>
      </c>
      <c r="T261" s="552" t="str">
        <f>ROUND(S261,1)&amp;"~"&amp;ROUND(R261,1)</f>
        <v>2001.6~2001.6</v>
      </c>
      <c r="V261" s="548">
        <f t="shared" si="108"/>
        <v>14</v>
      </c>
    </row>
    <row r="262" spans="2:22">
      <c r="B262" s="358"/>
      <c r="D262" s="358"/>
      <c r="E262" s="495" t="s">
        <v>369</v>
      </c>
      <c r="F262" s="496"/>
      <c r="G262" s="497"/>
      <c r="H262" s="498" t="s">
        <v>370</v>
      </c>
      <c r="I262" s="527"/>
      <c r="J262" s="513" t="s">
        <v>371</v>
      </c>
      <c r="K262" s="522">
        <v>8</v>
      </c>
      <c r="L262" s="517"/>
      <c r="M262" s="524">
        <f>R262+11</f>
        <v>63</v>
      </c>
      <c r="N262" s="528">
        <f>ROUNDDOWN(((VLOOKUP(I254,$B$39:$Z$70,2,0))/(VLOOKUP(I254,$B$39:$Z$70,4,0))-1),0)/4*((VLOOKUP(I254,$B$39:$Z$70,20,0))+1)</f>
        <v>3330</v>
      </c>
      <c r="O262" s="520">
        <f t="shared" si="105"/>
        <v>2097.9</v>
      </c>
      <c r="P262" s="373">
        <f t="shared" si="106"/>
        <v>0.395</v>
      </c>
      <c r="Q262" s="545">
        <f t="shared" si="107"/>
        <v>828.6705</v>
      </c>
      <c r="R262" s="553">
        <f>I261-2*I264</f>
        <v>52</v>
      </c>
      <c r="S262" s="520" t="s">
        <v>360</v>
      </c>
      <c r="T262" s="554"/>
      <c r="V262" s="555"/>
    </row>
    <row r="263" spans="2:22">
      <c r="B263" s="358"/>
      <c r="D263" s="358"/>
      <c r="E263" s="499" t="s">
        <v>372</v>
      </c>
      <c r="F263" s="500" t="s">
        <v>373</v>
      </c>
      <c r="G263" s="501" t="s">
        <v>374</v>
      </c>
      <c r="H263" s="498">
        <f>VLOOKUP(I254,$B$4:$J$70,8,0)</f>
        <v>2325</v>
      </c>
      <c r="I263" s="527"/>
      <c r="J263" s="513" t="s">
        <v>375</v>
      </c>
      <c r="K263" s="522">
        <v>8</v>
      </c>
      <c r="L263" s="517"/>
      <c r="M263" s="524">
        <f>R263+11</f>
        <v>53</v>
      </c>
      <c r="N263" s="529">
        <f>ROUND(E260/4*G258,0)*2</f>
        <v>1350</v>
      </c>
      <c r="O263" s="520">
        <f t="shared" si="105"/>
        <v>715.5</v>
      </c>
      <c r="P263" s="373">
        <f t="shared" si="106"/>
        <v>0.395</v>
      </c>
      <c r="Q263" s="545">
        <f t="shared" si="107"/>
        <v>282.6225</v>
      </c>
      <c r="R263" s="553">
        <f>H261-2*I264</f>
        <v>42</v>
      </c>
      <c r="S263" s="520" t="s">
        <v>360</v>
      </c>
      <c r="T263" s="554"/>
      <c r="V263" s="555"/>
    </row>
    <row r="264" ht="15" spans="2:20">
      <c r="B264" s="358"/>
      <c r="D264" s="358"/>
      <c r="E264" s="502">
        <f>IF(I254=0,0,ROUND(((H257+I257)/2*H261*2+H263*I261+0.2*0.2+0.25*0.05*2)*(H259+I259)/2/1000000,1))</f>
        <v>369.4</v>
      </c>
      <c r="F264" s="503">
        <f>IF(I254=0,0,ROUND(Q262+Q263,1))</f>
        <v>1111.3</v>
      </c>
      <c r="G264" s="504">
        <f>IF(I254=0,0,ROUND(Q256+Q257+Q258+Q259+Q260+Q261,1))</f>
        <v>33047</v>
      </c>
      <c r="H264" s="505" t="s">
        <v>376</v>
      </c>
      <c r="I264" s="530">
        <f>$P$3</f>
        <v>4</v>
      </c>
      <c r="J264" s="531" t="s">
        <v>377</v>
      </c>
      <c r="K264" s="532" t="str">
        <f>"C40混凝土:"&amp;ROUND(((H257+I257)/2*H261*2+H263*I261+0.2*0.2+0.25*0.05*2)*(H259+I259)/2/1000000,1)&amp;"m"&amp;"      "&amp;"HPB300:"&amp;ROUND(Q262+Q263,1)&amp;"kg       "&amp;"HRB400:"&amp;ROUND(Q256+Q257+Q258+Q259+Q260+Q261,1)&amp;"kg"</f>
        <v>C40混凝土:369.4m      HPB300:1111.3kg       HRB400:33047kg</v>
      </c>
      <c r="L264" s="532"/>
      <c r="M264" s="532"/>
      <c r="N264" s="532"/>
      <c r="O264" s="532"/>
      <c r="P264" s="532"/>
      <c r="Q264" s="556"/>
      <c r="R264" s="557" t="s">
        <v>378</v>
      </c>
      <c r="S264" s="532">
        <f>ROUND(SUM(Q256:Q263)/ROUND(((H257+I257)/2*H261*2+H263*I261+0.2*0.2+0.25*0.05*2)*(H259+I259)/2/1000000,1),1)</f>
        <v>92.5</v>
      </c>
      <c r="T264" s="558"/>
    </row>
    <row r="266" spans="2:22">
      <c r="B266" s="358" t="str">
        <f>B20</f>
        <v>东U7</v>
      </c>
      <c r="D266" s="358"/>
      <c r="E266" s="368" t="s">
        <v>342</v>
      </c>
      <c r="F266" s="369"/>
      <c r="G266" s="369"/>
      <c r="H266" s="482" t="s">
        <v>343</v>
      </c>
      <c r="I266" s="509" t="str">
        <f>B266</f>
        <v>东U7</v>
      </c>
      <c r="J266" s="510" t="s">
        <v>344</v>
      </c>
      <c r="K266" s="369" t="s">
        <v>345</v>
      </c>
      <c r="L266" s="369" t="s">
        <v>346</v>
      </c>
      <c r="M266" s="511" t="s">
        <v>347</v>
      </c>
      <c r="N266" s="369" t="s">
        <v>348</v>
      </c>
      <c r="O266" s="511" t="s">
        <v>349</v>
      </c>
      <c r="P266" s="511" t="s">
        <v>350</v>
      </c>
      <c r="Q266" s="537" t="s">
        <v>351</v>
      </c>
      <c r="R266" s="538" t="s">
        <v>352</v>
      </c>
      <c r="S266" s="539"/>
      <c r="T266" s="540"/>
      <c r="V266" s="358" t="s">
        <v>353</v>
      </c>
    </row>
    <row r="267" spans="2:22">
      <c r="B267" s="358"/>
      <c r="D267" s="358"/>
      <c r="E267" s="371"/>
      <c r="F267" s="373"/>
      <c r="G267" s="373"/>
      <c r="H267" s="483"/>
      <c r="I267" s="512"/>
      <c r="J267" s="513"/>
      <c r="K267" s="373"/>
      <c r="L267" s="373"/>
      <c r="M267" s="514"/>
      <c r="N267" s="373"/>
      <c r="O267" s="514"/>
      <c r="P267" s="514"/>
      <c r="Q267" s="541"/>
      <c r="R267" s="542"/>
      <c r="S267" s="543"/>
      <c r="T267" s="544"/>
      <c r="U267" s="358"/>
      <c r="V267" s="358"/>
    </row>
    <row r="268" spans="2:22">
      <c r="B268" s="358"/>
      <c r="D268" s="358"/>
      <c r="E268" s="371"/>
      <c r="F268" s="373"/>
      <c r="G268" s="373"/>
      <c r="H268" s="373" t="s">
        <v>354</v>
      </c>
      <c r="I268" s="515"/>
      <c r="J268" s="513" t="s">
        <v>355</v>
      </c>
      <c r="K268" s="516">
        <f>'1.U型槽主筋验算'!K18</f>
        <v>18</v>
      </c>
      <c r="L268" s="517"/>
      <c r="M268" s="518">
        <f>(R268+S268)/2+ROUNDUP((IF(K268&lt;26,10.927,11.212))*K268/10,0)*2</f>
        <v>3291.146</v>
      </c>
      <c r="N268" s="519">
        <f>ROUNDUP((H271/12.5),0)*IF(I269&gt;600,2,1)</f>
        <v>160</v>
      </c>
      <c r="O268" s="520">
        <f t="shared" ref="O268:O275" si="109">M268*N268/100</f>
        <v>5265.8336</v>
      </c>
      <c r="P268" s="373">
        <f t="shared" ref="P268:P275" si="110">ROUND(K268^2*PI()/4/1000000*7850,3)</f>
        <v>1.998</v>
      </c>
      <c r="Q268" s="545">
        <f t="shared" ref="Q268:Q275" si="111">O268*P268</f>
        <v>10521.1355328</v>
      </c>
      <c r="R268" s="546">
        <f>(H269+I273-I276*2)*2+(H275-I276*2)+(H273-I276*2)*2</f>
        <v>3172.146</v>
      </c>
      <c r="S268" s="520">
        <f>(I269+I273-I276*2)*2+(H275-I276*2)+(H273-I276*2)*2</f>
        <v>3330.146</v>
      </c>
      <c r="T268" s="547">
        <f>R270</f>
        <v>2317</v>
      </c>
      <c r="V268" s="548">
        <f t="shared" ref="V268:V273" si="112">ROUNDUP((IF(K268&lt;26,10.927,11.212))*K268/10,0)</f>
        <v>20</v>
      </c>
    </row>
    <row r="269" spans="2:22">
      <c r="B269" s="358"/>
      <c r="D269" s="358"/>
      <c r="E269" s="484" t="s">
        <v>318</v>
      </c>
      <c r="F269" s="485" t="s">
        <v>356</v>
      </c>
      <c r="G269" s="485" t="s">
        <v>357</v>
      </c>
      <c r="H269" s="486">
        <f>MIN(VLOOKUP(I266,$B$4:$J$70,2,0),VLOOKUP(I266,$B$4:$J$70,3,0))</f>
        <v>333.573</v>
      </c>
      <c r="I269" s="521">
        <f>MAX(VLOOKUP(I266,$B$4:$J$70,2,0),VLOOKUP(I266,$B$4:$J$70,3,0))</f>
        <v>412.573</v>
      </c>
      <c r="J269" s="513" t="s">
        <v>358</v>
      </c>
      <c r="K269" s="522">
        <v>12</v>
      </c>
      <c r="L269" s="517"/>
      <c r="M269" s="518">
        <f>(R269+S269)/2+ROUNDUP((IF(K269&lt;26,10.927,11.212))*K269/10,0)*2</f>
        <v>453.073</v>
      </c>
      <c r="N269" s="523">
        <f>ROUNDUP((H271/12.5*1),0)*2</f>
        <v>320</v>
      </c>
      <c r="O269" s="520">
        <f t="shared" si="109"/>
        <v>1449.8336</v>
      </c>
      <c r="P269" s="373">
        <f t="shared" si="110"/>
        <v>0.888</v>
      </c>
      <c r="Q269" s="545">
        <f t="shared" si="111"/>
        <v>1287.4522368</v>
      </c>
      <c r="R269" s="550">
        <f>H269+I273-I276*2</f>
        <v>385.573</v>
      </c>
      <c r="S269" s="551">
        <f>I269+I273-I276*2</f>
        <v>464.573</v>
      </c>
      <c r="T269" s="552" t="str">
        <f>ROUND(R269,1)&amp;"~"&amp;ROUND(S269,1)</f>
        <v>385.6~464.6</v>
      </c>
      <c r="V269" s="548">
        <f t="shared" si="112"/>
        <v>14</v>
      </c>
    </row>
    <row r="270" spans="2:22">
      <c r="B270" s="358"/>
      <c r="D270" s="358"/>
      <c r="E270" s="484">
        <f>VLOOKUP(I266,$B$39:$Z$70,3,0)</f>
        <v>184</v>
      </c>
      <c r="F270" s="487">
        <f>VLOOKUP(I266,$B$39:$Z$70,17,0)</f>
        <v>4</v>
      </c>
      <c r="G270" s="485">
        <f>VLOOKUP(I266,$B$39:$Z$70,12,0)</f>
        <v>32</v>
      </c>
      <c r="H270" s="485" t="s">
        <v>303</v>
      </c>
      <c r="I270" s="515"/>
      <c r="J270" s="513" t="s">
        <v>359</v>
      </c>
      <c r="K270" s="516">
        <v>14</v>
      </c>
      <c r="L270" s="517"/>
      <c r="M270" s="524">
        <f>R270+2*ROUNDUP((IF(K270&lt;26,10.927,11.212))*K270/10,0)</f>
        <v>2349</v>
      </c>
      <c r="N270" s="519">
        <f>ROUNDUP(H271/12.5,0)</f>
        <v>160</v>
      </c>
      <c r="O270" s="520">
        <f t="shared" si="109"/>
        <v>3758.4</v>
      </c>
      <c r="P270" s="373">
        <f t="shared" si="110"/>
        <v>1.208</v>
      </c>
      <c r="Q270" s="545">
        <f t="shared" si="111"/>
        <v>4540.1472</v>
      </c>
      <c r="R270" s="553">
        <f>H275-I276*2</f>
        <v>2317</v>
      </c>
      <c r="S270" s="520" t="s">
        <v>360</v>
      </c>
      <c r="T270" s="554"/>
      <c r="V270" s="548">
        <f t="shared" si="112"/>
        <v>16</v>
      </c>
    </row>
    <row r="271" spans="2:22">
      <c r="B271" s="358"/>
      <c r="D271" s="358"/>
      <c r="E271" s="488" t="s">
        <v>361</v>
      </c>
      <c r="F271" s="485" t="s">
        <v>362</v>
      </c>
      <c r="G271" s="485" t="s">
        <v>363</v>
      </c>
      <c r="H271" s="489">
        <f>MAX(VLOOKUP(I266,$B$4:$J$70,4,0),VLOOKUP(I266,$B$4:$J$70,5,0))</f>
        <v>2000</v>
      </c>
      <c r="I271" s="525">
        <f>MIN(VLOOKUP(I266,$B$4:$J$70,4,0),VLOOKUP(I266,$B$4:$J$70,5,0))</f>
        <v>2000</v>
      </c>
      <c r="J271" s="513" t="s">
        <v>364</v>
      </c>
      <c r="K271" s="522">
        <v>14</v>
      </c>
      <c r="L271" s="517"/>
      <c r="M271" s="524">
        <f>R271+2*ROUNDUP((IF(K271&lt;26,10.927,11.212))*K271/10,0)</f>
        <v>196.534054609518</v>
      </c>
      <c r="N271" s="523">
        <f>ROUNDUP(H271/12.5,0)*2</f>
        <v>320</v>
      </c>
      <c r="O271" s="520">
        <f t="shared" si="109"/>
        <v>628.908974750456</v>
      </c>
      <c r="P271" s="373">
        <f t="shared" si="110"/>
        <v>1.208</v>
      </c>
      <c r="Q271" s="545">
        <f t="shared" si="111"/>
        <v>759.722041498551</v>
      </c>
      <c r="R271" s="553">
        <f>((H273+I273-I276*2)+(20-I276*2^0.5))*(2^0.5)</f>
        <v>164.534054609518</v>
      </c>
      <c r="S271" s="520" t="s">
        <v>360</v>
      </c>
      <c r="T271" s="554"/>
      <c r="V271" s="548">
        <f t="shared" si="112"/>
        <v>16</v>
      </c>
    </row>
    <row r="272" spans="2:22">
      <c r="B272" s="358"/>
      <c r="D272" s="358"/>
      <c r="E272" s="490">
        <f>VLOOKUP(I266,$B$39:$Z$70,20,0)</f>
        <v>69</v>
      </c>
      <c r="F272" s="485">
        <f>VLOOKUP(I266,$B$39:$Z$70,23,0)</f>
        <v>69</v>
      </c>
      <c r="G272" s="485">
        <f>VLOOKUP(I266,$B$39:$Z$70,7,0)</f>
        <v>4</v>
      </c>
      <c r="H272" s="491" t="s">
        <v>365</v>
      </c>
      <c r="I272" s="515" t="s">
        <v>366</v>
      </c>
      <c r="J272" s="513" t="s">
        <v>367</v>
      </c>
      <c r="K272" s="516">
        <v>12</v>
      </c>
      <c r="L272" s="517"/>
      <c r="M272" s="524">
        <f>(R272+S272)/2+2*ROUNDUP((IF(K272&lt;26,10.927,11.212))*K272/10,0)</f>
        <v>2020</v>
      </c>
      <c r="N272" s="526">
        <f>4*(G270+1)+(G272-1)*2</f>
        <v>138</v>
      </c>
      <c r="O272" s="520">
        <f t="shared" si="109"/>
        <v>2787.6</v>
      </c>
      <c r="P272" s="373">
        <f t="shared" si="110"/>
        <v>0.888</v>
      </c>
      <c r="Q272" s="545">
        <f t="shared" si="111"/>
        <v>2475.3888</v>
      </c>
      <c r="R272" s="546">
        <f>H271-I276*2</f>
        <v>1992</v>
      </c>
      <c r="S272" s="520">
        <f>I271-I276*2</f>
        <v>1992</v>
      </c>
      <c r="T272" s="552" t="str">
        <f>ROUND(S272,1)&amp;"~"&amp;ROUND(R272,1)</f>
        <v>1992~1992</v>
      </c>
      <c r="V272" s="548">
        <f t="shared" si="112"/>
        <v>14</v>
      </c>
    </row>
    <row r="273" ht="15" spans="2:22">
      <c r="B273" s="358"/>
      <c r="D273" s="358"/>
      <c r="E273" s="492"/>
      <c r="F273" s="493"/>
      <c r="G273" s="493"/>
      <c r="H273" s="494">
        <f>VLOOKUP(I266,$B$4:$J$70,6,0)</f>
        <v>50</v>
      </c>
      <c r="I273" s="525">
        <f>VLOOKUP(I266,$B$4:$J$70,7,0)</f>
        <v>60</v>
      </c>
      <c r="J273" s="513" t="s">
        <v>368</v>
      </c>
      <c r="K273" s="516">
        <v>12</v>
      </c>
      <c r="L273" s="517"/>
      <c r="M273" s="524">
        <f>(R273+S273)/2+2*ROUNDUP((IF(K273&lt;26,10.927,11.212))*K273/10,0)</f>
        <v>2029.5596418793</v>
      </c>
      <c r="N273" s="373">
        <f>2*(E270+1)+F270*2</f>
        <v>378</v>
      </c>
      <c r="O273" s="520">
        <f t="shared" si="109"/>
        <v>7671.73544630376</v>
      </c>
      <c r="P273" s="373">
        <f t="shared" si="110"/>
        <v>0.888</v>
      </c>
      <c r="Q273" s="545">
        <f t="shared" si="111"/>
        <v>6812.50107631774</v>
      </c>
      <c r="R273" s="546">
        <f>((I269-H269)^2+H271^2)^0.5</f>
        <v>2001.5596418793</v>
      </c>
      <c r="S273" s="520">
        <f>((I269-H269)^2+I271^2)^0.5</f>
        <v>2001.5596418793</v>
      </c>
      <c r="T273" s="552" t="str">
        <f>ROUND(S273,1)&amp;"~"&amp;ROUND(R273,1)</f>
        <v>2001.6~2001.6</v>
      </c>
      <c r="V273" s="548">
        <f t="shared" si="112"/>
        <v>14</v>
      </c>
    </row>
    <row r="274" spans="2:22">
      <c r="B274" s="358"/>
      <c r="D274" s="358"/>
      <c r="E274" s="495" t="s">
        <v>369</v>
      </c>
      <c r="F274" s="496"/>
      <c r="G274" s="497"/>
      <c r="H274" s="498" t="s">
        <v>370</v>
      </c>
      <c r="I274" s="527"/>
      <c r="J274" s="513" t="s">
        <v>371</v>
      </c>
      <c r="K274" s="522">
        <v>8</v>
      </c>
      <c r="L274" s="517"/>
      <c r="M274" s="524">
        <f>R274+11</f>
        <v>63</v>
      </c>
      <c r="N274" s="528">
        <f>ROUNDDOWN(((VLOOKUP(I266,$B$39:$Z$70,2,0))/(VLOOKUP(I266,$B$39:$Z$70,4,0))-1),0)/4*((VLOOKUP(I266,$B$39:$Z$70,20,0))+1)</f>
        <v>3237.5</v>
      </c>
      <c r="O274" s="520">
        <f t="shared" si="109"/>
        <v>2039.625</v>
      </c>
      <c r="P274" s="373">
        <f t="shared" si="110"/>
        <v>0.395</v>
      </c>
      <c r="Q274" s="545">
        <f t="shared" si="111"/>
        <v>805.651875</v>
      </c>
      <c r="R274" s="553">
        <f>I273-2*I276</f>
        <v>52</v>
      </c>
      <c r="S274" s="520" t="s">
        <v>360</v>
      </c>
      <c r="T274" s="554"/>
      <c r="V274" s="555"/>
    </row>
    <row r="275" spans="2:22">
      <c r="B275" s="358"/>
      <c r="D275" s="358"/>
      <c r="E275" s="499" t="s">
        <v>372</v>
      </c>
      <c r="F275" s="500" t="s">
        <v>373</v>
      </c>
      <c r="G275" s="501" t="s">
        <v>374</v>
      </c>
      <c r="H275" s="498">
        <f>VLOOKUP(I266,$B$4:$J$70,8,0)</f>
        <v>2325</v>
      </c>
      <c r="I275" s="527"/>
      <c r="J275" s="513" t="s">
        <v>375</v>
      </c>
      <c r="K275" s="522">
        <v>8</v>
      </c>
      <c r="L275" s="517"/>
      <c r="M275" s="524">
        <f>R275+11</f>
        <v>53</v>
      </c>
      <c r="N275" s="529">
        <f>ROUND(E272/4*G270,0)*2</f>
        <v>1104</v>
      </c>
      <c r="O275" s="520">
        <f t="shared" si="109"/>
        <v>585.12</v>
      </c>
      <c r="P275" s="373">
        <f t="shared" si="110"/>
        <v>0.395</v>
      </c>
      <c r="Q275" s="545">
        <f t="shared" si="111"/>
        <v>231.1224</v>
      </c>
      <c r="R275" s="553">
        <f>H273-2*I276</f>
        <v>42</v>
      </c>
      <c r="S275" s="520" t="s">
        <v>360</v>
      </c>
      <c r="T275" s="554"/>
      <c r="V275" s="555"/>
    </row>
    <row r="276" ht="15" spans="2:20">
      <c r="B276" s="358"/>
      <c r="D276" s="358"/>
      <c r="E276" s="502">
        <f>IF(I266=0,0,ROUND(((H269+I269)/2*H273*2+H275*I273+0.2*0.2+0.25*0.05*2)*(H271+I271)/2/1000000,1))</f>
        <v>353.6</v>
      </c>
      <c r="F276" s="503">
        <f>IF(I266=0,0,ROUND(Q274+Q275,1))</f>
        <v>1036.8</v>
      </c>
      <c r="G276" s="504">
        <f>IF(I266=0,0,ROUND(Q268+Q269+Q270+Q271+Q272+Q273,1))</f>
        <v>26396.3</v>
      </c>
      <c r="H276" s="505" t="s">
        <v>376</v>
      </c>
      <c r="I276" s="530">
        <f>$P$3</f>
        <v>4</v>
      </c>
      <c r="J276" s="531" t="s">
        <v>377</v>
      </c>
      <c r="K276" s="532" t="str">
        <f>"C40混凝土:"&amp;ROUND(((H269+I269)/2*H273*2+H275*I273+0.2*0.2+0.25*0.05*2)*(H271+I271)/2/1000000,1)&amp;"m"&amp;"      "&amp;"HPB300:"&amp;ROUND(Q274+Q275,1)&amp;"kg       "&amp;"HRB400:"&amp;ROUND(Q268+Q269+Q270+Q271+Q272+Q273,1)&amp;"kg"</f>
        <v>C40混凝土:353.6m      HPB300:1036.8kg       HRB400:26396.3kg</v>
      </c>
      <c r="L276" s="532"/>
      <c r="M276" s="532"/>
      <c r="N276" s="532"/>
      <c r="O276" s="532"/>
      <c r="P276" s="532"/>
      <c r="Q276" s="556"/>
      <c r="R276" s="557" t="s">
        <v>378</v>
      </c>
      <c r="S276" s="532">
        <f>ROUND(SUM(Q268:Q275)/ROUND(((H269+I269)/2*H273*2+H275*I273+0.2*0.2+0.25*0.05*2)*(H271+I271)/2/1000000,1),1)</f>
        <v>77.6</v>
      </c>
      <c r="T276" s="558"/>
    </row>
    <row r="278" spans="2:22">
      <c r="B278" s="358" t="str">
        <f>B21</f>
        <v>东U8</v>
      </c>
      <c r="D278" s="358"/>
      <c r="E278" s="368" t="s">
        <v>342</v>
      </c>
      <c r="F278" s="369"/>
      <c r="G278" s="369"/>
      <c r="H278" s="482" t="s">
        <v>343</v>
      </c>
      <c r="I278" s="509" t="str">
        <f>B278</f>
        <v>东U8</v>
      </c>
      <c r="J278" s="510" t="s">
        <v>344</v>
      </c>
      <c r="K278" s="369" t="s">
        <v>345</v>
      </c>
      <c r="L278" s="369" t="s">
        <v>346</v>
      </c>
      <c r="M278" s="511" t="s">
        <v>347</v>
      </c>
      <c r="N278" s="369" t="s">
        <v>348</v>
      </c>
      <c r="O278" s="511" t="s">
        <v>349</v>
      </c>
      <c r="P278" s="511" t="s">
        <v>350</v>
      </c>
      <c r="Q278" s="537" t="s">
        <v>351</v>
      </c>
      <c r="R278" s="538" t="s">
        <v>352</v>
      </c>
      <c r="S278" s="539"/>
      <c r="T278" s="540"/>
      <c r="V278" s="358" t="s">
        <v>353</v>
      </c>
    </row>
    <row r="279" spans="2:22">
      <c r="B279" s="358"/>
      <c r="D279" s="358"/>
      <c r="E279" s="371"/>
      <c r="F279" s="373"/>
      <c r="G279" s="373"/>
      <c r="H279" s="483"/>
      <c r="I279" s="512"/>
      <c r="J279" s="513"/>
      <c r="K279" s="373"/>
      <c r="L279" s="373"/>
      <c r="M279" s="514"/>
      <c r="N279" s="373"/>
      <c r="O279" s="514"/>
      <c r="P279" s="514"/>
      <c r="Q279" s="541"/>
      <c r="R279" s="542"/>
      <c r="S279" s="543"/>
      <c r="T279" s="544"/>
      <c r="U279" s="358"/>
      <c r="V279" s="358"/>
    </row>
    <row r="280" spans="2:22">
      <c r="B280" s="358"/>
      <c r="D280" s="358"/>
      <c r="E280" s="371"/>
      <c r="F280" s="373"/>
      <c r="G280" s="373"/>
      <c r="H280" s="373" t="s">
        <v>354</v>
      </c>
      <c r="I280" s="515"/>
      <c r="J280" s="513" t="s">
        <v>355</v>
      </c>
      <c r="K280" s="516">
        <f>'1.U型槽主筋验算'!K19</f>
        <v>16</v>
      </c>
      <c r="L280" s="517"/>
      <c r="M280" s="518">
        <f>(R280+S280)/2+ROUNDUP((IF(K280&lt;26,10.927,11.212))*K280/10,0)*2</f>
        <v>3008.908</v>
      </c>
      <c r="N280" s="519">
        <f>ROUNDUP((H283/12.5),0)*IF(I281&gt;600,2,1)</f>
        <v>160</v>
      </c>
      <c r="O280" s="520">
        <f t="shared" ref="O280:O287" si="113">M280*N280/100</f>
        <v>4814.2528</v>
      </c>
      <c r="P280" s="373">
        <f t="shared" ref="P280:P287" si="114">ROUND(K280^2*PI()/4/1000000*7850,3)</f>
        <v>1.578</v>
      </c>
      <c r="Q280" s="545">
        <f t="shared" ref="Q280:Q287" si="115">O280*P280</f>
        <v>7596.8909184</v>
      </c>
      <c r="R280" s="546">
        <f>(H281+I285-I288*2)*2+(H287-I288*2)+(H285-I288*2)*2</f>
        <v>2893.908</v>
      </c>
      <c r="S280" s="520">
        <f>(I281+I285-I288*2)*2+(H287-I288*2)+(H285-I288*2)*2</f>
        <v>3051.908</v>
      </c>
      <c r="T280" s="547">
        <f>R282</f>
        <v>2277</v>
      </c>
      <c r="V280" s="548">
        <f t="shared" ref="V280:V285" si="116">ROUNDUP((IF(K280&lt;26,10.927,11.212))*K280/10,0)</f>
        <v>18</v>
      </c>
    </row>
    <row r="281" spans="2:22">
      <c r="B281" s="358"/>
      <c r="D281" s="358"/>
      <c r="E281" s="484" t="s">
        <v>318</v>
      </c>
      <c r="F281" s="485" t="s">
        <v>356</v>
      </c>
      <c r="G281" s="485" t="s">
        <v>357</v>
      </c>
      <c r="H281" s="486">
        <f>MIN(VLOOKUP(I278,$B$4:$J$70,2,0),VLOOKUP(I278,$B$4:$J$70,3,0))</f>
        <v>254.454</v>
      </c>
      <c r="I281" s="521">
        <f>MAX(VLOOKUP(I278,$B$4:$J$70,2,0),VLOOKUP(I278,$B$4:$J$70,3,0))</f>
        <v>333.454</v>
      </c>
      <c r="J281" s="513" t="s">
        <v>358</v>
      </c>
      <c r="K281" s="522">
        <v>12</v>
      </c>
      <c r="L281" s="517"/>
      <c r="M281" s="518">
        <f>(R281+S281)/2+ROUNDUP((IF(K281&lt;26,10.927,11.212))*K281/10,0)*2</f>
        <v>353.954</v>
      </c>
      <c r="N281" s="523">
        <f>ROUNDUP((H283/12.5*1),0)*2</f>
        <v>320</v>
      </c>
      <c r="O281" s="520">
        <f t="shared" si="113"/>
        <v>1132.6528</v>
      </c>
      <c r="P281" s="373">
        <f t="shared" si="114"/>
        <v>0.888</v>
      </c>
      <c r="Q281" s="545">
        <f t="shared" si="115"/>
        <v>1005.7956864</v>
      </c>
      <c r="R281" s="550">
        <f>H281+I285-I288*2</f>
        <v>286.454</v>
      </c>
      <c r="S281" s="551">
        <f>I281+I285-I288*2</f>
        <v>365.454</v>
      </c>
      <c r="T281" s="552" t="str">
        <f>ROUND(R281,1)&amp;"~"&amp;ROUND(S281,1)</f>
        <v>286.5~365.5</v>
      </c>
      <c r="V281" s="548">
        <f t="shared" si="116"/>
        <v>14</v>
      </c>
    </row>
    <row r="282" spans="2:22">
      <c r="B282" s="358"/>
      <c r="D282" s="358"/>
      <c r="E282" s="484">
        <f>VLOOKUP(I278,$B$39:$Z$70,3,0)</f>
        <v>181</v>
      </c>
      <c r="F282" s="487">
        <f>VLOOKUP(I278,$B$39:$Z$70,17,0)</f>
        <v>4</v>
      </c>
      <c r="G282" s="485">
        <f>VLOOKUP(I278,$B$39:$Z$70,12,0)</f>
        <v>25</v>
      </c>
      <c r="H282" s="485" t="s">
        <v>303</v>
      </c>
      <c r="I282" s="515"/>
      <c r="J282" s="513" t="s">
        <v>359</v>
      </c>
      <c r="K282" s="516">
        <v>14</v>
      </c>
      <c r="L282" s="517"/>
      <c r="M282" s="524">
        <f>R282+2*ROUNDUP((IF(K282&lt;26,10.927,11.212))*K282/10,0)</f>
        <v>2309</v>
      </c>
      <c r="N282" s="519">
        <f>ROUNDUP(H283/12.5,0)</f>
        <v>160</v>
      </c>
      <c r="O282" s="520">
        <f t="shared" si="113"/>
        <v>3694.4</v>
      </c>
      <c r="P282" s="373">
        <f t="shared" si="114"/>
        <v>1.208</v>
      </c>
      <c r="Q282" s="545">
        <f t="shared" si="115"/>
        <v>4462.8352</v>
      </c>
      <c r="R282" s="553">
        <f>H287-I288*2</f>
        <v>2277</v>
      </c>
      <c r="S282" s="520" t="s">
        <v>360</v>
      </c>
      <c r="T282" s="554"/>
      <c r="V282" s="548">
        <f t="shared" si="116"/>
        <v>16</v>
      </c>
    </row>
    <row r="283" spans="2:22">
      <c r="B283" s="358"/>
      <c r="D283" s="358"/>
      <c r="E283" s="488" t="s">
        <v>361</v>
      </c>
      <c r="F283" s="485" t="s">
        <v>362</v>
      </c>
      <c r="G283" s="485" t="s">
        <v>363</v>
      </c>
      <c r="H283" s="489">
        <f>MAX(VLOOKUP(I278,$B$4:$J$70,4,0),VLOOKUP(I278,$B$4:$J$70,5,0))</f>
        <v>2000</v>
      </c>
      <c r="I283" s="525">
        <f>MIN(VLOOKUP(I278,$B$4:$J$70,4,0),VLOOKUP(I278,$B$4:$J$70,5,0))</f>
        <v>2000</v>
      </c>
      <c r="J283" s="513" t="s">
        <v>364</v>
      </c>
      <c r="K283" s="522">
        <v>14</v>
      </c>
      <c r="L283" s="517"/>
      <c r="M283" s="524">
        <f>R283+2*ROUNDUP((IF(K283&lt;26,10.927,11.212))*K283/10,0)</f>
        <v>139.965512114594</v>
      </c>
      <c r="N283" s="523">
        <f>ROUNDUP(H283/12.5,0)*2</f>
        <v>320</v>
      </c>
      <c r="O283" s="520">
        <f t="shared" si="113"/>
        <v>447.8896387667</v>
      </c>
      <c r="P283" s="373">
        <f t="shared" si="114"/>
        <v>1.208</v>
      </c>
      <c r="Q283" s="545">
        <f t="shared" si="115"/>
        <v>541.050683630174</v>
      </c>
      <c r="R283" s="553">
        <f>((H285+I285-I288*2)+(20-I288*2^0.5))*(2^0.5)</f>
        <v>107.965512114594</v>
      </c>
      <c r="S283" s="520" t="s">
        <v>360</v>
      </c>
      <c r="T283" s="554"/>
      <c r="V283" s="548">
        <f t="shared" si="116"/>
        <v>16</v>
      </c>
    </row>
    <row r="284" spans="2:22">
      <c r="B284" s="358"/>
      <c r="D284" s="358"/>
      <c r="E284" s="490">
        <f>VLOOKUP(I278,$B$39:$Z$70,20,0)</f>
        <v>66</v>
      </c>
      <c r="F284" s="485">
        <f>VLOOKUP(I278,$B$39:$Z$70,23,0)</f>
        <v>66</v>
      </c>
      <c r="G284" s="485">
        <f>VLOOKUP(I278,$B$39:$Z$70,7,0)</f>
        <v>2</v>
      </c>
      <c r="H284" s="491" t="s">
        <v>365</v>
      </c>
      <c r="I284" s="515" t="s">
        <v>366</v>
      </c>
      <c r="J284" s="513" t="s">
        <v>367</v>
      </c>
      <c r="K284" s="516">
        <v>12</v>
      </c>
      <c r="L284" s="517"/>
      <c r="M284" s="524">
        <f>(R284+S284)/2+2*ROUNDUP((IF(K284&lt;26,10.927,11.212))*K284/10,0)</f>
        <v>2020</v>
      </c>
      <c r="N284" s="526">
        <f>4*(G282+1)+(G284-1)*2</f>
        <v>106</v>
      </c>
      <c r="O284" s="520">
        <f t="shared" si="113"/>
        <v>2141.2</v>
      </c>
      <c r="P284" s="373">
        <f t="shared" si="114"/>
        <v>0.888</v>
      </c>
      <c r="Q284" s="545">
        <f t="shared" si="115"/>
        <v>1901.3856</v>
      </c>
      <c r="R284" s="546">
        <f>H283-I288*2</f>
        <v>1992</v>
      </c>
      <c r="S284" s="520">
        <f>I283-I288*2</f>
        <v>1992</v>
      </c>
      <c r="T284" s="552" t="str">
        <f>ROUND(S284,1)&amp;"~"&amp;ROUND(R284,1)</f>
        <v>1992~1992</v>
      </c>
      <c r="V284" s="548">
        <f t="shared" si="116"/>
        <v>14</v>
      </c>
    </row>
    <row r="285" ht="15" spans="2:22">
      <c r="B285" s="358"/>
      <c r="D285" s="358"/>
      <c r="E285" s="492"/>
      <c r="F285" s="493"/>
      <c r="G285" s="493"/>
      <c r="H285" s="494">
        <f>VLOOKUP(I278,$B$4:$J$70,6,0)</f>
        <v>30</v>
      </c>
      <c r="I285" s="525">
        <f>VLOOKUP(I278,$B$4:$J$70,7,0)</f>
        <v>40</v>
      </c>
      <c r="J285" s="513" t="s">
        <v>368</v>
      </c>
      <c r="K285" s="516">
        <v>12</v>
      </c>
      <c r="L285" s="517"/>
      <c r="M285" s="524">
        <f>(R285+S285)/2+2*ROUNDUP((IF(K285&lt;26,10.927,11.212))*K285/10,0)</f>
        <v>2029.5596418793</v>
      </c>
      <c r="N285" s="373">
        <f>2*(E282+1)+F282*2</f>
        <v>372</v>
      </c>
      <c r="O285" s="520">
        <f t="shared" si="113"/>
        <v>7549.961867791</v>
      </c>
      <c r="P285" s="373">
        <f t="shared" si="114"/>
        <v>0.888</v>
      </c>
      <c r="Q285" s="545">
        <f t="shared" si="115"/>
        <v>6704.36613859841</v>
      </c>
      <c r="R285" s="546">
        <f>((I281-H281)^2+H283^2)^0.5</f>
        <v>2001.5596418793</v>
      </c>
      <c r="S285" s="520">
        <f>((I281-H281)^2+I283^2)^0.5</f>
        <v>2001.5596418793</v>
      </c>
      <c r="T285" s="552" t="str">
        <f>ROUND(S285,1)&amp;"~"&amp;ROUND(R285,1)</f>
        <v>2001.6~2001.6</v>
      </c>
      <c r="V285" s="548">
        <f t="shared" si="116"/>
        <v>14</v>
      </c>
    </row>
    <row r="286" spans="2:22">
      <c r="B286" s="358"/>
      <c r="D286" s="358"/>
      <c r="E286" s="495" t="s">
        <v>369</v>
      </c>
      <c r="F286" s="496"/>
      <c r="G286" s="497"/>
      <c r="H286" s="498" t="s">
        <v>370</v>
      </c>
      <c r="I286" s="527"/>
      <c r="J286" s="513" t="s">
        <v>371</v>
      </c>
      <c r="K286" s="522">
        <v>8</v>
      </c>
      <c r="L286" s="517"/>
      <c r="M286" s="524">
        <f>R286+11</f>
        <v>43</v>
      </c>
      <c r="N286" s="528">
        <f>ROUNDDOWN(((VLOOKUP(I278,$B$39:$Z$70,2,0))/(VLOOKUP(I278,$B$39:$Z$70,4,0))-1),0)/4*((VLOOKUP(I278,$B$39:$Z$70,20,0))+1)</f>
        <v>3031.75</v>
      </c>
      <c r="O286" s="520">
        <f t="shared" si="113"/>
        <v>1303.6525</v>
      </c>
      <c r="P286" s="373">
        <f t="shared" si="114"/>
        <v>0.395</v>
      </c>
      <c r="Q286" s="545">
        <f t="shared" si="115"/>
        <v>514.9427375</v>
      </c>
      <c r="R286" s="553">
        <f>I285-2*I288</f>
        <v>32</v>
      </c>
      <c r="S286" s="520" t="s">
        <v>360</v>
      </c>
      <c r="T286" s="554"/>
      <c r="V286" s="555"/>
    </row>
    <row r="287" spans="2:22">
      <c r="B287" s="358"/>
      <c r="D287" s="358"/>
      <c r="E287" s="499" t="s">
        <v>372</v>
      </c>
      <c r="F287" s="500" t="s">
        <v>373</v>
      </c>
      <c r="G287" s="501" t="s">
        <v>374</v>
      </c>
      <c r="H287" s="498">
        <f>VLOOKUP(I278,$B$4:$J$70,8,0)</f>
        <v>2285</v>
      </c>
      <c r="I287" s="527"/>
      <c r="J287" s="513" t="s">
        <v>375</v>
      </c>
      <c r="K287" s="522">
        <v>8</v>
      </c>
      <c r="L287" s="517"/>
      <c r="M287" s="524">
        <f>R287+11</f>
        <v>33</v>
      </c>
      <c r="N287" s="529">
        <f>ROUND(E284/4*G282,0)*2</f>
        <v>826</v>
      </c>
      <c r="O287" s="520">
        <f t="shared" si="113"/>
        <v>272.58</v>
      </c>
      <c r="P287" s="373">
        <f t="shared" si="114"/>
        <v>0.395</v>
      </c>
      <c r="Q287" s="545">
        <f t="shared" si="115"/>
        <v>107.6691</v>
      </c>
      <c r="R287" s="553">
        <f>H285-2*I288</f>
        <v>22</v>
      </c>
      <c r="S287" s="520" t="s">
        <v>360</v>
      </c>
      <c r="T287" s="554"/>
      <c r="V287" s="555"/>
    </row>
    <row r="288" ht="15" spans="2:20">
      <c r="B288" s="358"/>
      <c r="D288" s="358"/>
      <c r="E288" s="502">
        <f>IF(I278=0,0,ROUND(((H281+I281)/2*H285*2+H287*I285+0.2*0.2+0.25*0.05*2)*(H283+I283)/2/1000000,1))</f>
        <v>218.1</v>
      </c>
      <c r="F288" s="503">
        <f>IF(I278=0,0,ROUND(Q286+Q287,1))</f>
        <v>622.6</v>
      </c>
      <c r="G288" s="504">
        <f>IF(I278=0,0,ROUND(Q280+Q281+Q282+Q283+Q284+Q285,1))</f>
        <v>22212.3</v>
      </c>
      <c r="H288" s="505" t="s">
        <v>376</v>
      </c>
      <c r="I288" s="530">
        <f>$P$3</f>
        <v>4</v>
      </c>
      <c r="J288" s="531" t="s">
        <v>377</v>
      </c>
      <c r="K288" s="532" t="str">
        <f>"C40混凝土:"&amp;ROUND(((H281+I281)/2*H285*2+H287*I285+0.2*0.2+0.25*0.05*2)*(H283+I283)/2/1000000,1)&amp;"m"&amp;"      "&amp;"HPB300:"&amp;ROUND(Q286+Q287,1)&amp;"kg       "&amp;"HRB400:"&amp;ROUND(Q280+Q281+Q282+Q283+Q284+Q285,1)&amp;"kg"</f>
        <v>C40混凝土:218.1m      HPB300:622.6kg       HRB400:22212.3kg</v>
      </c>
      <c r="L288" s="532"/>
      <c r="M288" s="532"/>
      <c r="N288" s="532"/>
      <c r="O288" s="532"/>
      <c r="P288" s="532"/>
      <c r="Q288" s="556"/>
      <c r="R288" s="557" t="s">
        <v>378</v>
      </c>
      <c r="S288" s="532">
        <f>ROUND(SUM(Q280:Q287)/ROUND(((H281+I281)/2*H285*2+H287*I285+0.2*0.2+0.25*0.05*2)*(H283+I283)/2/1000000,1),1)</f>
        <v>104.7</v>
      </c>
      <c r="T288" s="558"/>
    </row>
    <row r="290" spans="2:22">
      <c r="B290" s="358" t="str">
        <f>B22</f>
        <v>东U9</v>
      </c>
      <c r="D290" s="358"/>
      <c r="E290" s="368" t="s">
        <v>342</v>
      </c>
      <c r="F290" s="369"/>
      <c r="G290" s="369"/>
      <c r="H290" s="482" t="s">
        <v>343</v>
      </c>
      <c r="I290" s="509" t="str">
        <f>B290</f>
        <v>东U9</v>
      </c>
      <c r="J290" s="510" t="s">
        <v>344</v>
      </c>
      <c r="K290" s="369" t="s">
        <v>345</v>
      </c>
      <c r="L290" s="369" t="s">
        <v>346</v>
      </c>
      <c r="M290" s="511" t="s">
        <v>347</v>
      </c>
      <c r="N290" s="369" t="s">
        <v>348</v>
      </c>
      <c r="O290" s="511" t="s">
        <v>349</v>
      </c>
      <c r="P290" s="511" t="s">
        <v>350</v>
      </c>
      <c r="Q290" s="537" t="s">
        <v>351</v>
      </c>
      <c r="R290" s="538" t="s">
        <v>352</v>
      </c>
      <c r="S290" s="539"/>
      <c r="T290" s="540"/>
      <c r="V290" s="358" t="s">
        <v>353</v>
      </c>
    </row>
    <row r="291" spans="2:22">
      <c r="B291" s="358"/>
      <c r="D291" s="358"/>
      <c r="E291" s="371"/>
      <c r="F291" s="373"/>
      <c r="G291" s="373"/>
      <c r="H291" s="483"/>
      <c r="I291" s="512"/>
      <c r="J291" s="513"/>
      <c r="K291" s="373"/>
      <c r="L291" s="373"/>
      <c r="M291" s="514"/>
      <c r="N291" s="373"/>
      <c r="O291" s="514"/>
      <c r="P291" s="514"/>
      <c r="Q291" s="541"/>
      <c r="R291" s="542"/>
      <c r="S291" s="543"/>
      <c r="T291" s="544"/>
      <c r="U291" s="358"/>
      <c r="V291" s="358"/>
    </row>
    <row r="292" spans="2:22">
      <c r="B292" s="358"/>
      <c r="D292" s="358"/>
      <c r="E292" s="371"/>
      <c r="F292" s="373"/>
      <c r="G292" s="373"/>
      <c r="H292" s="373" t="s">
        <v>354</v>
      </c>
      <c r="I292" s="515"/>
      <c r="J292" s="513" t="s">
        <v>355</v>
      </c>
      <c r="K292" s="516">
        <f>'1.U型槽主筋验算'!K20</f>
        <v>14</v>
      </c>
      <c r="L292" s="517"/>
      <c r="M292" s="518">
        <f>(R292+S292)/2+ROUNDUP((IF(K292&lt;26,10.927,11.212))*K292/10,0)*2</f>
        <v>2865.469</v>
      </c>
      <c r="N292" s="519">
        <f>ROUNDUP((H295/12.5),0)*IF(I293&gt;600,2,1)</f>
        <v>160</v>
      </c>
      <c r="O292" s="520">
        <f t="shared" ref="O292:O299" si="117">M292*N292/100</f>
        <v>4584.7504</v>
      </c>
      <c r="P292" s="373">
        <f t="shared" ref="P292:P299" si="118">ROUND(K292^2*PI()/4/1000000*7850,3)</f>
        <v>1.208</v>
      </c>
      <c r="Q292" s="545">
        <f t="shared" ref="Q292:Q299" si="119">O292*P292</f>
        <v>5538.3784832</v>
      </c>
      <c r="R292" s="546">
        <f>(H293+I297-I300*2)*2+(H299-I300*2)+(H297-I300*2)*2</f>
        <v>2773.21</v>
      </c>
      <c r="S292" s="520">
        <f>(I293+I297-I300*2)*2+(H299-I300*2)+(H297-I300*2)*2</f>
        <v>2893.728</v>
      </c>
      <c r="T292" s="547">
        <f>R294</f>
        <v>2277</v>
      </c>
      <c r="V292" s="548">
        <f t="shared" ref="V292:V297" si="120">ROUNDUP((IF(K292&lt;26,10.927,11.212))*K292/10,0)</f>
        <v>16</v>
      </c>
    </row>
    <row r="293" spans="2:22">
      <c r="B293" s="358"/>
      <c r="D293" s="358"/>
      <c r="E293" s="484" t="s">
        <v>318</v>
      </c>
      <c r="F293" s="485" t="s">
        <v>356</v>
      </c>
      <c r="G293" s="485" t="s">
        <v>357</v>
      </c>
      <c r="H293" s="486">
        <f>MIN(VLOOKUP(I290,$B$4:$J$70,2,0),VLOOKUP(I290,$B$4:$J$70,3,0))</f>
        <v>194.105</v>
      </c>
      <c r="I293" s="521">
        <f>MAX(VLOOKUP(I290,$B$4:$J$70,2,0),VLOOKUP(I290,$B$4:$J$70,3,0))</f>
        <v>254.364</v>
      </c>
      <c r="J293" s="513" t="s">
        <v>358</v>
      </c>
      <c r="K293" s="522">
        <v>12</v>
      </c>
      <c r="L293" s="517"/>
      <c r="M293" s="518">
        <f>(R293+S293)/2+ROUNDUP((IF(K293&lt;26,10.927,11.212))*K293/10,0)*2</f>
        <v>284.2345</v>
      </c>
      <c r="N293" s="523">
        <f>ROUNDUP((H295/12.5*1),0)*2</f>
        <v>320</v>
      </c>
      <c r="O293" s="520">
        <f t="shared" si="117"/>
        <v>909.5504</v>
      </c>
      <c r="P293" s="373">
        <f t="shared" si="118"/>
        <v>0.888</v>
      </c>
      <c r="Q293" s="545">
        <f t="shared" si="119"/>
        <v>807.6807552</v>
      </c>
      <c r="R293" s="550">
        <f>H293+I297-I300*2</f>
        <v>226.105</v>
      </c>
      <c r="S293" s="551">
        <f>I293+I297-I300*2</f>
        <v>286.364</v>
      </c>
      <c r="T293" s="552" t="str">
        <f>ROUND(R293,1)&amp;"~"&amp;ROUND(S293,1)</f>
        <v>226.1~286.4</v>
      </c>
      <c r="V293" s="548">
        <f t="shared" si="120"/>
        <v>14</v>
      </c>
    </row>
    <row r="294" spans="2:22">
      <c r="B294" s="358"/>
      <c r="D294" s="358"/>
      <c r="E294" s="484">
        <f>VLOOKUP(I290,$B$39:$Z$70,3,0)</f>
        <v>181</v>
      </c>
      <c r="F294" s="487">
        <f>VLOOKUP(I290,$B$39:$Z$70,17,0)</f>
        <v>4</v>
      </c>
      <c r="G294" s="485">
        <f>VLOOKUP(I290,$B$39:$Z$70,12,0)</f>
        <v>19</v>
      </c>
      <c r="H294" s="485" t="s">
        <v>303</v>
      </c>
      <c r="I294" s="515"/>
      <c r="J294" s="513" t="s">
        <v>359</v>
      </c>
      <c r="K294" s="516">
        <v>14</v>
      </c>
      <c r="L294" s="517"/>
      <c r="M294" s="524">
        <f>R294+2*ROUNDUP((IF(K294&lt;26,10.927,11.212))*K294/10,0)</f>
        <v>2309</v>
      </c>
      <c r="N294" s="519">
        <f>ROUNDUP(H295/12.5,0)</f>
        <v>160</v>
      </c>
      <c r="O294" s="520">
        <f t="shared" si="117"/>
        <v>3694.4</v>
      </c>
      <c r="P294" s="373">
        <f t="shared" si="118"/>
        <v>1.208</v>
      </c>
      <c r="Q294" s="545">
        <f t="shared" si="119"/>
        <v>4462.8352</v>
      </c>
      <c r="R294" s="553">
        <f>H299-I300*2</f>
        <v>2277</v>
      </c>
      <c r="S294" s="520" t="s">
        <v>360</v>
      </c>
      <c r="T294" s="554"/>
      <c r="V294" s="548">
        <f t="shared" si="120"/>
        <v>16</v>
      </c>
    </row>
    <row r="295" spans="2:22">
      <c r="B295" s="358"/>
      <c r="D295" s="358"/>
      <c r="E295" s="488" t="s">
        <v>361</v>
      </c>
      <c r="F295" s="485" t="s">
        <v>362</v>
      </c>
      <c r="G295" s="485" t="s">
        <v>363</v>
      </c>
      <c r="H295" s="489">
        <f>MAX(VLOOKUP(I290,$B$4:$J$70,4,0),VLOOKUP(I290,$B$4:$J$70,5,0))</f>
        <v>2000</v>
      </c>
      <c r="I295" s="525">
        <f>MIN(VLOOKUP(I290,$B$4:$J$70,4,0),VLOOKUP(I290,$B$4:$J$70,5,0))</f>
        <v>2000</v>
      </c>
      <c r="J295" s="513" t="s">
        <v>364</v>
      </c>
      <c r="K295" s="522">
        <v>14</v>
      </c>
      <c r="L295" s="517"/>
      <c r="M295" s="524">
        <f>R295+2*ROUNDUP((IF(K295&lt;26,10.927,11.212))*K295/10,0)</f>
        <v>139.965512114594</v>
      </c>
      <c r="N295" s="523">
        <f>ROUNDUP(H295/12.5,0)*2</f>
        <v>320</v>
      </c>
      <c r="O295" s="520">
        <f t="shared" si="117"/>
        <v>447.8896387667</v>
      </c>
      <c r="P295" s="373">
        <f t="shared" si="118"/>
        <v>1.208</v>
      </c>
      <c r="Q295" s="545">
        <f t="shared" si="119"/>
        <v>541.050683630174</v>
      </c>
      <c r="R295" s="553">
        <f>((H297+I297-I300*2)+(20-I300*2^0.5))*(2^0.5)</f>
        <v>107.965512114594</v>
      </c>
      <c r="S295" s="520" t="s">
        <v>360</v>
      </c>
      <c r="T295" s="554"/>
      <c r="V295" s="548">
        <f t="shared" si="120"/>
        <v>16</v>
      </c>
    </row>
    <row r="296" spans="2:22">
      <c r="B296" s="358"/>
      <c r="D296" s="358"/>
      <c r="E296" s="490">
        <f>VLOOKUP(I290,$B$39:$Z$70,20,0)</f>
        <v>64</v>
      </c>
      <c r="F296" s="485">
        <f>VLOOKUP(I290,$B$39:$Z$70,23,0)</f>
        <v>64</v>
      </c>
      <c r="G296" s="485">
        <f>VLOOKUP(I290,$B$39:$Z$70,7,0)</f>
        <v>2</v>
      </c>
      <c r="H296" s="491" t="s">
        <v>365</v>
      </c>
      <c r="I296" s="515" t="s">
        <v>366</v>
      </c>
      <c r="J296" s="513" t="s">
        <v>367</v>
      </c>
      <c r="K296" s="516">
        <v>12</v>
      </c>
      <c r="L296" s="517"/>
      <c r="M296" s="524">
        <f>(R296+S296)/2+2*ROUNDUP((IF(K296&lt;26,10.927,11.212))*K296/10,0)</f>
        <v>2020</v>
      </c>
      <c r="N296" s="526">
        <f>4*(G294+1)+(G296-1)*2</f>
        <v>82</v>
      </c>
      <c r="O296" s="520">
        <f t="shared" si="117"/>
        <v>1656.4</v>
      </c>
      <c r="P296" s="373">
        <f t="shared" si="118"/>
        <v>0.888</v>
      </c>
      <c r="Q296" s="545">
        <f t="shared" si="119"/>
        <v>1470.8832</v>
      </c>
      <c r="R296" s="546">
        <f>H295-I300*2</f>
        <v>1992</v>
      </c>
      <c r="S296" s="520">
        <f>I295-I300*2</f>
        <v>1992</v>
      </c>
      <c r="T296" s="552" t="str">
        <f>ROUND(S296,1)&amp;"~"&amp;ROUND(R296,1)</f>
        <v>1992~1992</v>
      </c>
      <c r="V296" s="548">
        <f t="shared" si="120"/>
        <v>14</v>
      </c>
    </row>
    <row r="297" ht="15" spans="2:22">
      <c r="B297" s="358"/>
      <c r="D297" s="358"/>
      <c r="E297" s="492"/>
      <c r="F297" s="493"/>
      <c r="G297" s="493"/>
      <c r="H297" s="494">
        <f>VLOOKUP(I290,$B$4:$J$70,6,0)</f>
        <v>30</v>
      </c>
      <c r="I297" s="525">
        <f>VLOOKUP(I290,$B$4:$J$70,7,0)</f>
        <v>40</v>
      </c>
      <c r="J297" s="513" t="s">
        <v>368</v>
      </c>
      <c r="K297" s="516">
        <v>12</v>
      </c>
      <c r="L297" s="517"/>
      <c r="M297" s="524">
        <f>(R297+S297)/2+2*ROUNDUP((IF(K297&lt;26,10.927,11.212))*K297/10,0)</f>
        <v>2028.9075808445</v>
      </c>
      <c r="N297" s="373">
        <f>2*(E294+1)+F294*2</f>
        <v>372</v>
      </c>
      <c r="O297" s="520">
        <f t="shared" si="117"/>
        <v>7547.53620074155</v>
      </c>
      <c r="P297" s="373">
        <f t="shared" si="118"/>
        <v>0.888</v>
      </c>
      <c r="Q297" s="545">
        <f t="shared" si="119"/>
        <v>6702.2121462585</v>
      </c>
      <c r="R297" s="546">
        <f>((I293-H293)^2+H295^2)^0.5</f>
        <v>2000.9075808445</v>
      </c>
      <c r="S297" s="520">
        <f>((I293-H293)^2+I295^2)^0.5</f>
        <v>2000.9075808445</v>
      </c>
      <c r="T297" s="552" t="str">
        <f>ROUND(S297,1)&amp;"~"&amp;ROUND(R297,1)</f>
        <v>2000.9~2000.9</v>
      </c>
      <c r="V297" s="548">
        <f t="shared" si="120"/>
        <v>14</v>
      </c>
    </row>
    <row r="298" spans="2:22">
      <c r="B298" s="358"/>
      <c r="D298" s="358"/>
      <c r="E298" s="495" t="s">
        <v>369</v>
      </c>
      <c r="F298" s="496"/>
      <c r="G298" s="497"/>
      <c r="H298" s="498" t="s">
        <v>370</v>
      </c>
      <c r="I298" s="527"/>
      <c r="J298" s="513" t="s">
        <v>371</v>
      </c>
      <c r="K298" s="522">
        <v>8</v>
      </c>
      <c r="L298" s="517"/>
      <c r="M298" s="524">
        <f>R298+11</f>
        <v>43</v>
      </c>
      <c r="N298" s="528">
        <f>ROUNDDOWN(((VLOOKUP(I290,$B$39:$Z$70,2,0))/(VLOOKUP(I290,$B$39:$Z$70,4,0))-1),0)/4*((VLOOKUP(I290,$B$39:$Z$70,20,0))+1)</f>
        <v>2941.25</v>
      </c>
      <c r="O298" s="520">
        <f t="shared" si="117"/>
        <v>1264.7375</v>
      </c>
      <c r="P298" s="373">
        <f t="shared" si="118"/>
        <v>0.395</v>
      </c>
      <c r="Q298" s="545">
        <f t="shared" si="119"/>
        <v>499.5713125</v>
      </c>
      <c r="R298" s="553">
        <f>I297-2*I300</f>
        <v>32</v>
      </c>
      <c r="S298" s="520" t="s">
        <v>360</v>
      </c>
      <c r="T298" s="554"/>
      <c r="V298" s="555"/>
    </row>
    <row r="299" spans="2:22">
      <c r="B299" s="358"/>
      <c r="D299" s="358"/>
      <c r="E299" s="499" t="s">
        <v>372</v>
      </c>
      <c r="F299" s="500" t="s">
        <v>373</v>
      </c>
      <c r="G299" s="501" t="s">
        <v>374</v>
      </c>
      <c r="H299" s="498">
        <f>VLOOKUP(I290,$B$4:$J$70,8,0)</f>
        <v>2285</v>
      </c>
      <c r="I299" s="527"/>
      <c r="J299" s="513" t="s">
        <v>375</v>
      </c>
      <c r="K299" s="522">
        <v>8</v>
      </c>
      <c r="L299" s="517"/>
      <c r="M299" s="524">
        <f>R299+11</f>
        <v>33</v>
      </c>
      <c r="N299" s="529">
        <f>ROUND(E296/4*G294,0)*2</f>
        <v>608</v>
      </c>
      <c r="O299" s="520">
        <f t="shared" si="117"/>
        <v>200.64</v>
      </c>
      <c r="P299" s="373">
        <f t="shared" si="118"/>
        <v>0.395</v>
      </c>
      <c r="Q299" s="545">
        <f t="shared" si="119"/>
        <v>79.2528</v>
      </c>
      <c r="R299" s="553">
        <f>H297-2*I300</f>
        <v>22</v>
      </c>
      <c r="S299" s="520" t="s">
        <v>360</v>
      </c>
      <c r="T299" s="554"/>
      <c r="V299" s="555"/>
    </row>
    <row r="300" ht="15" spans="2:20">
      <c r="B300" s="358"/>
      <c r="D300" s="358"/>
      <c r="E300" s="502">
        <f>IF(I290=0,0,ROUND(((H293+I293)/2*H297*2+H299*I297+0.2*0.2+0.25*0.05*2)*(H295+I295)/2/1000000,1))</f>
        <v>209.7</v>
      </c>
      <c r="F300" s="503">
        <f>IF(I290=0,0,ROUND(Q298+Q299,1))</f>
        <v>578.8</v>
      </c>
      <c r="G300" s="504">
        <f>IF(I290=0,0,ROUND(Q292+Q293+Q294+Q295+Q296+Q297,1))</f>
        <v>19523</v>
      </c>
      <c r="H300" s="505" t="s">
        <v>376</v>
      </c>
      <c r="I300" s="530">
        <f>$P$3</f>
        <v>4</v>
      </c>
      <c r="J300" s="531" t="s">
        <v>377</v>
      </c>
      <c r="K300" s="532" t="str">
        <f>"C40混凝土:"&amp;ROUND(((H293+I293)/2*H297*2+H299*I297+0.2*0.2+0.25*0.05*2)*(H295+I295)/2/1000000,1)&amp;"m"&amp;"      "&amp;"HPB300:"&amp;ROUND(Q298+Q299,1)&amp;"kg       "&amp;"HRB400:"&amp;ROUND(Q292+Q293+Q294+Q295+Q296+Q297,1)&amp;"kg"</f>
        <v>C40混凝土:209.7m      HPB300:578.8kg       HRB400:19523kg</v>
      </c>
      <c r="L300" s="532"/>
      <c r="M300" s="532"/>
      <c r="N300" s="532"/>
      <c r="O300" s="532"/>
      <c r="P300" s="532"/>
      <c r="Q300" s="556"/>
      <c r="R300" s="557" t="s">
        <v>378</v>
      </c>
      <c r="S300" s="532">
        <f>ROUND(SUM(Q292:Q299)/ROUND(((H293+I293)/2*H297*2+H299*I297+0.2*0.2+0.25*0.05*2)*(H295+I295)/2/1000000,1),1)</f>
        <v>95.9</v>
      </c>
      <c r="T300" s="558"/>
    </row>
    <row r="302" spans="2:22">
      <c r="B302" s="358" t="str">
        <f>B23</f>
        <v>东U10</v>
      </c>
      <c r="D302" s="358"/>
      <c r="E302" s="368" t="s">
        <v>342</v>
      </c>
      <c r="F302" s="369"/>
      <c r="G302" s="369"/>
      <c r="H302" s="482" t="s">
        <v>343</v>
      </c>
      <c r="I302" s="509" t="str">
        <f>B302</f>
        <v>东U10</v>
      </c>
      <c r="J302" s="510" t="s">
        <v>344</v>
      </c>
      <c r="K302" s="369" t="s">
        <v>345</v>
      </c>
      <c r="L302" s="369" t="s">
        <v>346</v>
      </c>
      <c r="M302" s="511" t="s">
        <v>347</v>
      </c>
      <c r="N302" s="369" t="s">
        <v>348</v>
      </c>
      <c r="O302" s="511" t="s">
        <v>349</v>
      </c>
      <c r="P302" s="511" t="s">
        <v>350</v>
      </c>
      <c r="Q302" s="537" t="s">
        <v>351</v>
      </c>
      <c r="R302" s="538" t="s">
        <v>352</v>
      </c>
      <c r="S302" s="539"/>
      <c r="T302" s="540"/>
      <c r="V302" s="358" t="s">
        <v>353</v>
      </c>
    </row>
    <row r="303" spans="2:22">
      <c r="B303" s="358"/>
      <c r="D303" s="358"/>
      <c r="E303" s="371"/>
      <c r="F303" s="373"/>
      <c r="G303" s="373"/>
      <c r="H303" s="483"/>
      <c r="I303" s="512"/>
      <c r="J303" s="513"/>
      <c r="K303" s="373"/>
      <c r="L303" s="373"/>
      <c r="M303" s="514"/>
      <c r="N303" s="373"/>
      <c r="O303" s="514"/>
      <c r="P303" s="514"/>
      <c r="Q303" s="541"/>
      <c r="R303" s="542"/>
      <c r="S303" s="543"/>
      <c r="T303" s="544"/>
      <c r="U303" s="358"/>
      <c r="V303" s="358"/>
    </row>
    <row r="304" spans="2:22">
      <c r="B304" s="358"/>
      <c r="D304" s="358"/>
      <c r="E304" s="371"/>
      <c r="F304" s="373"/>
      <c r="G304" s="373"/>
      <c r="H304" s="373" t="s">
        <v>354</v>
      </c>
      <c r="I304" s="515"/>
      <c r="J304" s="513" t="s">
        <v>355</v>
      </c>
      <c r="K304" s="516">
        <f>'1.U型槽主筋验算'!K21</f>
        <v>14</v>
      </c>
      <c r="L304" s="517"/>
      <c r="M304" s="518">
        <f>(R304+S304)/2+ROUNDUP((IF(K304&lt;26,10.927,11.212))*K304/10,0)*2</f>
        <v>2744.769</v>
      </c>
      <c r="N304" s="519">
        <f>ROUNDUP((H307/12.5),0)*IF(I305&gt;600,2,1)</f>
        <v>160</v>
      </c>
      <c r="O304" s="520">
        <f t="shared" ref="O304:O311" si="121">M304*N304/100</f>
        <v>4391.6304</v>
      </c>
      <c r="P304" s="373">
        <f t="shared" ref="P304:P311" si="122">ROUND(K304^2*PI()/4/1000000*7850,3)</f>
        <v>1.208</v>
      </c>
      <c r="Q304" s="545">
        <f t="shared" ref="Q304:Q311" si="123">O304*P304</f>
        <v>5305.0895232</v>
      </c>
      <c r="R304" s="546">
        <f>(H305+I309-I312*2)*2+(H311-I312*2)+(H309-I312*2)*2</f>
        <v>2652.51</v>
      </c>
      <c r="S304" s="520">
        <f>(I305+I309-I312*2)*2+(H311-I312*2)+(H309-I312*2)*2</f>
        <v>2773.028</v>
      </c>
      <c r="T304" s="547">
        <f>R306</f>
        <v>2277</v>
      </c>
      <c r="V304" s="548">
        <f t="shared" ref="V304:V309" si="124">ROUNDUP((IF(K304&lt;26,10.927,11.212))*K304/10,0)</f>
        <v>16</v>
      </c>
    </row>
    <row r="305" spans="2:22">
      <c r="B305" s="358"/>
      <c r="D305" s="358"/>
      <c r="E305" s="484" t="s">
        <v>318</v>
      </c>
      <c r="F305" s="485" t="s">
        <v>356</v>
      </c>
      <c r="G305" s="485" t="s">
        <v>357</v>
      </c>
      <c r="H305" s="486">
        <f>MIN(VLOOKUP(I302,$B$4:$J$70,2,0),VLOOKUP(I302,$B$4:$J$70,3,0))</f>
        <v>133.755</v>
      </c>
      <c r="I305" s="521">
        <f>MAX(VLOOKUP(I302,$B$4:$J$70,2,0),VLOOKUP(I302,$B$4:$J$70,3,0))</f>
        <v>194.014</v>
      </c>
      <c r="J305" s="513" t="s">
        <v>358</v>
      </c>
      <c r="K305" s="522">
        <v>12</v>
      </c>
      <c r="L305" s="517"/>
      <c r="M305" s="518">
        <f>(R305+S305)/2+ROUNDUP((IF(K305&lt;26,10.927,11.212))*K305/10,0)*2</f>
        <v>223.8845</v>
      </c>
      <c r="N305" s="523">
        <f>ROUNDUP((H307/12.5*1),0)*2</f>
        <v>320</v>
      </c>
      <c r="O305" s="520">
        <f t="shared" si="121"/>
        <v>716.4304</v>
      </c>
      <c r="P305" s="373">
        <f t="shared" si="122"/>
        <v>0.888</v>
      </c>
      <c r="Q305" s="545">
        <f t="shared" si="123"/>
        <v>636.1901952</v>
      </c>
      <c r="R305" s="550">
        <f>H305+I309-I312*2</f>
        <v>165.755</v>
      </c>
      <c r="S305" s="551">
        <f>I305+I309-I312*2</f>
        <v>226.014</v>
      </c>
      <c r="T305" s="552" t="str">
        <f>ROUND(R305,1)&amp;"~"&amp;ROUND(S305,1)</f>
        <v>165.8~226</v>
      </c>
      <c r="V305" s="548">
        <f t="shared" si="124"/>
        <v>14</v>
      </c>
    </row>
    <row r="306" spans="2:22">
      <c r="B306" s="358"/>
      <c r="D306" s="358"/>
      <c r="E306" s="484">
        <f>VLOOKUP(I302,$B$39:$Z$70,3,0)</f>
        <v>181</v>
      </c>
      <c r="F306" s="487">
        <f>VLOOKUP(I302,$B$39:$Z$70,17,0)</f>
        <v>4</v>
      </c>
      <c r="G306" s="485">
        <f>VLOOKUP(I302,$B$39:$Z$70,12,0)</f>
        <v>14</v>
      </c>
      <c r="H306" s="485" t="s">
        <v>303</v>
      </c>
      <c r="I306" s="515"/>
      <c r="J306" s="513" t="s">
        <v>359</v>
      </c>
      <c r="K306" s="516">
        <v>14</v>
      </c>
      <c r="L306" s="517"/>
      <c r="M306" s="524">
        <f>R306+2*ROUNDUP((IF(K306&lt;26,10.927,11.212))*K306/10,0)</f>
        <v>2309</v>
      </c>
      <c r="N306" s="519">
        <f>ROUNDUP(H307/12.5,0)</f>
        <v>160</v>
      </c>
      <c r="O306" s="520">
        <f t="shared" si="121"/>
        <v>3694.4</v>
      </c>
      <c r="P306" s="373">
        <f t="shared" si="122"/>
        <v>1.208</v>
      </c>
      <c r="Q306" s="545">
        <f t="shared" si="123"/>
        <v>4462.8352</v>
      </c>
      <c r="R306" s="553">
        <f>H311-I312*2</f>
        <v>2277</v>
      </c>
      <c r="S306" s="520" t="s">
        <v>360</v>
      </c>
      <c r="T306" s="554"/>
      <c r="V306" s="548">
        <f t="shared" si="124"/>
        <v>16</v>
      </c>
    </row>
    <row r="307" spans="2:22">
      <c r="B307" s="358"/>
      <c r="D307" s="358"/>
      <c r="E307" s="488" t="s">
        <v>361</v>
      </c>
      <c r="F307" s="485" t="s">
        <v>362</v>
      </c>
      <c r="G307" s="485" t="s">
        <v>363</v>
      </c>
      <c r="H307" s="489">
        <f>MAX(VLOOKUP(I302,$B$4:$J$70,4,0),VLOOKUP(I302,$B$4:$J$70,5,0))</f>
        <v>2000</v>
      </c>
      <c r="I307" s="525">
        <f>MIN(VLOOKUP(I302,$B$4:$J$70,4,0),VLOOKUP(I302,$B$4:$J$70,5,0))</f>
        <v>2000</v>
      </c>
      <c r="J307" s="513" t="s">
        <v>364</v>
      </c>
      <c r="K307" s="522">
        <v>14</v>
      </c>
      <c r="L307" s="517"/>
      <c r="M307" s="524">
        <f>R307+2*ROUNDUP((IF(K307&lt;26,10.927,11.212))*K307/10,0)</f>
        <v>139.965512114594</v>
      </c>
      <c r="N307" s="523">
        <f>ROUNDUP(H307/12.5,0)*2</f>
        <v>320</v>
      </c>
      <c r="O307" s="520">
        <f t="shared" si="121"/>
        <v>447.8896387667</v>
      </c>
      <c r="P307" s="373">
        <f t="shared" si="122"/>
        <v>1.208</v>
      </c>
      <c r="Q307" s="545">
        <f t="shared" si="123"/>
        <v>541.050683630174</v>
      </c>
      <c r="R307" s="553">
        <f>((H309+I309-I312*2)+(20-I312*2^0.5))*(2^0.5)</f>
        <v>107.965512114594</v>
      </c>
      <c r="S307" s="520" t="s">
        <v>360</v>
      </c>
      <c r="T307" s="554"/>
      <c r="V307" s="548">
        <f t="shared" si="124"/>
        <v>16</v>
      </c>
    </row>
    <row r="308" spans="2:22">
      <c r="B308" s="358"/>
      <c r="D308" s="358"/>
      <c r="E308" s="490">
        <f>VLOOKUP(I302,$B$39:$Z$70,20,0)</f>
        <v>62</v>
      </c>
      <c r="F308" s="485">
        <f>VLOOKUP(I302,$B$39:$Z$70,23,0)</f>
        <v>62</v>
      </c>
      <c r="G308" s="485">
        <f>VLOOKUP(I302,$B$39:$Z$70,7,0)</f>
        <v>2</v>
      </c>
      <c r="H308" s="491" t="s">
        <v>365</v>
      </c>
      <c r="I308" s="515" t="s">
        <v>366</v>
      </c>
      <c r="J308" s="513" t="s">
        <v>367</v>
      </c>
      <c r="K308" s="516">
        <v>12</v>
      </c>
      <c r="L308" s="517"/>
      <c r="M308" s="524">
        <f>(R308+S308)/2+2*ROUNDUP((IF(K308&lt;26,10.927,11.212))*K308/10,0)</f>
        <v>2020</v>
      </c>
      <c r="N308" s="526">
        <f>4*(G306+1)+(G308-1)*2</f>
        <v>62</v>
      </c>
      <c r="O308" s="520">
        <f t="shared" si="121"/>
        <v>1252.4</v>
      </c>
      <c r="P308" s="373">
        <f t="shared" si="122"/>
        <v>0.888</v>
      </c>
      <c r="Q308" s="545">
        <f t="shared" si="123"/>
        <v>1112.1312</v>
      </c>
      <c r="R308" s="546">
        <f>H307-I312*2</f>
        <v>1992</v>
      </c>
      <c r="S308" s="520">
        <f>I307-I312*2</f>
        <v>1992</v>
      </c>
      <c r="T308" s="552" t="str">
        <f>ROUND(S308,1)&amp;"~"&amp;ROUND(R308,1)</f>
        <v>1992~1992</v>
      </c>
      <c r="V308" s="548">
        <f t="shared" si="124"/>
        <v>14</v>
      </c>
    </row>
    <row r="309" ht="15" spans="2:22">
      <c r="B309" s="358"/>
      <c r="D309" s="358"/>
      <c r="E309" s="492"/>
      <c r="F309" s="493"/>
      <c r="G309" s="493"/>
      <c r="H309" s="494">
        <f>VLOOKUP(I302,$B$4:$J$70,6,0)</f>
        <v>30</v>
      </c>
      <c r="I309" s="525">
        <f>VLOOKUP(I302,$B$4:$J$70,7,0)</f>
        <v>40</v>
      </c>
      <c r="J309" s="513" t="s">
        <v>368</v>
      </c>
      <c r="K309" s="516">
        <v>12</v>
      </c>
      <c r="L309" s="517"/>
      <c r="M309" s="524">
        <f>(R309+S309)/2+2*ROUNDUP((IF(K309&lt;26,10.927,11.212))*K309/10,0)</f>
        <v>2028.9075808445</v>
      </c>
      <c r="N309" s="373">
        <f>2*(E306+1)+F306*2</f>
        <v>372</v>
      </c>
      <c r="O309" s="520">
        <f t="shared" si="121"/>
        <v>7547.53620074155</v>
      </c>
      <c r="P309" s="373">
        <f t="shared" si="122"/>
        <v>0.888</v>
      </c>
      <c r="Q309" s="545">
        <f t="shared" si="123"/>
        <v>6702.2121462585</v>
      </c>
      <c r="R309" s="546">
        <f>((I305-H305)^2+H307^2)^0.5</f>
        <v>2000.9075808445</v>
      </c>
      <c r="S309" s="520">
        <f>((I305-H305)^2+I307^2)^0.5</f>
        <v>2000.9075808445</v>
      </c>
      <c r="T309" s="552" t="str">
        <f>ROUND(S309,1)&amp;"~"&amp;ROUND(R309,1)</f>
        <v>2000.9~2000.9</v>
      </c>
      <c r="V309" s="548">
        <f t="shared" si="124"/>
        <v>14</v>
      </c>
    </row>
    <row r="310" spans="2:22">
      <c r="B310" s="358"/>
      <c r="D310" s="358"/>
      <c r="E310" s="495" t="s">
        <v>369</v>
      </c>
      <c r="F310" s="496"/>
      <c r="G310" s="497"/>
      <c r="H310" s="498" t="s">
        <v>370</v>
      </c>
      <c r="I310" s="527"/>
      <c r="J310" s="513" t="s">
        <v>371</v>
      </c>
      <c r="K310" s="522">
        <v>8</v>
      </c>
      <c r="L310" s="517"/>
      <c r="M310" s="524">
        <f>R310+11</f>
        <v>43</v>
      </c>
      <c r="N310" s="528">
        <f>ROUNDDOWN(((VLOOKUP(I302,$B$39:$Z$70,2,0))/(VLOOKUP(I302,$B$39:$Z$70,4,0))-1),0)/4*((VLOOKUP(I302,$B$39:$Z$70,20,0))+1)</f>
        <v>2850.75</v>
      </c>
      <c r="O310" s="520">
        <f t="shared" si="121"/>
        <v>1225.8225</v>
      </c>
      <c r="P310" s="373">
        <f t="shared" si="122"/>
        <v>0.395</v>
      </c>
      <c r="Q310" s="545">
        <f t="shared" si="123"/>
        <v>484.1998875</v>
      </c>
      <c r="R310" s="553">
        <f>I309-2*I312</f>
        <v>32</v>
      </c>
      <c r="S310" s="520" t="s">
        <v>360</v>
      </c>
      <c r="T310" s="554"/>
      <c r="V310" s="555"/>
    </row>
    <row r="311" spans="2:22">
      <c r="B311" s="358"/>
      <c r="D311" s="358"/>
      <c r="E311" s="499" t="s">
        <v>372</v>
      </c>
      <c r="F311" s="500" t="s">
        <v>373</v>
      </c>
      <c r="G311" s="501" t="s">
        <v>374</v>
      </c>
      <c r="H311" s="498">
        <f>VLOOKUP(I302,$B$4:$J$70,8,0)</f>
        <v>2285</v>
      </c>
      <c r="I311" s="527"/>
      <c r="J311" s="513" t="s">
        <v>375</v>
      </c>
      <c r="K311" s="522">
        <v>8</v>
      </c>
      <c r="L311" s="517"/>
      <c r="M311" s="524">
        <f>R311+11</f>
        <v>33</v>
      </c>
      <c r="N311" s="529">
        <f>ROUND(E308/4*G306,0)*2</f>
        <v>434</v>
      </c>
      <c r="O311" s="520">
        <f t="shared" si="121"/>
        <v>143.22</v>
      </c>
      <c r="P311" s="373">
        <f t="shared" si="122"/>
        <v>0.395</v>
      </c>
      <c r="Q311" s="545">
        <f t="shared" si="123"/>
        <v>56.5719</v>
      </c>
      <c r="R311" s="553">
        <f>H309-2*I312</f>
        <v>22</v>
      </c>
      <c r="S311" s="520" t="s">
        <v>360</v>
      </c>
      <c r="T311" s="554"/>
      <c r="V311" s="555"/>
    </row>
    <row r="312" s="364" customFormat="1" ht="15" spans="2:245">
      <c r="B312" s="358"/>
      <c r="C312" s="358"/>
      <c r="D312" s="358"/>
      <c r="E312" s="502">
        <f>IF(I302=0,0,ROUND(((H305+I305)/2*H309*2+H311*I309+0.2*0.2+0.25*0.05*2)*(H307+I307)/2/1000000,1))</f>
        <v>202.5</v>
      </c>
      <c r="F312" s="503">
        <f>IF(I302=0,0,ROUND(Q310+Q311,1))</f>
        <v>540.8</v>
      </c>
      <c r="G312" s="504">
        <f>IF(I302=0,0,ROUND(Q304+Q305+Q306+Q307+Q308+Q309,1))</f>
        <v>18759.5</v>
      </c>
      <c r="H312" s="505" t="s">
        <v>376</v>
      </c>
      <c r="I312" s="530">
        <f>$P$3</f>
        <v>4</v>
      </c>
      <c r="J312" s="531" t="s">
        <v>377</v>
      </c>
      <c r="K312" s="532" t="str">
        <f>"C40混凝土:"&amp;ROUND(((H305+I305)/2*H309*2+H311*I309+0.2*0.2+0.25*0.05*2)*(H307+I307)/2/1000000,1)&amp;"m"&amp;"      "&amp;"HPB300:"&amp;ROUND(Q310+Q311,1)&amp;"kg       "&amp;"HRB400:"&amp;ROUND(Q304+Q305+Q306+Q307+Q308+Q309,1)&amp;"kg"</f>
        <v>C40混凝土:202.5m      HPB300:540.8kg       HRB400:18759.5kg</v>
      </c>
      <c r="L312" s="532"/>
      <c r="M312" s="532"/>
      <c r="N312" s="532"/>
      <c r="O312" s="532"/>
      <c r="P312" s="532"/>
      <c r="Q312" s="556"/>
      <c r="R312" s="557" t="s">
        <v>378</v>
      </c>
      <c r="S312" s="532">
        <f>ROUND(SUM(Q304:Q311)/ROUND(((H305+I305)/2*H309*2+H311*I309+0.2*0.2+0.25*0.05*2)*(H307+I307)/2/1000000,1),1)</f>
        <v>95.3</v>
      </c>
      <c r="T312" s="558"/>
      <c r="U312" s="363"/>
      <c r="V312" s="363"/>
      <c r="W312" s="562"/>
      <c r="X312" s="562"/>
      <c r="Y312" s="562"/>
      <c r="Z312" s="562"/>
      <c r="AA312" s="562"/>
      <c r="AB312" s="562"/>
      <c r="AC312" s="562"/>
      <c r="AD312" s="562"/>
      <c r="AE312" s="562"/>
      <c r="AF312" s="562"/>
      <c r="AG312" s="562"/>
      <c r="AH312" s="562"/>
      <c r="AI312" s="562"/>
      <c r="AJ312" s="562"/>
      <c r="AK312" s="562"/>
      <c r="AL312" s="562"/>
      <c r="AM312" s="562"/>
      <c r="AN312" s="562"/>
      <c r="AO312" s="562"/>
      <c r="AP312" s="562"/>
      <c r="AQ312" s="562"/>
      <c r="AR312" s="562"/>
      <c r="AS312" s="562"/>
      <c r="AT312" s="562"/>
      <c r="AU312" s="562"/>
      <c r="AV312" s="562"/>
      <c r="AW312" s="562"/>
      <c r="AX312" s="562"/>
      <c r="AY312" s="562"/>
      <c r="AZ312" s="562"/>
      <c r="BA312" s="562"/>
      <c r="BB312" s="562"/>
      <c r="BC312" s="562"/>
      <c r="BD312" s="562"/>
      <c r="BE312" s="562"/>
      <c r="BF312" s="562"/>
      <c r="BG312" s="562"/>
      <c r="BH312" s="562"/>
      <c r="BI312" s="562"/>
      <c r="BJ312" s="562"/>
      <c r="BK312" s="562"/>
      <c r="BL312" s="562"/>
      <c r="BM312" s="562"/>
      <c r="BN312" s="562"/>
      <c r="BO312" s="562"/>
      <c r="BP312" s="562"/>
      <c r="BQ312" s="562"/>
      <c r="BR312" s="562"/>
      <c r="BS312" s="562"/>
      <c r="BT312" s="562"/>
      <c r="BU312" s="562"/>
      <c r="BV312" s="562"/>
      <c r="BW312" s="562"/>
      <c r="BX312" s="562"/>
      <c r="BY312" s="562"/>
      <c r="BZ312" s="562"/>
      <c r="CA312" s="562"/>
      <c r="CB312" s="562"/>
      <c r="CC312" s="562"/>
      <c r="CD312" s="562"/>
      <c r="CE312" s="562"/>
      <c r="CF312" s="562"/>
      <c r="CG312" s="562"/>
      <c r="CH312" s="562"/>
      <c r="CI312" s="562"/>
      <c r="CJ312" s="562"/>
      <c r="CK312" s="562"/>
      <c r="CL312" s="562"/>
      <c r="CM312" s="562"/>
      <c r="CN312" s="562"/>
      <c r="CO312" s="562"/>
      <c r="CP312" s="562"/>
      <c r="CQ312" s="562"/>
      <c r="CR312" s="562"/>
      <c r="CS312" s="562"/>
      <c r="CT312" s="562"/>
      <c r="CU312" s="562"/>
      <c r="CV312" s="562"/>
      <c r="CW312" s="562"/>
      <c r="CX312" s="562"/>
      <c r="CY312" s="562"/>
      <c r="CZ312" s="562"/>
      <c r="DA312" s="562"/>
      <c r="DB312" s="562"/>
      <c r="DC312" s="562"/>
      <c r="DD312" s="562"/>
      <c r="DE312" s="562"/>
      <c r="DF312" s="562"/>
      <c r="DG312" s="562"/>
      <c r="DH312" s="562"/>
      <c r="DI312" s="562"/>
      <c r="DJ312" s="562"/>
      <c r="DK312" s="562"/>
      <c r="DL312" s="562"/>
      <c r="DM312" s="562"/>
      <c r="DN312" s="562"/>
      <c r="DO312" s="562"/>
      <c r="DP312" s="562"/>
      <c r="DQ312" s="562"/>
      <c r="DR312" s="562"/>
      <c r="DS312" s="562"/>
      <c r="DT312" s="562"/>
      <c r="DU312" s="562"/>
      <c r="DV312" s="562"/>
      <c r="DW312" s="562"/>
      <c r="DX312" s="562"/>
      <c r="DY312" s="562"/>
      <c r="DZ312" s="562"/>
      <c r="EA312" s="562"/>
      <c r="EB312" s="562"/>
      <c r="EC312" s="562"/>
      <c r="ED312" s="562"/>
      <c r="EE312" s="562"/>
      <c r="EF312" s="562"/>
      <c r="EG312" s="562"/>
      <c r="EH312" s="562"/>
      <c r="EI312" s="562"/>
      <c r="EJ312" s="562"/>
      <c r="EK312" s="562"/>
      <c r="EL312" s="562"/>
      <c r="EM312" s="562"/>
      <c r="EN312" s="562"/>
      <c r="EO312" s="562"/>
      <c r="EP312" s="562"/>
      <c r="EQ312" s="562"/>
      <c r="ER312" s="562"/>
      <c r="ES312" s="562"/>
      <c r="ET312" s="562"/>
      <c r="EU312" s="562"/>
      <c r="EV312" s="562"/>
      <c r="EW312" s="562"/>
      <c r="EX312" s="562"/>
      <c r="EY312" s="562"/>
      <c r="EZ312" s="562"/>
      <c r="FA312" s="562"/>
      <c r="FB312" s="562"/>
      <c r="FC312" s="562"/>
      <c r="FD312" s="562"/>
      <c r="FE312" s="562"/>
      <c r="FF312" s="562"/>
      <c r="FG312" s="562"/>
      <c r="FH312" s="562"/>
      <c r="FI312" s="562"/>
      <c r="FJ312" s="562"/>
      <c r="FK312" s="562"/>
      <c r="FL312" s="562"/>
      <c r="FM312" s="562"/>
      <c r="FN312" s="562"/>
      <c r="FO312" s="562"/>
      <c r="FP312" s="562"/>
      <c r="FQ312" s="562"/>
      <c r="FR312" s="562"/>
      <c r="FS312" s="562"/>
      <c r="FT312" s="562"/>
      <c r="FU312" s="562"/>
      <c r="FV312" s="562"/>
      <c r="FW312" s="562"/>
      <c r="FX312" s="562"/>
      <c r="FY312" s="562"/>
      <c r="FZ312" s="562"/>
      <c r="GA312" s="562"/>
      <c r="GB312" s="562"/>
      <c r="GC312" s="562"/>
      <c r="GD312" s="562"/>
      <c r="GE312" s="562"/>
      <c r="GF312" s="562"/>
      <c r="GG312" s="562"/>
      <c r="GH312" s="562"/>
      <c r="GI312" s="562"/>
      <c r="GJ312" s="562"/>
      <c r="GK312" s="562"/>
      <c r="GL312" s="562"/>
      <c r="GM312" s="562"/>
      <c r="GN312" s="562"/>
      <c r="GO312" s="562"/>
      <c r="GP312" s="562"/>
      <c r="GQ312" s="562"/>
      <c r="GR312" s="562"/>
      <c r="GS312" s="562"/>
      <c r="GT312" s="562"/>
      <c r="GU312" s="562"/>
      <c r="GV312" s="562"/>
      <c r="GW312" s="562"/>
      <c r="GX312" s="562"/>
      <c r="GY312" s="562"/>
      <c r="GZ312" s="562"/>
      <c r="HA312" s="562"/>
      <c r="HB312" s="562"/>
      <c r="HC312" s="562"/>
      <c r="HD312" s="562"/>
      <c r="HE312" s="562"/>
      <c r="HF312" s="562"/>
      <c r="HG312" s="562"/>
      <c r="HH312" s="562"/>
      <c r="HI312" s="562"/>
      <c r="HJ312" s="562"/>
      <c r="HK312" s="562"/>
      <c r="HL312" s="562"/>
      <c r="HM312" s="562"/>
      <c r="HN312" s="562"/>
      <c r="HO312" s="562"/>
      <c r="HP312" s="562"/>
      <c r="HQ312" s="562"/>
      <c r="HR312" s="562"/>
      <c r="HS312" s="562"/>
      <c r="HT312" s="562"/>
      <c r="HU312" s="562"/>
      <c r="HV312" s="562"/>
      <c r="HW312" s="562"/>
      <c r="HX312" s="562"/>
      <c r="HY312" s="562"/>
      <c r="HZ312" s="562"/>
      <c r="IA312" s="562"/>
      <c r="IB312" s="562"/>
      <c r="IC312" s="562"/>
      <c r="ID312" s="562"/>
      <c r="IE312" s="562"/>
      <c r="IF312" s="562"/>
      <c r="IG312" s="562"/>
      <c r="IH312" s="562"/>
      <c r="II312" s="562"/>
      <c r="IJ312" s="562"/>
      <c r="IK312" s="562"/>
    </row>
    <row r="314" spans="2:22">
      <c r="B314" s="358" t="str">
        <f>B24</f>
        <v>西U10-1</v>
      </c>
      <c r="D314" s="358"/>
      <c r="E314" s="368" t="s">
        <v>342</v>
      </c>
      <c r="F314" s="369"/>
      <c r="G314" s="369"/>
      <c r="H314" s="482" t="s">
        <v>343</v>
      </c>
      <c r="I314" s="509" t="str">
        <f>B314</f>
        <v>西U10-1</v>
      </c>
      <c r="J314" s="510" t="s">
        <v>344</v>
      </c>
      <c r="K314" s="369" t="s">
        <v>345</v>
      </c>
      <c r="L314" s="369" t="s">
        <v>346</v>
      </c>
      <c r="M314" s="511" t="s">
        <v>347</v>
      </c>
      <c r="N314" s="369" t="s">
        <v>348</v>
      </c>
      <c r="O314" s="511" t="s">
        <v>349</v>
      </c>
      <c r="P314" s="511" t="s">
        <v>350</v>
      </c>
      <c r="Q314" s="537" t="s">
        <v>351</v>
      </c>
      <c r="R314" s="538" t="s">
        <v>352</v>
      </c>
      <c r="S314" s="539"/>
      <c r="T314" s="540"/>
      <c r="V314" s="358" t="s">
        <v>353</v>
      </c>
    </row>
    <row r="315" spans="2:22">
      <c r="B315" s="358"/>
      <c r="D315" s="358"/>
      <c r="E315" s="371"/>
      <c r="F315" s="373"/>
      <c r="G315" s="373"/>
      <c r="H315" s="483"/>
      <c r="I315" s="512"/>
      <c r="J315" s="513"/>
      <c r="K315" s="373"/>
      <c r="L315" s="373"/>
      <c r="M315" s="514"/>
      <c r="N315" s="373"/>
      <c r="O315" s="514"/>
      <c r="P315" s="514"/>
      <c r="Q315" s="541"/>
      <c r="R315" s="542"/>
      <c r="S315" s="543"/>
      <c r="T315" s="544"/>
      <c r="U315" s="358"/>
      <c r="V315" s="358"/>
    </row>
    <row r="316" spans="2:22">
      <c r="B316" s="358"/>
      <c r="D316" s="358"/>
      <c r="E316" s="371"/>
      <c r="F316" s="373"/>
      <c r="G316" s="373"/>
      <c r="H316" s="373" t="s">
        <v>354</v>
      </c>
      <c r="I316" s="515"/>
      <c r="J316" s="513" t="s">
        <v>355</v>
      </c>
      <c r="K316" s="516">
        <f>'1.U型槽主筋验算'!K22</f>
        <v>14</v>
      </c>
      <c r="L316" s="517"/>
      <c r="M316" s="518">
        <f>(R316+S316)/2+ROUNDUP((IF(K316&lt;26,10.927,11.212))*K316/10,0)*2</f>
        <v>2708.126</v>
      </c>
      <c r="N316" s="519">
        <f>ROUNDUP((H319/12.5),0)*IF(I317&gt;600,2,1)</f>
        <v>160</v>
      </c>
      <c r="O316" s="520">
        <f t="shared" ref="O316:O323" si="125">M316*N316/100</f>
        <v>4333.0016</v>
      </c>
      <c r="P316" s="373">
        <f t="shared" ref="P316:P323" si="126">ROUND(K316^2*PI()/4/1000000*7850,3)</f>
        <v>1.208</v>
      </c>
      <c r="Q316" s="545">
        <f t="shared" ref="Q316:Q323" si="127">O316*P316</f>
        <v>5234.2659328</v>
      </c>
      <c r="R316" s="546">
        <f>(H317+I321-I324*2)*2+(H323-I324*2)+(H321-I324*2)*2</f>
        <v>2645</v>
      </c>
      <c r="S316" s="520">
        <f>(I317+I321-I324*2)*2+(H323-I324*2)+(H321-I324*2)*2</f>
        <v>2707.252</v>
      </c>
      <c r="T316" s="547">
        <f>R318</f>
        <v>2277</v>
      </c>
      <c r="V316" s="548">
        <f t="shared" ref="V316:V321" si="128">ROUNDUP((IF(K316&lt;26,10.927,11.212))*K316/10,0)</f>
        <v>16</v>
      </c>
    </row>
    <row r="317" spans="2:22">
      <c r="B317" s="358"/>
      <c r="D317" s="358"/>
      <c r="E317" s="484" t="s">
        <v>318</v>
      </c>
      <c r="F317" s="485" t="s">
        <v>356</v>
      </c>
      <c r="G317" s="485" t="s">
        <v>357</v>
      </c>
      <c r="H317" s="486">
        <f>MIN(VLOOKUP(I314,$B$4:$J$70,2,0),VLOOKUP(I314,$B$4:$J$70,3,0))</f>
        <v>130</v>
      </c>
      <c r="I317" s="521">
        <f>MAX(VLOOKUP(I314,$B$4:$J$70,2,0),VLOOKUP(I314,$B$4:$J$70,3,0))</f>
        <v>161.126</v>
      </c>
      <c r="J317" s="513" t="s">
        <v>358</v>
      </c>
      <c r="K317" s="522">
        <v>12</v>
      </c>
      <c r="L317" s="517"/>
      <c r="M317" s="518">
        <f>(R317+S317)/2+ROUNDUP((IF(K317&lt;26,10.927,11.212))*K317/10,0)*2</f>
        <v>205.563</v>
      </c>
      <c r="N317" s="523">
        <f>ROUNDUP((H319/12.5*1),0)*2</f>
        <v>320</v>
      </c>
      <c r="O317" s="520">
        <f t="shared" si="125"/>
        <v>657.8016</v>
      </c>
      <c r="P317" s="373">
        <f t="shared" si="126"/>
        <v>0.888</v>
      </c>
      <c r="Q317" s="545">
        <f t="shared" si="127"/>
        <v>584.1278208</v>
      </c>
      <c r="R317" s="550">
        <f>H317+I321-I324*2</f>
        <v>162</v>
      </c>
      <c r="S317" s="551">
        <f>I317+I321-I324*2</f>
        <v>193.126</v>
      </c>
      <c r="T317" s="552" t="str">
        <f>ROUND(R317,1)&amp;"~"&amp;ROUND(S317,1)</f>
        <v>162~193.1</v>
      </c>
      <c r="V317" s="548">
        <f t="shared" si="128"/>
        <v>14</v>
      </c>
    </row>
    <row r="318" spans="2:22">
      <c r="B318" s="358"/>
      <c r="D318" s="358"/>
      <c r="E318" s="484">
        <f>VLOOKUP(I314,$B$39:$Z$70,3,0)</f>
        <v>181</v>
      </c>
      <c r="F318" s="487">
        <f>VLOOKUP(I314,$B$39:$Z$70,17,0)</f>
        <v>4</v>
      </c>
      <c r="G318" s="485">
        <f>VLOOKUP(I314,$B$39:$Z$70,12,0)</f>
        <v>11</v>
      </c>
      <c r="H318" s="485" t="s">
        <v>303</v>
      </c>
      <c r="I318" s="515"/>
      <c r="J318" s="513" t="s">
        <v>359</v>
      </c>
      <c r="K318" s="516">
        <v>14</v>
      </c>
      <c r="L318" s="517"/>
      <c r="M318" s="524">
        <f>R318+2*ROUNDUP((IF(K318&lt;26,10.927,11.212))*K318/10,0)</f>
        <v>2309</v>
      </c>
      <c r="N318" s="519">
        <f>ROUNDUP(H319/12.5,0)</f>
        <v>160</v>
      </c>
      <c r="O318" s="520">
        <f t="shared" si="125"/>
        <v>3694.4</v>
      </c>
      <c r="P318" s="373">
        <f t="shared" si="126"/>
        <v>1.208</v>
      </c>
      <c r="Q318" s="545">
        <f t="shared" si="127"/>
        <v>4462.8352</v>
      </c>
      <c r="R318" s="553">
        <f>H323-I324*2</f>
        <v>2277</v>
      </c>
      <c r="S318" s="520" t="s">
        <v>360</v>
      </c>
      <c r="T318" s="554"/>
      <c r="V318" s="548">
        <f t="shared" si="128"/>
        <v>16</v>
      </c>
    </row>
    <row r="319" spans="2:22">
      <c r="B319" s="358"/>
      <c r="D319" s="358"/>
      <c r="E319" s="488" t="s">
        <v>361</v>
      </c>
      <c r="F319" s="485" t="s">
        <v>362</v>
      </c>
      <c r="G319" s="485" t="s">
        <v>363</v>
      </c>
      <c r="H319" s="489">
        <f>MAX(VLOOKUP(I314,$B$4:$J$70,4,0),VLOOKUP(I314,$B$4:$J$70,5,0))</f>
        <v>2000</v>
      </c>
      <c r="I319" s="525">
        <f>MIN(VLOOKUP(I314,$B$4:$J$70,4,0),VLOOKUP(I314,$B$4:$J$70,5,0))</f>
        <v>2000</v>
      </c>
      <c r="J319" s="513" t="s">
        <v>364</v>
      </c>
      <c r="K319" s="522">
        <v>14</v>
      </c>
      <c r="L319" s="517"/>
      <c r="M319" s="524">
        <f>R319+2*ROUNDUP((IF(K319&lt;26,10.927,11.212))*K319/10,0)</f>
        <v>139.965512114594</v>
      </c>
      <c r="N319" s="523">
        <f>ROUNDUP(H319/12.5,0)*2</f>
        <v>320</v>
      </c>
      <c r="O319" s="520">
        <f t="shared" si="125"/>
        <v>447.8896387667</v>
      </c>
      <c r="P319" s="373">
        <f t="shared" si="126"/>
        <v>1.208</v>
      </c>
      <c r="Q319" s="545">
        <f t="shared" si="127"/>
        <v>541.050683630174</v>
      </c>
      <c r="R319" s="553">
        <f>((H321+I321-I324*2)+(20-I324*2^0.5))*(2^0.5)</f>
        <v>107.965512114594</v>
      </c>
      <c r="S319" s="520" t="s">
        <v>360</v>
      </c>
      <c r="T319" s="554"/>
      <c r="V319" s="548">
        <f t="shared" si="128"/>
        <v>16</v>
      </c>
    </row>
    <row r="320" spans="2:22">
      <c r="B320" s="358"/>
      <c r="D320" s="358"/>
      <c r="E320" s="490">
        <f>VLOOKUP(I314,$B$39:$Z$70,20,0)</f>
        <v>60</v>
      </c>
      <c r="F320" s="485">
        <f>VLOOKUP(I314,$B$39:$Z$70,23,0)</f>
        <v>60</v>
      </c>
      <c r="G320" s="485">
        <f>VLOOKUP(I314,$B$39:$Z$70,7,0)</f>
        <v>2</v>
      </c>
      <c r="H320" s="491" t="s">
        <v>365</v>
      </c>
      <c r="I320" s="515" t="s">
        <v>366</v>
      </c>
      <c r="J320" s="513" t="s">
        <v>367</v>
      </c>
      <c r="K320" s="516">
        <v>12</v>
      </c>
      <c r="L320" s="517"/>
      <c r="M320" s="524">
        <f>(R320+S320)/2+2*ROUNDUP((IF(K320&lt;26,10.927,11.212))*K320/10,0)</f>
        <v>2020</v>
      </c>
      <c r="N320" s="526">
        <f>4*(G318+1)+(G320-1)*2</f>
        <v>50</v>
      </c>
      <c r="O320" s="520">
        <f t="shared" si="125"/>
        <v>1010</v>
      </c>
      <c r="P320" s="373">
        <f t="shared" si="126"/>
        <v>0.888</v>
      </c>
      <c r="Q320" s="545">
        <f t="shared" si="127"/>
        <v>896.88</v>
      </c>
      <c r="R320" s="546">
        <f>H319-I324*2</f>
        <v>1992</v>
      </c>
      <c r="S320" s="520">
        <f>I319-I324*2</f>
        <v>1992</v>
      </c>
      <c r="T320" s="552" t="str">
        <f>ROUND(S320,1)&amp;"~"&amp;ROUND(R320,1)</f>
        <v>1992~1992</v>
      </c>
      <c r="V320" s="548">
        <f t="shared" si="128"/>
        <v>14</v>
      </c>
    </row>
    <row r="321" ht="15" spans="2:22">
      <c r="B321" s="358"/>
      <c r="D321" s="358"/>
      <c r="E321" s="492"/>
      <c r="F321" s="493"/>
      <c r="G321" s="493"/>
      <c r="H321" s="494">
        <f>VLOOKUP(I314,$B$4:$J$70,6,0)</f>
        <v>30</v>
      </c>
      <c r="I321" s="525">
        <f>VLOOKUP(I314,$B$4:$J$70,7,0)</f>
        <v>40</v>
      </c>
      <c r="J321" s="513" t="s">
        <v>368</v>
      </c>
      <c r="K321" s="516">
        <v>12</v>
      </c>
      <c r="L321" s="517"/>
      <c r="M321" s="524">
        <f>(R321+S321)/2+2*ROUNDUP((IF(K321&lt;26,10.927,11.212))*K321/10,0)</f>
        <v>2028.24219230472</v>
      </c>
      <c r="N321" s="373">
        <f>2*(E318+1)+F318*2</f>
        <v>372</v>
      </c>
      <c r="O321" s="520">
        <f t="shared" si="125"/>
        <v>7545.06095537357</v>
      </c>
      <c r="P321" s="373">
        <f t="shared" si="126"/>
        <v>0.888</v>
      </c>
      <c r="Q321" s="545">
        <f t="shared" si="127"/>
        <v>6700.01412837173</v>
      </c>
      <c r="R321" s="546">
        <f>((I317-H317)^2+H319^2)^0.5</f>
        <v>2000.24219230472</v>
      </c>
      <c r="S321" s="520">
        <f>((I317-H317)^2+I319^2)^0.5</f>
        <v>2000.24219230472</v>
      </c>
      <c r="T321" s="552" t="str">
        <f>ROUND(S321,1)&amp;"~"&amp;ROUND(R321,1)</f>
        <v>2000.2~2000.2</v>
      </c>
      <c r="V321" s="548">
        <f t="shared" si="128"/>
        <v>14</v>
      </c>
    </row>
    <row r="322" spans="2:22">
      <c r="B322" s="358"/>
      <c r="D322" s="358"/>
      <c r="E322" s="495" t="s">
        <v>369</v>
      </c>
      <c r="F322" s="496"/>
      <c r="G322" s="497"/>
      <c r="H322" s="498" t="s">
        <v>370</v>
      </c>
      <c r="I322" s="527"/>
      <c r="J322" s="513" t="s">
        <v>371</v>
      </c>
      <c r="K322" s="522">
        <v>8</v>
      </c>
      <c r="L322" s="517"/>
      <c r="M322" s="524">
        <f>R322+11</f>
        <v>43</v>
      </c>
      <c r="N322" s="528">
        <f>ROUNDDOWN(((VLOOKUP(I314,$B$39:$Z$70,2,0))/(VLOOKUP(I314,$B$39:$Z$70,4,0))-1),0)/4*((VLOOKUP(I314,$B$39:$Z$70,20,0))+1)</f>
        <v>2760.25</v>
      </c>
      <c r="O322" s="520">
        <f t="shared" si="125"/>
        <v>1186.9075</v>
      </c>
      <c r="P322" s="373">
        <f t="shared" si="126"/>
        <v>0.395</v>
      </c>
      <c r="Q322" s="545">
        <f t="shared" si="127"/>
        <v>468.8284625</v>
      </c>
      <c r="R322" s="553">
        <f>I321-2*I324</f>
        <v>32</v>
      </c>
      <c r="S322" s="520" t="s">
        <v>360</v>
      </c>
      <c r="T322" s="554"/>
      <c r="V322" s="555"/>
    </row>
    <row r="323" spans="2:22">
      <c r="B323" s="358"/>
      <c r="D323" s="358"/>
      <c r="E323" s="499" t="s">
        <v>372</v>
      </c>
      <c r="F323" s="500" t="s">
        <v>373</v>
      </c>
      <c r="G323" s="501" t="s">
        <v>374</v>
      </c>
      <c r="H323" s="498">
        <f>VLOOKUP(I314,$B$4:$J$70,8,0)</f>
        <v>2285</v>
      </c>
      <c r="I323" s="527"/>
      <c r="J323" s="513" t="s">
        <v>375</v>
      </c>
      <c r="K323" s="522">
        <v>8</v>
      </c>
      <c r="L323" s="517"/>
      <c r="M323" s="524">
        <f>R323+11</f>
        <v>33</v>
      </c>
      <c r="N323" s="529">
        <f>ROUND(E320/4*G318,0)*2</f>
        <v>330</v>
      </c>
      <c r="O323" s="520">
        <f t="shared" si="125"/>
        <v>108.9</v>
      </c>
      <c r="P323" s="373">
        <f t="shared" si="126"/>
        <v>0.395</v>
      </c>
      <c r="Q323" s="545">
        <f t="shared" si="127"/>
        <v>43.0155</v>
      </c>
      <c r="R323" s="553">
        <f>H321-2*I324</f>
        <v>22</v>
      </c>
      <c r="S323" s="520" t="s">
        <v>360</v>
      </c>
      <c r="T323" s="554"/>
      <c r="V323" s="555"/>
    </row>
    <row r="324" ht="15" spans="2:20">
      <c r="B324" s="358"/>
      <c r="D324" s="358"/>
      <c r="E324" s="502">
        <f>IF(I314=0,0,ROUND(((H317+I317)/2*H321*2+H323*I321+0.2*0.2+0.25*0.05*2)*(H319+I319)/2/1000000,1))</f>
        <v>200.3</v>
      </c>
      <c r="F324" s="503">
        <f>IF(I314=0,0,ROUND(Q322+Q323,1))</f>
        <v>511.8</v>
      </c>
      <c r="G324" s="504">
        <f>IF(I314=0,0,ROUND(Q316+Q317+Q318+Q319+Q320+Q321,1))</f>
        <v>18419.2</v>
      </c>
      <c r="H324" s="505" t="s">
        <v>376</v>
      </c>
      <c r="I324" s="530">
        <f>$P$3</f>
        <v>4</v>
      </c>
      <c r="J324" s="531" t="s">
        <v>377</v>
      </c>
      <c r="K324" s="532" t="str">
        <f>"C40混凝土:"&amp;ROUND(((H317+I317)/2*H321*2+H323*I321+0.2*0.2+0.25*0.05*2)*(H319+I319)/2/1000000,1)&amp;"m"&amp;"      "&amp;"HPB300:"&amp;ROUND(Q322+Q323,1)&amp;"kg       "&amp;"HRB400:"&amp;ROUND(Q316+Q317+Q318+Q319+Q320+Q321,1)&amp;"kg"</f>
        <v>C40混凝土:200.3m      HPB300:511.8kg       HRB400:18419.2kg</v>
      </c>
      <c r="L324" s="532"/>
      <c r="M324" s="532"/>
      <c r="N324" s="532"/>
      <c r="O324" s="532"/>
      <c r="P324" s="532"/>
      <c r="Q324" s="556"/>
      <c r="R324" s="557" t="s">
        <v>378</v>
      </c>
      <c r="S324" s="532">
        <f>ROUND(SUM(Q316:Q323)/ROUND(((H317+I317)/2*H321*2+H323*I321+0.2*0.2+0.25*0.05*2)*(H319+I319)/2/1000000,1),1)</f>
        <v>94.5</v>
      </c>
      <c r="T324" s="558"/>
    </row>
    <row r="326" spans="2:22">
      <c r="B326" s="358" t="str">
        <f>B25</f>
        <v>西U9-1</v>
      </c>
      <c r="D326" s="358"/>
      <c r="E326" s="368" t="s">
        <v>342</v>
      </c>
      <c r="F326" s="369"/>
      <c r="G326" s="369"/>
      <c r="H326" s="482" t="s">
        <v>343</v>
      </c>
      <c r="I326" s="509" t="str">
        <f>B326</f>
        <v>西U9-1</v>
      </c>
      <c r="J326" s="510" t="s">
        <v>344</v>
      </c>
      <c r="K326" s="369" t="s">
        <v>345</v>
      </c>
      <c r="L326" s="369" t="s">
        <v>346</v>
      </c>
      <c r="M326" s="511" t="s">
        <v>347</v>
      </c>
      <c r="N326" s="369" t="s">
        <v>348</v>
      </c>
      <c r="O326" s="511" t="s">
        <v>349</v>
      </c>
      <c r="P326" s="511" t="s">
        <v>350</v>
      </c>
      <c r="Q326" s="537" t="s">
        <v>351</v>
      </c>
      <c r="R326" s="538" t="s">
        <v>352</v>
      </c>
      <c r="S326" s="539"/>
      <c r="T326" s="540"/>
      <c r="V326" s="358" t="s">
        <v>353</v>
      </c>
    </row>
    <row r="327" spans="2:22">
      <c r="B327" s="358"/>
      <c r="D327" s="358"/>
      <c r="E327" s="371"/>
      <c r="F327" s="373"/>
      <c r="G327" s="373"/>
      <c r="H327" s="483"/>
      <c r="I327" s="512"/>
      <c r="J327" s="513"/>
      <c r="K327" s="373"/>
      <c r="L327" s="373"/>
      <c r="M327" s="514"/>
      <c r="N327" s="373"/>
      <c r="O327" s="514"/>
      <c r="P327" s="514"/>
      <c r="Q327" s="541"/>
      <c r="R327" s="542"/>
      <c r="S327" s="543"/>
      <c r="T327" s="544"/>
      <c r="U327" s="358"/>
      <c r="V327" s="358"/>
    </row>
    <row r="328" spans="2:22">
      <c r="B328" s="358"/>
      <c r="D328" s="358"/>
      <c r="E328" s="371"/>
      <c r="F328" s="373"/>
      <c r="G328" s="373"/>
      <c r="H328" s="373" t="s">
        <v>354</v>
      </c>
      <c r="I328" s="515"/>
      <c r="J328" s="513" t="s">
        <v>355</v>
      </c>
      <c r="K328" s="516">
        <f>'1.U型槽主筋验算'!K23</f>
        <v>14</v>
      </c>
      <c r="L328" s="517"/>
      <c r="M328" s="518">
        <f>(R328+S328)/2+ROUNDUP((IF(K328&lt;26,10.927,11.212))*K328/10,0)*2</f>
        <v>2795.575</v>
      </c>
      <c r="N328" s="519">
        <f>ROUNDUP((H331/12.5),0)*IF(I329&gt;600,2,1)</f>
        <v>160</v>
      </c>
      <c r="O328" s="520">
        <f t="shared" ref="O328:O335" si="129">M328*N328/100</f>
        <v>4472.92</v>
      </c>
      <c r="P328" s="373">
        <f t="shared" ref="P328:P335" si="130">ROUND(K328^2*PI()/4/1000000*7850,3)</f>
        <v>1.208</v>
      </c>
      <c r="Q328" s="545">
        <f t="shared" ref="Q328:Q335" si="131">O328*P328</f>
        <v>5403.28736</v>
      </c>
      <c r="R328" s="546">
        <f>(H329+I333-I336*2)*2+(H335-I336*2)+(H333-I336*2)*2</f>
        <v>2707.42</v>
      </c>
      <c r="S328" s="520">
        <f>(I329+I333-I336*2)*2+(H335-I336*2)+(H333-I336*2)*2</f>
        <v>2819.73</v>
      </c>
      <c r="T328" s="547">
        <f>R330</f>
        <v>2277</v>
      </c>
      <c r="V328" s="548">
        <f t="shared" ref="V328:V333" si="132">ROUNDUP((IF(K328&lt;26,10.927,11.212))*K328/10,0)</f>
        <v>16</v>
      </c>
    </row>
    <row r="329" spans="2:22">
      <c r="B329" s="358"/>
      <c r="D329" s="358"/>
      <c r="E329" s="484" t="s">
        <v>318</v>
      </c>
      <c r="F329" s="485" t="s">
        <v>356</v>
      </c>
      <c r="G329" s="485" t="s">
        <v>357</v>
      </c>
      <c r="H329" s="486">
        <f>MIN(VLOOKUP(I326,$B$4:$J$70,2,0),VLOOKUP(I326,$B$4:$J$70,3,0))</f>
        <v>161.21</v>
      </c>
      <c r="I329" s="521">
        <f>MAX(VLOOKUP(I326,$B$4:$J$70,2,0),VLOOKUP(I326,$B$4:$J$70,3,0))</f>
        <v>217.365</v>
      </c>
      <c r="J329" s="513" t="s">
        <v>358</v>
      </c>
      <c r="K329" s="522">
        <v>12</v>
      </c>
      <c r="L329" s="517"/>
      <c r="M329" s="518">
        <f>(R329+S329)/2+ROUNDUP((IF(K329&lt;26,10.927,11.212))*K329/10,0)*2</f>
        <v>249.2875</v>
      </c>
      <c r="N329" s="523">
        <f>ROUNDUP((H331/12.5*1),0)*2</f>
        <v>320</v>
      </c>
      <c r="O329" s="520">
        <f t="shared" si="129"/>
        <v>797.72</v>
      </c>
      <c r="P329" s="373">
        <f t="shared" si="130"/>
        <v>0.888</v>
      </c>
      <c r="Q329" s="545">
        <f t="shared" si="131"/>
        <v>708.37536</v>
      </c>
      <c r="R329" s="550">
        <f>H329+I333-I336*2</f>
        <v>193.21</v>
      </c>
      <c r="S329" s="551">
        <f>I329+I333-I336*2</f>
        <v>249.365</v>
      </c>
      <c r="T329" s="552" t="str">
        <f>ROUND(R329,1)&amp;"~"&amp;ROUND(S329,1)</f>
        <v>193.2~249.4</v>
      </c>
      <c r="V329" s="548">
        <f t="shared" si="132"/>
        <v>14</v>
      </c>
    </row>
    <row r="330" spans="2:22">
      <c r="B330" s="358"/>
      <c r="D330" s="358"/>
      <c r="E330" s="484">
        <f>VLOOKUP(I326,$B$39:$Z$70,3,0)</f>
        <v>181</v>
      </c>
      <c r="F330" s="487">
        <f>VLOOKUP(I326,$B$39:$Z$70,17,0)</f>
        <v>4</v>
      </c>
      <c r="G330" s="485">
        <f>VLOOKUP(I326,$B$39:$Z$70,12,0)</f>
        <v>16</v>
      </c>
      <c r="H330" s="485" t="s">
        <v>303</v>
      </c>
      <c r="I330" s="515"/>
      <c r="J330" s="513" t="s">
        <v>359</v>
      </c>
      <c r="K330" s="516">
        <v>14</v>
      </c>
      <c r="L330" s="517"/>
      <c r="M330" s="524">
        <f>R330+2*ROUNDUP((IF(K330&lt;26,10.927,11.212))*K330/10,0)</f>
        <v>2309</v>
      </c>
      <c r="N330" s="519">
        <f>ROUNDUP(H331/12.5,0)</f>
        <v>160</v>
      </c>
      <c r="O330" s="520">
        <f t="shared" si="129"/>
        <v>3694.4</v>
      </c>
      <c r="P330" s="373">
        <f t="shared" si="130"/>
        <v>1.208</v>
      </c>
      <c r="Q330" s="545">
        <f t="shared" si="131"/>
        <v>4462.8352</v>
      </c>
      <c r="R330" s="553">
        <f>H335-I336*2</f>
        <v>2277</v>
      </c>
      <c r="S330" s="520" t="s">
        <v>360</v>
      </c>
      <c r="T330" s="554"/>
      <c r="V330" s="548">
        <f t="shared" si="132"/>
        <v>16</v>
      </c>
    </row>
    <row r="331" spans="2:22">
      <c r="B331" s="358"/>
      <c r="D331" s="358"/>
      <c r="E331" s="488" t="s">
        <v>361</v>
      </c>
      <c r="F331" s="485" t="s">
        <v>362</v>
      </c>
      <c r="G331" s="485" t="s">
        <v>363</v>
      </c>
      <c r="H331" s="489">
        <f>MAX(VLOOKUP(I326,$B$4:$J$70,4,0),VLOOKUP(I326,$B$4:$J$70,5,0))</f>
        <v>2000</v>
      </c>
      <c r="I331" s="525">
        <f>MIN(VLOOKUP(I326,$B$4:$J$70,4,0),VLOOKUP(I326,$B$4:$J$70,5,0))</f>
        <v>2000</v>
      </c>
      <c r="J331" s="513" t="s">
        <v>364</v>
      </c>
      <c r="K331" s="522">
        <v>14</v>
      </c>
      <c r="L331" s="517"/>
      <c r="M331" s="524">
        <f>R331+2*ROUNDUP((IF(K331&lt;26,10.927,11.212))*K331/10,0)</f>
        <v>139.965512114594</v>
      </c>
      <c r="N331" s="523">
        <f>ROUNDUP(H331/12.5,0)*2</f>
        <v>320</v>
      </c>
      <c r="O331" s="520">
        <f t="shared" si="129"/>
        <v>447.8896387667</v>
      </c>
      <c r="P331" s="373">
        <f t="shared" si="130"/>
        <v>1.208</v>
      </c>
      <c r="Q331" s="545">
        <f t="shared" si="131"/>
        <v>541.050683630174</v>
      </c>
      <c r="R331" s="553">
        <f>((H333+I333-I336*2)+(20-I336*2^0.5))*(2^0.5)</f>
        <v>107.965512114594</v>
      </c>
      <c r="S331" s="520" t="s">
        <v>360</v>
      </c>
      <c r="T331" s="554"/>
      <c r="V331" s="548">
        <f t="shared" si="132"/>
        <v>16</v>
      </c>
    </row>
    <row r="332" spans="2:22">
      <c r="B332" s="358"/>
      <c r="D332" s="358"/>
      <c r="E332" s="490">
        <f>VLOOKUP(I326,$B$39:$Z$70,20,0)</f>
        <v>58</v>
      </c>
      <c r="F332" s="485">
        <f>VLOOKUP(I326,$B$39:$Z$70,23,0)</f>
        <v>58</v>
      </c>
      <c r="G332" s="485">
        <f>VLOOKUP(I326,$B$39:$Z$70,7,0)</f>
        <v>2</v>
      </c>
      <c r="H332" s="491" t="s">
        <v>365</v>
      </c>
      <c r="I332" s="515" t="s">
        <v>366</v>
      </c>
      <c r="J332" s="513" t="s">
        <v>367</v>
      </c>
      <c r="K332" s="516">
        <v>12</v>
      </c>
      <c r="L332" s="517"/>
      <c r="M332" s="524">
        <f>(R332+S332)/2+2*ROUNDUP((IF(K332&lt;26,10.927,11.212))*K332/10,0)</f>
        <v>2020</v>
      </c>
      <c r="N332" s="526">
        <f>4*(G330+1)+(G332-1)*2</f>
        <v>70</v>
      </c>
      <c r="O332" s="520">
        <f t="shared" si="129"/>
        <v>1414</v>
      </c>
      <c r="P332" s="373">
        <f t="shared" si="130"/>
        <v>0.888</v>
      </c>
      <c r="Q332" s="545">
        <f t="shared" si="131"/>
        <v>1255.632</v>
      </c>
      <c r="R332" s="546">
        <f>H331-I336*2</f>
        <v>1992</v>
      </c>
      <c r="S332" s="520">
        <f>I331-I336*2</f>
        <v>1992</v>
      </c>
      <c r="T332" s="552" t="str">
        <f>ROUND(S332,1)&amp;"~"&amp;ROUND(R332,1)</f>
        <v>1992~1992</v>
      </c>
      <c r="V332" s="548">
        <f t="shared" si="132"/>
        <v>14</v>
      </c>
    </row>
    <row r="333" ht="15" spans="2:22">
      <c r="B333" s="358"/>
      <c r="D333" s="358"/>
      <c r="E333" s="492"/>
      <c r="F333" s="493"/>
      <c r="G333" s="493"/>
      <c r="H333" s="494">
        <f>VLOOKUP(I326,$B$4:$J$70,6,0)</f>
        <v>30</v>
      </c>
      <c r="I333" s="525">
        <f>VLOOKUP(I326,$B$4:$J$70,7,0)</f>
        <v>40</v>
      </c>
      <c r="J333" s="513" t="s">
        <v>368</v>
      </c>
      <c r="K333" s="516">
        <v>12</v>
      </c>
      <c r="L333" s="517"/>
      <c r="M333" s="524">
        <f>(R333+S333)/2+2*ROUNDUP((IF(K333&lt;26,10.927,11.212))*K333/10,0)</f>
        <v>2028.78819069511</v>
      </c>
      <c r="N333" s="373">
        <f>2*(E330+1)+F330*2</f>
        <v>372</v>
      </c>
      <c r="O333" s="520">
        <f t="shared" si="129"/>
        <v>7547.0920693858</v>
      </c>
      <c r="P333" s="373">
        <f t="shared" si="130"/>
        <v>0.888</v>
      </c>
      <c r="Q333" s="545">
        <f t="shared" si="131"/>
        <v>6701.81775761459</v>
      </c>
      <c r="R333" s="546">
        <f>((I329-H329)^2+H331^2)^0.5</f>
        <v>2000.78819069511</v>
      </c>
      <c r="S333" s="520">
        <f>((I329-H329)^2+I331^2)^0.5</f>
        <v>2000.78819069511</v>
      </c>
      <c r="T333" s="552" t="str">
        <f>ROUND(S333,1)&amp;"~"&amp;ROUND(R333,1)</f>
        <v>2000.8~2000.8</v>
      </c>
      <c r="V333" s="548">
        <f t="shared" si="132"/>
        <v>14</v>
      </c>
    </row>
    <row r="334" spans="2:22">
      <c r="B334" s="358"/>
      <c r="D334" s="358"/>
      <c r="E334" s="495" t="s">
        <v>369</v>
      </c>
      <c r="F334" s="496"/>
      <c r="G334" s="497"/>
      <c r="H334" s="498" t="s">
        <v>370</v>
      </c>
      <c r="I334" s="527"/>
      <c r="J334" s="513" t="s">
        <v>371</v>
      </c>
      <c r="K334" s="522">
        <v>8</v>
      </c>
      <c r="L334" s="517"/>
      <c r="M334" s="524">
        <f>R334+11</f>
        <v>43</v>
      </c>
      <c r="N334" s="528">
        <f>ROUNDDOWN(((VLOOKUP(I326,$B$39:$Z$70,2,0))/(VLOOKUP(I326,$B$39:$Z$70,4,0))-1),0)/4*((VLOOKUP(I326,$B$39:$Z$70,20,0))+1)</f>
        <v>2669.75</v>
      </c>
      <c r="O334" s="520">
        <f t="shared" si="129"/>
        <v>1147.9925</v>
      </c>
      <c r="P334" s="373">
        <f t="shared" si="130"/>
        <v>0.395</v>
      </c>
      <c r="Q334" s="545">
        <f t="shared" si="131"/>
        <v>453.4570375</v>
      </c>
      <c r="R334" s="553">
        <f>I333-2*I336</f>
        <v>32</v>
      </c>
      <c r="S334" s="520" t="s">
        <v>360</v>
      </c>
      <c r="T334" s="554"/>
      <c r="V334" s="555"/>
    </row>
    <row r="335" spans="2:22">
      <c r="B335" s="358"/>
      <c r="D335" s="358"/>
      <c r="E335" s="499" t="s">
        <v>372</v>
      </c>
      <c r="F335" s="500" t="s">
        <v>373</v>
      </c>
      <c r="G335" s="501" t="s">
        <v>374</v>
      </c>
      <c r="H335" s="498">
        <f>VLOOKUP(I326,$B$4:$J$70,8,0)</f>
        <v>2285</v>
      </c>
      <c r="I335" s="527"/>
      <c r="J335" s="513" t="s">
        <v>375</v>
      </c>
      <c r="K335" s="522">
        <v>8</v>
      </c>
      <c r="L335" s="517"/>
      <c r="M335" s="524">
        <f>R335+11</f>
        <v>33</v>
      </c>
      <c r="N335" s="529">
        <f>ROUND(E332/4*G330,0)*2</f>
        <v>464</v>
      </c>
      <c r="O335" s="520">
        <f t="shared" si="129"/>
        <v>153.12</v>
      </c>
      <c r="P335" s="373">
        <f t="shared" si="130"/>
        <v>0.395</v>
      </c>
      <c r="Q335" s="545">
        <f t="shared" si="131"/>
        <v>60.4824</v>
      </c>
      <c r="R335" s="553">
        <f>H333-2*I336</f>
        <v>22</v>
      </c>
      <c r="S335" s="520" t="s">
        <v>360</v>
      </c>
      <c r="T335" s="554"/>
      <c r="V335" s="555"/>
    </row>
    <row r="336" ht="15" spans="2:20">
      <c r="B336" s="358"/>
      <c r="D336" s="358"/>
      <c r="E336" s="502">
        <f>IF(I326=0,0,ROUND(((H329+I329)/2*H333*2+H335*I333+0.2*0.2+0.25*0.05*2)*(H331+I331)/2/1000000,1))</f>
        <v>205.5</v>
      </c>
      <c r="F336" s="503">
        <f>IF(I326=0,0,ROUND(Q334+Q335,1))</f>
        <v>513.9</v>
      </c>
      <c r="G336" s="504">
        <f>IF(I326=0,0,ROUND(Q328+Q329+Q330+Q331+Q332+Q333,1))</f>
        <v>19073</v>
      </c>
      <c r="H336" s="505" t="s">
        <v>376</v>
      </c>
      <c r="I336" s="530">
        <f>$P$3</f>
        <v>4</v>
      </c>
      <c r="J336" s="531" t="s">
        <v>377</v>
      </c>
      <c r="K336" s="532" t="str">
        <f>"C40混凝土:"&amp;ROUND(((H329+I329)/2*H333*2+H335*I333+0.2*0.2+0.25*0.05*2)*(H331+I331)/2/1000000,1)&amp;"m"&amp;"      "&amp;"HPB300:"&amp;ROUND(Q334+Q335,1)&amp;"kg       "&amp;"HRB400:"&amp;ROUND(Q328+Q329+Q330+Q331+Q332+Q333,1)&amp;"kg"</f>
        <v>C40混凝土:205.5m      HPB300:513.9kg       HRB400:19073kg</v>
      </c>
      <c r="L336" s="532"/>
      <c r="M336" s="532"/>
      <c r="N336" s="532"/>
      <c r="O336" s="532"/>
      <c r="P336" s="532"/>
      <c r="Q336" s="556"/>
      <c r="R336" s="557" t="s">
        <v>378</v>
      </c>
      <c r="S336" s="532">
        <f>ROUND(SUM(Q328:Q335)/ROUND(((H329+I329)/2*H333*2+H335*I333+0.2*0.2+0.25*0.05*2)*(H331+I331)/2/1000000,1),1)</f>
        <v>95.3</v>
      </c>
      <c r="T336" s="558"/>
    </row>
    <row r="338" spans="2:22">
      <c r="B338" s="358" t="str">
        <f>B26</f>
        <v>西U6-1</v>
      </c>
      <c r="D338" s="358"/>
      <c r="E338" s="368" t="s">
        <v>342</v>
      </c>
      <c r="F338" s="369"/>
      <c r="G338" s="369"/>
      <c r="H338" s="482" t="s">
        <v>343</v>
      </c>
      <c r="I338" s="509" t="str">
        <f>B338</f>
        <v>西U6-1</v>
      </c>
      <c r="J338" s="510" t="s">
        <v>344</v>
      </c>
      <c r="K338" s="369" t="s">
        <v>345</v>
      </c>
      <c r="L338" s="369" t="s">
        <v>346</v>
      </c>
      <c r="M338" s="511" t="s">
        <v>347</v>
      </c>
      <c r="N338" s="369" t="s">
        <v>348</v>
      </c>
      <c r="O338" s="511" t="s">
        <v>349</v>
      </c>
      <c r="P338" s="511" t="s">
        <v>350</v>
      </c>
      <c r="Q338" s="537" t="s">
        <v>351</v>
      </c>
      <c r="R338" s="538" t="s">
        <v>352</v>
      </c>
      <c r="S338" s="539"/>
      <c r="T338" s="540"/>
      <c r="V338" s="358" t="s">
        <v>353</v>
      </c>
    </row>
    <row r="339" spans="2:22">
      <c r="B339" s="358"/>
      <c r="D339" s="358"/>
      <c r="E339" s="371"/>
      <c r="F339" s="373"/>
      <c r="G339" s="373"/>
      <c r="H339" s="483"/>
      <c r="I339" s="512"/>
      <c r="J339" s="513"/>
      <c r="K339" s="373"/>
      <c r="L339" s="373"/>
      <c r="M339" s="514"/>
      <c r="N339" s="373"/>
      <c r="O339" s="514"/>
      <c r="P339" s="514"/>
      <c r="Q339" s="541"/>
      <c r="R339" s="542"/>
      <c r="S339" s="543"/>
      <c r="T339" s="544"/>
      <c r="U339" s="358"/>
      <c r="V339" s="358"/>
    </row>
    <row r="340" spans="2:22">
      <c r="B340" s="358"/>
      <c r="D340" s="358"/>
      <c r="E340" s="371"/>
      <c r="F340" s="373"/>
      <c r="G340" s="373"/>
      <c r="H340" s="373" t="s">
        <v>354</v>
      </c>
      <c r="I340" s="515"/>
      <c r="J340" s="513" t="s">
        <v>355</v>
      </c>
      <c r="K340" s="516">
        <f>'1.U型槽主筋验算'!K24</f>
        <v>22</v>
      </c>
      <c r="L340" s="517"/>
      <c r="M340" s="518">
        <f>(R340+S340)/2+ROUNDUP((IF(K340&lt;26,10.927,11.212))*K340/10,0)*2</f>
        <v>2410.363</v>
      </c>
      <c r="N340" s="519">
        <f>ROUNDUP((H343/12.5),0)*IF(I341&gt;600,2,1)</f>
        <v>160</v>
      </c>
      <c r="O340" s="520">
        <f t="shared" ref="O340:O347" si="133">M340*N340/100</f>
        <v>3856.5808</v>
      </c>
      <c r="P340" s="373">
        <f t="shared" ref="P340:P347" si="134">ROUND(K340^2*PI()/4/1000000*7850,3)</f>
        <v>2.984</v>
      </c>
      <c r="Q340" s="545">
        <f t="shared" ref="Q340:Q347" si="135">O340*P340</f>
        <v>11508.0371072</v>
      </c>
      <c r="R340" s="546">
        <f>(H341+I345-I348*2)*2+(H347-I348*2)+(H345-I348*2)*2</f>
        <v>2281.364</v>
      </c>
      <c r="S340" s="520">
        <f>(I341+I345-I348*2)*2+(H347-I348*2)+(H345-I348*2)*2</f>
        <v>2439.362</v>
      </c>
      <c r="T340" s="547">
        <f>R342</f>
        <v>1342</v>
      </c>
      <c r="V340" s="548">
        <f t="shared" ref="V340:V345" si="136">ROUNDUP((IF(K340&lt;26,10.927,11.212))*K340/10,0)</f>
        <v>25</v>
      </c>
    </row>
    <row r="341" spans="2:22">
      <c r="B341" s="358"/>
      <c r="D341" s="358"/>
      <c r="E341" s="484" t="s">
        <v>318</v>
      </c>
      <c r="F341" s="485" t="s">
        <v>356</v>
      </c>
      <c r="G341" s="485" t="s">
        <v>357</v>
      </c>
      <c r="H341" s="486">
        <f>MIN(VLOOKUP(I338,$B$4:$J$70,2,0),VLOOKUP(I338,$B$4:$J$70,3,0))</f>
        <v>375.682</v>
      </c>
      <c r="I341" s="521">
        <f>MAX(VLOOKUP(I338,$B$4:$J$70,2,0),VLOOKUP(I338,$B$4:$J$70,3,0))</f>
        <v>454.681</v>
      </c>
      <c r="J341" s="513" t="s">
        <v>358</v>
      </c>
      <c r="K341" s="522">
        <v>12</v>
      </c>
      <c r="L341" s="517"/>
      <c r="M341" s="518">
        <f>(R341+S341)/2+ROUNDUP((IF(K341&lt;26,10.927,11.212))*K341/10,0)*2</f>
        <v>495.1815</v>
      </c>
      <c r="N341" s="523">
        <f>ROUNDUP((H343/12.5*1),0)*2</f>
        <v>320</v>
      </c>
      <c r="O341" s="520">
        <f t="shared" si="133"/>
        <v>1584.5808</v>
      </c>
      <c r="P341" s="373">
        <f t="shared" si="134"/>
        <v>0.888</v>
      </c>
      <c r="Q341" s="545">
        <f t="shared" si="135"/>
        <v>1407.1077504</v>
      </c>
      <c r="R341" s="550">
        <f>H341+I345-I348*2</f>
        <v>427.682</v>
      </c>
      <c r="S341" s="551">
        <f>I341+I345-I348*2</f>
        <v>506.681</v>
      </c>
      <c r="T341" s="552" t="str">
        <f>ROUND(R341,1)&amp;"~"&amp;ROUND(S341,1)</f>
        <v>427.7~506.7</v>
      </c>
      <c r="V341" s="548">
        <f t="shared" si="136"/>
        <v>14</v>
      </c>
    </row>
    <row r="342" spans="2:22">
      <c r="B342" s="358"/>
      <c r="D342" s="358"/>
      <c r="E342" s="484">
        <f>VLOOKUP(I338,$B$39:$Z$70,3,0)</f>
        <v>106</v>
      </c>
      <c r="F342" s="487">
        <f>VLOOKUP(I338,$B$39:$Z$70,17,0)</f>
        <v>4</v>
      </c>
      <c r="G342" s="485">
        <f>VLOOKUP(I338,$B$39:$Z$70,12,0)</f>
        <v>35</v>
      </c>
      <c r="H342" s="485" t="s">
        <v>303</v>
      </c>
      <c r="I342" s="515"/>
      <c r="J342" s="513" t="s">
        <v>359</v>
      </c>
      <c r="K342" s="516">
        <v>14</v>
      </c>
      <c r="L342" s="517"/>
      <c r="M342" s="524">
        <f>R342+2*ROUNDUP((IF(K342&lt;26,10.927,11.212))*K342/10,0)</f>
        <v>1374</v>
      </c>
      <c r="N342" s="519">
        <f>ROUNDUP(H343/12.5,0)</f>
        <v>160</v>
      </c>
      <c r="O342" s="520">
        <f t="shared" si="133"/>
        <v>2198.4</v>
      </c>
      <c r="P342" s="373">
        <f t="shared" si="134"/>
        <v>1.208</v>
      </c>
      <c r="Q342" s="545">
        <f t="shared" si="135"/>
        <v>2655.6672</v>
      </c>
      <c r="R342" s="553">
        <f>H347-I348*2</f>
        <v>1342</v>
      </c>
      <c r="S342" s="520" t="s">
        <v>360</v>
      </c>
      <c r="T342" s="554"/>
      <c r="V342" s="548">
        <f t="shared" si="136"/>
        <v>16</v>
      </c>
    </row>
    <row r="343" spans="2:22">
      <c r="B343" s="358"/>
      <c r="D343" s="358"/>
      <c r="E343" s="488" t="s">
        <v>361</v>
      </c>
      <c r="F343" s="485" t="s">
        <v>362</v>
      </c>
      <c r="G343" s="485" t="s">
        <v>363</v>
      </c>
      <c r="H343" s="489">
        <f>MAX(VLOOKUP(I338,$B$4:$J$70,4,0),VLOOKUP(I338,$B$4:$J$70,5,0))</f>
        <v>2000</v>
      </c>
      <c r="I343" s="525">
        <f>MIN(VLOOKUP(I338,$B$4:$J$70,4,0),VLOOKUP(I338,$B$4:$J$70,5,0))</f>
        <v>2000</v>
      </c>
      <c r="J343" s="513" t="s">
        <v>364</v>
      </c>
      <c r="K343" s="522">
        <v>14</v>
      </c>
      <c r="L343" s="517"/>
      <c r="M343" s="524">
        <f>R343+2*ROUNDUP((IF(K343&lt;26,10.927,11.212))*K343/10,0)</f>
        <v>196.534054609518</v>
      </c>
      <c r="N343" s="523">
        <f>ROUNDUP(H343/12.5,0)*2</f>
        <v>320</v>
      </c>
      <c r="O343" s="520">
        <f t="shared" si="133"/>
        <v>628.908974750456</v>
      </c>
      <c r="P343" s="373">
        <f t="shared" si="134"/>
        <v>1.208</v>
      </c>
      <c r="Q343" s="545">
        <f t="shared" si="135"/>
        <v>759.722041498551</v>
      </c>
      <c r="R343" s="553">
        <f>((H345+I345-I348*2)+(20-I348*2^0.5))*(2^0.5)</f>
        <v>164.534054609518</v>
      </c>
      <c r="S343" s="520" t="s">
        <v>360</v>
      </c>
      <c r="T343" s="554"/>
      <c r="V343" s="548">
        <f t="shared" si="136"/>
        <v>16</v>
      </c>
    </row>
    <row r="344" spans="2:22">
      <c r="B344" s="358"/>
      <c r="D344" s="358"/>
      <c r="E344" s="490">
        <f>VLOOKUP(I338,$B$39:$Z$70,20,0)</f>
        <v>56</v>
      </c>
      <c r="F344" s="485">
        <f>VLOOKUP(I338,$B$39:$Z$70,23,0)</f>
        <v>56</v>
      </c>
      <c r="G344" s="485">
        <f>VLOOKUP(I338,$B$39:$Z$70,7,0)</f>
        <v>4</v>
      </c>
      <c r="H344" s="491" t="s">
        <v>365</v>
      </c>
      <c r="I344" s="515" t="s">
        <v>366</v>
      </c>
      <c r="J344" s="513" t="s">
        <v>367</v>
      </c>
      <c r="K344" s="516">
        <v>12</v>
      </c>
      <c r="L344" s="517"/>
      <c r="M344" s="524">
        <f>(R344+S344)/2+2*ROUNDUP((IF(K344&lt;26,10.927,11.212))*K344/10,0)</f>
        <v>2020</v>
      </c>
      <c r="N344" s="526">
        <f>4*(G342+1)+(G344-1)*2</f>
        <v>150</v>
      </c>
      <c r="O344" s="520">
        <f t="shared" si="133"/>
        <v>3030</v>
      </c>
      <c r="P344" s="373">
        <f t="shared" si="134"/>
        <v>0.888</v>
      </c>
      <c r="Q344" s="545">
        <f t="shared" si="135"/>
        <v>2690.64</v>
      </c>
      <c r="R344" s="546">
        <f>H343-I348*2</f>
        <v>1992</v>
      </c>
      <c r="S344" s="520">
        <f>I343-I348*2</f>
        <v>1992</v>
      </c>
      <c r="T344" s="552" t="str">
        <f>ROUND(S344,1)&amp;"~"&amp;ROUND(R344,1)</f>
        <v>1992~1992</v>
      </c>
      <c r="V344" s="548">
        <f t="shared" si="136"/>
        <v>14</v>
      </c>
    </row>
    <row r="345" ht="15" spans="2:22">
      <c r="B345" s="358"/>
      <c r="D345" s="358"/>
      <c r="E345" s="492"/>
      <c r="F345" s="493"/>
      <c r="G345" s="493"/>
      <c r="H345" s="494">
        <f>VLOOKUP(I338,$B$4:$J$70,6,0)</f>
        <v>50</v>
      </c>
      <c r="I345" s="525">
        <f>VLOOKUP(I338,$B$4:$J$70,7,0)</f>
        <v>60</v>
      </c>
      <c r="J345" s="513" t="s">
        <v>368</v>
      </c>
      <c r="K345" s="516">
        <v>12</v>
      </c>
      <c r="L345" s="517"/>
      <c r="M345" s="524">
        <f>(R345+S345)/2+2*ROUNDUP((IF(K345&lt;26,10.927,11.212))*K345/10,0)</f>
        <v>2029.55960241033</v>
      </c>
      <c r="N345" s="373">
        <f>2*(E342+1)+F342*2</f>
        <v>222</v>
      </c>
      <c r="O345" s="520">
        <f t="shared" si="133"/>
        <v>4505.62231735093</v>
      </c>
      <c r="P345" s="373">
        <f t="shared" si="134"/>
        <v>0.888</v>
      </c>
      <c r="Q345" s="545">
        <f t="shared" si="135"/>
        <v>4000.99261780763</v>
      </c>
      <c r="R345" s="546">
        <f>((I341-H341)^2+H343^2)^0.5</f>
        <v>2001.55960241033</v>
      </c>
      <c r="S345" s="520">
        <f>((I341-H341)^2+I343^2)^0.5</f>
        <v>2001.55960241033</v>
      </c>
      <c r="T345" s="552" t="str">
        <f>ROUND(S345,1)&amp;"~"&amp;ROUND(R345,1)</f>
        <v>2001.6~2001.6</v>
      </c>
      <c r="V345" s="548">
        <f t="shared" si="136"/>
        <v>14</v>
      </c>
    </row>
    <row r="346" spans="2:22">
      <c r="B346" s="358"/>
      <c r="D346" s="358"/>
      <c r="E346" s="495" t="s">
        <v>369</v>
      </c>
      <c r="F346" s="496"/>
      <c r="G346" s="497"/>
      <c r="H346" s="498" t="s">
        <v>370</v>
      </c>
      <c r="I346" s="527"/>
      <c r="J346" s="513" t="s">
        <v>371</v>
      </c>
      <c r="K346" s="522">
        <v>8</v>
      </c>
      <c r="L346" s="517"/>
      <c r="M346" s="524">
        <f>R346+11</f>
        <v>63</v>
      </c>
      <c r="N346" s="528">
        <f>ROUNDDOWN(((VLOOKUP(I338,$B$39:$Z$70,2,0))/(VLOOKUP(I338,$B$39:$Z$70,4,0))-1),0)/4*((VLOOKUP(I338,$B$39:$Z$70,20,0))+1)</f>
        <v>1524.75</v>
      </c>
      <c r="O346" s="520">
        <f t="shared" si="133"/>
        <v>960.5925</v>
      </c>
      <c r="P346" s="373">
        <f t="shared" si="134"/>
        <v>0.395</v>
      </c>
      <c r="Q346" s="545">
        <f t="shared" si="135"/>
        <v>379.4340375</v>
      </c>
      <c r="R346" s="553">
        <f>I345-2*I348</f>
        <v>52</v>
      </c>
      <c r="S346" s="520" t="s">
        <v>360</v>
      </c>
      <c r="T346" s="554"/>
      <c r="V346" s="555"/>
    </row>
    <row r="347" spans="2:22">
      <c r="B347" s="358"/>
      <c r="D347" s="358"/>
      <c r="E347" s="499" t="s">
        <v>372</v>
      </c>
      <c r="F347" s="500" t="s">
        <v>373</v>
      </c>
      <c r="G347" s="501" t="s">
        <v>374</v>
      </c>
      <c r="H347" s="498">
        <f>VLOOKUP(I338,$B$4:$J$70,8,0)</f>
        <v>1350</v>
      </c>
      <c r="I347" s="527"/>
      <c r="J347" s="513" t="s">
        <v>375</v>
      </c>
      <c r="K347" s="522">
        <v>8</v>
      </c>
      <c r="L347" s="517"/>
      <c r="M347" s="524">
        <f>R347+11</f>
        <v>53</v>
      </c>
      <c r="N347" s="529">
        <f>ROUND(E344/4*G342,0)*2</f>
        <v>980</v>
      </c>
      <c r="O347" s="520">
        <f t="shared" si="133"/>
        <v>519.4</v>
      </c>
      <c r="P347" s="373">
        <f t="shared" si="134"/>
        <v>0.395</v>
      </c>
      <c r="Q347" s="545">
        <f t="shared" si="135"/>
        <v>205.163</v>
      </c>
      <c r="R347" s="553">
        <f>H345-2*I348</f>
        <v>42</v>
      </c>
      <c r="S347" s="520" t="s">
        <v>360</v>
      </c>
      <c r="T347" s="554"/>
      <c r="V347" s="555"/>
    </row>
    <row r="348" ht="15" spans="2:20">
      <c r="B348" s="358"/>
      <c r="D348" s="358"/>
      <c r="E348" s="502">
        <f>IF(I338=0,0,ROUND(((H341+I341)/2*H345*2+H347*I345+0.2*0.2+0.25*0.05*2)*(H343+I343)/2/1000000,1))</f>
        <v>245</v>
      </c>
      <c r="F348" s="503">
        <f>IF(I338=0,0,ROUND(Q346+Q347,1))</f>
        <v>584.6</v>
      </c>
      <c r="G348" s="504">
        <f>IF(I338=0,0,ROUND(Q340+Q341+Q342+Q343+Q344+Q345,1))</f>
        <v>23022.2</v>
      </c>
      <c r="H348" s="505" t="s">
        <v>376</v>
      </c>
      <c r="I348" s="530">
        <f>$P$3</f>
        <v>4</v>
      </c>
      <c r="J348" s="531" t="s">
        <v>377</v>
      </c>
      <c r="K348" s="532" t="str">
        <f>"C40混凝土:"&amp;ROUND(((H341+I341)/2*H345*2+H347*I345+0.2*0.2+0.25*0.05*2)*(H343+I343)/2/1000000,1)&amp;"m"&amp;"      "&amp;"HPB300:"&amp;ROUND(Q346+Q347,1)&amp;"kg       "&amp;"HRB400:"&amp;ROUND(Q340+Q341+Q342+Q343+Q344+Q345,1)&amp;"kg"</f>
        <v>C40混凝土:245m      HPB300:584.6kg       HRB400:23022.2kg</v>
      </c>
      <c r="L348" s="532"/>
      <c r="M348" s="532"/>
      <c r="N348" s="532"/>
      <c r="O348" s="532"/>
      <c r="P348" s="532"/>
      <c r="Q348" s="556"/>
      <c r="R348" s="557" t="s">
        <v>378</v>
      </c>
      <c r="S348" s="532">
        <f>ROUND(SUM(Q340:Q347)/ROUND(((H341+I341)/2*H345*2+H347*I345+0.2*0.2+0.25*0.05*2)*(H343+I343)/2/1000000,1),1)</f>
        <v>96.4</v>
      </c>
      <c r="T348" s="558"/>
    </row>
    <row r="350" spans="2:22">
      <c r="B350" s="358" t="str">
        <f>B27</f>
        <v>西U5-1</v>
      </c>
      <c r="D350" s="358"/>
      <c r="E350" s="368" t="s">
        <v>342</v>
      </c>
      <c r="F350" s="369"/>
      <c r="G350" s="369"/>
      <c r="H350" s="482" t="s">
        <v>343</v>
      </c>
      <c r="I350" s="509" t="str">
        <f>B350</f>
        <v>西U5-1</v>
      </c>
      <c r="J350" s="510" t="s">
        <v>344</v>
      </c>
      <c r="K350" s="369" t="s">
        <v>345</v>
      </c>
      <c r="L350" s="369" t="s">
        <v>346</v>
      </c>
      <c r="M350" s="511" t="s">
        <v>347</v>
      </c>
      <c r="N350" s="369" t="s">
        <v>348</v>
      </c>
      <c r="O350" s="511" t="s">
        <v>349</v>
      </c>
      <c r="P350" s="511" t="s">
        <v>350</v>
      </c>
      <c r="Q350" s="537" t="s">
        <v>351</v>
      </c>
      <c r="R350" s="538" t="s">
        <v>352</v>
      </c>
      <c r="S350" s="539"/>
      <c r="T350" s="540"/>
      <c r="V350" s="358" t="s">
        <v>353</v>
      </c>
    </row>
    <row r="351" spans="2:22">
      <c r="B351" s="358"/>
      <c r="D351" s="358"/>
      <c r="E351" s="371"/>
      <c r="F351" s="373"/>
      <c r="G351" s="373"/>
      <c r="H351" s="483"/>
      <c r="I351" s="512"/>
      <c r="J351" s="513"/>
      <c r="K351" s="373"/>
      <c r="L351" s="373"/>
      <c r="M351" s="514"/>
      <c r="N351" s="373"/>
      <c r="O351" s="514"/>
      <c r="P351" s="514"/>
      <c r="Q351" s="541"/>
      <c r="R351" s="542"/>
      <c r="S351" s="543"/>
      <c r="T351" s="544"/>
      <c r="U351" s="358"/>
      <c r="V351" s="358"/>
    </row>
    <row r="352" spans="2:22">
      <c r="B352" s="358"/>
      <c r="D352" s="358"/>
      <c r="E352" s="371"/>
      <c r="F352" s="373"/>
      <c r="G352" s="373"/>
      <c r="H352" s="373" t="s">
        <v>354</v>
      </c>
      <c r="I352" s="515"/>
      <c r="J352" s="513" t="s">
        <v>355</v>
      </c>
      <c r="K352" s="516">
        <f>'1.U型槽主筋验算'!K25</f>
        <v>25</v>
      </c>
      <c r="L352" s="517"/>
      <c r="M352" s="518">
        <f>(R352+S352)/2+ROUNDUP((IF(K352&lt;26,10.927,11.212))*K352/10,0)*2</f>
        <v>2634.596</v>
      </c>
      <c r="N352" s="519">
        <f>ROUNDUP((H355/12.5),0)*IF(I353&gt;600,2,1)</f>
        <v>160</v>
      </c>
      <c r="O352" s="520">
        <f t="shared" ref="O352:O359" si="137">M352*N352/100</f>
        <v>4215.3536</v>
      </c>
      <c r="P352" s="373">
        <f t="shared" ref="P352:P359" si="138">ROUND(K352^2*PI()/4/1000000*7850,3)</f>
        <v>3.853</v>
      </c>
      <c r="Q352" s="545">
        <f t="shared" ref="Q352:Q359" si="139">O352*P352</f>
        <v>16241.7574208</v>
      </c>
      <c r="R352" s="546">
        <f>(H353+I357-I360*2)*2+(H359-I360*2)+(H357-I360*2)*2</f>
        <v>2499.598</v>
      </c>
      <c r="S352" s="520">
        <f>(I353+I357-I360*2)*2+(H359-I360*2)+(H357-I360*2)*2</f>
        <v>2657.594</v>
      </c>
      <c r="T352" s="547">
        <f>R354</f>
        <v>1362</v>
      </c>
      <c r="V352" s="548">
        <f t="shared" ref="V352:V357" si="140">ROUNDUP((IF(K352&lt;26,10.927,11.212))*K352/10,0)</f>
        <v>28</v>
      </c>
    </row>
    <row r="353" spans="2:22">
      <c r="B353" s="358"/>
      <c r="D353" s="358"/>
      <c r="E353" s="484" t="s">
        <v>318</v>
      </c>
      <c r="F353" s="485" t="s">
        <v>356</v>
      </c>
      <c r="G353" s="485" t="s">
        <v>357</v>
      </c>
      <c r="H353" s="486">
        <f>MIN(VLOOKUP(I350,$B$4:$J$70,2,0),VLOOKUP(I350,$B$4:$J$70,3,0))</f>
        <v>454.799</v>
      </c>
      <c r="I353" s="521">
        <f>MAX(VLOOKUP(I350,$B$4:$J$70,2,0),VLOOKUP(I350,$B$4:$J$70,3,0))</f>
        <v>533.797</v>
      </c>
      <c r="J353" s="513" t="s">
        <v>358</v>
      </c>
      <c r="K353" s="522">
        <v>12</v>
      </c>
      <c r="L353" s="517"/>
      <c r="M353" s="518">
        <f>(R353+S353)/2+ROUNDUP((IF(K353&lt;26,10.927,11.212))*K353/10,0)*2</f>
        <v>584.298</v>
      </c>
      <c r="N353" s="523">
        <f>ROUNDUP((H355/12.5*1),0)*2</f>
        <v>320</v>
      </c>
      <c r="O353" s="520">
        <f t="shared" si="137"/>
        <v>1869.7536</v>
      </c>
      <c r="P353" s="373">
        <f t="shared" si="138"/>
        <v>0.888</v>
      </c>
      <c r="Q353" s="545">
        <f t="shared" si="139"/>
        <v>1660.3411968</v>
      </c>
      <c r="R353" s="550">
        <f>H353+I357-I360*2</f>
        <v>516.799</v>
      </c>
      <c r="S353" s="551">
        <f>I353+I357-I360*2</f>
        <v>595.797</v>
      </c>
      <c r="T353" s="552" t="str">
        <f>ROUND(R353,1)&amp;"~"&amp;ROUND(S353,1)</f>
        <v>516.8~595.8</v>
      </c>
      <c r="V353" s="548">
        <f t="shared" si="140"/>
        <v>14</v>
      </c>
    </row>
    <row r="354" spans="2:22">
      <c r="B354" s="358"/>
      <c r="D354" s="358"/>
      <c r="E354" s="484">
        <f>VLOOKUP(I350,$B$39:$Z$70,3,0)</f>
        <v>108</v>
      </c>
      <c r="F354" s="487">
        <f>VLOOKUP(I350,$B$39:$Z$70,17,0)</f>
        <v>6</v>
      </c>
      <c r="G354" s="485">
        <f>VLOOKUP(I350,$B$39:$Z$70,12,0)</f>
        <v>41</v>
      </c>
      <c r="H354" s="485" t="s">
        <v>303</v>
      </c>
      <c r="I354" s="515"/>
      <c r="J354" s="513" t="s">
        <v>359</v>
      </c>
      <c r="K354" s="516">
        <v>14</v>
      </c>
      <c r="L354" s="517"/>
      <c r="M354" s="524">
        <f>R354+2*ROUNDUP((IF(K354&lt;26,10.927,11.212))*K354/10,0)</f>
        <v>1394</v>
      </c>
      <c r="N354" s="519">
        <f>ROUNDUP(H355/12.5,0)</f>
        <v>160</v>
      </c>
      <c r="O354" s="520">
        <f t="shared" si="137"/>
        <v>2230.4</v>
      </c>
      <c r="P354" s="373">
        <f t="shared" si="138"/>
        <v>1.208</v>
      </c>
      <c r="Q354" s="545">
        <f t="shared" si="139"/>
        <v>2694.3232</v>
      </c>
      <c r="R354" s="553">
        <f>H359-I360*2</f>
        <v>1362</v>
      </c>
      <c r="S354" s="520" t="s">
        <v>360</v>
      </c>
      <c r="T354" s="554"/>
      <c r="V354" s="548">
        <f t="shared" si="140"/>
        <v>16</v>
      </c>
    </row>
    <row r="355" spans="2:22">
      <c r="B355" s="358"/>
      <c r="D355" s="358"/>
      <c r="E355" s="488" t="s">
        <v>361</v>
      </c>
      <c r="F355" s="485" t="s">
        <v>362</v>
      </c>
      <c r="G355" s="485" t="s">
        <v>363</v>
      </c>
      <c r="H355" s="489">
        <f>MAX(VLOOKUP(I350,$B$4:$J$70,4,0),VLOOKUP(I350,$B$4:$J$70,5,0))</f>
        <v>2000</v>
      </c>
      <c r="I355" s="525">
        <f>MIN(VLOOKUP(I350,$B$4:$J$70,4,0),VLOOKUP(I350,$B$4:$J$70,5,0))</f>
        <v>2000</v>
      </c>
      <c r="J355" s="513" t="s">
        <v>364</v>
      </c>
      <c r="K355" s="522">
        <v>14</v>
      </c>
      <c r="L355" s="517"/>
      <c r="M355" s="524">
        <f>R355+2*ROUNDUP((IF(K355&lt;26,10.927,11.212))*K355/10,0)</f>
        <v>224.81832585698</v>
      </c>
      <c r="N355" s="523">
        <f>ROUNDUP(H355/12.5,0)*2</f>
        <v>320</v>
      </c>
      <c r="O355" s="520">
        <f t="shared" si="137"/>
        <v>719.418642742334</v>
      </c>
      <c r="P355" s="373">
        <f t="shared" si="138"/>
        <v>1.208</v>
      </c>
      <c r="Q355" s="545">
        <f t="shared" si="139"/>
        <v>869.05772043274</v>
      </c>
      <c r="R355" s="553">
        <f>((H357+I357-I360*2)+(20-I360*2^0.5))*(2^0.5)</f>
        <v>192.81832585698</v>
      </c>
      <c r="S355" s="520" t="s">
        <v>360</v>
      </c>
      <c r="T355" s="554"/>
      <c r="V355" s="548">
        <f t="shared" si="140"/>
        <v>16</v>
      </c>
    </row>
    <row r="356" spans="2:22">
      <c r="B356" s="358"/>
      <c r="D356" s="358"/>
      <c r="E356" s="490">
        <f>VLOOKUP(I350,$B$39:$Z$70,20,0)</f>
        <v>55</v>
      </c>
      <c r="F356" s="485">
        <f>VLOOKUP(I350,$B$39:$Z$70,23,0)</f>
        <v>55</v>
      </c>
      <c r="G356" s="485">
        <f>VLOOKUP(I350,$B$39:$Z$70,7,0)</f>
        <v>4</v>
      </c>
      <c r="H356" s="491" t="s">
        <v>365</v>
      </c>
      <c r="I356" s="515" t="s">
        <v>366</v>
      </c>
      <c r="J356" s="513" t="s">
        <v>367</v>
      </c>
      <c r="K356" s="516">
        <v>12</v>
      </c>
      <c r="L356" s="517"/>
      <c r="M356" s="524">
        <f>(R356+S356)/2+2*ROUNDUP((IF(K356&lt;26,10.927,11.212))*K356/10,0)</f>
        <v>2020</v>
      </c>
      <c r="N356" s="526">
        <f>4*(G354+1)+(G356-1)*2</f>
        <v>174</v>
      </c>
      <c r="O356" s="520">
        <f t="shared" si="137"/>
        <v>3514.8</v>
      </c>
      <c r="P356" s="373">
        <f t="shared" si="138"/>
        <v>0.888</v>
      </c>
      <c r="Q356" s="545">
        <f t="shared" si="139"/>
        <v>3121.1424</v>
      </c>
      <c r="R356" s="546">
        <f>H355-I360*2</f>
        <v>1992</v>
      </c>
      <c r="S356" s="520">
        <f>I355-I360*2</f>
        <v>1992</v>
      </c>
      <c r="T356" s="552" t="str">
        <f>ROUND(S356,1)&amp;"~"&amp;ROUND(R356,1)</f>
        <v>1992~1992</v>
      </c>
      <c r="V356" s="548">
        <f t="shared" si="140"/>
        <v>14</v>
      </c>
    </row>
    <row r="357" ht="15" spans="2:22">
      <c r="B357" s="358"/>
      <c r="D357" s="358"/>
      <c r="E357" s="492"/>
      <c r="F357" s="493"/>
      <c r="G357" s="493"/>
      <c r="H357" s="494">
        <f>VLOOKUP(I350,$B$4:$J$70,6,0)</f>
        <v>60</v>
      </c>
      <c r="I357" s="525">
        <f>VLOOKUP(I350,$B$4:$J$70,7,0)</f>
        <v>70</v>
      </c>
      <c r="J357" s="513" t="s">
        <v>368</v>
      </c>
      <c r="K357" s="516">
        <v>12</v>
      </c>
      <c r="L357" s="517"/>
      <c r="M357" s="524">
        <f>(R357+S357)/2+2*ROUNDUP((IF(K357&lt;26,10.927,11.212))*K357/10,0)</f>
        <v>2029.55956294186</v>
      </c>
      <c r="N357" s="373">
        <f>2*(E354+1)+F354*2</f>
        <v>230</v>
      </c>
      <c r="O357" s="520">
        <f t="shared" si="137"/>
        <v>4667.98699476627</v>
      </c>
      <c r="P357" s="373">
        <f t="shared" si="138"/>
        <v>0.888</v>
      </c>
      <c r="Q357" s="545">
        <f t="shared" si="139"/>
        <v>4145.17245135245</v>
      </c>
      <c r="R357" s="546">
        <f>((I353-H353)^2+H355^2)^0.5</f>
        <v>2001.55956294186</v>
      </c>
      <c r="S357" s="520">
        <f>((I353-H353)^2+I355^2)^0.5</f>
        <v>2001.55956294186</v>
      </c>
      <c r="T357" s="552" t="str">
        <f>ROUND(S357,1)&amp;"~"&amp;ROUND(R357,1)</f>
        <v>2001.6~2001.6</v>
      </c>
      <c r="V357" s="548">
        <f t="shared" si="140"/>
        <v>14</v>
      </c>
    </row>
    <row r="358" spans="2:22">
      <c r="B358" s="358"/>
      <c r="D358" s="358"/>
      <c r="E358" s="495" t="s">
        <v>369</v>
      </c>
      <c r="F358" s="496"/>
      <c r="G358" s="497"/>
      <c r="H358" s="498" t="s">
        <v>370</v>
      </c>
      <c r="I358" s="527"/>
      <c r="J358" s="513" t="s">
        <v>371</v>
      </c>
      <c r="K358" s="522">
        <v>8</v>
      </c>
      <c r="L358" s="517"/>
      <c r="M358" s="524">
        <f>R358+11</f>
        <v>73</v>
      </c>
      <c r="N358" s="528">
        <f>ROUNDDOWN(((VLOOKUP(I350,$B$39:$Z$70,2,0))/(VLOOKUP(I350,$B$39:$Z$70,4,0))-1),0)/4*((VLOOKUP(I350,$B$39:$Z$70,20,0))+1)</f>
        <v>1512</v>
      </c>
      <c r="O358" s="520">
        <f t="shared" si="137"/>
        <v>1103.76</v>
      </c>
      <c r="P358" s="373">
        <f t="shared" si="138"/>
        <v>0.395</v>
      </c>
      <c r="Q358" s="545">
        <f t="shared" si="139"/>
        <v>435.9852</v>
      </c>
      <c r="R358" s="553">
        <f>I357-2*I360</f>
        <v>62</v>
      </c>
      <c r="S358" s="520" t="s">
        <v>360</v>
      </c>
      <c r="T358" s="554"/>
      <c r="V358" s="555"/>
    </row>
    <row r="359" spans="2:22">
      <c r="B359" s="358"/>
      <c r="D359" s="358"/>
      <c r="E359" s="499" t="s">
        <v>372</v>
      </c>
      <c r="F359" s="500" t="s">
        <v>373</v>
      </c>
      <c r="G359" s="501" t="s">
        <v>374</v>
      </c>
      <c r="H359" s="498">
        <f>VLOOKUP(I350,$B$4:$J$70,8,0)</f>
        <v>1370</v>
      </c>
      <c r="I359" s="527"/>
      <c r="J359" s="513" t="s">
        <v>375</v>
      </c>
      <c r="K359" s="522">
        <v>8</v>
      </c>
      <c r="L359" s="517"/>
      <c r="M359" s="524">
        <f>R359+11</f>
        <v>63</v>
      </c>
      <c r="N359" s="529">
        <f>ROUND(E356/4*G354,0)*2</f>
        <v>1128</v>
      </c>
      <c r="O359" s="520">
        <f t="shared" si="137"/>
        <v>710.64</v>
      </c>
      <c r="P359" s="373">
        <f t="shared" si="138"/>
        <v>0.395</v>
      </c>
      <c r="Q359" s="545">
        <f t="shared" si="139"/>
        <v>280.7028</v>
      </c>
      <c r="R359" s="553">
        <f>H357-2*I360</f>
        <v>52</v>
      </c>
      <c r="S359" s="520" t="s">
        <v>360</v>
      </c>
      <c r="T359" s="554"/>
      <c r="V359" s="555"/>
    </row>
    <row r="360" ht="15" spans="2:20">
      <c r="B360" s="358"/>
      <c r="D360" s="358"/>
      <c r="E360" s="502">
        <f>IF(I350=0,0,ROUND(((H353+I353)/2*H357*2+H359*I357+0.2*0.2+0.25*0.05*2)*(H355+I355)/2/1000000,1))</f>
        <v>310.4</v>
      </c>
      <c r="F360" s="503">
        <f>IF(I350=0,0,ROUND(Q358+Q359,1))</f>
        <v>716.7</v>
      </c>
      <c r="G360" s="504">
        <f>IF(I350=0,0,ROUND(Q352+Q353+Q354+Q355+Q356+Q357,1))</f>
        <v>28731.8</v>
      </c>
      <c r="H360" s="505" t="s">
        <v>376</v>
      </c>
      <c r="I360" s="530">
        <f>$P$3</f>
        <v>4</v>
      </c>
      <c r="J360" s="531" t="s">
        <v>377</v>
      </c>
      <c r="K360" s="532" t="str">
        <f>"C40混凝土:"&amp;ROUND(((H353+I353)/2*H357*2+H359*I357+0.2*0.2+0.25*0.05*2)*(H355+I355)/2/1000000,1)&amp;"m"&amp;"      "&amp;"HPB300:"&amp;ROUND(Q358+Q359,1)&amp;"kg       "&amp;"HRB400:"&amp;ROUND(Q352+Q353+Q354+Q355+Q356+Q357,1)&amp;"kg"</f>
        <v>C40混凝土:310.4m      HPB300:716.7kg       HRB400:28731.8kg</v>
      </c>
      <c r="L360" s="532"/>
      <c r="M360" s="532"/>
      <c r="N360" s="532"/>
      <c r="O360" s="532"/>
      <c r="P360" s="532"/>
      <c r="Q360" s="556"/>
      <c r="R360" s="557" t="s">
        <v>378</v>
      </c>
      <c r="S360" s="532">
        <f>ROUND(SUM(Q352:Q359)/ROUND(((H353+I353)/2*H357*2+H359*I357+0.2*0.2+0.25*0.05*2)*(H355+I355)/2/1000000,1),1)</f>
        <v>94.9</v>
      </c>
      <c r="T360" s="558"/>
    </row>
    <row r="362" spans="2:22">
      <c r="B362" s="358" t="str">
        <f>B28</f>
        <v>西U4-1</v>
      </c>
      <c r="D362" s="358"/>
      <c r="E362" s="368" t="s">
        <v>342</v>
      </c>
      <c r="F362" s="369"/>
      <c r="G362" s="369"/>
      <c r="H362" s="482" t="s">
        <v>343</v>
      </c>
      <c r="I362" s="509" t="str">
        <f>B362</f>
        <v>西U4-1</v>
      </c>
      <c r="J362" s="510" t="s">
        <v>344</v>
      </c>
      <c r="K362" s="369" t="s">
        <v>345</v>
      </c>
      <c r="L362" s="369" t="s">
        <v>346</v>
      </c>
      <c r="M362" s="511" t="s">
        <v>347</v>
      </c>
      <c r="N362" s="369" t="s">
        <v>348</v>
      </c>
      <c r="O362" s="511" t="s">
        <v>349</v>
      </c>
      <c r="P362" s="511" t="s">
        <v>350</v>
      </c>
      <c r="Q362" s="537" t="s">
        <v>351</v>
      </c>
      <c r="R362" s="538" t="s">
        <v>352</v>
      </c>
      <c r="S362" s="539"/>
      <c r="T362" s="540"/>
      <c r="V362" s="358" t="s">
        <v>353</v>
      </c>
    </row>
    <row r="363" spans="2:22">
      <c r="B363" s="358"/>
      <c r="D363" s="358"/>
      <c r="E363" s="371"/>
      <c r="F363" s="373"/>
      <c r="G363" s="373"/>
      <c r="H363" s="483"/>
      <c r="I363" s="512"/>
      <c r="J363" s="513"/>
      <c r="K363" s="373"/>
      <c r="L363" s="373"/>
      <c r="M363" s="514"/>
      <c r="N363" s="373"/>
      <c r="O363" s="514"/>
      <c r="P363" s="514"/>
      <c r="Q363" s="541"/>
      <c r="R363" s="542"/>
      <c r="S363" s="543"/>
      <c r="T363" s="544"/>
      <c r="U363" s="358"/>
      <c r="V363" s="358"/>
    </row>
    <row r="364" spans="2:22">
      <c r="B364" s="358"/>
      <c r="D364" s="358"/>
      <c r="E364" s="371"/>
      <c r="F364" s="373"/>
      <c r="G364" s="373"/>
      <c r="H364" s="373" t="s">
        <v>354</v>
      </c>
      <c r="I364" s="515"/>
      <c r="J364" s="513" t="s">
        <v>355</v>
      </c>
      <c r="K364" s="516">
        <f>'1.U型槽主筋验算'!K26</f>
        <v>20</v>
      </c>
      <c r="L364" s="517"/>
      <c r="M364" s="518">
        <f>(R364+S364)/2+ROUNDUP((IF(K364&lt;26,10.927,11.212))*K364/10,0)*2</f>
        <v>2780.83</v>
      </c>
      <c r="N364" s="519">
        <f>ROUNDUP((H367/12.5),0)*IF(I365&gt;600,2,1)</f>
        <v>320</v>
      </c>
      <c r="O364" s="520">
        <f t="shared" ref="O364:O371" si="141">M364*N364/100</f>
        <v>8898.656</v>
      </c>
      <c r="P364" s="373">
        <f t="shared" ref="P364:P371" si="142">ROUND(K364^2*PI()/4/1000000*7850,3)</f>
        <v>2.466</v>
      </c>
      <c r="Q364" s="545">
        <f t="shared" ref="Q364:Q371" si="143">O364*P364</f>
        <v>21944.085696</v>
      </c>
      <c r="R364" s="546">
        <f>(H365+I369-I372*2)*2+(H371-I372*2)+(H369-I372*2)*2</f>
        <v>2657.832</v>
      </c>
      <c r="S364" s="520">
        <f>(I365+I369-I372*2)*2+(H371-I372*2)+(H369-I372*2)*2</f>
        <v>2815.828</v>
      </c>
      <c r="T364" s="547">
        <f>R366</f>
        <v>1362</v>
      </c>
      <c r="V364" s="548">
        <f t="shared" ref="V364:V369" si="144">ROUNDUP((IF(K364&lt;26,10.927,11.212))*K364/10,0)</f>
        <v>22</v>
      </c>
    </row>
    <row r="365" spans="2:22">
      <c r="B365" s="358"/>
      <c r="D365" s="358"/>
      <c r="E365" s="484" t="s">
        <v>318</v>
      </c>
      <c r="F365" s="485" t="s">
        <v>356</v>
      </c>
      <c r="G365" s="485" t="s">
        <v>357</v>
      </c>
      <c r="H365" s="486">
        <f>MIN(VLOOKUP(I362,$B$4:$J$70,2,0),VLOOKUP(I362,$B$4:$J$70,3,0))</f>
        <v>533.916</v>
      </c>
      <c r="I365" s="521">
        <f>MAX(VLOOKUP(I362,$B$4:$J$70,2,0),VLOOKUP(I362,$B$4:$J$70,3,0))</f>
        <v>612.914</v>
      </c>
      <c r="J365" s="513" t="s">
        <v>358</v>
      </c>
      <c r="K365" s="522">
        <v>12</v>
      </c>
      <c r="L365" s="517"/>
      <c r="M365" s="518">
        <f>(R365+S365)/2+ROUNDUP((IF(K365&lt;26,10.927,11.212))*K365/10,0)*2</f>
        <v>663.415</v>
      </c>
      <c r="N365" s="523">
        <f>ROUNDUP((H367/12.5*1),0)*2</f>
        <v>320</v>
      </c>
      <c r="O365" s="520">
        <f t="shared" si="141"/>
        <v>2122.928</v>
      </c>
      <c r="P365" s="373">
        <f t="shared" si="142"/>
        <v>0.888</v>
      </c>
      <c r="Q365" s="545">
        <f t="shared" si="143"/>
        <v>1885.160064</v>
      </c>
      <c r="R365" s="550">
        <f>H365+I369-I372*2</f>
        <v>595.916</v>
      </c>
      <c r="S365" s="551">
        <f>I365+I369-I372*2</f>
        <v>674.914</v>
      </c>
      <c r="T365" s="552" t="str">
        <f>ROUND(R365,1)&amp;"~"&amp;ROUND(S365,1)</f>
        <v>595.9~674.9</v>
      </c>
      <c r="V365" s="548">
        <f t="shared" si="144"/>
        <v>14</v>
      </c>
    </row>
    <row r="366" spans="2:22">
      <c r="B366" s="358"/>
      <c r="D366" s="358"/>
      <c r="E366" s="484">
        <f>VLOOKUP(I362,$B$39:$Z$70,3,0)</f>
        <v>108</v>
      </c>
      <c r="F366" s="487">
        <f>VLOOKUP(I362,$B$39:$Z$70,17,0)</f>
        <v>6</v>
      </c>
      <c r="G366" s="485">
        <f>VLOOKUP(I362,$B$39:$Z$70,12,0)</f>
        <v>48</v>
      </c>
      <c r="H366" s="485" t="s">
        <v>303</v>
      </c>
      <c r="I366" s="515"/>
      <c r="J366" s="513" t="s">
        <v>359</v>
      </c>
      <c r="K366" s="516">
        <v>14</v>
      </c>
      <c r="L366" s="517"/>
      <c r="M366" s="524">
        <f>R366+2*ROUNDUP((IF(K366&lt;26,10.927,11.212))*K366/10,0)</f>
        <v>1394</v>
      </c>
      <c r="N366" s="519">
        <f>ROUNDUP(H367/12.5,0)</f>
        <v>160</v>
      </c>
      <c r="O366" s="520">
        <f t="shared" si="141"/>
        <v>2230.4</v>
      </c>
      <c r="P366" s="373">
        <f t="shared" si="142"/>
        <v>1.208</v>
      </c>
      <c r="Q366" s="545">
        <f t="shared" si="143"/>
        <v>2694.3232</v>
      </c>
      <c r="R366" s="553">
        <f>H371-I372*2</f>
        <v>1362</v>
      </c>
      <c r="S366" s="520" t="s">
        <v>360</v>
      </c>
      <c r="T366" s="554"/>
      <c r="V366" s="548">
        <f t="shared" si="144"/>
        <v>16</v>
      </c>
    </row>
    <row r="367" spans="2:22">
      <c r="B367" s="358"/>
      <c r="D367" s="358"/>
      <c r="E367" s="488" t="s">
        <v>361</v>
      </c>
      <c r="F367" s="485" t="s">
        <v>362</v>
      </c>
      <c r="G367" s="485" t="s">
        <v>363</v>
      </c>
      <c r="H367" s="489">
        <f>MAX(VLOOKUP(I362,$B$4:$J$70,4,0),VLOOKUP(I362,$B$4:$J$70,5,0))</f>
        <v>2000</v>
      </c>
      <c r="I367" s="525">
        <f>MIN(VLOOKUP(I362,$B$4:$J$70,4,0),VLOOKUP(I362,$B$4:$J$70,5,0))</f>
        <v>2000</v>
      </c>
      <c r="J367" s="513" t="s">
        <v>364</v>
      </c>
      <c r="K367" s="522">
        <v>14</v>
      </c>
      <c r="L367" s="517"/>
      <c r="M367" s="524">
        <f>R367+2*ROUNDUP((IF(K367&lt;26,10.927,11.212))*K367/10,0)</f>
        <v>224.81832585698</v>
      </c>
      <c r="N367" s="523">
        <f>ROUNDUP(H367/12.5,0)*2</f>
        <v>320</v>
      </c>
      <c r="O367" s="520">
        <f t="shared" si="141"/>
        <v>719.418642742334</v>
      </c>
      <c r="P367" s="373">
        <f t="shared" si="142"/>
        <v>1.208</v>
      </c>
      <c r="Q367" s="545">
        <f t="shared" si="143"/>
        <v>869.05772043274</v>
      </c>
      <c r="R367" s="553">
        <f>((H369+I369-I372*2)+(20-I372*2^0.5))*(2^0.5)</f>
        <v>192.81832585698</v>
      </c>
      <c r="S367" s="520" t="s">
        <v>360</v>
      </c>
      <c r="T367" s="554"/>
      <c r="V367" s="548">
        <f t="shared" si="144"/>
        <v>16</v>
      </c>
    </row>
    <row r="368" spans="2:22">
      <c r="B368" s="358"/>
      <c r="D368" s="358"/>
      <c r="E368" s="490">
        <f>VLOOKUP(I362,$B$39:$Z$70,20,0)</f>
        <v>53</v>
      </c>
      <c r="F368" s="485">
        <f>VLOOKUP(I362,$B$39:$Z$70,23,0)</f>
        <v>53</v>
      </c>
      <c r="G368" s="485">
        <f>VLOOKUP(I362,$B$39:$Z$70,7,0)</f>
        <v>4</v>
      </c>
      <c r="H368" s="491" t="s">
        <v>365</v>
      </c>
      <c r="I368" s="515" t="s">
        <v>366</v>
      </c>
      <c r="J368" s="513" t="s">
        <v>367</v>
      </c>
      <c r="K368" s="516">
        <v>12</v>
      </c>
      <c r="L368" s="517"/>
      <c r="M368" s="524">
        <f>(R368+S368)/2+2*ROUNDUP((IF(K368&lt;26,10.927,11.212))*K368/10,0)</f>
        <v>2020</v>
      </c>
      <c r="N368" s="526">
        <f>4*(G366+1)+(G368-1)*2</f>
        <v>202</v>
      </c>
      <c r="O368" s="520">
        <f t="shared" si="141"/>
        <v>4080.4</v>
      </c>
      <c r="P368" s="373">
        <f t="shared" si="142"/>
        <v>0.888</v>
      </c>
      <c r="Q368" s="545">
        <f t="shared" si="143"/>
        <v>3623.3952</v>
      </c>
      <c r="R368" s="546">
        <f>H367-I372*2</f>
        <v>1992</v>
      </c>
      <c r="S368" s="520">
        <f>I367-I372*2</f>
        <v>1992</v>
      </c>
      <c r="T368" s="552" t="str">
        <f>ROUND(S368,1)&amp;"~"&amp;ROUND(R368,1)</f>
        <v>1992~1992</v>
      </c>
      <c r="V368" s="548">
        <f t="shared" si="144"/>
        <v>14</v>
      </c>
    </row>
    <row r="369" ht="15" spans="2:22">
      <c r="B369" s="358"/>
      <c r="D369" s="358"/>
      <c r="E369" s="492"/>
      <c r="F369" s="493"/>
      <c r="G369" s="493"/>
      <c r="H369" s="494">
        <f>VLOOKUP(I362,$B$4:$J$70,6,0)</f>
        <v>60</v>
      </c>
      <c r="I369" s="525">
        <f>VLOOKUP(I362,$B$4:$J$70,7,0)</f>
        <v>70</v>
      </c>
      <c r="J369" s="513" t="s">
        <v>368</v>
      </c>
      <c r="K369" s="516">
        <v>12</v>
      </c>
      <c r="L369" s="517"/>
      <c r="M369" s="524">
        <f>(R369+S369)/2+2*ROUNDUP((IF(K369&lt;26,10.927,11.212))*K369/10,0)</f>
        <v>2029.55956294186</v>
      </c>
      <c r="N369" s="373">
        <f>2*(E366+1)+F366*2</f>
        <v>230</v>
      </c>
      <c r="O369" s="520">
        <f t="shared" si="141"/>
        <v>4667.98699476627</v>
      </c>
      <c r="P369" s="373">
        <f t="shared" si="142"/>
        <v>0.888</v>
      </c>
      <c r="Q369" s="545">
        <f t="shared" si="143"/>
        <v>4145.17245135245</v>
      </c>
      <c r="R369" s="546">
        <f>((I365-H365)^2+H367^2)^0.5</f>
        <v>2001.55956294186</v>
      </c>
      <c r="S369" s="520">
        <f>((I365-H365)^2+I367^2)^0.5</f>
        <v>2001.55956294186</v>
      </c>
      <c r="T369" s="552" t="str">
        <f>ROUND(S369,1)&amp;"~"&amp;ROUND(R369,1)</f>
        <v>2001.6~2001.6</v>
      </c>
      <c r="V369" s="548">
        <f t="shared" si="144"/>
        <v>14</v>
      </c>
    </row>
    <row r="370" spans="2:22">
      <c r="B370" s="358"/>
      <c r="D370" s="358"/>
      <c r="E370" s="495" t="s">
        <v>369</v>
      </c>
      <c r="F370" s="496"/>
      <c r="G370" s="497"/>
      <c r="H370" s="498" t="s">
        <v>370</v>
      </c>
      <c r="I370" s="527"/>
      <c r="J370" s="513" t="s">
        <v>371</v>
      </c>
      <c r="K370" s="522">
        <v>8</v>
      </c>
      <c r="L370" s="517"/>
      <c r="M370" s="524">
        <f>R370+11</f>
        <v>73</v>
      </c>
      <c r="N370" s="528">
        <f>ROUNDDOWN(((VLOOKUP(I362,$B$39:$Z$70,2,0))/(VLOOKUP(I362,$B$39:$Z$70,4,0))-1),0)/4*((VLOOKUP(I362,$B$39:$Z$70,20,0))+1)</f>
        <v>1458</v>
      </c>
      <c r="O370" s="520">
        <f t="shared" si="141"/>
        <v>1064.34</v>
      </c>
      <c r="P370" s="373">
        <f t="shared" si="142"/>
        <v>0.395</v>
      </c>
      <c r="Q370" s="545">
        <f t="shared" si="143"/>
        <v>420.4143</v>
      </c>
      <c r="R370" s="553">
        <f>I369-2*I372</f>
        <v>62</v>
      </c>
      <c r="S370" s="520" t="s">
        <v>360</v>
      </c>
      <c r="T370" s="554"/>
      <c r="V370" s="555"/>
    </row>
    <row r="371" spans="2:22">
      <c r="B371" s="358"/>
      <c r="D371" s="358"/>
      <c r="E371" s="499" t="s">
        <v>372</v>
      </c>
      <c r="F371" s="500" t="s">
        <v>373</v>
      </c>
      <c r="G371" s="501" t="s">
        <v>374</v>
      </c>
      <c r="H371" s="498">
        <f>VLOOKUP(I362,$B$4:$J$70,8,0)</f>
        <v>1370</v>
      </c>
      <c r="I371" s="527"/>
      <c r="J371" s="513" t="s">
        <v>375</v>
      </c>
      <c r="K371" s="522">
        <v>8</v>
      </c>
      <c r="L371" s="517"/>
      <c r="M371" s="524">
        <f>R371+11</f>
        <v>63</v>
      </c>
      <c r="N371" s="529">
        <f>ROUND(E368/4*G366,0)*2</f>
        <v>1272</v>
      </c>
      <c r="O371" s="520">
        <f t="shared" si="141"/>
        <v>801.36</v>
      </c>
      <c r="P371" s="373">
        <f t="shared" si="142"/>
        <v>0.395</v>
      </c>
      <c r="Q371" s="545">
        <f t="shared" si="143"/>
        <v>316.5372</v>
      </c>
      <c r="R371" s="553">
        <f>H369-2*I372</f>
        <v>52</v>
      </c>
      <c r="S371" s="520" t="s">
        <v>360</v>
      </c>
      <c r="T371" s="554"/>
      <c r="V371" s="555"/>
    </row>
    <row r="372" ht="15" spans="2:20">
      <c r="B372" s="358"/>
      <c r="D372" s="358"/>
      <c r="E372" s="502">
        <f>IF(I362=0,0,ROUND(((H365+I365)/2*H369*2+H371*I369+0.2*0.2+0.25*0.05*2)*(H367+I367)/2/1000000,1))</f>
        <v>329.4</v>
      </c>
      <c r="F372" s="503">
        <f>IF(I362=0,0,ROUND(Q370+Q371,1))</f>
        <v>737</v>
      </c>
      <c r="G372" s="504">
        <f>IF(I362=0,0,ROUND(Q364+Q365+Q366+Q367+Q368+Q369,1))</f>
        <v>35161.2</v>
      </c>
      <c r="H372" s="505" t="s">
        <v>376</v>
      </c>
      <c r="I372" s="530">
        <f>$P$3</f>
        <v>4</v>
      </c>
      <c r="J372" s="531" t="s">
        <v>377</v>
      </c>
      <c r="K372" s="532" t="str">
        <f>"C40混凝土:"&amp;ROUND(((H365+I365)/2*H369*2+H371*I369+0.2*0.2+0.25*0.05*2)*(H367+I367)/2/1000000,1)&amp;"m"&amp;"      "&amp;"HPB300:"&amp;ROUND(Q370+Q371,1)&amp;"kg       "&amp;"HRB400:"&amp;ROUND(Q364+Q365+Q366+Q367+Q368+Q369,1)&amp;"kg"</f>
        <v>C40混凝土:329.4m      HPB300:737kg       HRB400:35161.2kg</v>
      </c>
      <c r="L372" s="532"/>
      <c r="M372" s="532"/>
      <c r="N372" s="532"/>
      <c r="O372" s="532"/>
      <c r="P372" s="532"/>
      <c r="Q372" s="556"/>
      <c r="R372" s="557" t="s">
        <v>378</v>
      </c>
      <c r="S372" s="532">
        <f>ROUND(SUM(Q364:Q371)/ROUND(((H365+I365)/2*H369*2+H371*I369+0.2*0.2+0.25*0.05*2)*(H367+I367)/2/1000000,1),1)</f>
        <v>109</v>
      </c>
      <c r="T372" s="558"/>
    </row>
    <row r="374" spans="2:22">
      <c r="B374" s="358" t="str">
        <f>B29</f>
        <v>西U3-1</v>
      </c>
      <c r="D374" s="358"/>
      <c r="E374" s="368" t="s">
        <v>342</v>
      </c>
      <c r="F374" s="369"/>
      <c r="G374" s="369"/>
      <c r="H374" s="482" t="s">
        <v>343</v>
      </c>
      <c r="I374" s="509" t="str">
        <f>B374</f>
        <v>西U3-1</v>
      </c>
      <c r="J374" s="510" t="s">
        <v>344</v>
      </c>
      <c r="K374" s="369" t="s">
        <v>345</v>
      </c>
      <c r="L374" s="369" t="s">
        <v>346</v>
      </c>
      <c r="M374" s="511" t="s">
        <v>347</v>
      </c>
      <c r="N374" s="369" t="s">
        <v>348</v>
      </c>
      <c r="O374" s="511" t="s">
        <v>349</v>
      </c>
      <c r="P374" s="511" t="s">
        <v>350</v>
      </c>
      <c r="Q374" s="537" t="s">
        <v>351</v>
      </c>
      <c r="R374" s="538" t="s">
        <v>352</v>
      </c>
      <c r="S374" s="539"/>
      <c r="T374" s="540"/>
      <c r="V374" s="358" t="s">
        <v>353</v>
      </c>
    </row>
    <row r="375" spans="2:22">
      <c r="B375" s="358"/>
      <c r="D375" s="358"/>
      <c r="E375" s="371"/>
      <c r="F375" s="373"/>
      <c r="G375" s="373"/>
      <c r="H375" s="483"/>
      <c r="I375" s="512"/>
      <c r="J375" s="513"/>
      <c r="K375" s="373"/>
      <c r="L375" s="373"/>
      <c r="M375" s="514"/>
      <c r="N375" s="373"/>
      <c r="O375" s="514"/>
      <c r="P375" s="514"/>
      <c r="Q375" s="541"/>
      <c r="R375" s="542"/>
      <c r="S375" s="543"/>
      <c r="T375" s="544"/>
      <c r="U375" s="358"/>
      <c r="V375" s="358"/>
    </row>
    <row r="376" spans="2:22">
      <c r="B376" s="358"/>
      <c r="D376" s="358"/>
      <c r="E376" s="371"/>
      <c r="F376" s="373"/>
      <c r="G376" s="373"/>
      <c r="H376" s="373" t="s">
        <v>354</v>
      </c>
      <c r="I376" s="515"/>
      <c r="J376" s="513" t="s">
        <v>355</v>
      </c>
      <c r="K376" s="516">
        <f>'1.U型槽主筋验算'!K27</f>
        <v>22</v>
      </c>
      <c r="L376" s="517"/>
      <c r="M376" s="518">
        <f>(R376+S376)/2+ROUNDUP((IF(K376&lt;26,10.927,11.212))*K376/10,0)*2</f>
        <v>2982.358</v>
      </c>
      <c r="N376" s="519">
        <f>ROUNDUP((H379/12.5),0)*IF(I377&gt;600,2,1)</f>
        <v>320</v>
      </c>
      <c r="O376" s="520">
        <f t="shared" ref="O376:O383" si="145">M376*N376/100</f>
        <v>9543.5456</v>
      </c>
      <c r="P376" s="373">
        <f t="shared" ref="P376:P383" si="146">ROUND(K376^2*PI()/4/1000000*7850,3)</f>
        <v>2.984</v>
      </c>
      <c r="Q376" s="545">
        <f t="shared" ref="Q376:Q383" si="147">O376*P376</f>
        <v>28477.9400704</v>
      </c>
      <c r="R376" s="546">
        <f>(H377+I381-I384*2)*2+(H383-I384*2)+(H381-I384*2)*2</f>
        <v>2876.066</v>
      </c>
      <c r="S376" s="520">
        <f>(I377+I381-I384*2)*2+(H383-I384*2)+(H381-I384*2)*2</f>
        <v>2988.65</v>
      </c>
      <c r="T376" s="547">
        <f>R378</f>
        <v>1382</v>
      </c>
      <c r="V376" s="548">
        <f t="shared" ref="V376:V381" si="148">ROUNDUP((IF(K376&lt;26,10.927,11.212))*K376/10,0)</f>
        <v>25</v>
      </c>
    </row>
    <row r="377" spans="2:22">
      <c r="B377" s="358"/>
      <c r="D377" s="358"/>
      <c r="E377" s="484" t="s">
        <v>318</v>
      </c>
      <c r="F377" s="485" t="s">
        <v>356</v>
      </c>
      <c r="G377" s="485" t="s">
        <v>357</v>
      </c>
      <c r="H377" s="486">
        <f>MIN(VLOOKUP(I374,$B$4:$J$70,2,0),VLOOKUP(I374,$B$4:$J$70,3,0))</f>
        <v>613.033</v>
      </c>
      <c r="I377" s="521">
        <f>MAX(VLOOKUP(I374,$B$4:$J$70,2,0),VLOOKUP(I374,$B$4:$J$70,3,0))</f>
        <v>669.325</v>
      </c>
      <c r="J377" s="513" t="s">
        <v>358</v>
      </c>
      <c r="K377" s="522">
        <v>12</v>
      </c>
      <c r="L377" s="517"/>
      <c r="M377" s="518">
        <f>(R377+S377)/2+ROUNDUP((IF(K377&lt;26,10.927,11.212))*K377/10,0)*2</f>
        <v>741.179</v>
      </c>
      <c r="N377" s="523">
        <f>ROUNDUP((H379/12.5*1),0)*2</f>
        <v>320</v>
      </c>
      <c r="O377" s="520">
        <f t="shared" si="145"/>
        <v>2371.7728</v>
      </c>
      <c r="P377" s="373">
        <f t="shared" si="146"/>
        <v>0.888</v>
      </c>
      <c r="Q377" s="545">
        <f t="shared" si="147"/>
        <v>2106.1342464</v>
      </c>
      <c r="R377" s="550">
        <f>H377+I381-I384*2</f>
        <v>685.033</v>
      </c>
      <c r="S377" s="551">
        <f>I377+I381-I384*2</f>
        <v>741.325</v>
      </c>
      <c r="T377" s="552" t="str">
        <f>ROUND(R377,1)&amp;"~"&amp;ROUND(S377,1)</f>
        <v>685~741.3</v>
      </c>
      <c r="V377" s="548">
        <f t="shared" si="148"/>
        <v>14</v>
      </c>
    </row>
    <row r="378" spans="2:22">
      <c r="B378" s="358"/>
      <c r="D378" s="358"/>
      <c r="E378" s="484">
        <f>VLOOKUP(I374,$B$39:$Z$70,3,0)</f>
        <v>109</v>
      </c>
      <c r="F378" s="487">
        <f>VLOOKUP(I374,$B$39:$Z$70,17,0)</f>
        <v>8</v>
      </c>
      <c r="G378" s="485">
        <f>VLOOKUP(I374,$B$39:$Z$70,12,0)</f>
        <v>52</v>
      </c>
      <c r="H378" s="485" t="s">
        <v>303</v>
      </c>
      <c r="I378" s="515"/>
      <c r="J378" s="513" t="s">
        <v>359</v>
      </c>
      <c r="K378" s="516">
        <v>14</v>
      </c>
      <c r="L378" s="517"/>
      <c r="M378" s="524">
        <f>R378+2*ROUNDUP((IF(K378&lt;26,10.927,11.212))*K378/10,0)</f>
        <v>1414</v>
      </c>
      <c r="N378" s="519">
        <f>ROUNDUP(H379/12.5,0)</f>
        <v>160</v>
      </c>
      <c r="O378" s="520">
        <f t="shared" si="145"/>
        <v>2262.4</v>
      </c>
      <c r="P378" s="373">
        <f t="shared" si="146"/>
        <v>1.208</v>
      </c>
      <c r="Q378" s="545">
        <f t="shared" si="147"/>
        <v>2732.9792</v>
      </c>
      <c r="R378" s="553">
        <f>H383-I384*2</f>
        <v>1382</v>
      </c>
      <c r="S378" s="520" t="s">
        <v>360</v>
      </c>
      <c r="T378" s="554"/>
      <c r="V378" s="548">
        <f t="shared" si="148"/>
        <v>16</v>
      </c>
    </row>
    <row r="379" spans="2:22">
      <c r="B379" s="358"/>
      <c r="D379" s="358"/>
      <c r="E379" s="488" t="s">
        <v>361</v>
      </c>
      <c r="F379" s="485" t="s">
        <v>362</v>
      </c>
      <c r="G379" s="485" t="s">
        <v>363</v>
      </c>
      <c r="H379" s="489">
        <f>MAX(VLOOKUP(I374,$B$4:$J$70,4,0),VLOOKUP(I374,$B$4:$J$70,5,0))</f>
        <v>2000</v>
      </c>
      <c r="I379" s="525">
        <f>MIN(VLOOKUP(I374,$B$4:$J$70,4,0),VLOOKUP(I374,$B$4:$J$70,5,0))</f>
        <v>2000</v>
      </c>
      <c r="J379" s="513" t="s">
        <v>364</v>
      </c>
      <c r="K379" s="522">
        <v>14</v>
      </c>
      <c r="L379" s="517"/>
      <c r="M379" s="524">
        <f>R379+2*ROUNDUP((IF(K379&lt;26,10.927,11.212))*K379/10,0)</f>
        <v>253.102597104441</v>
      </c>
      <c r="N379" s="523">
        <f>ROUNDUP(H379/12.5,0)*2</f>
        <v>320</v>
      </c>
      <c r="O379" s="520">
        <f t="shared" si="145"/>
        <v>809.928310734213</v>
      </c>
      <c r="P379" s="373">
        <f t="shared" si="146"/>
        <v>1.208</v>
      </c>
      <c r="Q379" s="545">
        <f t="shared" si="147"/>
        <v>978.393399366929</v>
      </c>
      <c r="R379" s="553">
        <f>((H381+I381-I384*2)+(20-I384*2^0.5))*(2^0.5)</f>
        <v>221.102597104441</v>
      </c>
      <c r="S379" s="520" t="s">
        <v>360</v>
      </c>
      <c r="T379" s="554"/>
      <c r="V379" s="548">
        <f t="shared" si="148"/>
        <v>16</v>
      </c>
    </row>
    <row r="380" spans="2:22">
      <c r="B380" s="358"/>
      <c r="D380" s="358"/>
      <c r="E380" s="490">
        <f>VLOOKUP(I374,$B$39:$Z$70,20,0)</f>
        <v>52</v>
      </c>
      <c r="F380" s="485">
        <f>VLOOKUP(I374,$B$39:$Z$70,23,0)</f>
        <v>52</v>
      </c>
      <c r="G380" s="485">
        <f>VLOOKUP(I374,$B$39:$Z$70,7,0)</f>
        <v>6</v>
      </c>
      <c r="H380" s="491" t="s">
        <v>365</v>
      </c>
      <c r="I380" s="515" t="s">
        <v>366</v>
      </c>
      <c r="J380" s="513" t="s">
        <v>367</v>
      </c>
      <c r="K380" s="516">
        <v>12</v>
      </c>
      <c r="L380" s="517"/>
      <c r="M380" s="524">
        <f>(R380+S380)/2+2*ROUNDUP((IF(K380&lt;26,10.927,11.212))*K380/10,0)</f>
        <v>2020</v>
      </c>
      <c r="N380" s="526">
        <f>4*(G378+1)+(G380-1)*2</f>
        <v>222</v>
      </c>
      <c r="O380" s="520">
        <f t="shared" si="145"/>
        <v>4484.4</v>
      </c>
      <c r="P380" s="373">
        <f t="shared" si="146"/>
        <v>0.888</v>
      </c>
      <c r="Q380" s="545">
        <f t="shared" si="147"/>
        <v>3982.1472</v>
      </c>
      <c r="R380" s="546">
        <f>H379-I384*2</f>
        <v>1992</v>
      </c>
      <c r="S380" s="520">
        <f>I379-I384*2</f>
        <v>1992</v>
      </c>
      <c r="T380" s="552" t="str">
        <f>ROUND(S380,1)&amp;"~"&amp;ROUND(R380,1)</f>
        <v>1992~1992</v>
      </c>
      <c r="V380" s="548">
        <f t="shared" si="148"/>
        <v>14</v>
      </c>
    </row>
    <row r="381" ht="15" spans="2:22">
      <c r="B381" s="358"/>
      <c r="D381" s="358"/>
      <c r="E381" s="492"/>
      <c r="F381" s="493"/>
      <c r="G381" s="493"/>
      <c r="H381" s="494">
        <f>VLOOKUP(I374,$B$4:$J$70,6,0)</f>
        <v>70</v>
      </c>
      <c r="I381" s="525">
        <f>VLOOKUP(I374,$B$4:$J$70,7,0)</f>
        <v>80</v>
      </c>
      <c r="J381" s="513" t="s">
        <v>368</v>
      </c>
      <c r="K381" s="516">
        <v>12</v>
      </c>
      <c r="L381" s="517"/>
      <c r="M381" s="524">
        <f>(R381+S381)/2+2*ROUNDUP((IF(K381&lt;26,10.927,11.212))*K381/10,0)</f>
        <v>2028.79204048397</v>
      </c>
      <c r="N381" s="373">
        <f>2*(E378+1)+F378*2</f>
        <v>236</v>
      </c>
      <c r="O381" s="520">
        <f t="shared" si="145"/>
        <v>4787.94921554216</v>
      </c>
      <c r="P381" s="373">
        <f t="shared" si="146"/>
        <v>0.888</v>
      </c>
      <c r="Q381" s="545">
        <f t="shared" si="147"/>
        <v>4251.69890340144</v>
      </c>
      <c r="R381" s="546">
        <f>((I377-H377)^2+H379^2)^0.5</f>
        <v>2000.79204048397</v>
      </c>
      <c r="S381" s="520">
        <f>((I377-H377)^2+I379^2)^0.5</f>
        <v>2000.79204048397</v>
      </c>
      <c r="T381" s="552" t="str">
        <f>ROUND(S381,1)&amp;"~"&amp;ROUND(R381,1)</f>
        <v>2000.8~2000.8</v>
      </c>
      <c r="V381" s="548">
        <f t="shared" si="148"/>
        <v>14</v>
      </c>
    </row>
    <row r="382" spans="2:22">
      <c r="B382" s="358"/>
      <c r="D382" s="358"/>
      <c r="E382" s="495" t="s">
        <v>369</v>
      </c>
      <c r="F382" s="496"/>
      <c r="G382" s="497"/>
      <c r="H382" s="498" t="s">
        <v>370</v>
      </c>
      <c r="I382" s="527"/>
      <c r="J382" s="513" t="s">
        <v>371</v>
      </c>
      <c r="K382" s="522">
        <v>8</v>
      </c>
      <c r="L382" s="517"/>
      <c r="M382" s="524">
        <f>R382+11</f>
        <v>83</v>
      </c>
      <c r="N382" s="528">
        <f>ROUNDDOWN(((VLOOKUP(I374,$B$39:$Z$70,2,0))/(VLOOKUP(I374,$B$39:$Z$70,4,0))-1),0)/4*((VLOOKUP(I374,$B$39:$Z$70,20,0))+1)</f>
        <v>1457.5</v>
      </c>
      <c r="O382" s="520">
        <f t="shared" si="145"/>
        <v>1209.725</v>
      </c>
      <c r="P382" s="373">
        <f t="shared" si="146"/>
        <v>0.395</v>
      </c>
      <c r="Q382" s="545">
        <f t="shared" si="147"/>
        <v>477.841375</v>
      </c>
      <c r="R382" s="553">
        <f>I381-2*I384</f>
        <v>72</v>
      </c>
      <c r="S382" s="520" t="s">
        <v>360</v>
      </c>
      <c r="T382" s="554"/>
      <c r="V382" s="555"/>
    </row>
    <row r="383" spans="2:22">
      <c r="B383" s="358"/>
      <c r="D383" s="358"/>
      <c r="E383" s="499" t="s">
        <v>372</v>
      </c>
      <c r="F383" s="500" t="s">
        <v>373</v>
      </c>
      <c r="G383" s="501" t="s">
        <v>374</v>
      </c>
      <c r="H383" s="498">
        <f>VLOOKUP(I374,$B$4:$J$70,8,0)</f>
        <v>1390</v>
      </c>
      <c r="I383" s="527"/>
      <c r="J383" s="513" t="s">
        <v>375</v>
      </c>
      <c r="K383" s="522">
        <v>8</v>
      </c>
      <c r="L383" s="517"/>
      <c r="M383" s="524">
        <f>R383+11</f>
        <v>73</v>
      </c>
      <c r="N383" s="529">
        <f>ROUND(E380/4*G378,0)*2</f>
        <v>1352</v>
      </c>
      <c r="O383" s="520">
        <f t="shared" si="145"/>
        <v>986.96</v>
      </c>
      <c r="P383" s="373">
        <f t="shared" si="146"/>
        <v>0.395</v>
      </c>
      <c r="Q383" s="545">
        <f t="shared" si="147"/>
        <v>389.8492</v>
      </c>
      <c r="R383" s="553">
        <f>H381-2*I384</f>
        <v>62</v>
      </c>
      <c r="S383" s="520" t="s">
        <v>360</v>
      </c>
      <c r="T383" s="554"/>
      <c r="V383" s="555"/>
    </row>
    <row r="384" ht="15" spans="2:20">
      <c r="B384" s="358"/>
      <c r="D384" s="358"/>
      <c r="E384" s="502">
        <f>IF(I374=0,0,ROUND(((H377+I377)/2*H381*2+H383*I381+0.2*0.2+0.25*0.05*2)*(H379+I379)/2/1000000,1))</f>
        <v>401.9</v>
      </c>
      <c r="F384" s="503">
        <f>IF(I374=0,0,ROUND(Q382+Q383,1))</f>
        <v>867.7</v>
      </c>
      <c r="G384" s="504">
        <f>IF(I374=0,0,ROUND(Q376+Q377+Q378+Q379+Q380+Q381,1))</f>
        <v>42529.3</v>
      </c>
      <c r="H384" s="505" t="s">
        <v>376</v>
      </c>
      <c r="I384" s="530">
        <f>$P$3</f>
        <v>4</v>
      </c>
      <c r="J384" s="531" t="s">
        <v>377</v>
      </c>
      <c r="K384" s="532" t="str">
        <f>"C40混凝土:"&amp;ROUND(((H377+I377)/2*H381*2+H383*I381+0.2*0.2+0.25*0.05*2)*(H379+I379)/2/1000000,1)&amp;"m"&amp;"      "&amp;"HPB300:"&amp;ROUND(Q382+Q383,1)&amp;"kg       "&amp;"HRB400:"&amp;ROUND(Q376+Q377+Q378+Q379+Q380+Q381,1)&amp;"kg"</f>
        <v>C40混凝土:401.9m      HPB300:867.7kg       HRB400:42529.3kg</v>
      </c>
      <c r="L384" s="532"/>
      <c r="M384" s="532"/>
      <c r="N384" s="532"/>
      <c r="O384" s="532"/>
      <c r="P384" s="532"/>
      <c r="Q384" s="556"/>
      <c r="R384" s="557" t="s">
        <v>378</v>
      </c>
      <c r="S384" s="532">
        <f>ROUND(SUM(Q376:Q383)/ROUND(((H377+I377)/2*H381*2+H383*I381+0.2*0.2+0.25*0.05*2)*(H379+I379)/2/1000000,1),1)</f>
        <v>108</v>
      </c>
      <c r="T384" s="558"/>
    </row>
    <row r="385" ht="15" spans="2:19">
      <c r="B385" s="358"/>
      <c r="D385" s="358"/>
      <c r="E385" s="563"/>
      <c r="F385" s="564"/>
      <c r="G385" s="564"/>
      <c r="H385" s="565"/>
      <c r="I385" s="566"/>
      <c r="J385" s="567"/>
      <c r="K385" s="358"/>
      <c r="L385" s="358"/>
      <c r="M385" s="358"/>
      <c r="N385" s="358"/>
      <c r="O385" s="358"/>
      <c r="P385" s="358"/>
      <c r="Q385" s="358"/>
      <c r="R385" s="358"/>
      <c r="S385" s="358"/>
    </row>
    <row r="386" spans="2:22">
      <c r="B386" s="358" t="str">
        <f>B30</f>
        <v>西U2-1</v>
      </c>
      <c r="D386" s="358"/>
      <c r="E386" s="368" t="s">
        <v>342</v>
      </c>
      <c r="F386" s="369"/>
      <c r="G386" s="369"/>
      <c r="H386" s="482" t="s">
        <v>343</v>
      </c>
      <c r="I386" s="509" t="str">
        <f>B386</f>
        <v>西U2-1</v>
      </c>
      <c r="J386" s="510" t="s">
        <v>344</v>
      </c>
      <c r="K386" s="369" t="s">
        <v>345</v>
      </c>
      <c r="L386" s="369" t="s">
        <v>346</v>
      </c>
      <c r="M386" s="511" t="s">
        <v>347</v>
      </c>
      <c r="N386" s="369" t="s">
        <v>348</v>
      </c>
      <c r="O386" s="511" t="s">
        <v>349</v>
      </c>
      <c r="P386" s="511" t="s">
        <v>350</v>
      </c>
      <c r="Q386" s="537" t="s">
        <v>351</v>
      </c>
      <c r="R386" s="538" t="s">
        <v>352</v>
      </c>
      <c r="S386" s="539"/>
      <c r="T386" s="540"/>
      <c r="V386" s="358" t="s">
        <v>353</v>
      </c>
    </row>
    <row r="387" spans="2:22">
      <c r="B387" s="358"/>
      <c r="D387" s="358"/>
      <c r="E387" s="371"/>
      <c r="F387" s="373"/>
      <c r="G387" s="373"/>
      <c r="H387" s="483"/>
      <c r="I387" s="512"/>
      <c r="J387" s="513"/>
      <c r="K387" s="373"/>
      <c r="L387" s="373"/>
      <c r="M387" s="514"/>
      <c r="N387" s="373"/>
      <c r="O387" s="514"/>
      <c r="P387" s="514"/>
      <c r="Q387" s="541"/>
      <c r="R387" s="542"/>
      <c r="S387" s="543"/>
      <c r="T387" s="544"/>
      <c r="U387" s="358"/>
      <c r="V387" s="358"/>
    </row>
    <row r="388" spans="2:22">
      <c r="B388" s="358"/>
      <c r="D388" s="358"/>
      <c r="E388" s="371"/>
      <c r="F388" s="373"/>
      <c r="G388" s="373"/>
      <c r="H388" s="373" t="s">
        <v>354</v>
      </c>
      <c r="I388" s="515"/>
      <c r="J388" s="513" t="s">
        <v>355</v>
      </c>
      <c r="K388" s="516">
        <f>'1.U型槽主筋验算'!K28</f>
        <v>25</v>
      </c>
      <c r="L388" s="517"/>
      <c r="M388" s="518">
        <f>(R388+S388)/2+ROUNDUP((IF(K388&lt;26,10.927,11.212))*K388/10,0)*2</f>
        <v>4378.112</v>
      </c>
      <c r="N388" s="519">
        <f>ROUNDUP((H391/12.5),0)*IF(I389&gt;600,2,1)</f>
        <v>320</v>
      </c>
      <c r="O388" s="520">
        <f t="shared" ref="O388:O395" si="149">M388*N388/100</f>
        <v>14009.9584</v>
      </c>
      <c r="P388" s="373">
        <f t="shared" ref="P388:P395" si="150">ROUND(K388^2*PI()/4/1000000*7850,3)</f>
        <v>3.853</v>
      </c>
      <c r="Q388" s="545">
        <f t="shared" ref="Q388:Q395" si="151">O388*P388</f>
        <v>53980.3697152</v>
      </c>
      <c r="R388" s="546">
        <f>(H389+I393-I396*2)*2+(H395-I396*2)+(H393-I396*2)*2</f>
        <v>4265.82</v>
      </c>
      <c r="S388" s="520">
        <f>(I389+I393-I396*2)*2+(H395-I396*2)+(H393-I396*2)*2</f>
        <v>4378.404</v>
      </c>
      <c r="T388" s="547">
        <f>R390</f>
        <v>2659</v>
      </c>
      <c r="V388" s="548">
        <f t="shared" ref="V388:V393" si="152">ROUNDUP((IF(K388&lt;26,10.927,11.212))*K388/10,0)</f>
        <v>28</v>
      </c>
    </row>
    <row r="389" spans="2:22">
      <c r="B389" s="358"/>
      <c r="D389" s="358"/>
      <c r="E389" s="484" t="s">
        <v>318</v>
      </c>
      <c r="F389" s="485" t="s">
        <v>356</v>
      </c>
      <c r="G389" s="485" t="s">
        <v>357</v>
      </c>
      <c r="H389" s="486">
        <f>MIN(VLOOKUP(I386,$B$4:$J$70,2,0),VLOOKUP(I386,$B$4:$J$70,3,0))</f>
        <v>669.41</v>
      </c>
      <c r="I389" s="521">
        <f>MAX(VLOOKUP(I386,$B$4:$J$70,2,0),VLOOKUP(I386,$B$4:$J$70,3,0))</f>
        <v>725.702</v>
      </c>
      <c r="J389" s="513" t="s">
        <v>358</v>
      </c>
      <c r="K389" s="522">
        <v>12</v>
      </c>
      <c r="L389" s="517"/>
      <c r="M389" s="518">
        <f>(R389+S389)/2+ROUNDUP((IF(K389&lt;26,10.927,11.212))*K389/10,0)*2</f>
        <v>797.556</v>
      </c>
      <c r="N389" s="523">
        <f>ROUNDUP((H391/12.5*1),0)*2</f>
        <v>320</v>
      </c>
      <c r="O389" s="520">
        <f t="shared" si="149"/>
        <v>2552.1792</v>
      </c>
      <c r="P389" s="373">
        <f t="shared" si="150"/>
        <v>0.888</v>
      </c>
      <c r="Q389" s="545">
        <f t="shared" si="151"/>
        <v>2266.3351296</v>
      </c>
      <c r="R389" s="550">
        <f>H389+I393-I396*2</f>
        <v>741.41</v>
      </c>
      <c r="S389" s="551">
        <f>I389+I393-I396*2</f>
        <v>797.702</v>
      </c>
      <c r="T389" s="552" t="str">
        <f>ROUND(R389,1)&amp;"~"&amp;ROUND(S389,1)</f>
        <v>741.4~797.7</v>
      </c>
      <c r="V389" s="548">
        <f t="shared" si="152"/>
        <v>14</v>
      </c>
    </row>
    <row r="390" spans="2:22">
      <c r="B390" s="358"/>
      <c r="D390" s="358"/>
      <c r="E390" s="484">
        <f>VLOOKUP(I386,$B$39:$Z$70,3,0)</f>
        <v>212</v>
      </c>
      <c r="F390" s="487">
        <f>VLOOKUP(I386,$B$39:$Z$70,17,0)</f>
        <v>8</v>
      </c>
      <c r="G390" s="485">
        <f>VLOOKUP(I386,$B$39:$Z$70,12,0)</f>
        <v>57</v>
      </c>
      <c r="H390" s="485" t="s">
        <v>303</v>
      </c>
      <c r="I390" s="515"/>
      <c r="J390" s="513" t="s">
        <v>359</v>
      </c>
      <c r="K390" s="516">
        <v>14</v>
      </c>
      <c r="L390" s="517"/>
      <c r="M390" s="524">
        <f>R390+2*ROUNDUP((IF(K390&lt;26,10.927,11.212))*K390/10,0)</f>
        <v>2691</v>
      </c>
      <c r="N390" s="519">
        <f>ROUNDUP(H391/12.5,0)</f>
        <v>160</v>
      </c>
      <c r="O390" s="520">
        <f t="shared" si="149"/>
        <v>4305.6</v>
      </c>
      <c r="P390" s="373">
        <f t="shared" si="150"/>
        <v>1.208</v>
      </c>
      <c r="Q390" s="545">
        <f t="shared" si="151"/>
        <v>5201.1648</v>
      </c>
      <c r="R390" s="553">
        <f>H395-I396*2</f>
        <v>2659</v>
      </c>
      <c r="S390" s="520" t="s">
        <v>360</v>
      </c>
      <c r="T390" s="554"/>
      <c r="V390" s="548">
        <f t="shared" si="152"/>
        <v>16</v>
      </c>
    </row>
    <row r="391" spans="2:22">
      <c r="B391" s="358"/>
      <c r="D391" s="358"/>
      <c r="E391" s="488" t="s">
        <v>361</v>
      </c>
      <c r="F391" s="485" t="s">
        <v>362</v>
      </c>
      <c r="G391" s="485" t="s">
        <v>363</v>
      </c>
      <c r="H391" s="489">
        <f>MAX(VLOOKUP(I386,$B$4:$J$70,4,0),VLOOKUP(I386,$B$4:$J$70,5,0))</f>
        <v>2000</v>
      </c>
      <c r="I391" s="525">
        <f>MIN(VLOOKUP(I386,$B$4:$J$70,4,0),VLOOKUP(I386,$B$4:$J$70,5,0))</f>
        <v>2000</v>
      </c>
      <c r="J391" s="513" t="s">
        <v>364</v>
      </c>
      <c r="K391" s="522">
        <v>14</v>
      </c>
      <c r="L391" s="517"/>
      <c r="M391" s="524">
        <f>R391+2*ROUNDUP((IF(K391&lt;26,10.927,11.212))*K391/10,0)</f>
        <v>253.102597104441</v>
      </c>
      <c r="N391" s="523">
        <f>ROUNDUP(H391/12.5,0)*2</f>
        <v>320</v>
      </c>
      <c r="O391" s="520">
        <f t="shared" si="149"/>
        <v>809.928310734213</v>
      </c>
      <c r="P391" s="373">
        <f t="shared" si="150"/>
        <v>1.208</v>
      </c>
      <c r="Q391" s="545">
        <f t="shared" si="151"/>
        <v>978.393399366929</v>
      </c>
      <c r="R391" s="553">
        <f>((H393+I393-I396*2)+(20-I396*2^0.5))*(2^0.5)</f>
        <v>221.102597104441</v>
      </c>
      <c r="S391" s="520" t="s">
        <v>360</v>
      </c>
      <c r="T391" s="554"/>
      <c r="V391" s="548">
        <f t="shared" si="152"/>
        <v>16</v>
      </c>
    </row>
    <row r="392" spans="2:22">
      <c r="B392" s="358"/>
      <c r="D392" s="358"/>
      <c r="E392" s="490">
        <f>VLOOKUP(I386,$B$39:$Z$70,20,0)</f>
        <v>50</v>
      </c>
      <c r="F392" s="485">
        <f>VLOOKUP(I386,$B$39:$Z$70,23,0)</f>
        <v>50</v>
      </c>
      <c r="G392" s="485">
        <f>VLOOKUP(I386,$B$39:$Z$70,7,0)</f>
        <v>6</v>
      </c>
      <c r="H392" s="491" t="s">
        <v>365</v>
      </c>
      <c r="I392" s="515" t="s">
        <v>366</v>
      </c>
      <c r="J392" s="513" t="s">
        <v>367</v>
      </c>
      <c r="K392" s="516">
        <v>12</v>
      </c>
      <c r="L392" s="517"/>
      <c r="M392" s="524">
        <f>(R392+S392)/2+2*ROUNDUP((IF(K392&lt;26,10.927,11.212))*K392/10,0)</f>
        <v>2020</v>
      </c>
      <c r="N392" s="526">
        <f>4*(G390+1)+(G392-1)*2</f>
        <v>242</v>
      </c>
      <c r="O392" s="520">
        <f t="shared" si="149"/>
        <v>4888.4</v>
      </c>
      <c r="P392" s="373">
        <f t="shared" si="150"/>
        <v>0.888</v>
      </c>
      <c r="Q392" s="545">
        <f t="shared" si="151"/>
        <v>4340.8992</v>
      </c>
      <c r="R392" s="546">
        <f>H391-I396*2</f>
        <v>1992</v>
      </c>
      <c r="S392" s="520">
        <f>I391-I396*2</f>
        <v>1992</v>
      </c>
      <c r="T392" s="552" t="str">
        <f>ROUND(S392,1)&amp;"~"&amp;ROUND(R392,1)</f>
        <v>1992~1992</v>
      </c>
      <c r="V392" s="548">
        <f t="shared" si="152"/>
        <v>14</v>
      </c>
    </row>
    <row r="393" ht="15" spans="2:22">
      <c r="B393" s="358"/>
      <c r="D393" s="358"/>
      <c r="E393" s="492"/>
      <c r="F393" s="493"/>
      <c r="G393" s="493"/>
      <c r="H393" s="494">
        <f>VLOOKUP(I386,$B$4:$J$70,6,0)</f>
        <v>70</v>
      </c>
      <c r="I393" s="525">
        <f>VLOOKUP(I386,$B$4:$J$70,7,0)</f>
        <v>80</v>
      </c>
      <c r="J393" s="513" t="s">
        <v>368</v>
      </c>
      <c r="K393" s="516">
        <v>12</v>
      </c>
      <c r="L393" s="517"/>
      <c r="M393" s="524">
        <f>(R393+S393)/2+2*ROUNDUP((IF(K393&lt;26,10.927,11.212))*K393/10,0)</f>
        <v>2028.79204048397</v>
      </c>
      <c r="N393" s="373">
        <f>2*(E390+1)+F390*2</f>
        <v>442</v>
      </c>
      <c r="O393" s="520">
        <f t="shared" si="149"/>
        <v>8967.26081893914</v>
      </c>
      <c r="P393" s="373">
        <f t="shared" si="150"/>
        <v>0.888</v>
      </c>
      <c r="Q393" s="545">
        <f t="shared" si="151"/>
        <v>7962.92760721795</v>
      </c>
      <c r="R393" s="546">
        <f>((I389-H389)^2+H391^2)^0.5</f>
        <v>2000.79204048397</v>
      </c>
      <c r="S393" s="520">
        <f>((I389-H389)^2+I391^2)^0.5</f>
        <v>2000.79204048397</v>
      </c>
      <c r="T393" s="552" t="str">
        <f>ROUND(S393,1)&amp;"~"&amp;ROUND(R393,1)</f>
        <v>2000.8~2000.8</v>
      </c>
      <c r="V393" s="548">
        <f t="shared" si="152"/>
        <v>14</v>
      </c>
    </row>
    <row r="394" spans="2:22">
      <c r="B394" s="358"/>
      <c r="D394" s="358"/>
      <c r="E394" s="495" t="s">
        <v>369</v>
      </c>
      <c r="F394" s="496"/>
      <c r="G394" s="497"/>
      <c r="H394" s="498" t="s">
        <v>370</v>
      </c>
      <c r="I394" s="527"/>
      <c r="J394" s="513" t="s">
        <v>371</v>
      </c>
      <c r="K394" s="522">
        <v>8</v>
      </c>
      <c r="L394" s="517"/>
      <c r="M394" s="524">
        <f>R394+11</f>
        <v>83</v>
      </c>
      <c r="N394" s="528">
        <f>ROUNDDOWN(((VLOOKUP(I386,$B$39:$Z$70,2,0))/(VLOOKUP(I386,$B$39:$Z$70,4,0))-1),0)/4*((VLOOKUP(I386,$B$39:$Z$70,20,0))+1)</f>
        <v>2703</v>
      </c>
      <c r="O394" s="520">
        <f t="shared" si="149"/>
        <v>2243.49</v>
      </c>
      <c r="P394" s="373">
        <f t="shared" si="150"/>
        <v>0.395</v>
      </c>
      <c r="Q394" s="545">
        <f t="shared" si="151"/>
        <v>886.17855</v>
      </c>
      <c r="R394" s="553">
        <f>I393-2*I396</f>
        <v>72</v>
      </c>
      <c r="S394" s="520" t="s">
        <v>360</v>
      </c>
      <c r="T394" s="554"/>
      <c r="V394" s="555"/>
    </row>
    <row r="395" spans="2:22">
      <c r="B395" s="358"/>
      <c r="D395" s="358"/>
      <c r="E395" s="499" t="s">
        <v>372</v>
      </c>
      <c r="F395" s="500" t="s">
        <v>373</v>
      </c>
      <c r="G395" s="501" t="s">
        <v>374</v>
      </c>
      <c r="H395" s="498">
        <f>VLOOKUP(I386,$B$4:$J$70,8,0)</f>
        <v>2667</v>
      </c>
      <c r="I395" s="527"/>
      <c r="J395" s="513" t="s">
        <v>375</v>
      </c>
      <c r="K395" s="522">
        <v>8</v>
      </c>
      <c r="L395" s="517"/>
      <c r="M395" s="524">
        <f>R395+11</f>
        <v>73</v>
      </c>
      <c r="N395" s="529">
        <f>ROUND(E392/4*G390,0)*2</f>
        <v>1426</v>
      </c>
      <c r="O395" s="520">
        <f t="shared" si="149"/>
        <v>1040.98</v>
      </c>
      <c r="P395" s="373">
        <f t="shared" si="150"/>
        <v>0.395</v>
      </c>
      <c r="Q395" s="545">
        <f t="shared" si="151"/>
        <v>411.1871</v>
      </c>
      <c r="R395" s="553">
        <f>H393-2*I396</f>
        <v>62</v>
      </c>
      <c r="S395" s="520" t="s">
        <v>360</v>
      </c>
      <c r="T395" s="554"/>
      <c r="V395" s="555"/>
    </row>
    <row r="396" ht="15" spans="2:20">
      <c r="B396" s="358"/>
      <c r="D396" s="358"/>
      <c r="E396" s="502">
        <f>IF(I386=0,0,ROUND(((H389+I389)/2*H393*2+H395*I393+0.2*0.2+0.25*0.05*2)*(H391+I391)/2/1000000,1))</f>
        <v>622</v>
      </c>
      <c r="F396" s="503">
        <f>IF(I386=0,0,ROUND(Q394+Q395,1))</f>
        <v>1297.4</v>
      </c>
      <c r="G396" s="504">
        <f>IF(I386=0,0,ROUND(Q388+Q389+Q390+Q391+Q392+Q393,1))</f>
        <v>74730.1</v>
      </c>
      <c r="H396" s="505" t="s">
        <v>376</v>
      </c>
      <c r="I396" s="530">
        <f>$P$3</f>
        <v>4</v>
      </c>
      <c r="J396" s="531" t="s">
        <v>377</v>
      </c>
      <c r="K396" s="532" t="str">
        <f>"C40混凝土:"&amp;ROUND(((H389+I389)/2*H393*2+H395*I393+0.2*0.2+0.25*0.05*2)*(H391+I391)/2/1000000,1)&amp;"m"&amp;"      "&amp;"HPB300:"&amp;ROUND(Q394+Q395,1)&amp;"kg       "&amp;"HRB400:"&amp;ROUND(Q388+Q389+Q390+Q391+Q392+Q393,1)&amp;"kg"</f>
        <v>C40混凝土:622m      HPB300:1297.4kg       HRB400:74730.1kg</v>
      </c>
      <c r="L396" s="532"/>
      <c r="M396" s="532"/>
      <c r="N396" s="532"/>
      <c r="O396" s="532"/>
      <c r="P396" s="532"/>
      <c r="Q396" s="556"/>
      <c r="R396" s="557" t="s">
        <v>378</v>
      </c>
      <c r="S396" s="532">
        <f>ROUND(SUM(Q388:Q395)/ROUND(((H389+I389)/2*H393*2+H395*I393+0.2*0.2+0.25*0.05*2)*(H391+I391)/2/1000000,1),1)</f>
        <v>122.2</v>
      </c>
      <c r="T396" s="558"/>
    </row>
    <row r="398" spans="2:22">
      <c r="B398" s="358" t="str">
        <f>B31</f>
        <v>西U6-2</v>
      </c>
      <c r="D398" s="358"/>
      <c r="E398" s="368" t="s">
        <v>342</v>
      </c>
      <c r="F398" s="369"/>
      <c r="G398" s="369"/>
      <c r="H398" s="482" t="s">
        <v>343</v>
      </c>
      <c r="I398" s="509" t="str">
        <f>B398</f>
        <v>西U6-2</v>
      </c>
      <c r="J398" s="510" t="s">
        <v>344</v>
      </c>
      <c r="K398" s="369" t="s">
        <v>345</v>
      </c>
      <c r="L398" s="369" t="s">
        <v>346</v>
      </c>
      <c r="M398" s="511" t="s">
        <v>347</v>
      </c>
      <c r="N398" s="369" t="s">
        <v>348</v>
      </c>
      <c r="O398" s="511" t="s">
        <v>349</v>
      </c>
      <c r="P398" s="511" t="s">
        <v>350</v>
      </c>
      <c r="Q398" s="537" t="s">
        <v>351</v>
      </c>
      <c r="R398" s="538" t="s">
        <v>352</v>
      </c>
      <c r="S398" s="539"/>
      <c r="T398" s="540"/>
      <c r="V398" s="358" t="s">
        <v>353</v>
      </c>
    </row>
    <row r="399" spans="2:22">
      <c r="B399" s="358"/>
      <c r="D399" s="358"/>
      <c r="E399" s="371"/>
      <c r="F399" s="373"/>
      <c r="G399" s="373"/>
      <c r="H399" s="483"/>
      <c r="I399" s="512"/>
      <c r="J399" s="513"/>
      <c r="K399" s="373"/>
      <c r="L399" s="373"/>
      <c r="M399" s="514"/>
      <c r="N399" s="373"/>
      <c r="O399" s="514"/>
      <c r="P399" s="514"/>
      <c r="Q399" s="541"/>
      <c r="R399" s="542"/>
      <c r="S399" s="543"/>
      <c r="T399" s="544"/>
      <c r="U399" s="358"/>
      <c r="V399" s="358"/>
    </row>
    <row r="400" spans="2:22">
      <c r="B400" s="358"/>
      <c r="D400" s="358"/>
      <c r="E400" s="371"/>
      <c r="F400" s="373"/>
      <c r="G400" s="373"/>
      <c r="H400" s="373" t="s">
        <v>354</v>
      </c>
      <c r="I400" s="515"/>
      <c r="J400" s="513" t="s">
        <v>355</v>
      </c>
      <c r="K400" s="516">
        <f>'1.U型槽主筋验算'!K29</f>
        <v>22</v>
      </c>
      <c r="L400" s="517"/>
      <c r="M400" s="518">
        <f>(R400+S400)/2+ROUNDUP((IF(K400&lt;26,10.927,11.212))*K400/10,0)*2</f>
        <v>2014.863</v>
      </c>
      <c r="N400" s="519">
        <f>ROUNDUP((H403/12.5),0)*IF(I401&gt;600,2,1)</f>
        <v>160</v>
      </c>
      <c r="O400" s="520">
        <f t="shared" ref="O400:O407" si="153">M400*N400/100</f>
        <v>3223.7808</v>
      </c>
      <c r="P400" s="373">
        <f t="shared" ref="P400:P407" si="154">ROUND(K400^2*PI()/4/1000000*7850,3)</f>
        <v>2.984</v>
      </c>
      <c r="Q400" s="545">
        <f t="shared" ref="Q400:Q407" si="155">O400*P400</f>
        <v>9619.7619072</v>
      </c>
      <c r="R400" s="546">
        <f>(H401+I405-I408*2)*2+(H407-I408*2)+(H405-I408*2)*2</f>
        <v>1885.864</v>
      </c>
      <c r="S400" s="520">
        <f>(I401+I405-I408*2)*2+(H407-I408*2)+(H405-I408*2)*2</f>
        <v>2043.862</v>
      </c>
      <c r="T400" s="547">
        <f>R402</f>
        <v>946.5</v>
      </c>
      <c r="V400" s="548">
        <f t="shared" ref="V400:V405" si="156">ROUNDUP((IF(K400&lt;26,10.927,11.212))*K400/10,0)</f>
        <v>25</v>
      </c>
    </row>
    <row r="401" spans="2:22">
      <c r="B401" s="358"/>
      <c r="D401" s="358"/>
      <c r="E401" s="484" t="s">
        <v>318</v>
      </c>
      <c r="F401" s="485" t="s">
        <v>356</v>
      </c>
      <c r="G401" s="485" t="s">
        <v>357</v>
      </c>
      <c r="H401" s="486">
        <f>MIN(VLOOKUP(I398,$B$4:$J$70,2,0),VLOOKUP(I398,$B$4:$J$70,3,0))</f>
        <v>375.682</v>
      </c>
      <c r="I401" s="521">
        <f>MAX(VLOOKUP(I398,$B$4:$J$70,2,0),VLOOKUP(I398,$B$4:$J$70,3,0))</f>
        <v>454.681</v>
      </c>
      <c r="J401" s="513" t="s">
        <v>358</v>
      </c>
      <c r="K401" s="522">
        <v>12</v>
      </c>
      <c r="L401" s="517"/>
      <c r="M401" s="518">
        <f>(R401+S401)/2+ROUNDUP((IF(K401&lt;26,10.927,11.212))*K401/10,0)*2</f>
        <v>495.1815</v>
      </c>
      <c r="N401" s="523">
        <f>ROUNDUP((H403/12.5*1),0)*2</f>
        <v>320</v>
      </c>
      <c r="O401" s="520">
        <f t="shared" si="153"/>
        <v>1584.5808</v>
      </c>
      <c r="P401" s="373">
        <f t="shared" si="154"/>
        <v>0.888</v>
      </c>
      <c r="Q401" s="545">
        <f t="shared" si="155"/>
        <v>1407.1077504</v>
      </c>
      <c r="R401" s="550">
        <f>H401+I405-I408*2</f>
        <v>427.682</v>
      </c>
      <c r="S401" s="551">
        <f>I401+I405-I408*2</f>
        <v>506.681</v>
      </c>
      <c r="T401" s="552" t="str">
        <f>ROUND(R401,1)&amp;"~"&amp;ROUND(S401,1)</f>
        <v>427.7~506.7</v>
      </c>
      <c r="V401" s="548">
        <f t="shared" si="156"/>
        <v>14</v>
      </c>
    </row>
    <row r="402" spans="2:22">
      <c r="B402" s="358"/>
      <c r="D402" s="358"/>
      <c r="E402" s="484">
        <f>VLOOKUP(I398,$B$39:$Z$70,3,0)</f>
        <v>75</v>
      </c>
      <c r="F402" s="487">
        <f>VLOOKUP(I398,$B$39:$Z$70,17,0)</f>
        <v>4</v>
      </c>
      <c r="G402" s="485">
        <f>VLOOKUP(I398,$B$39:$Z$70,12,0)</f>
        <v>35</v>
      </c>
      <c r="H402" s="485" t="s">
        <v>303</v>
      </c>
      <c r="I402" s="515"/>
      <c r="J402" s="513" t="s">
        <v>359</v>
      </c>
      <c r="K402" s="516">
        <v>14</v>
      </c>
      <c r="L402" s="517"/>
      <c r="M402" s="524">
        <f>R402+2*ROUNDUP((IF(K402&lt;26,10.927,11.212))*K402/10,0)</f>
        <v>978.5</v>
      </c>
      <c r="N402" s="519">
        <f>ROUNDUP(H403/12.5,0)</f>
        <v>160</v>
      </c>
      <c r="O402" s="520">
        <f t="shared" si="153"/>
        <v>1565.6</v>
      </c>
      <c r="P402" s="373">
        <f t="shared" si="154"/>
        <v>1.208</v>
      </c>
      <c r="Q402" s="545">
        <f t="shared" si="155"/>
        <v>1891.2448</v>
      </c>
      <c r="R402" s="553">
        <f>H407-I408*2</f>
        <v>946.5</v>
      </c>
      <c r="S402" s="520" t="s">
        <v>360</v>
      </c>
      <c r="T402" s="554"/>
      <c r="V402" s="548">
        <f t="shared" si="156"/>
        <v>16</v>
      </c>
    </row>
    <row r="403" spans="2:22">
      <c r="B403" s="358"/>
      <c r="D403" s="358"/>
      <c r="E403" s="488" t="s">
        <v>361</v>
      </c>
      <c r="F403" s="485" t="s">
        <v>362</v>
      </c>
      <c r="G403" s="485" t="s">
        <v>363</v>
      </c>
      <c r="H403" s="489">
        <f>MAX(VLOOKUP(I398,$B$4:$J$70,4,0),VLOOKUP(I398,$B$4:$J$70,5,0))</f>
        <v>2000</v>
      </c>
      <c r="I403" s="525">
        <f>MIN(VLOOKUP(I398,$B$4:$J$70,4,0),VLOOKUP(I398,$B$4:$J$70,5,0))</f>
        <v>2000</v>
      </c>
      <c r="J403" s="513" t="s">
        <v>364</v>
      </c>
      <c r="K403" s="522">
        <v>14</v>
      </c>
      <c r="L403" s="517"/>
      <c r="M403" s="524">
        <f>R403+2*ROUNDUP((IF(K403&lt;26,10.927,11.212))*K403/10,0)</f>
        <v>196.534054609518</v>
      </c>
      <c r="N403" s="523">
        <f>ROUNDUP(H403/12.5,0)*2</f>
        <v>320</v>
      </c>
      <c r="O403" s="520">
        <f t="shared" si="153"/>
        <v>628.908974750456</v>
      </c>
      <c r="P403" s="373">
        <f t="shared" si="154"/>
        <v>1.208</v>
      </c>
      <c r="Q403" s="545">
        <f t="shared" si="155"/>
        <v>759.722041498551</v>
      </c>
      <c r="R403" s="553">
        <f>((H405+I405-I408*2)+(20-I408*2^0.5))*(2^0.5)</f>
        <v>164.534054609518</v>
      </c>
      <c r="S403" s="520" t="s">
        <v>360</v>
      </c>
      <c r="T403" s="554"/>
      <c r="V403" s="548">
        <f t="shared" si="156"/>
        <v>16</v>
      </c>
    </row>
    <row r="404" spans="2:22">
      <c r="B404" s="358"/>
      <c r="D404" s="358"/>
      <c r="E404" s="490">
        <f>VLOOKUP(I398,$B$39:$Z$70,20,0)</f>
        <v>49</v>
      </c>
      <c r="F404" s="485">
        <f>VLOOKUP(I398,$B$39:$Z$70,23,0)</f>
        <v>49</v>
      </c>
      <c r="G404" s="485">
        <f>VLOOKUP(I398,$B$39:$Z$70,7,0)</f>
        <v>4</v>
      </c>
      <c r="H404" s="491" t="s">
        <v>365</v>
      </c>
      <c r="I404" s="515" t="s">
        <v>366</v>
      </c>
      <c r="J404" s="513" t="s">
        <v>367</v>
      </c>
      <c r="K404" s="516">
        <v>12</v>
      </c>
      <c r="L404" s="517"/>
      <c r="M404" s="524">
        <f>(R404+S404)/2+2*ROUNDUP((IF(K404&lt;26,10.927,11.212))*K404/10,0)</f>
        <v>2020</v>
      </c>
      <c r="N404" s="526">
        <f>4*(G402+1)+(G404-1)*2</f>
        <v>150</v>
      </c>
      <c r="O404" s="520">
        <f t="shared" si="153"/>
        <v>3030</v>
      </c>
      <c r="P404" s="373">
        <f t="shared" si="154"/>
        <v>0.888</v>
      </c>
      <c r="Q404" s="545">
        <f t="shared" si="155"/>
        <v>2690.64</v>
      </c>
      <c r="R404" s="546">
        <f>H403-I408*2</f>
        <v>1992</v>
      </c>
      <c r="S404" s="520">
        <f>I403-I408*2</f>
        <v>1992</v>
      </c>
      <c r="T404" s="552" t="str">
        <f>ROUND(S404,1)&amp;"~"&amp;ROUND(R404,1)</f>
        <v>1992~1992</v>
      </c>
      <c r="V404" s="548">
        <f t="shared" si="156"/>
        <v>14</v>
      </c>
    </row>
    <row r="405" ht="15" spans="2:22">
      <c r="B405" s="358"/>
      <c r="D405" s="358"/>
      <c r="E405" s="492"/>
      <c r="F405" s="493"/>
      <c r="G405" s="493"/>
      <c r="H405" s="494">
        <f>VLOOKUP(I398,$B$4:$J$70,6,0)</f>
        <v>50</v>
      </c>
      <c r="I405" s="525">
        <f>VLOOKUP(I398,$B$4:$J$70,7,0)</f>
        <v>60</v>
      </c>
      <c r="J405" s="513" t="s">
        <v>368</v>
      </c>
      <c r="K405" s="516">
        <v>12</v>
      </c>
      <c r="L405" s="517"/>
      <c r="M405" s="524">
        <f>(R405+S405)/2+2*ROUNDUP((IF(K405&lt;26,10.927,11.212))*K405/10,0)</f>
        <v>2029.55960241033</v>
      </c>
      <c r="N405" s="373">
        <f>2*(E402+1)+F402*2</f>
        <v>160</v>
      </c>
      <c r="O405" s="520">
        <f t="shared" si="153"/>
        <v>3247.29536385653</v>
      </c>
      <c r="P405" s="373">
        <f t="shared" si="154"/>
        <v>0.888</v>
      </c>
      <c r="Q405" s="545">
        <f t="shared" si="155"/>
        <v>2883.5982831046</v>
      </c>
      <c r="R405" s="546">
        <f>((I401-H401)^2+H403^2)^0.5</f>
        <v>2001.55960241033</v>
      </c>
      <c r="S405" s="520">
        <f>((I401-H401)^2+I403^2)^0.5</f>
        <v>2001.55960241033</v>
      </c>
      <c r="T405" s="552" t="str">
        <f>ROUND(S405,1)&amp;"~"&amp;ROUND(R405,1)</f>
        <v>2001.6~2001.6</v>
      </c>
      <c r="V405" s="548">
        <f t="shared" si="156"/>
        <v>14</v>
      </c>
    </row>
    <row r="406" spans="2:22">
      <c r="B406" s="358"/>
      <c r="D406" s="358"/>
      <c r="E406" s="495" t="s">
        <v>369</v>
      </c>
      <c r="F406" s="496"/>
      <c r="G406" s="497"/>
      <c r="H406" s="498" t="s">
        <v>370</v>
      </c>
      <c r="I406" s="527"/>
      <c r="J406" s="513" t="s">
        <v>371</v>
      </c>
      <c r="K406" s="522">
        <v>8</v>
      </c>
      <c r="L406" s="517"/>
      <c r="M406" s="524">
        <f>R406+11</f>
        <v>63</v>
      </c>
      <c r="N406" s="528">
        <f>ROUNDDOWN(((VLOOKUP(I398,$B$39:$Z$70,2,0))/(VLOOKUP(I398,$B$39:$Z$70,4,0))-1),0)/4*((VLOOKUP(I398,$B$39:$Z$70,20,0))+1)</f>
        <v>937.5</v>
      </c>
      <c r="O406" s="520">
        <f t="shared" si="153"/>
        <v>590.625</v>
      </c>
      <c r="P406" s="373">
        <f t="shared" si="154"/>
        <v>0.395</v>
      </c>
      <c r="Q406" s="545">
        <f t="shared" si="155"/>
        <v>233.296875</v>
      </c>
      <c r="R406" s="553">
        <f>I405-2*I408</f>
        <v>52</v>
      </c>
      <c r="S406" s="520" t="s">
        <v>360</v>
      </c>
      <c r="T406" s="554"/>
      <c r="V406" s="555"/>
    </row>
    <row r="407" spans="2:22">
      <c r="B407" s="358"/>
      <c r="D407" s="358"/>
      <c r="E407" s="499" t="s">
        <v>372</v>
      </c>
      <c r="F407" s="500" t="s">
        <v>373</v>
      </c>
      <c r="G407" s="501" t="s">
        <v>374</v>
      </c>
      <c r="H407" s="498">
        <f>VLOOKUP(I398,$B$4:$J$70,8,0)</f>
        <v>954.5</v>
      </c>
      <c r="I407" s="527"/>
      <c r="J407" s="513" t="s">
        <v>375</v>
      </c>
      <c r="K407" s="522">
        <v>8</v>
      </c>
      <c r="L407" s="517"/>
      <c r="M407" s="524">
        <f>R407+11</f>
        <v>53</v>
      </c>
      <c r="N407" s="529">
        <f>ROUND(E404/4*G402,0)*2</f>
        <v>858</v>
      </c>
      <c r="O407" s="520">
        <f t="shared" si="153"/>
        <v>454.74</v>
      </c>
      <c r="P407" s="373">
        <f t="shared" si="154"/>
        <v>0.395</v>
      </c>
      <c r="Q407" s="545">
        <f t="shared" si="155"/>
        <v>179.6223</v>
      </c>
      <c r="R407" s="553">
        <f>H405-2*I408</f>
        <v>42</v>
      </c>
      <c r="S407" s="520" t="s">
        <v>360</v>
      </c>
      <c r="T407" s="554"/>
      <c r="V407" s="555"/>
    </row>
    <row r="408" ht="15" spans="2:20">
      <c r="B408" s="358"/>
      <c r="D408" s="358"/>
      <c r="E408" s="502">
        <f>IF(I398=0,0,ROUND(((H401+I401)/2*H405*2+H407*I405+0.2*0.2+0.25*0.05*2)*(H403+I403)/2/1000000,1))</f>
        <v>197.6</v>
      </c>
      <c r="F408" s="503">
        <f>IF(I398=0,0,ROUND(Q406+Q407,1))</f>
        <v>412.9</v>
      </c>
      <c r="G408" s="504">
        <f>IF(I398=0,0,ROUND(Q400+Q401+Q402+Q403+Q404+Q405,1))</f>
        <v>19252.1</v>
      </c>
      <c r="H408" s="505" t="s">
        <v>376</v>
      </c>
      <c r="I408" s="530">
        <f>$P$3</f>
        <v>4</v>
      </c>
      <c r="J408" s="531" t="s">
        <v>377</v>
      </c>
      <c r="K408" s="532" t="str">
        <f>"C40混凝土:"&amp;ROUND(((H401+I401)/2*H405*2+H407*I405+0.2*0.2+0.25*0.05*2)*(H403+I403)/2/1000000,1)&amp;"m"&amp;"      "&amp;"HPB300:"&amp;ROUND(Q406+Q407,1)&amp;"kg       "&amp;"HRB400:"&amp;ROUND(Q400+Q401+Q402+Q403+Q404+Q405,1)&amp;"kg"</f>
        <v>C40混凝土:197.6m      HPB300:412.9kg       HRB400:19252.1kg</v>
      </c>
      <c r="L408" s="532"/>
      <c r="M408" s="532"/>
      <c r="N408" s="532"/>
      <c r="O408" s="532"/>
      <c r="P408" s="532"/>
      <c r="Q408" s="556"/>
      <c r="R408" s="557" t="s">
        <v>378</v>
      </c>
      <c r="S408" s="532">
        <f>ROUND(SUM(Q400:Q407)/ROUND(((H401+I401)/2*H405*2+H407*I405+0.2*0.2+0.25*0.05*2)*(H403+I403)/2/1000000,1),1)</f>
        <v>99.5</v>
      </c>
      <c r="T408" s="558"/>
    </row>
    <row r="410" spans="2:22">
      <c r="B410" s="358" t="str">
        <f>B32</f>
        <v>西U5-2</v>
      </c>
      <c r="D410" s="358"/>
      <c r="E410" s="368" t="s">
        <v>342</v>
      </c>
      <c r="F410" s="369"/>
      <c r="G410" s="369"/>
      <c r="H410" s="482" t="s">
        <v>343</v>
      </c>
      <c r="I410" s="509" t="str">
        <f>B410</f>
        <v>西U5-2</v>
      </c>
      <c r="J410" s="510" t="s">
        <v>344</v>
      </c>
      <c r="K410" s="369" t="s">
        <v>345</v>
      </c>
      <c r="L410" s="369" t="s">
        <v>346</v>
      </c>
      <c r="M410" s="511" t="s">
        <v>347</v>
      </c>
      <c r="N410" s="369" t="s">
        <v>348</v>
      </c>
      <c r="O410" s="511" t="s">
        <v>349</v>
      </c>
      <c r="P410" s="511" t="s">
        <v>350</v>
      </c>
      <c r="Q410" s="537" t="s">
        <v>351</v>
      </c>
      <c r="R410" s="538" t="s">
        <v>352</v>
      </c>
      <c r="S410" s="539"/>
      <c r="T410" s="540"/>
      <c r="V410" s="358" t="s">
        <v>353</v>
      </c>
    </row>
    <row r="411" spans="2:22">
      <c r="B411" s="358"/>
      <c r="D411" s="358"/>
      <c r="E411" s="371"/>
      <c r="F411" s="373"/>
      <c r="G411" s="373"/>
      <c r="H411" s="483"/>
      <c r="I411" s="512"/>
      <c r="J411" s="513"/>
      <c r="K411" s="373"/>
      <c r="L411" s="373"/>
      <c r="M411" s="514"/>
      <c r="N411" s="373"/>
      <c r="O411" s="514"/>
      <c r="P411" s="514"/>
      <c r="Q411" s="541"/>
      <c r="R411" s="542"/>
      <c r="S411" s="543"/>
      <c r="T411" s="544"/>
      <c r="U411" s="358"/>
      <c r="V411" s="358"/>
    </row>
    <row r="412" spans="2:22">
      <c r="B412" s="358"/>
      <c r="D412" s="358"/>
      <c r="E412" s="371"/>
      <c r="F412" s="373"/>
      <c r="G412" s="373"/>
      <c r="H412" s="373" t="s">
        <v>354</v>
      </c>
      <c r="I412" s="515"/>
      <c r="J412" s="513" t="s">
        <v>355</v>
      </c>
      <c r="K412" s="516">
        <f>'1.U型槽主筋验算'!K30</f>
        <v>25</v>
      </c>
      <c r="L412" s="517"/>
      <c r="M412" s="518">
        <f>(R412+S412)/2+ROUNDUP((IF(K412&lt;26,10.927,11.212))*K412/10,0)*2</f>
        <v>2239.096</v>
      </c>
      <c r="N412" s="519">
        <f>ROUNDUP((H415/12.5),0)*IF(I413&gt;600,2,1)</f>
        <v>160</v>
      </c>
      <c r="O412" s="520">
        <f t="shared" ref="O412:O419" si="157">M412*N412/100</f>
        <v>3582.5536</v>
      </c>
      <c r="P412" s="373">
        <f t="shared" ref="P412:P419" si="158">ROUND(K412^2*PI()/4/1000000*7850,3)</f>
        <v>3.853</v>
      </c>
      <c r="Q412" s="545">
        <f t="shared" ref="Q412:Q419" si="159">O412*P412</f>
        <v>13803.5790208</v>
      </c>
      <c r="R412" s="546">
        <f>(H413+I417-I420*2)*2+(H419-I420*2)+(H417-I420*2)*2</f>
        <v>2104.098</v>
      </c>
      <c r="S412" s="520">
        <f>(I413+I417-I420*2)*2+(H419-I420*2)+(H417-I420*2)*2</f>
        <v>2262.094</v>
      </c>
      <c r="T412" s="547">
        <f>R414</f>
        <v>966.5</v>
      </c>
      <c r="V412" s="548">
        <f t="shared" ref="V412:V417" si="160">ROUNDUP((IF(K412&lt;26,10.927,11.212))*K412/10,0)</f>
        <v>28</v>
      </c>
    </row>
    <row r="413" spans="2:22">
      <c r="B413" s="358"/>
      <c r="D413" s="358"/>
      <c r="E413" s="484" t="s">
        <v>318</v>
      </c>
      <c r="F413" s="485" t="s">
        <v>356</v>
      </c>
      <c r="G413" s="485" t="s">
        <v>357</v>
      </c>
      <c r="H413" s="486">
        <f>MIN(VLOOKUP(I410,$B$4:$J$70,2,0),VLOOKUP(I410,$B$4:$J$70,3,0))</f>
        <v>454.799</v>
      </c>
      <c r="I413" s="521">
        <f>MAX(VLOOKUP(I410,$B$4:$J$70,2,0),VLOOKUP(I410,$B$4:$J$70,3,0))</f>
        <v>533.797</v>
      </c>
      <c r="J413" s="513" t="s">
        <v>358</v>
      </c>
      <c r="K413" s="522">
        <v>12</v>
      </c>
      <c r="L413" s="517"/>
      <c r="M413" s="518">
        <f>(R413+S413)/2+ROUNDUP((IF(K413&lt;26,10.927,11.212))*K413/10,0)*2</f>
        <v>584.298</v>
      </c>
      <c r="N413" s="523">
        <f>ROUNDUP((H415/12.5*1),0)*2</f>
        <v>320</v>
      </c>
      <c r="O413" s="520">
        <f t="shared" si="157"/>
        <v>1869.7536</v>
      </c>
      <c r="P413" s="373">
        <f t="shared" si="158"/>
        <v>0.888</v>
      </c>
      <c r="Q413" s="545">
        <f t="shared" si="159"/>
        <v>1660.3411968</v>
      </c>
      <c r="R413" s="550">
        <f>H413+I417-I420*2</f>
        <v>516.799</v>
      </c>
      <c r="S413" s="551">
        <f>I413+I417-I420*2</f>
        <v>595.797</v>
      </c>
      <c r="T413" s="552" t="str">
        <f>ROUND(R413,1)&amp;"~"&amp;ROUND(S413,1)</f>
        <v>516.8~595.8</v>
      </c>
      <c r="V413" s="548">
        <f t="shared" si="160"/>
        <v>14</v>
      </c>
    </row>
    <row r="414" spans="2:22">
      <c r="B414" s="358"/>
      <c r="D414" s="358"/>
      <c r="E414" s="484">
        <f>VLOOKUP(I410,$B$39:$Z$70,3,0)</f>
        <v>76</v>
      </c>
      <c r="F414" s="487">
        <f>VLOOKUP(I410,$B$39:$Z$70,17,0)</f>
        <v>6</v>
      </c>
      <c r="G414" s="485">
        <f>VLOOKUP(I410,$B$39:$Z$70,12,0)</f>
        <v>41</v>
      </c>
      <c r="H414" s="485" t="s">
        <v>303</v>
      </c>
      <c r="I414" s="515"/>
      <c r="J414" s="513" t="s">
        <v>359</v>
      </c>
      <c r="K414" s="516">
        <v>14</v>
      </c>
      <c r="L414" s="517"/>
      <c r="M414" s="524">
        <f>R414+2*ROUNDUP((IF(K414&lt;26,10.927,11.212))*K414/10,0)</f>
        <v>998.5</v>
      </c>
      <c r="N414" s="519">
        <f>ROUNDUP(H415/12.5,0)</f>
        <v>160</v>
      </c>
      <c r="O414" s="520">
        <f t="shared" si="157"/>
        <v>1597.6</v>
      </c>
      <c r="P414" s="373">
        <f t="shared" si="158"/>
        <v>1.208</v>
      </c>
      <c r="Q414" s="545">
        <f t="shared" si="159"/>
        <v>1929.9008</v>
      </c>
      <c r="R414" s="553">
        <f>H419-I420*2</f>
        <v>966.5</v>
      </c>
      <c r="S414" s="520" t="s">
        <v>360</v>
      </c>
      <c r="T414" s="554"/>
      <c r="V414" s="548">
        <f t="shared" si="160"/>
        <v>16</v>
      </c>
    </row>
    <row r="415" spans="2:22">
      <c r="B415" s="358"/>
      <c r="D415" s="358"/>
      <c r="E415" s="488" t="s">
        <v>361</v>
      </c>
      <c r="F415" s="485" t="s">
        <v>362</v>
      </c>
      <c r="G415" s="485" t="s">
        <v>363</v>
      </c>
      <c r="H415" s="489">
        <f>MAX(VLOOKUP(I410,$B$4:$J$70,4,0),VLOOKUP(I410,$B$4:$J$70,5,0))</f>
        <v>2000</v>
      </c>
      <c r="I415" s="525">
        <f>MIN(VLOOKUP(I410,$B$4:$J$70,4,0),VLOOKUP(I410,$B$4:$J$70,5,0))</f>
        <v>2000</v>
      </c>
      <c r="J415" s="513" t="s">
        <v>364</v>
      </c>
      <c r="K415" s="522">
        <v>14</v>
      </c>
      <c r="L415" s="517"/>
      <c r="M415" s="524">
        <f>R415+2*ROUNDUP((IF(K415&lt;26,10.927,11.212))*K415/10,0)</f>
        <v>224.81832585698</v>
      </c>
      <c r="N415" s="523">
        <f>ROUNDUP(H415/12.5,0)*2</f>
        <v>320</v>
      </c>
      <c r="O415" s="520">
        <f t="shared" si="157"/>
        <v>719.418642742334</v>
      </c>
      <c r="P415" s="373">
        <f t="shared" si="158"/>
        <v>1.208</v>
      </c>
      <c r="Q415" s="545">
        <f t="shared" si="159"/>
        <v>869.05772043274</v>
      </c>
      <c r="R415" s="553">
        <f>((H417+I417-I420*2)+(20-I420*2^0.5))*(2^0.5)</f>
        <v>192.81832585698</v>
      </c>
      <c r="S415" s="520" t="s">
        <v>360</v>
      </c>
      <c r="T415" s="554"/>
      <c r="V415" s="548">
        <f t="shared" si="160"/>
        <v>16</v>
      </c>
    </row>
    <row r="416" spans="2:22">
      <c r="B416" s="358"/>
      <c r="D416" s="358"/>
      <c r="E416" s="490">
        <f>VLOOKUP(I410,$B$39:$Z$70,20,0)</f>
        <v>48</v>
      </c>
      <c r="F416" s="485">
        <f>VLOOKUP(I410,$B$39:$Z$70,23,0)</f>
        <v>48</v>
      </c>
      <c r="G416" s="485">
        <f>VLOOKUP(I410,$B$39:$Z$70,7,0)</f>
        <v>4</v>
      </c>
      <c r="H416" s="491" t="s">
        <v>365</v>
      </c>
      <c r="I416" s="515" t="s">
        <v>366</v>
      </c>
      <c r="J416" s="513" t="s">
        <v>367</v>
      </c>
      <c r="K416" s="516">
        <v>12</v>
      </c>
      <c r="L416" s="517"/>
      <c r="M416" s="524">
        <f>(R416+S416)/2+2*ROUNDUP((IF(K416&lt;26,10.927,11.212))*K416/10,0)</f>
        <v>2020</v>
      </c>
      <c r="N416" s="526">
        <f>4*(G414+1)+(G416-1)*2</f>
        <v>174</v>
      </c>
      <c r="O416" s="520">
        <f t="shared" si="157"/>
        <v>3514.8</v>
      </c>
      <c r="P416" s="373">
        <f t="shared" si="158"/>
        <v>0.888</v>
      </c>
      <c r="Q416" s="545">
        <f t="shared" si="159"/>
        <v>3121.1424</v>
      </c>
      <c r="R416" s="546">
        <f>H415-I420*2</f>
        <v>1992</v>
      </c>
      <c r="S416" s="520">
        <f>I415-I420*2</f>
        <v>1992</v>
      </c>
      <c r="T416" s="552" t="str">
        <f>ROUND(S416,1)&amp;"~"&amp;ROUND(R416,1)</f>
        <v>1992~1992</v>
      </c>
      <c r="V416" s="548">
        <f t="shared" si="160"/>
        <v>14</v>
      </c>
    </row>
    <row r="417" ht="15" spans="2:22">
      <c r="B417" s="358"/>
      <c r="D417" s="358"/>
      <c r="E417" s="492"/>
      <c r="F417" s="493"/>
      <c r="G417" s="493"/>
      <c r="H417" s="494">
        <f>VLOOKUP(I410,$B$4:$J$70,6,0)</f>
        <v>60</v>
      </c>
      <c r="I417" s="525">
        <f>VLOOKUP(I410,$B$4:$J$70,7,0)</f>
        <v>70</v>
      </c>
      <c r="J417" s="513" t="s">
        <v>368</v>
      </c>
      <c r="K417" s="516">
        <v>12</v>
      </c>
      <c r="L417" s="517"/>
      <c r="M417" s="524">
        <f>(R417+S417)/2+2*ROUNDUP((IF(K417&lt;26,10.927,11.212))*K417/10,0)</f>
        <v>2029.55956294186</v>
      </c>
      <c r="N417" s="373">
        <f>2*(E414+1)+F414*2</f>
        <v>166</v>
      </c>
      <c r="O417" s="520">
        <f t="shared" si="157"/>
        <v>3369.06887448348</v>
      </c>
      <c r="P417" s="373">
        <f t="shared" si="158"/>
        <v>0.888</v>
      </c>
      <c r="Q417" s="545">
        <f t="shared" si="159"/>
        <v>2991.73316054133</v>
      </c>
      <c r="R417" s="546">
        <f>((I413-H413)^2+H415^2)^0.5</f>
        <v>2001.55956294186</v>
      </c>
      <c r="S417" s="520">
        <f>((I413-H413)^2+I415^2)^0.5</f>
        <v>2001.55956294186</v>
      </c>
      <c r="T417" s="552" t="str">
        <f>ROUND(S417,1)&amp;"~"&amp;ROUND(R417,1)</f>
        <v>2001.6~2001.6</v>
      </c>
      <c r="V417" s="548">
        <f t="shared" si="160"/>
        <v>14</v>
      </c>
    </row>
    <row r="418" spans="2:22">
      <c r="B418" s="358"/>
      <c r="D418" s="358"/>
      <c r="E418" s="495" t="s">
        <v>369</v>
      </c>
      <c r="F418" s="496"/>
      <c r="G418" s="497"/>
      <c r="H418" s="498" t="s">
        <v>370</v>
      </c>
      <c r="I418" s="527"/>
      <c r="J418" s="513" t="s">
        <v>371</v>
      </c>
      <c r="K418" s="522">
        <v>8</v>
      </c>
      <c r="L418" s="517"/>
      <c r="M418" s="524">
        <f>R418+11</f>
        <v>73</v>
      </c>
      <c r="N418" s="528">
        <f>ROUNDDOWN(((VLOOKUP(I410,$B$39:$Z$70,2,0))/(VLOOKUP(I410,$B$39:$Z$70,4,0))-1),0)/4*((VLOOKUP(I410,$B$39:$Z$70,20,0))+1)</f>
        <v>931</v>
      </c>
      <c r="O418" s="520">
        <f t="shared" si="157"/>
        <v>679.63</v>
      </c>
      <c r="P418" s="373">
        <f t="shared" si="158"/>
        <v>0.395</v>
      </c>
      <c r="Q418" s="545">
        <f t="shared" si="159"/>
        <v>268.45385</v>
      </c>
      <c r="R418" s="553">
        <f>I417-2*I420</f>
        <v>62</v>
      </c>
      <c r="S418" s="520" t="s">
        <v>360</v>
      </c>
      <c r="T418" s="554"/>
      <c r="V418" s="555"/>
    </row>
    <row r="419" spans="2:22">
      <c r="B419" s="358"/>
      <c r="D419" s="358"/>
      <c r="E419" s="499" t="s">
        <v>372</v>
      </c>
      <c r="F419" s="500" t="s">
        <v>373</v>
      </c>
      <c r="G419" s="501" t="s">
        <v>374</v>
      </c>
      <c r="H419" s="498">
        <f>VLOOKUP(I410,$B$4:$J$70,8,0)</f>
        <v>974.5</v>
      </c>
      <c r="I419" s="527"/>
      <c r="J419" s="513" t="s">
        <v>375</v>
      </c>
      <c r="K419" s="522">
        <v>8</v>
      </c>
      <c r="L419" s="517"/>
      <c r="M419" s="524">
        <f>R419+11</f>
        <v>63</v>
      </c>
      <c r="N419" s="529">
        <f>ROUND(E416/4*G414,0)*2</f>
        <v>984</v>
      </c>
      <c r="O419" s="520">
        <f t="shared" si="157"/>
        <v>619.92</v>
      </c>
      <c r="P419" s="373">
        <f t="shared" si="158"/>
        <v>0.395</v>
      </c>
      <c r="Q419" s="545">
        <f t="shared" si="159"/>
        <v>244.8684</v>
      </c>
      <c r="R419" s="553">
        <f>H417-2*I420</f>
        <v>52</v>
      </c>
      <c r="S419" s="520" t="s">
        <v>360</v>
      </c>
      <c r="T419" s="554"/>
      <c r="V419" s="555"/>
    </row>
    <row r="420" ht="15" spans="2:20">
      <c r="B420" s="358"/>
      <c r="D420" s="358"/>
      <c r="E420" s="502">
        <f>IF(I410=0,0,ROUND(((H413+I413)/2*H417*2+H419*I417+0.2*0.2+0.25*0.05*2)*(H415+I415)/2/1000000,1))</f>
        <v>255.1</v>
      </c>
      <c r="F420" s="503">
        <f>IF(I410=0,0,ROUND(Q418+Q419,1))</f>
        <v>513.3</v>
      </c>
      <c r="G420" s="504">
        <f>IF(I410=0,0,ROUND(Q412+Q413+Q414+Q415+Q416+Q417,1))</f>
        <v>24375.8</v>
      </c>
      <c r="H420" s="505" t="s">
        <v>376</v>
      </c>
      <c r="I420" s="530">
        <f>$P$3</f>
        <v>4</v>
      </c>
      <c r="J420" s="531" t="s">
        <v>377</v>
      </c>
      <c r="K420" s="532" t="str">
        <f>"C40混凝土:"&amp;ROUND(((H413+I413)/2*H417*2+H419*I417+0.2*0.2+0.25*0.05*2)*(H415+I415)/2/1000000,1)&amp;"m"&amp;"      "&amp;"HPB300:"&amp;ROUND(Q418+Q419,1)&amp;"kg       "&amp;"HRB400:"&amp;ROUND(Q412+Q413+Q414+Q415+Q416+Q417,1)&amp;"kg"</f>
        <v>C40混凝土:255.1m      HPB300:513.3kg       HRB400:24375.8kg</v>
      </c>
      <c r="L420" s="532"/>
      <c r="M420" s="532"/>
      <c r="N420" s="532"/>
      <c r="O420" s="532"/>
      <c r="P420" s="532"/>
      <c r="Q420" s="556"/>
      <c r="R420" s="557" t="s">
        <v>378</v>
      </c>
      <c r="S420" s="532">
        <f>ROUND(SUM(Q412:Q419)/ROUND(((H413+I413)/2*H417*2+H419*I417+0.2*0.2+0.25*0.05*2)*(H415+I415)/2/1000000,1),1)</f>
        <v>97.6</v>
      </c>
      <c r="T420" s="558"/>
    </row>
    <row r="422" spans="2:22">
      <c r="B422" s="358" t="str">
        <f>B33</f>
        <v>西U4-2</v>
      </c>
      <c r="D422" s="358"/>
      <c r="E422" s="368" t="s">
        <v>342</v>
      </c>
      <c r="F422" s="369"/>
      <c r="G422" s="369"/>
      <c r="H422" s="482" t="s">
        <v>343</v>
      </c>
      <c r="I422" s="509" t="str">
        <f>B422</f>
        <v>西U4-2</v>
      </c>
      <c r="J422" s="510" t="s">
        <v>344</v>
      </c>
      <c r="K422" s="369" t="s">
        <v>345</v>
      </c>
      <c r="L422" s="369" t="s">
        <v>346</v>
      </c>
      <c r="M422" s="511" t="s">
        <v>347</v>
      </c>
      <c r="N422" s="369" t="s">
        <v>348</v>
      </c>
      <c r="O422" s="511" t="s">
        <v>349</v>
      </c>
      <c r="P422" s="511" t="s">
        <v>350</v>
      </c>
      <c r="Q422" s="537" t="s">
        <v>351</v>
      </c>
      <c r="R422" s="538" t="s">
        <v>352</v>
      </c>
      <c r="S422" s="539"/>
      <c r="T422" s="540"/>
      <c r="V422" s="358" t="s">
        <v>353</v>
      </c>
    </row>
    <row r="423" spans="2:22">
      <c r="B423" s="358"/>
      <c r="D423" s="358"/>
      <c r="E423" s="371"/>
      <c r="F423" s="373"/>
      <c r="G423" s="373"/>
      <c r="H423" s="483"/>
      <c r="I423" s="512"/>
      <c r="J423" s="513"/>
      <c r="K423" s="373"/>
      <c r="L423" s="373"/>
      <c r="M423" s="514"/>
      <c r="N423" s="373"/>
      <c r="O423" s="514"/>
      <c r="P423" s="514"/>
      <c r="Q423" s="541"/>
      <c r="R423" s="542"/>
      <c r="S423" s="543"/>
      <c r="T423" s="544"/>
      <c r="U423" s="358"/>
      <c r="V423" s="358"/>
    </row>
    <row r="424" spans="2:22">
      <c r="B424" s="358"/>
      <c r="D424" s="358"/>
      <c r="E424" s="371"/>
      <c r="F424" s="373"/>
      <c r="G424" s="373"/>
      <c r="H424" s="373" t="s">
        <v>354</v>
      </c>
      <c r="I424" s="515"/>
      <c r="J424" s="513" t="s">
        <v>355</v>
      </c>
      <c r="K424" s="516">
        <f>'1.U型槽主筋验算'!K31</f>
        <v>20</v>
      </c>
      <c r="L424" s="517"/>
      <c r="M424" s="518">
        <f>(R424+S424)/2+ROUNDUP((IF(K424&lt;26,10.927,11.212))*K424/10,0)*2</f>
        <v>2330.83</v>
      </c>
      <c r="N424" s="519">
        <f>ROUNDUP((H427/12.5),0)*IF(I425&gt;600,2,1)</f>
        <v>320</v>
      </c>
      <c r="O424" s="520">
        <f t="shared" ref="O424:O431" si="161">M424*N424/100</f>
        <v>7458.656</v>
      </c>
      <c r="P424" s="373">
        <f t="shared" ref="P424:P431" si="162">ROUND(K424^2*PI()/4/1000000*7850,3)</f>
        <v>2.466</v>
      </c>
      <c r="Q424" s="545">
        <f t="shared" ref="Q424:Q431" si="163">O424*P424</f>
        <v>18393.045696</v>
      </c>
      <c r="R424" s="546">
        <f>(H425+I429-I432*2)*2+(H431-I432*2)+(H429-I432*2)*2</f>
        <v>2207.832</v>
      </c>
      <c r="S424" s="520">
        <f>(I425+I429-I432*2)*2+(H431-I432*2)+(H429-I432*2)*2</f>
        <v>2365.828</v>
      </c>
      <c r="T424" s="547">
        <f>R426</f>
        <v>912</v>
      </c>
      <c r="V424" s="548">
        <f t="shared" ref="V424:V429" si="164">ROUNDUP((IF(K424&lt;26,10.927,11.212))*K424/10,0)</f>
        <v>22</v>
      </c>
    </row>
    <row r="425" spans="2:22">
      <c r="B425" s="358"/>
      <c r="D425" s="358"/>
      <c r="E425" s="484" t="s">
        <v>318</v>
      </c>
      <c r="F425" s="485" t="s">
        <v>356</v>
      </c>
      <c r="G425" s="485" t="s">
        <v>357</v>
      </c>
      <c r="H425" s="486">
        <f>MIN(VLOOKUP(I422,$B$4:$J$70,2,0),VLOOKUP(I422,$B$4:$J$70,3,0))</f>
        <v>533.916</v>
      </c>
      <c r="I425" s="521">
        <f>MAX(VLOOKUP(I422,$B$4:$J$70,2,0),VLOOKUP(I422,$B$4:$J$70,3,0))</f>
        <v>612.914</v>
      </c>
      <c r="J425" s="513" t="s">
        <v>358</v>
      </c>
      <c r="K425" s="522">
        <v>12</v>
      </c>
      <c r="L425" s="517"/>
      <c r="M425" s="518">
        <f>(R425+S425)/2+ROUNDUP((IF(K425&lt;26,10.927,11.212))*K425/10,0)*2</f>
        <v>663.415</v>
      </c>
      <c r="N425" s="523">
        <f>ROUNDUP((H427/12.5*1),0)*2</f>
        <v>320</v>
      </c>
      <c r="O425" s="520">
        <f t="shared" si="161"/>
        <v>2122.928</v>
      </c>
      <c r="P425" s="373">
        <f t="shared" si="162"/>
        <v>0.888</v>
      </c>
      <c r="Q425" s="545">
        <f t="shared" si="163"/>
        <v>1885.160064</v>
      </c>
      <c r="R425" s="550">
        <f>H425+I429-I432*2</f>
        <v>595.916</v>
      </c>
      <c r="S425" s="551">
        <f>I425+I429-I432*2</f>
        <v>674.914</v>
      </c>
      <c r="T425" s="552" t="str">
        <f>ROUND(R425,1)&amp;"~"&amp;ROUND(S425,1)</f>
        <v>595.9~674.9</v>
      </c>
      <c r="V425" s="548">
        <f t="shared" si="164"/>
        <v>14</v>
      </c>
    </row>
    <row r="426" spans="2:22">
      <c r="B426" s="358"/>
      <c r="D426" s="358"/>
      <c r="E426" s="484">
        <f>VLOOKUP(I422,$B$39:$Z$70,3,0)</f>
        <v>72</v>
      </c>
      <c r="F426" s="487">
        <f>VLOOKUP(I422,$B$39:$Z$70,17,0)</f>
        <v>6</v>
      </c>
      <c r="G426" s="485">
        <f>VLOOKUP(I422,$B$39:$Z$70,12,0)</f>
        <v>48</v>
      </c>
      <c r="H426" s="485" t="s">
        <v>303</v>
      </c>
      <c r="I426" s="515"/>
      <c r="J426" s="513" t="s">
        <v>359</v>
      </c>
      <c r="K426" s="516">
        <v>14</v>
      </c>
      <c r="L426" s="517"/>
      <c r="M426" s="524">
        <f>R426+2*ROUNDUP((IF(K426&lt;26,10.927,11.212))*K426/10,0)</f>
        <v>944</v>
      </c>
      <c r="N426" s="519">
        <f>ROUNDUP(H427/12.5,0)</f>
        <v>160</v>
      </c>
      <c r="O426" s="520">
        <f t="shared" si="161"/>
        <v>1510.4</v>
      </c>
      <c r="P426" s="373">
        <f t="shared" si="162"/>
        <v>1.208</v>
      </c>
      <c r="Q426" s="545">
        <f t="shared" si="163"/>
        <v>1824.5632</v>
      </c>
      <c r="R426" s="553">
        <f>H431-I432*2</f>
        <v>912</v>
      </c>
      <c r="S426" s="520" t="s">
        <v>360</v>
      </c>
      <c r="T426" s="554"/>
      <c r="V426" s="548">
        <f t="shared" si="164"/>
        <v>16</v>
      </c>
    </row>
    <row r="427" spans="2:22">
      <c r="B427" s="358"/>
      <c r="D427" s="358"/>
      <c r="E427" s="488" t="s">
        <v>361</v>
      </c>
      <c r="F427" s="485" t="s">
        <v>362</v>
      </c>
      <c r="G427" s="485" t="s">
        <v>363</v>
      </c>
      <c r="H427" s="489">
        <f>MAX(VLOOKUP(I422,$B$4:$J$70,4,0),VLOOKUP(I422,$B$4:$J$70,5,0))</f>
        <v>2000</v>
      </c>
      <c r="I427" s="525">
        <f>MIN(VLOOKUP(I422,$B$4:$J$70,4,0),VLOOKUP(I422,$B$4:$J$70,5,0))</f>
        <v>2000</v>
      </c>
      <c r="J427" s="513" t="s">
        <v>364</v>
      </c>
      <c r="K427" s="522">
        <v>14</v>
      </c>
      <c r="L427" s="517"/>
      <c r="M427" s="524">
        <f>R427+2*ROUNDUP((IF(K427&lt;26,10.927,11.212))*K427/10,0)</f>
        <v>224.81832585698</v>
      </c>
      <c r="N427" s="523">
        <f>ROUNDUP(H427/12.5,0)*2</f>
        <v>320</v>
      </c>
      <c r="O427" s="520">
        <f t="shared" si="161"/>
        <v>719.418642742334</v>
      </c>
      <c r="P427" s="373">
        <f t="shared" si="162"/>
        <v>1.208</v>
      </c>
      <c r="Q427" s="545">
        <f t="shared" si="163"/>
        <v>869.05772043274</v>
      </c>
      <c r="R427" s="553">
        <f>((H429+I429-I432*2)+(20-I432*2^0.5))*(2^0.5)</f>
        <v>192.81832585698</v>
      </c>
      <c r="S427" s="520" t="s">
        <v>360</v>
      </c>
      <c r="T427" s="554"/>
      <c r="V427" s="548">
        <f t="shared" si="164"/>
        <v>16</v>
      </c>
    </row>
    <row r="428" spans="2:22">
      <c r="B428" s="358"/>
      <c r="D428" s="358"/>
      <c r="E428" s="490">
        <f>VLOOKUP(I422,$B$39:$Z$70,20,0)</f>
        <v>47</v>
      </c>
      <c r="F428" s="485">
        <f>VLOOKUP(I422,$B$39:$Z$70,23,0)</f>
        <v>47</v>
      </c>
      <c r="G428" s="485">
        <f>VLOOKUP(I422,$B$39:$Z$70,7,0)</f>
        <v>4</v>
      </c>
      <c r="H428" s="491" t="s">
        <v>365</v>
      </c>
      <c r="I428" s="515" t="s">
        <v>366</v>
      </c>
      <c r="J428" s="513" t="s">
        <v>367</v>
      </c>
      <c r="K428" s="516">
        <v>12</v>
      </c>
      <c r="L428" s="517"/>
      <c r="M428" s="524">
        <f>(R428+S428)/2+2*ROUNDUP((IF(K428&lt;26,10.927,11.212))*K428/10,0)</f>
        <v>2020</v>
      </c>
      <c r="N428" s="526">
        <f>4*(G426+1)+(G428-1)*2</f>
        <v>202</v>
      </c>
      <c r="O428" s="520">
        <f t="shared" si="161"/>
        <v>4080.4</v>
      </c>
      <c r="P428" s="373">
        <f t="shared" si="162"/>
        <v>0.888</v>
      </c>
      <c r="Q428" s="545">
        <f t="shared" si="163"/>
        <v>3623.3952</v>
      </c>
      <c r="R428" s="546">
        <f>H427-I432*2</f>
        <v>1992</v>
      </c>
      <c r="S428" s="520">
        <f>I427-I432*2</f>
        <v>1992</v>
      </c>
      <c r="T428" s="552" t="str">
        <f>ROUND(S428,1)&amp;"~"&amp;ROUND(R428,1)</f>
        <v>1992~1992</v>
      </c>
      <c r="V428" s="548">
        <f t="shared" si="164"/>
        <v>14</v>
      </c>
    </row>
    <row r="429" ht="15" spans="2:22">
      <c r="B429" s="358"/>
      <c r="D429" s="358"/>
      <c r="E429" s="492"/>
      <c r="F429" s="493"/>
      <c r="G429" s="493"/>
      <c r="H429" s="494">
        <f>VLOOKUP(I422,$B$4:$J$70,6,0)</f>
        <v>60</v>
      </c>
      <c r="I429" s="525">
        <f>VLOOKUP(I422,$B$4:$J$70,7,0)</f>
        <v>70</v>
      </c>
      <c r="J429" s="513" t="s">
        <v>368</v>
      </c>
      <c r="K429" s="516">
        <v>12</v>
      </c>
      <c r="L429" s="517"/>
      <c r="M429" s="524">
        <f>(R429+S429)/2+2*ROUNDUP((IF(K429&lt;26,10.927,11.212))*K429/10,0)</f>
        <v>2029.55956294186</v>
      </c>
      <c r="N429" s="373">
        <f>2*(E426+1)+F426*2</f>
        <v>158</v>
      </c>
      <c r="O429" s="520">
        <f t="shared" si="161"/>
        <v>3206.70410944814</v>
      </c>
      <c r="P429" s="373">
        <f t="shared" si="162"/>
        <v>0.888</v>
      </c>
      <c r="Q429" s="545">
        <f t="shared" si="163"/>
        <v>2847.55324918994</v>
      </c>
      <c r="R429" s="546">
        <f>((I425-H425)^2+H427^2)^0.5</f>
        <v>2001.55956294186</v>
      </c>
      <c r="S429" s="520">
        <f>((I425-H425)^2+I427^2)^0.5</f>
        <v>2001.55956294186</v>
      </c>
      <c r="T429" s="552" t="str">
        <f>ROUND(S429,1)&amp;"~"&amp;ROUND(R429,1)</f>
        <v>2001.6~2001.6</v>
      </c>
      <c r="V429" s="548">
        <f t="shared" si="164"/>
        <v>14</v>
      </c>
    </row>
    <row r="430" spans="2:22">
      <c r="B430" s="358"/>
      <c r="D430" s="358"/>
      <c r="E430" s="495" t="s">
        <v>369</v>
      </c>
      <c r="F430" s="496"/>
      <c r="G430" s="497"/>
      <c r="H430" s="498" t="s">
        <v>370</v>
      </c>
      <c r="I430" s="527"/>
      <c r="J430" s="513" t="s">
        <v>371</v>
      </c>
      <c r="K430" s="522">
        <v>8</v>
      </c>
      <c r="L430" s="517"/>
      <c r="M430" s="524">
        <f>R430+11</f>
        <v>73</v>
      </c>
      <c r="N430" s="528">
        <f>ROUNDDOWN(((VLOOKUP(I422,$B$39:$Z$70,2,0))/(VLOOKUP(I422,$B$39:$Z$70,4,0))-1),0)/4*((VLOOKUP(I422,$B$39:$Z$70,20,0))+1)</f>
        <v>864</v>
      </c>
      <c r="O430" s="520">
        <f t="shared" si="161"/>
        <v>630.72</v>
      </c>
      <c r="P430" s="373">
        <f t="shared" si="162"/>
        <v>0.395</v>
      </c>
      <c r="Q430" s="545">
        <f t="shared" si="163"/>
        <v>249.1344</v>
      </c>
      <c r="R430" s="553">
        <f>I429-2*I432</f>
        <v>62</v>
      </c>
      <c r="S430" s="520" t="s">
        <v>360</v>
      </c>
      <c r="T430" s="554"/>
      <c r="V430" s="555"/>
    </row>
    <row r="431" spans="2:22">
      <c r="B431" s="358"/>
      <c r="D431" s="358"/>
      <c r="E431" s="499" t="s">
        <v>372</v>
      </c>
      <c r="F431" s="500" t="s">
        <v>373</v>
      </c>
      <c r="G431" s="501" t="s">
        <v>374</v>
      </c>
      <c r="H431" s="498">
        <f>VLOOKUP(I422,$B$4:$J$70,8,0)</f>
        <v>920</v>
      </c>
      <c r="I431" s="527"/>
      <c r="J431" s="513" t="s">
        <v>375</v>
      </c>
      <c r="K431" s="522">
        <v>8</v>
      </c>
      <c r="L431" s="517"/>
      <c r="M431" s="524">
        <f>R431+11</f>
        <v>63</v>
      </c>
      <c r="N431" s="529">
        <f>ROUND(E428/4*G426,0)*2</f>
        <v>1128</v>
      </c>
      <c r="O431" s="520">
        <f t="shared" si="161"/>
        <v>710.64</v>
      </c>
      <c r="P431" s="373">
        <f t="shared" si="162"/>
        <v>0.395</v>
      </c>
      <c r="Q431" s="545">
        <f t="shared" si="163"/>
        <v>280.7028</v>
      </c>
      <c r="R431" s="553">
        <f>H429-2*I432</f>
        <v>52</v>
      </c>
      <c r="S431" s="520" t="s">
        <v>360</v>
      </c>
      <c r="T431" s="554"/>
      <c r="V431" s="555"/>
    </row>
    <row r="432" ht="15" spans="2:20">
      <c r="B432" s="358"/>
      <c r="D432" s="358"/>
      <c r="E432" s="502">
        <f>IF(I422=0,0,ROUND(((H425+I425)/2*H429*2+H431*I429+0.2*0.2+0.25*0.05*2)*(H427+I427)/2/1000000,1))</f>
        <v>266.4</v>
      </c>
      <c r="F432" s="503">
        <f>IF(I422=0,0,ROUND(Q430+Q431,1))</f>
        <v>529.8</v>
      </c>
      <c r="G432" s="504">
        <f>IF(I422=0,0,ROUND(Q424+Q425+Q426+Q427+Q428+Q429,1))</f>
        <v>29442.8</v>
      </c>
      <c r="H432" s="505" t="s">
        <v>376</v>
      </c>
      <c r="I432" s="530">
        <f>$P$3</f>
        <v>4</v>
      </c>
      <c r="J432" s="531" t="s">
        <v>377</v>
      </c>
      <c r="K432" s="532" t="str">
        <f>"C40混凝土:"&amp;ROUND(((H425+I425)/2*H429*2+H431*I429+0.2*0.2+0.25*0.05*2)*(H427+I427)/2/1000000,1)&amp;"m"&amp;"      "&amp;"HPB300:"&amp;ROUND(Q430+Q431,1)&amp;"kg       "&amp;"HRB400:"&amp;ROUND(Q424+Q425+Q426+Q427+Q428+Q429,1)&amp;"kg"</f>
        <v>C40混凝土:266.4m      HPB300:529.8kg       HRB400:29442.8kg</v>
      </c>
      <c r="L432" s="532"/>
      <c r="M432" s="532"/>
      <c r="N432" s="532"/>
      <c r="O432" s="532"/>
      <c r="P432" s="532"/>
      <c r="Q432" s="556"/>
      <c r="R432" s="557" t="s">
        <v>378</v>
      </c>
      <c r="S432" s="532">
        <f>ROUND(SUM(Q424:Q431)/ROUND(((H425+I425)/2*H429*2+H431*I429+0.2*0.2+0.25*0.05*2)*(H427+I427)/2/1000000,1),1)</f>
        <v>112.5</v>
      </c>
      <c r="T432" s="558"/>
    </row>
    <row r="434" spans="2:22">
      <c r="B434" s="358" t="str">
        <f>B34</f>
        <v>西U3-2</v>
      </c>
      <c r="D434" s="358"/>
      <c r="E434" s="368" t="s">
        <v>342</v>
      </c>
      <c r="F434" s="369"/>
      <c r="G434" s="369"/>
      <c r="H434" s="482" t="s">
        <v>343</v>
      </c>
      <c r="I434" s="509" t="str">
        <f>B434</f>
        <v>西U3-2</v>
      </c>
      <c r="J434" s="510" t="s">
        <v>344</v>
      </c>
      <c r="K434" s="369" t="s">
        <v>345</v>
      </c>
      <c r="L434" s="369" t="s">
        <v>346</v>
      </c>
      <c r="M434" s="511" t="s">
        <v>347</v>
      </c>
      <c r="N434" s="369" t="s">
        <v>348</v>
      </c>
      <c r="O434" s="511" t="s">
        <v>349</v>
      </c>
      <c r="P434" s="511" t="s">
        <v>350</v>
      </c>
      <c r="Q434" s="537" t="s">
        <v>351</v>
      </c>
      <c r="R434" s="538" t="s">
        <v>352</v>
      </c>
      <c r="S434" s="539"/>
      <c r="T434" s="540"/>
      <c r="V434" s="358" t="s">
        <v>353</v>
      </c>
    </row>
    <row r="435" spans="2:22">
      <c r="B435" s="358"/>
      <c r="D435" s="358"/>
      <c r="E435" s="371"/>
      <c r="F435" s="373"/>
      <c r="G435" s="373"/>
      <c r="H435" s="483"/>
      <c r="I435" s="512"/>
      <c r="J435" s="513"/>
      <c r="K435" s="373"/>
      <c r="L435" s="373"/>
      <c r="M435" s="514"/>
      <c r="N435" s="373"/>
      <c r="O435" s="514"/>
      <c r="P435" s="514"/>
      <c r="Q435" s="541"/>
      <c r="R435" s="542"/>
      <c r="S435" s="543"/>
      <c r="T435" s="544"/>
      <c r="U435" s="358"/>
      <c r="V435" s="358"/>
    </row>
    <row r="436" spans="2:22">
      <c r="B436" s="358"/>
      <c r="D436" s="358"/>
      <c r="E436" s="371"/>
      <c r="F436" s="373"/>
      <c r="G436" s="373"/>
      <c r="H436" s="373" t="s">
        <v>354</v>
      </c>
      <c r="I436" s="515"/>
      <c r="J436" s="513" t="s">
        <v>355</v>
      </c>
      <c r="K436" s="516">
        <f>'1.U型槽主筋验算'!K32</f>
        <v>22</v>
      </c>
      <c r="L436" s="517"/>
      <c r="M436" s="518">
        <f>(R436+S436)/2+ROUNDUP((IF(K436&lt;26,10.927,11.212))*K436/10,0)*2</f>
        <v>2835.358</v>
      </c>
      <c r="N436" s="519">
        <f>ROUNDUP((H439/12.5),0)*IF(I437&gt;600,2,1)</f>
        <v>320</v>
      </c>
      <c r="O436" s="520">
        <f t="shared" ref="O436:O443" si="165">M436*N436/100</f>
        <v>9073.1456</v>
      </c>
      <c r="P436" s="373">
        <f t="shared" ref="P436:P443" si="166">ROUND(K436^2*PI()/4/1000000*7850,3)</f>
        <v>2.984</v>
      </c>
      <c r="Q436" s="545">
        <f t="shared" ref="Q436:Q443" si="167">O436*P436</f>
        <v>27074.2664704</v>
      </c>
      <c r="R436" s="546">
        <f>(H437+I441-I444*2)*2+(H443-I444*2)+(H441-I444*2)*2</f>
        <v>2729.066</v>
      </c>
      <c r="S436" s="520">
        <f>(I437+I441-I444*2)*2+(H443-I444*2)+(H441-I444*2)*2</f>
        <v>2841.65</v>
      </c>
      <c r="T436" s="547">
        <f>R438</f>
        <v>1235</v>
      </c>
      <c r="V436" s="548">
        <f t="shared" ref="V436:V441" si="168">ROUNDUP((IF(K436&lt;26,10.927,11.212))*K436/10,0)</f>
        <v>25</v>
      </c>
    </row>
    <row r="437" spans="2:22">
      <c r="B437" s="358"/>
      <c r="D437" s="358"/>
      <c r="E437" s="484" t="s">
        <v>318</v>
      </c>
      <c r="F437" s="485" t="s">
        <v>356</v>
      </c>
      <c r="G437" s="485" t="s">
        <v>357</v>
      </c>
      <c r="H437" s="486">
        <f>MIN(VLOOKUP(I434,$B$4:$J$70,2,0),VLOOKUP(I434,$B$4:$J$70,3,0))</f>
        <v>613.033</v>
      </c>
      <c r="I437" s="521">
        <f>MAX(VLOOKUP(I434,$B$4:$J$70,2,0),VLOOKUP(I434,$B$4:$J$70,3,0))</f>
        <v>669.325</v>
      </c>
      <c r="J437" s="513" t="s">
        <v>358</v>
      </c>
      <c r="K437" s="522">
        <v>12</v>
      </c>
      <c r="L437" s="517"/>
      <c r="M437" s="518">
        <f>(R437+S437)/2+ROUNDUP((IF(K437&lt;26,10.927,11.212))*K437/10,0)*2</f>
        <v>741.179</v>
      </c>
      <c r="N437" s="523">
        <f>ROUNDUP((H439/12.5*1),0)*2</f>
        <v>320</v>
      </c>
      <c r="O437" s="520">
        <f t="shared" si="165"/>
        <v>2371.7728</v>
      </c>
      <c r="P437" s="373">
        <f t="shared" si="166"/>
        <v>0.888</v>
      </c>
      <c r="Q437" s="545">
        <f t="shared" si="167"/>
        <v>2106.1342464</v>
      </c>
      <c r="R437" s="550">
        <f>H437+I441-I444*2</f>
        <v>685.033</v>
      </c>
      <c r="S437" s="551">
        <f>I437+I441-I444*2</f>
        <v>741.325</v>
      </c>
      <c r="T437" s="552" t="str">
        <f>ROUND(R437,1)&amp;"~"&amp;ROUND(S437,1)</f>
        <v>685~741.3</v>
      </c>
      <c r="V437" s="548">
        <f t="shared" si="168"/>
        <v>14</v>
      </c>
    </row>
    <row r="438" spans="2:22">
      <c r="B438" s="358"/>
      <c r="D438" s="358"/>
      <c r="E438" s="484">
        <f>VLOOKUP(I434,$B$39:$Z$70,3,0)</f>
        <v>98</v>
      </c>
      <c r="F438" s="487">
        <f>VLOOKUP(I434,$B$39:$Z$70,17,0)</f>
        <v>8</v>
      </c>
      <c r="G438" s="485">
        <f>VLOOKUP(I434,$B$39:$Z$70,12,0)</f>
        <v>52</v>
      </c>
      <c r="H438" s="485" t="s">
        <v>303</v>
      </c>
      <c r="I438" s="515"/>
      <c r="J438" s="513" t="s">
        <v>359</v>
      </c>
      <c r="K438" s="516">
        <v>14</v>
      </c>
      <c r="L438" s="517"/>
      <c r="M438" s="524">
        <f>R438+2*ROUNDUP((IF(K438&lt;26,10.927,11.212))*K438/10,0)</f>
        <v>1267</v>
      </c>
      <c r="N438" s="519">
        <f>ROUNDUP(H439/12.5,0)</f>
        <v>160</v>
      </c>
      <c r="O438" s="520">
        <f t="shared" si="165"/>
        <v>2027.2</v>
      </c>
      <c r="P438" s="373">
        <f t="shared" si="166"/>
        <v>1.208</v>
      </c>
      <c r="Q438" s="545">
        <f t="shared" si="167"/>
        <v>2448.8576</v>
      </c>
      <c r="R438" s="553">
        <f>H443-I444*2</f>
        <v>1235</v>
      </c>
      <c r="S438" s="520" t="s">
        <v>360</v>
      </c>
      <c r="T438" s="554"/>
      <c r="V438" s="548">
        <f t="shared" si="168"/>
        <v>16</v>
      </c>
    </row>
    <row r="439" spans="2:22">
      <c r="B439" s="358"/>
      <c r="D439" s="358"/>
      <c r="E439" s="488" t="s">
        <v>361</v>
      </c>
      <c r="F439" s="485" t="s">
        <v>362</v>
      </c>
      <c r="G439" s="485" t="s">
        <v>363</v>
      </c>
      <c r="H439" s="489">
        <f>MAX(VLOOKUP(I434,$B$4:$J$70,4,0),VLOOKUP(I434,$B$4:$J$70,5,0))</f>
        <v>2000</v>
      </c>
      <c r="I439" s="525">
        <f>MIN(VLOOKUP(I434,$B$4:$J$70,4,0),VLOOKUP(I434,$B$4:$J$70,5,0))</f>
        <v>2000</v>
      </c>
      <c r="J439" s="513" t="s">
        <v>364</v>
      </c>
      <c r="K439" s="522">
        <v>14</v>
      </c>
      <c r="L439" s="517"/>
      <c r="M439" s="524">
        <f>R439+2*ROUNDUP((IF(K439&lt;26,10.927,11.212))*K439/10,0)</f>
        <v>253.102597104441</v>
      </c>
      <c r="N439" s="523">
        <f>ROUNDUP(H439/12.5,0)*2</f>
        <v>320</v>
      </c>
      <c r="O439" s="520">
        <f t="shared" si="165"/>
        <v>809.928310734213</v>
      </c>
      <c r="P439" s="373">
        <f t="shared" si="166"/>
        <v>1.208</v>
      </c>
      <c r="Q439" s="545">
        <f t="shared" si="167"/>
        <v>978.393399366929</v>
      </c>
      <c r="R439" s="553">
        <f>((H441+I441-I444*2)+(20-I444*2^0.5))*(2^0.5)</f>
        <v>221.102597104441</v>
      </c>
      <c r="S439" s="520" t="s">
        <v>360</v>
      </c>
      <c r="T439" s="554"/>
      <c r="V439" s="548">
        <f t="shared" si="168"/>
        <v>16</v>
      </c>
    </row>
    <row r="440" spans="2:22">
      <c r="B440" s="358"/>
      <c r="D440" s="358"/>
      <c r="E440" s="490">
        <f>VLOOKUP(I434,$B$39:$Z$70,20,0)</f>
        <v>46</v>
      </c>
      <c r="F440" s="485">
        <f>VLOOKUP(I434,$B$39:$Z$70,23,0)</f>
        <v>46</v>
      </c>
      <c r="G440" s="485">
        <f>VLOOKUP(I434,$B$39:$Z$70,7,0)</f>
        <v>6</v>
      </c>
      <c r="H440" s="491" t="s">
        <v>365</v>
      </c>
      <c r="I440" s="515" t="s">
        <v>366</v>
      </c>
      <c r="J440" s="513" t="s">
        <v>367</v>
      </c>
      <c r="K440" s="516">
        <v>12</v>
      </c>
      <c r="L440" s="517"/>
      <c r="M440" s="524">
        <f>(R440+S440)/2+2*ROUNDUP((IF(K440&lt;26,10.927,11.212))*K440/10,0)</f>
        <v>2020</v>
      </c>
      <c r="N440" s="526">
        <f>4*(G438+1)+(G440-1)*2</f>
        <v>222</v>
      </c>
      <c r="O440" s="520">
        <f t="shared" si="165"/>
        <v>4484.4</v>
      </c>
      <c r="P440" s="373">
        <f t="shared" si="166"/>
        <v>0.888</v>
      </c>
      <c r="Q440" s="545">
        <f t="shared" si="167"/>
        <v>3982.1472</v>
      </c>
      <c r="R440" s="546">
        <f>H439-I444*2</f>
        <v>1992</v>
      </c>
      <c r="S440" s="520">
        <f>I439-I444*2</f>
        <v>1992</v>
      </c>
      <c r="T440" s="552" t="str">
        <f>ROUND(S440,1)&amp;"~"&amp;ROUND(R440,1)</f>
        <v>1992~1992</v>
      </c>
      <c r="V440" s="548">
        <f t="shared" si="168"/>
        <v>14</v>
      </c>
    </row>
    <row r="441" ht="15" spans="2:22">
      <c r="B441" s="358"/>
      <c r="D441" s="358"/>
      <c r="E441" s="492"/>
      <c r="F441" s="493"/>
      <c r="G441" s="493"/>
      <c r="H441" s="494">
        <f>VLOOKUP(I434,$B$4:$J$70,6,0)</f>
        <v>70</v>
      </c>
      <c r="I441" s="525">
        <f>VLOOKUP(I434,$B$4:$J$70,7,0)</f>
        <v>80</v>
      </c>
      <c r="J441" s="513" t="s">
        <v>368</v>
      </c>
      <c r="K441" s="516">
        <v>12</v>
      </c>
      <c r="L441" s="517"/>
      <c r="M441" s="524">
        <f>(R441+S441)/2+2*ROUNDUP((IF(K441&lt;26,10.927,11.212))*K441/10,0)</f>
        <v>2028.79204048397</v>
      </c>
      <c r="N441" s="373">
        <f>2*(E438+1)+F438*2</f>
        <v>214</v>
      </c>
      <c r="O441" s="520">
        <f t="shared" si="165"/>
        <v>4341.61496663569</v>
      </c>
      <c r="P441" s="373">
        <f t="shared" si="166"/>
        <v>0.888</v>
      </c>
      <c r="Q441" s="545">
        <f t="shared" si="167"/>
        <v>3855.35409037249</v>
      </c>
      <c r="R441" s="546">
        <f>((I437-H437)^2+H439^2)^0.5</f>
        <v>2000.79204048397</v>
      </c>
      <c r="S441" s="520">
        <f>((I437-H437)^2+I439^2)^0.5</f>
        <v>2000.79204048397</v>
      </c>
      <c r="T441" s="552" t="str">
        <f>ROUND(S441,1)&amp;"~"&amp;ROUND(R441,1)</f>
        <v>2000.8~2000.8</v>
      </c>
      <c r="V441" s="548">
        <f t="shared" si="168"/>
        <v>14</v>
      </c>
    </row>
    <row r="442" spans="2:22">
      <c r="B442" s="358"/>
      <c r="D442" s="358"/>
      <c r="E442" s="495" t="s">
        <v>369</v>
      </c>
      <c r="F442" s="496"/>
      <c r="G442" s="497"/>
      <c r="H442" s="498" t="s">
        <v>370</v>
      </c>
      <c r="I442" s="527"/>
      <c r="J442" s="513" t="s">
        <v>371</v>
      </c>
      <c r="K442" s="522">
        <v>8</v>
      </c>
      <c r="L442" s="517"/>
      <c r="M442" s="524">
        <f>R442+11</f>
        <v>83</v>
      </c>
      <c r="N442" s="528">
        <f>ROUNDDOWN(((VLOOKUP(I434,$B$39:$Z$70,2,0))/(VLOOKUP(I434,$B$39:$Z$70,4,0))-1),0)/4*((VLOOKUP(I434,$B$39:$Z$70,20,0))+1)</f>
        <v>1151.5</v>
      </c>
      <c r="O442" s="520">
        <f t="shared" si="165"/>
        <v>955.745</v>
      </c>
      <c r="P442" s="373">
        <f t="shared" si="166"/>
        <v>0.395</v>
      </c>
      <c r="Q442" s="545">
        <f t="shared" si="167"/>
        <v>377.519275</v>
      </c>
      <c r="R442" s="553">
        <f>I441-2*I444</f>
        <v>72</v>
      </c>
      <c r="S442" s="520" t="s">
        <v>360</v>
      </c>
      <c r="T442" s="554"/>
      <c r="V442" s="555"/>
    </row>
    <row r="443" spans="2:22">
      <c r="B443" s="358"/>
      <c r="D443" s="358"/>
      <c r="E443" s="499" t="s">
        <v>372</v>
      </c>
      <c r="F443" s="500" t="s">
        <v>373</v>
      </c>
      <c r="G443" s="501" t="s">
        <v>374</v>
      </c>
      <c r="H443" s="498">
        <f>VLOOKUP(I434,$B$4:$J$70,8,0)</f>
        <v>1243</v>
      </c>
      <c r="I443" s="527"/>
      <c r="J443" s="513" t="s">
        <v>375</v>
      </c>
      <c r="K443" s="522">
        <v>8</v>
      </c>
      <c r="L443" s="517"/>
      <c r="M443" s="524">
        <f>R443+11</f>
        <v>73</v>
      </c>
      <c r="N443" s="529">
        <f>ROUND(E440/4*G438,0)*2</f>
        <v>1196</v>
      </c>
      <c r="O443" s="520">
        <f t="shared" si="165"/>
        <v>873.08</v>
      </c>
      <c r="P443" s="373">
        <f t="shared" si="166"/>
        <v>0.395</v>
      </c>
      <c r="Q443" s="545">
        <f t="shared" si="167"/>
        <v>344.8666</v>
      </c>
      <c r="R443" s="553">
        <f>H441-2*I444</f>
        <v>62</v>
      </c>
      <c r="S443" s="520" t="s">
        <v>360</v>
      </c>
      <c r="T443" s="554"/>
      <c r="V443" s="555"/>
    </row>
    <row r="444" ht="15" spans="2:20">
      <c r="B444" s="358"/>
      <c r="D444" s="358"/>
      <c r="E444" s="502">
        <f>IF(I434=0,0,ROUND(((H437+I437)/2*H441*2+H443*I441+0.2*0.2+0.25*0.05*2)*(H439+I439)/2/1000000,1))</f>
        <v>378.4</v>
      </c>
      <c r="F444" s="503">
        <f>IF(I434=0,0,ROUND(Q442+Q443,1))</f>
        <v>722.4</v>
      </c>
      <c r="G444" s="504">
        <f>IF(I434=0,0,ROUND(Q436+Q437+Q438+Q439+Q440+Q441,1))</f>
        <v>40445.2</v>
      </c>
      <c r="H444" s="505" t="s">
        <v>376</v>
      </c>
      <c r="I444" s="530">
        <f>$P$3</f>
        <v>4</v>
      </c>
      <c r="J444" s="531" t="s">
        <v>377</v>
      </c>
      <c r="K444" s="532" t="str">
        <f>"C40混凝土:"&amp;ROUND(((H437+I437)/2*H441*2+H443*I441+0.2*0.2+0.25*0.05*2)*(H439+I439)/2/1000000,1)&amp;"m"&amp;"      "&amp;"HPB300:"&amp;ROUND(Q442+Q443,1)&amp;"kg       "&amp;"HRB400:"&amp;ROUND(Q436+Q437+Q438+Q439+Q440+Q441,1)&amp;"kg"</f>
        <v>C40混凝土:378.4m      HPB300:722.4kg       HRB400:40445.2kg</v>
      </c>
      <c r="L444" s="532"/>
      <c r="M444" s="532"/>
      <c r="N444" s="532"/>
      <c r="O444" s="532"/>
      <c r="P444" s="532"/>
      <c r="Q444" s="556"/>
      <c r="R444" s="557" t="s">
        <v>378</v>
      </c>
      <c r="S444" s="532">
        <f>ROUND(SUM(Q436:Q443)/ROUND(((H437+I437)/2*H441*2+H443*I441+0.2*0.2+0.25*0.05*2)*(H439+I439)/2/1000000,1),1)</f>
        <v>108.8</v>
      </c>
      <c r="T444" s="558"/>
    </row>
    <row r="446" spans="2:22">
      <c r="B446" s="358"/>
      <c r="D446" s="358"/>
      <c r="E446" s="368"/>
      <c r="F446" s="369"/>
      <c r="G446" s="369"/>
      <c r="H446" s="482"/>
      <c r="I446" s="509"/>
      <c r="J446" s="510"/>
      <c r="K446" s="369"/>
      <c r="L446" s="369"/>
      <c r="M446" s="511"/>
      <c r="N446" s="369"/>
      <c r="O446" s="511"/>
      <c r="P446" s="511"/>
      <c r="Q446" s="537"/>
      <c r="R446" s="538"/>
      <c r="S446" s="539"/>
      <c r="T446" s="540"/>
      <c r="V446" s="358"/>
    </row>
    <row r="447" spans="2:22">
      <c r="B447" s="358"/>
      <c r="D447" s="358"/>
      <c r="E447" s="371"/>
      <c r="F447" s="373"/>
      <c r="G447" s="373"/>
      <c r="H447" s="483"/>
      <c r="I447" s="512"/>
      <c r="J447" s="513"/>
      <c r="K447" s="373"/>
      <c r="L447" s="373"/>
      <c r="M447" s="514"/>
      <c r="N447" s="373"/>
      <c r="O447" s="514"/>
      <c r="P447" s="514"/>
      <c r="Q447" s="541"/>
      <c r="R447" s="542"/>
      <c r="S447" s="543"/>
      <c r="T447" s="544"/>
      <c r="U447" s="358"/>
      <c r="V447" s="358"/>
    </row>
    <row r="448" spans="2:22">
      <c r="B448" s="358"/>
      <c r="D448" s="358"/>
      <c r="E448" s="371"/>
      <c r="F448" s="373"/>
      <c r="G448" s="373"/>
      <c r="H448" s="373"/>
      <c r="I448" s="515"/>
      <c r="J448" s="513"/>
      <c r="K448" s="516"/>
      <c r="L448" s="517"/>
      <c r="M448" s="518"/>
      <c r="N448" s="519"/>
      <c r="O448" s="520"/>
      <c r="P448" s="373"/>
      <c r="Q448" s="545"/>
      <c r="R448" s="546"/>
      <c r="S448" s="520"/>
      <c r="T448" s="547"/>
      <c r="V448" s="548"/>
    </row>
    <row r="449" spans="2:22">
      <c r="B449" s="358"/>
      <c r="D449" s="358"/>
      <c r="E449" s="484"/>
      <c r="F449" s="485"/>
      <c r="G449" s="485"/>
      <c r="H449" s="486"/>
      <c r="I449" s="521"/>
      <c r="J449" s="513"/>
      <c r="K449" s="522"/>
      <c r="L449" s="517"/>
      <c r="M449" s="518"/>
      <c r="N449" s="523"/>
      <c r="O449" s="520"/>
      <c r="P449" s="373"/>
      <c r="Q449" s="545"/>
      <c r="R449" s="550"/>
      <c r="S449" s="551"/>
      <c r="T449" s="552"/>
      <c r="V449" s="548"/>
    </row>
    <row r="450" spans="2:22">
      <c r="B450" s="358"/>
      <c r="D450" s="358"/>
      <c r="E450" s="484"/>
      <c r="F450" s="487"/>
      <c r="G450" s="485"/>
      <c r="H450" s="485"/>
      <c r="I450" s="515"/>
      <c r="J450" s="513"/>
      <c r="K450" s="516"/>
      <c r="L450" s="517"/>
      <c r="M450" s="524"/>
      <c r="N450" s="519"/>
      <c r="O450" s="520"/>
      <c r="P450" s="373"/>
      <c r="Q450" s="545"/>
      <c r="R450" s="553"/>
      <c r="S450" s="520"/>
      <c r="T450" s="554"/>
      <c r="V450" s="548"/>
    </row>
    <row r="451" spans="2:22">
      <c r="B451" s="358"/>
      <c r="D451" s="358"/>
      <c r="E451" s="488"/>
      <c r="F451" s="485"/>
      <c r="G451" s="485"/>
      <c r="H451" s="489"/>
      <c r="I451" s="525"/>
      <c r="J451" s="513"/>
      <c r="K451" s="522"/>
      <c r="L451" s="517"/>
      <c r="M451" s="524"/>
      <c r="N451" s="523"/>
      <c r="O451" s="520"/>
      <c r="P451" s="373"/>
      <c r="Q451" s="545"/>
      <c r="R451" s="553"/>
      <c r="S451" s="520"/>
      <c r="T451" s="554"/>
      <c r="V451" s="548"/>
    </row>
    <row r="452" spans="2:22">
      <c r="B452" s="358"/>
      <c r="D452" s="358"/>
      <c r="E452" s="490"/>
      <c r="F452" s="485"/>
      <c r="G452" s="485"/>
      <c r="H452" s="491"/>
      <c r="I452" s="515"/>
      <c r="J452" s="513"/>
      <c r="K452" s="516"/>
      <c r="L452" s="517"/>
      <c r="M452" s="524"/>
      <c r="N452" s="526"/>
      <c r="O452" s="520"/>
      <c r="P452" s="373"/>
      <c r="Q452" s="545"/>
      <c r="R452" s="546"/>
      <c r="S452" s="520"/>
      <c r="T452" s="552"/>
      <c r="V452" s="548"/>
    </row>
    <row r="453" ht="15" spans="2:22">
      <c r="B453" s="358"/>
      <c r="D453" s="358"/>
      <c r="E453" s="492"/>
      <c r="F453" s="493"/>
      <c r="G453" s="493"/>
      <c r="H453" s="494"/>
      <c r="I453" s="525"/>
      <c r="J453" s="513"/>
      <c r="K453" s="516"/>
      <c r="L453" s="517"/>
      <c r="M453" s="524"/>
      <c r="N453" s="373"/>
      <c r="O453" s="520"/>
      <c r="P453" s="373"/>
      <c r="Q453" s="545"/>
      <c r="R453" s="546"/>
      <c r="S453" s="520"/>
      <c r="T453" s="552"/>
      <c r="V453" s="548"/>
    </row>
    <row r="454" spans="2:22">
      <c r="B454" s="358"/>
      <c r="D454" s="358"/>
      <c r="E454" s="495"/>
      <c r="F454" s="496"/>
      <c r="G454" s="497"/>
      <c r="H454" s="498"/>
      <c r="I454" s="527"/>
      <c r="J454" s="513"/>
      <c r="K454" s="522"/>
      <c r="L454" s="517"/>
      <c r="M454" s="524"/>
      <c r="N454" s="528"/>
      <c r="O454" s="520"/>
      <c r="P454" s="373"/>
      <c r="Q454" s="545"/>
      <c r="R454" s="553"/>
      <c r="S454" s="520"/>
      <c r="T454" s="554"/>
      <c r="V454" s="555"/>
    </row>
    <row r="455" spans="2:22">
      <c r="B455" s="358"/>
      <c r="D455" s="358"/>
      <c r="E455" s="499"/>
      <c r="F455" s="500"/>
      <c r="G455" s="501"/>
      <c r="H455" s="498"/>
      <c r="I455" s="527"/>
      <c r="J455" s="513"/>
      <c r="K455" s="522"/>
      <c r="L455" s="517"/>
      <c r="M455" s="524"/>
      <c r="N455" s="529"/>
      <c r="O455" s="520"/>
      <c r="P455" s="373"/>
      <c r="Q455" s="545"/>
      <c r="R455" s="553"/>
      <c r="S455" s="520"/>
      <c r="T455" s="554"/>
      <c r="V455" s="555"/>
    </row>
    <row r="456" ht="15" spans="2:20">
      <c r="B456" s="358"/>
      <c r="D456" s="358"/>
      <c r="E456" s="502"/>
      <c r="F456" s="503"/>
      <c r="G456" s="504"/>
      <c r="H456" s="505"/>
      <c r="I456" s="530"/>
      <c r="J456" s="531"/>
      <c r="K456" s="532"/>
      <c r="L456" s="532"/>
      <c r="M456" s="532"/>
      <c r="N456" s="532"/>
      <c r="O456" s="532"/>
      <c r="P456" s="532"/>
      <c r="Q456" s="556"/>
      <c r="R456" s="557"/>
      <c r="S456" s="532"/>
      <c r="T456" s="558"/>
    </row>
    <row r="457" s="363" customFormat="1" ht="15" spans="1:15">
      <c r="A457" s="138"/>
      <c r="C457" s="358"/>
      <c r="I457" s="365"/>
      <c r="O457" s="366"/>
    </row>
    <row r="458" s="363" customFormat="1" spans="1:15">
      <c r="A458" s="138"/>
      <c r="C458" s="358"/>
      <c r="H458" s="568" t="s">
        <v>379</v>
      </c>
      <c r="I458" s="573"/>
      <c r="J458" s="574"/>
      <c r="K458" s="575"/>
      <c r="O458" s="366"/>
    </row>
    <row r="459" s="363" customFormat="1" spans="1:15">
      <c r="A459" s="138"/>
      <c r="C459" s="358"/>
      <c r="H459" s="569" t="s">
        <v>301</v>
      </c>
      <c r="I459" s="576" t="s">
        <v>372</v>
      </c>
      <c r="J459" s="577" t="s">
        <v>373</v>
      </c>
      <c r="K459" s="578" t="s">
        <v>374</v>
      </c>
      <c r="L459" s="572" t="s">
        <v>378</v>
      </c>
      <c r="O459" s="366"/>
    </row>
    <row r="460" s="363" customFormat="1" spans="1:15">
      <c r="A460" s="138"/>
      <c r="C460" s="358"/>
      <c r="G460" s="363">
        <v>1</v>
      </c>
      <c r="H460" s="570" t="str">
        <f>B4</f>
        <v>西U10</v>
      </c>
      <c r="I460" s="579">
        <f>E84</f>
        <v>207.9</v>
      </c>
      <c r="J460" s="580">
        <f>F84</f>
        <v>1398</v>
      </c>
      <c r="K460" s="581">
        <f>G84</f>
        <v>19042.4</v>
      </c>
      <c r="L460" s="450">
        <f>(K460+J460)/I460</f>
        <v>98.3184223184223</v>
      </c>
      <c r="M460" s="363">
        <v>84</v>
      </c>
      <c r="N460" s="363">
        <f>K460+J460</f>
        <v>20440.4</v>
      </c>
      <c r="O460" s="366">
        <f>N460/I460</f>
        <v>98.3184223184223</v>
      </c>
    </row>
    <row r="461" s="363" customFormat="1" spans="1:15">
      <c r="A461" s="138"/>
      <c r="C461" s="358"/>
      <c r="G461" s="363">
        <v>2</v>
      </c>
      <c r="H461" s="570" t="str">
        <f t="shared" ref="H461:H491" si="169">B5</f>
        <v>西U9</v>
      </c>
      <c r="I461" s="579">
        <f>E96</f>
        <v>207.5</v>
      </c>
      <c r="J461" s="580">
        <f>F96</f>
        <v>1303.3</v>
      </c>
      <c r="K461" s="581">
        <f>G96</f>
        <v>19205.7</v>
      </c>
      <c r="L461" s="450">
        <f>S96</f>
        <v>98.8</v>
      </c>
      <c r="M461" s="363">
        <f>M460+12</f>
        <v>96</v>
      </c>
      <c r="O461" s="366"/>
    </row>
    <row r="462" s="363" customFormat="1" spans="1:15">
      <c r="A462" s="138"/>
      <c r="C462" s="358"/>
      <c r="G462" s="363">
        <v>3</v>
      </c>
      <c r="H462" s="570" t="str">
        <f t="shared" si="169"/>
        <v>西U8</v>
      </c>
      <c r="I462" s="579">
        <f>E108</f>
        <v>213.6</v>
      </c>
      <c r="J462" s="580">
        <f>F108</f>
        <v>1247.9</v>
      </c>
      <c r="K462" s="581">
        <f>G108</f>
        <v>19923.8</v>
      </c>
      <c r="L462" s="450">
        <f>S108</f>
        <v>99.1</v>
      </c>
      <c r="M462" s="363">
        <f t="shared" ref="M462:M491" si="170">M461+12</f>
        <v>108</v>
      </c>
      <c r="O462" s="366"/>
    </row>
    <row r="463" s="363" customFormat="1" spans="1:15">
      <c r="A463" s="138"/>
      <c r="C463" s="358"/>
      <c r="G463" s="363">
        <v>4</v>
      </c>
      <c r="H463" s="570" t="str">
        <f t="shared" si="169"/>
        <v>西U7</v>
      </c>
      <c r="I463" s="582">
        <f>E120</f>
        <v>284.3</v>
      </c>
      <c r="J463" s="583">
        <f>F120</f>
        <v>1550.8</v>
      </c>
      <c r="K463" s="584">
        <f>G120</f>
        <v>25399.2</v>
      </c>
      <c r="L463" s="450">
        <f>S120</f>
        <v>94.8</v>
      </c>
      <c r="M463" s="363">
        <f t="shared" si="170"/>
        <v>120</v>
      </c>
      <c r="O463" s="366"/>
    </row>
    <row r="464" s="363" customFormat="1" spans="1:15">
      <c r="A464" s="138"/>
      <c r="C464" s="358"/>
      <c r="G464" s="363">
        <v>5</v>
      </c>
      <c r="H464" s="570" t="str">
        <f t="shared" si="169"/>
        <v>西U6</v>
      </c>
      <c r="I464" s="579">
        <f>E132</f>
        <v>362</v>
      </c>
      <c r="J464" s="580">
        <f>F132</f>
        <v>1832.3</v>
      </c>
      <c r="K464" s="581">
        <f>G132</f>
        <v>32373.2</v>
      </c>
      <c r="L464" s="450">
        <f>S132</f>
        <v>94.5</v>
      </c>
      <c r="M464" s="363">
        <f t="shared" si="170"/>
        <v>132</v>
      </c>
      <c r="O464" s="366"/>
    </row>
    <row r="465" s="363" customFormat="1" spans="1:15">
      <c r="A465" s="138"/>
      <c r="C465" s="358"/>
      <c r="G465" s="363">
        <v>6</v>
      </c>
      <c r="H465" s="570" t="str">
        <f t="shared" si="169"/>
        <v>西U5</v>
      </c>
      <c r="I465" s="579">
        <f>E144</f>
        <v>446.9</v>
      </c>
      <c r="J465" s="580">
        <f>F144</f>
        <v>2104.9</v>
      </c>
      <c r="K465" s="581">
        <f>G144</f>
        <v>39438.5</v>
      </c>
      <c r="L465" s="450">
        <f>S144</f>
        <v>93</v>
      </c>
      <c r="M465" s="363">
        <f t="shared" si="170"/>
        <v>144</v>
      </c>
      <c r="O465" s="366"/>
    </row>
    <row r="466" s="363" customFormat="1" spans="1:15">
      <c r="A466" s="138"/>
      <c r="C466" s="358"/>
      <c r="G466" s="363">
        <v>7</v>
      </c>
      <c r="H466" s="570" t="str">
        <f t="shared" si="169"/>
        <v>西U4</v>
      </c>
      <c r="I466" s="579">
        <f>E156</f>
        <v>465.9</v>
      </c>
      <c r="J466" s="580">
        <f>F156</f>
        <v>2087.1</v>
      </c>
      <c r="K466" s="581">
        <f>G156</f>
        <v>47551.1</v>
      </c>
      <c r="L466" s="450">
        <f>S156</f>
        <v>106.5</v>
      </c>
      <c r="M466" s="363">
        <f t="shared" si="170"/>
        <v>156</v>
      </c>
      <c r="O466" s="366"/>
    </row>
    <row r="467" s="363" customFormat="1" spans="1:15">
      <c r="A467" s="138"/>
      <c r="C467" s="358"/>
      <c r="G467" s="363">
        <v>8</v>
      </c>
      <c r="H467" s="570" t="str">
        <f t="shared" si="169"/>
        <v>西U3</v>
      </c>
      <c r="I467" s="579">
        <f>E168</f>
        <v>557.9</v>
      </c>
      <c r="J467" s="580">
        <f>F168</f>
        <v>2328.9</v>
      </c>
      <c r="K467" s="581">
        <f>G168</f>
        <v>56534.3</v>
      </c>
      <c r="L467" s="450">
        <f>S168</f>
        <v>105.5</v>
      </c>
      <c r="M467" s="363">
        <f t="shared" si="170"/>
        <v>168</v>
      </c>
      <c r="O467" s="366"/>
    </row>
    <row r="468" s="363" customFormat="1" spans="1:15">
      <c r="A468" s="138"/>
      <c r="C468" s="358"/>
      <c r="G468" s="363">
        <v>9</v>
      </c>
      <c r="H468" s="570" t="str">
        <f t="shared" si="169"/>
        <v>西U2</v>
      </c>
      <c r="I468" s="579">
        <f>E180</f>
        <v>573.7</v>
      </c>
      <c r="J468" s="580">
        <f>F180</f>
        <v>2283.6</v>
      </c>
      <c r="K468" s="581">
        <f>G180</f>
        <v>69522.1</v>
      </c>
      <c r="L468" s="450">
        <f>S180</f>
        <v>125.2</v>
      </c>
      <c r="M468" s="363">
        <f t="shared" si="170"/>
        <v>180</v>
      </c>
      <c r="O468" s="366"/>
    </row>
    <row r="469" s="363" customFormat="1" spans="1:15">
      <c r="A469" s="138"/>
      <c r="C469" s="358"/>
      <c r="G469" s="363">
        <v>10</v>
      </c>
      <c r="H469" s="570" t="str">
        <f t="shared" si="169"/>
        <v>西U1</v>
      </c>
      <c r="I469" s="579">
        <f>E192</f>
        <v>727</v>
      </c>
      <c r="J469" s="580">
        <f>F192</f>
        <v>2732.6</v>
      </c>
      <c r="K469" s="581">
        <f>G192</f>
        <v>87831.6</v>
      </c>
      <c r="L469" s="450">
        <f>S192</f>
        <v>124.6</v>
      </c>
      <c r="M469" s="363">
        <f t="shared" si="170"/>
        <v>192</v>
      </c>
      <c r="O469" s="366"/>
    </row>
    <row r="470" s="363" customFormat="1" spans="1:15">
      <c r="A470" s="138"/>
      <c r="C470" s="358"/>
      <c r="G470" s="363">
        <v>11</v>
      </c>
      <c r="H470" s="570" t="str">
        <f t="shared" si="169"/>
        <v>东U1</v>
      </c>
      <c r="I470" s="579">
        <f>E204</f>
        <v>266.1</v>
      </c>
      <c r="J470" s="580">
        <f>F204</f>
        <v>941.9</v>
      </c>
      <c r="K470" s="581">
        <f>G204</f>
        <v>28852.6</v>
      </c>
      <c r="L470" s="450">
        <f>S204</f>
        <v>112</v>
      </c>
      <c r="M470" s="363">
        <f t="shared" si="170"/>
        <v>204</v>
      </c>
      <c r="O470" s="366"/>
    </row>
    <row r="471" s="363" customFormat="1" spans="1:15">
      <c r="A471" s="138"/>
      <c r="C471" s="358"/>
      <c r="G471" s="363">
        <v>12</v>
      </c>
      <c r="H471" s="570" t="str">
        <f t="shared" si="169"/>
        <v>东U2</v>
      </c>
      <c r="I471" s="579">
        <f>E216</f>
        <v>576.3</v>
      </c>
      <c r="J471" s="580">
        <f>F216</f>
        <v>1975.8</v>
      </c>
      <c r="K471" s="581">
        <f>G216</f>
        <v>67335.7</v>
      </c>
      <c r="L471" s="450">
        <f>(K471+J471)/I471</f>
        <v>120.269824744057</v>
      </c>
      <c r="M471" s="363">
        <f t="shared" si="170"/>
        <v>216</v>
      </c>
      <c r="O471" s="366"/>
    </row>
    <row r="472" s="363" customFormat="1" spans="1:15">
      <c r="A472" s="138"/>
      <c r="C472" s="358"/>
      <c r="G472" s="562">
        <v>13</v>
      </c>
      <c r="H472" s="570" t="str">
        <f t="shared" si="169"/>
        <v>东U3</v>
      </c>
      <c r="I472" s="579">
        <f>E228</f>
        <v>568.3</v>
      </c>
      <c r="J472" s="585">
        <f>F228</f>
        <v>1882.5</v>
      </c>
      <c r="K472" s="586">
        <f>G228</f>
        <v>68850.3</v>
      </c>
      <c r="L472" s="587">
        <f>(K472+J472)/I472</f>
        <v>124.46383952138</v>
      </c>
      <c r="M472" s="363">
        <f t="shared" si="170"/>
        <v>228</v>
      </c>
      <c r="O472" s="366"/>
    </row>
    <row r="473" s="363" customFormat="1" spans="1:15">
      <c r="A473" s="138"/>
      <c r="C473" s="358"/>
      <c r="G473" s="363">
        <v>14</v>
      </c>
      <c r="H473" s="570" t="str">
        <f t="shared" si="169"/>
        <v>东U4</v>
      </c>
      <c r="I473" s="579">
        <f>E240</f>
        <v>474.8</v>
      </c>
      <c r="J473" s="580">
        <f>F240</f>
        <v>1534.6</v>
      </c>
      <c r="K473" s="581">
        <f>G240</f>
        <v>54861.3</v>
      </c>
      <c r="L473" s="450">
        <f t="shared" ref="L472:L490" si="171">(K473+J473)/I473</f>
        <v>118.778222409436</v>
      </c>
      <c r="M473" s="363">
        <f t="shared" si="170"/>
        <v>240</v>
      </c>
      <c r="O473" s="366"/>
    </row>
    <row r="474" s="363" customFormat="1" spans="1:15">
      <c r="A474" s="138"/>
      <c r="C474" s="358"/>
      <c r="G474" s="363">
        <v>15</v>
      </c>
      <c r="H474" s="570" t="str">
        <f t="shared" si="169"/>
        <v>东U5</v>
      </c>
      <c r="I474" s="579">
        <f>E252</f>
        <v>455.8</v>
      </c>
      <c r="J474" s="580">
        <f>F252</f>
        <v>1410.7</v>
      </c>
      <c r="K474" s="581">
        <f>G252</f>
        <v>40215.2</v>
      </c>
      <c r="L474" s="450">
        <f t="shared" si="171"/>
        <v>91.324923211935</v>
      </c>
      <c r="M474" s="363">
        <f t="shared" si="170"/>
        <v>252</v>
      </c>
      <c r="O474" s="366"/>
    </row>
    <row r="475" s="363" customFormat="1" spans="1:15">
      <c r="A475" s="138"/>
      <c r="C475" s="358"/>
      <c r="G475" s="363">
        <v>16</v>
      </c>
      <c r="H475" s="570" t="str">
        <f t="shared" si="169"/>
        <v>东U6</v>
      </c>
      <c r="I475" s="579">
        <f>E264</f>
        <v>369.4</v>
      </c>
      <c r="J475" s="580">
        <f>F264</f>
        <v>1111.3</v>
      </c>
      <c r="K475" s="581">
        <f>G264</f>
        <v>33047</v>
      </c>
      <c r="L475" s="450">
        <f t="shared" si="171"/>
        <v>92.4696805630753</v>
      </c>
      <c r="M475" s="363">
        <f t="shared" si="170"/>
        <v>264</v>
      </c>
      <c r="O475" s="366"/>
    </row>
    <row r="476" s="363" customFormat="1" spans="1:15">
      <c r="A476" s="138"/>
      <c r="C476" s="358"/>
      <c r="G476" s="363">
        <v>17</v>
      </c>
      <c r="H476" s="570" t="str">
        <f t="shared" si="169"/>
        <v>东U7</v>
      </c>
      <c r="I476" s="579">
        <f>E276</f>
        <v>353.6</v>
      </c>
      <c r="J476" s="580">
        <f>F276</f>
        <v>1036.8</v>
      </c>
      <c r="K476" s="581">
        <f>G276</f>
        <v>26396.3</v>
      </c>
      <c r="L476" s="450">
        <f t="shared" si="171"/>
        <v>77.5822963800905</v>
      </c>
      <c r="M476" s="363">
        <f t="shared" si="170"/>
        <v>276</v>
      </c>
      <c r="O476" s="366"/>
    </row>
    <row r="477" s="363" customFormat="1" spans="1:15">
      <c r="A477" s="138"/>
      <c r="C477" s="358"/>
      <c r="G477" s="363">
        <v>18</v>
      </c>
      <c r="H477" s="570" t="str">
        <f t="shared" si="169"/>
        <v>东U8</v>
      </c>
      <c r="I477" s="579">
        <f>E288</f>
        <v>218.1</v>
      </c>
      <c r="J477" s="580">
        <f>F288</f>
        <v>622.6</v>
      </c>
      <c r="K477" s="581">
        <f>G288</f>
        <v>22212.3</v>
      </c>
      <c r="L477" s="450">
        <f t="shared" si="171"/>
        <v>104.699220541036</v>
      </c>
      <c r="M477" s="363">
        <f t="shared" si="170"/>
        <v>288</v>
      </c>
      <c r="O477" s="366"/>
    </row>
    <row r="478" s="363" customFormat="1" spans="1:15">
      <c r="A478" s="138"/>
      <c r="C478" s="358"/>
      <c r="G478" s="363">
        <v>19</v>
      </c>
      <c r="H478" s="570" t="str">
        <f t="shared" si="169"/>
        <v>东U9</v>
      </c>
      <c r="I478" s="579">
        <f>E300</f>
        <v>209.7</v>
      </c>
      <c r="J478" s="580">
        <f>F300</f>
        <v>578.8</v>
      </c>
      <c r="K478" s="581">
        <f>G300</f>
        <v>19523</v>
      </c>
      <c r="L478" s="450">
        <f t="shared" si="171"/>
        <v>95.859799713877</v>
      </c>
      <c r="M478" s="363">
        <f t="shared" si="170"/>
        <v>300</v>
      </c>
      <c r="O478" s="366"/>
    </row>
    <row r="479" s="363" customFormat="1" spans="1:15">
      <c r="A479" s="138"/>
      <c r="C479" s="358"/>
      <c r="G479" s="363">
        <v>20</v>
      </c>
      <c r="H479" s="570" t="str">
        <f t="shared" si="169"/>
        <v>东U10</v>
      </c>
      <c r="I479" s="579">
        <f>E312</f>
        <v>202.5</v>
      </c>
      <c r="J479" s="580">
        <f>F312</f>
        <v>540.8</v>
      </c>
      <c r="K479" s="581">
        <f>G312</f>
        <v>18759.5</v>
      </c>
      <c r="L479" s="450">
        <f t="shared" si="171"/>
        <v>95.3101234567901</v>
      </c>
      <c r="M479" s="363">
        <f t="shared" si="170"/>
        <v>312</v>
      </c>
      <c r="O479" s="366"/>
    </row>
    <row r="480" s="363" customFormat="1" spans="1:15">
      <c r="A480" s="138"/>
      <c r="C480" s="358"/>
      <c r="G480" s="363">
        <v>21</v>
      </c>
      <c r="H480" s="570" t="str">
        <f t="shared" si="169"/>
        <v>西U10-1</v>
      </c>
      <c r="I480" s="579">
        <f>E324</f>
        <v>200.3</v>
      </c>
      <c r="J480" s="580">
        <f>F324</f>
        <v>511.8</v>
      </c>
      <c r="K480" s="581">
        <f>G324</f>
        <v>18419.2</v>
      </c>
      <c r="L480" s="450">
        <f t="shared" si="171"/>
        <v>94.5132301547678</v>
      </c>
      <c r="M480" s="363">
        <f t="shared" si="170"/>
        <v>324</v>
      </c>
      <c r="O480" s="366"/>
    </row>
    <row r="481" s="363" customFormat="1" spans="1:15">
      <c r="A481" s="138"/>
      <c r="C481" s="358"/>
      <c r="G481" s="363">
        <v>22</v>
      </c>
      <c r="H481" s="570" t="str">
        <f t="shared" si="169"/>
        <v>西U9-1</v>
      </c>
      <c r="I481" s="579">
        <f>E336</f>
        <v>205.5</v>
      </c>
      <c r="J481" s="580">
        <f>F336</f>
        <v>513.9</v>
      </c>
      <c r="K481" s="581">
        <f>G336</f>
        <v>19073</v>
      </c>
      <c r="L481" s="450">
        <f t="shared" si="171"/>
        <v>95.3133819951338</v>
      </c>
      <c r="M481" s="363">
        <f t="shared" si="170"/>
        <v>336</v>
      </c>
      <c r="O481" s="366"/>
    </row>
    <row r="482" s="363" customFormat="1" spans="1:15">
      <c r="A482" s="138"/>
      <c r="C482" s="358"/>
      <c r="G482" s="363">
        <v>23</v>
      </c>
      <c r="H482" s="570" t="str">
        <f t="shared" si="169"/>
        <v>西U6-1</v>
      </c>
      <c r="I482" s="579">
        <f>E348</f>
        <v>245</v>
      </c>
      <c r="J482" s="580">
        <f>F348</f>
        <v>584.6</v>
      </c>
      <c r="K482" s="581">
        <f>G348</f>
        <v>23022.2</v>
      </c>
      <c r="L482" s="450">
        <f t="shared" si="171"/>
        <v>96.3542857142857</v>
      </c>
      <c r="M482" s="363">
        <f t="shared" si="170"/>
        <v>348</v>
      </c>
      <c r="O482" s="366"/>
    </row>
    <row r="483" s="363" customFormat="1" spans="1:15">
      <c r="A483" s="138"/>
      <c r="C483" s="358"/>
      <c r="G483" s="363">
        <v>24</v>
      </c>
      <c r="H483" s="570" t="str">
        <f t="shared" si="169"/>
        <v>西U5-1</v>
      </c>
      <c r="I483" s="579">
        <f>E360</f>
        <v>310.4</v>
      </c>
      <c r="J483" s="580">
        <f>F360</f>
        <v>716.7</v>
      </c>
      <c r="K483" s="581">
        <f>G360</f>
        <v>28731.8</v>
      </c>
      <c r="L483" s="450">
        <f t="shared" si="171"/>
        <v>94.8727448453608</v>
      </c>
      <c r="M483" s="363">
        <f t="shared" si="170"/>
        <v>360</v>
      </c>
      <c r="O483" s="366"/>
    </row>
    <row r="484" s="363" customFormat="1" spans="1:15">
      <c r="A484" s="138"/>
      <c r="C484" s="358"/>
      <c r="G484" s="363">
        <v>25</v>
      </c>
      <c r="H484" s="570" t="str">
        <f t="shared" si="169"/>
        <v>西U4-1</v>
      </c>
      <c r="I484" s="579">
        <f>E372</f>
        <v>329.4</v>
      </c>
      <c r="J484" s="580">
        <f>F372</f>
        <v>737</v>
      </c>
      <c r="K484" s="581">
        <f>G372</f>
        <v>35161.2</v>
      </c>
      <c r="L484" s="450">
        <f t="shared" si="171"/>
        <v>108.980570734669</v>
      </c>
      <c r="M484" s="363">
        <f t="shared" si="170"/>
        <v>372</v>
      </c>
      <c r="O484" s="366"/>
    </row>
    <row r="485" s="363" customFormat="1" spans="1:15">
      <c r="A485" s="138"/>
      <c r="C485" s="358"/>
      <c r="G485" s="363">
        <v>26</v>
      </c>
      <c r="H485" s="570" t="str">
        <f t="shared" si="169"/>
        <v>西U3-1</v>
      </c>
      <c r="I485" s="579">
        <f>E384</f>
        <v>401.9</v>
      </c>
      <c r="J485" s="580">
        <f>F384</f>
        <v>867.7</v>
      </c>
      <c r="K485" s="581">
        <f>G384</f>
        <v>42529.3</v>
      </c>
      <c r="L485" s="450">
        <f t="shared" si="171"/>
        <v>107.979596914655</v>
      </c>
      <c r="M485" s="363">
        <f t="shared" si="170"/>
        <v>384</v>
      </c>
      <c r="O485" s="366"/>
    </row>
    <row r="486" s="363" customFormat="1" spans="1:15">
      <c r="A486" s="138"/>
      <c r="C486" s="358"/>
      <c r="G486" s="363">
        <v>27</v>
      </c>
      <c r="H486" s="570" t="str">
        <f t="shared" si="169"/>
        <v>西U2-1</v>
      </c>
      <c r="I486" s="579">
        <f>E396</f>
        <v>622</v>
      </c>
      <c r="J486" s="580">
        <f>F396</f>
        <v>1297.4</v>
      </c>
      <c r="K486" s="581">
        <f>G396</f>
        <v>74730.1</v>
      </c>
      <c r="L486" s="463">
        <f t="shared" si="171"/>
        <v>122.230707395498</v>
      </c>
      <c r="M486" s="363">
        <f t="shared" si="170"/>
        <v>396</v>
      </c>
      <c r="O486" s="366"/>
    </row>
    <row r="487" s="363" customFormat="1" spans="1:15">
      <c r="A487" s="138"/>
      <c r="C487" s="358"/>
      <c r="G487" s="363">
        <v>28</v>
      </c>
      <c r="H487" s="570" t="str">
        <f t="shared" si="169"/>
        <v>西U6-2</v>
      </c>
      <c r="I487" s="579">
        <f>E408</f>
        <v>197.6</v>
      </c>
      <c r="J487" s="580">
        <f>F408</f>
        <v>412.9</v>
      </c>
      <c r="K487" s="581">
        <f>G408</f>
        <v>19252.1</v>
      </c>
      <c r="L487" s="450">
        <f t="shared" si="171"/>
        <v>99.5192307692308</v>
      </c>
      <c r="M487" s="363">
        <f t="shared" si="170"/>
        <v>408</v>
      </c>
      <c r="O487" s="366"/>
    </row>
    <row r="488" s="363" customFormat="1" spans="1:15">
      <c r="A488" s="138"/>
      <c r="C488" s="358"/>
      <c r="G488" s="363">
        <v>29</v>
      </c>
      <c r="H488" s="570" t="str">
        <f t="shared" si="169"/>
        <v>西U5-2</v>
      </c>
      <c r="I488" s="579">
        <f>E420</f>
        <v>255.1</v>
      </c>
      <c r="J488" s="580">
        <f>F420</f>
        <v>513.3</v>
      </c>
      <c r="K488" s="581">
        <f>G420</f>
        <v>24375.8</v>
      </c>
      <c r="L488" s="450">
        <f t="shared" si="171"/>
        <v>97.5660525284202</v>
      </c>
      <c r="M488" s="363">
        <f t="shared" si="170"/>
        <v>420</v>
      </c>
      <c r="O488" s="366"/>
    </row>
    <row r="489" s="363" customFormat="1" spans="1:15">
      <c r="A489" s="138"/>
      <c r="C489" s="358"/>
      <c r="G489" s="363">
        <v>30</v>
      </c>
      <c r="H489" s="570" t="str">
        <f t="shared" si="169"/>
        <v>西U4-2</v>
      </c>
      <c r="I489" s="579">
        <f>E432</f>
        <v>266.4</v>
      </c>
      <c r="J489" s="580">
        <f>F432</f>
        <v>529.8</v>
      </c>
      <c r="K489" s="581">
        <f>G432</f>
        <v>29442.8</v>
      </c>
      <c r="L489" s="450">
        <f t="shared" si="171"/>
        <v>112.50975975976</v>
      </c>
      <c r="M489" s="363">
        <f t="shared" si="170"/>
        <v>432</v>
      </c>
      <c r="O489" s="366"/>
    </row>
    <row r="490" s="363" customFormat="1" spans="1:15">
      <c r="A490" s="138"/>
      <c r="C490" s="358"/>
      <c r="H490" s="570" t="str">
        <f t="shared" si="169"/>
        <v>西U3-2</v>
      </c>
      <c r="I490" s="579">
        <f>E444</f>
        <v>378.4</v>
      </c>
      <c r="J490" s="580">
        <f>F444</f>
        <v>722.4</v>
      </c>
      <c r="K490" s="581">
        <f>G444</f>
        <v>40445.2</v>
      </c>
      <c r="L490" s="450">
        <f t="shared" si="171"/>
        <v>108.793868921776</v>
      </c>
      <c r="M490" s="363">
        <f t="shared" si="170"/>
        <v>444</v>
      </c>
      <c r="O490" s="366"/>
    </row>
    <row r="491" s="363" customFormat="1" spans="1:15">
      <c r="A491" s="138"/>
      <c r="C491" s="358"/>
      <c r="G491" s="138"/>
      <c r="H491" s="570">
        <f t="shared" si="169"/>
        <v>0</v>
      </c>
      <c r="I491" s="579"/>
      <c r="J491" s="580"/>
      <c r="K491" s="581"/>
      <c r="L491" s="450"/>
      <c r="M491" s="363">
        <f t="shared" si="170"/>
        <v>456</v>
      </c>
      <c r="O491" s="366"/>
    </row>
    <row r="492" s="363" customFormat="1" ht="15" spans="1:15">
      <c r="A492" s="138"/>
      <c r="C492" s="358"/>
      <c r="G492" s="138"/>
      <c r="H492" s="571" t="s">
        <v>377</v>
      </c>
      <c r="I492" s="588">
        <f>SUM(I460:I488)</f>
        <v>10508.5</v>
      </c>
      <c r="J492" s="589">
        <f>SUM(J460:J488)</f>
        <v>36660.5</v>
      </c>
      <c r="K492" s="589">
        <f>SUM(K460:K488)</f>
        <v>1082169.8</v>
      </c>
      <c r="L492" s="450"/>
      <c r="O492" s="366"/>
    </row>
    <row r="493" s="363" customFormat="1" spans="1:15">
      <c r="A493" s="138"/>
      <c r="C493" s="358"/>
      <c r="I493" s="365"/>
      <c r="O493" s="366"/>
    </row>
    <row r="494" s="363" customFormat="1" spans="1:15">
      <c r="A494" s="138"/>
      <c r="C494" s="358"/>
      <c r="G494" s="138"/>
      <c r="I494" s="365"/>
      <c r="J494" s="450"/>
      <c r="K494" s="450"/>
      <c r="O494" s="366"/>
    </row>
    <row r="495" s="363" customFormat="1" spans="1:15">
      <c r="A495" s="138"/>
      <c r="C495" s="358"/>
      <c r="G495" s="138"/>
      <c r="I495" s="365"/>
      <c r="K495" s="450"/>
      <c r="O495" s="366"/>
    </row>
    <row r="496" s="363" customFormat="1" spans="1:15">
      <c r="A496" s="138"/>
      <c r="C496" s="358"/>
      <c r="G496" s="572"/>
      <c r="I496" s="365"/>
      <c r="O496" s="366"/>
    </row>
    <row r="497" s="363" customFormat="1" spans="1:15">
      <c r="A497" s="138"/>
      <c r="C497" s="358"/>
      <c r="G497" s="572"/>
      <c r="I497" s="365"/>
      <c r="O497" s="366"/>
    </row>
    <row r="498" s="363" customFormat="1" spans="1:15">
      <c r="A498" s="138"/>
      <c r="C498" s="358"/>
      <c r="I498" s="365"/>
      <c r="O498" s="366"/>
    </row>
    <row r="508" s="363" customFormat="1" spans="1:15">
      <c r="A508" s="138"/>
      <c r="C508" s="358"/>
      <c r="F508" s="358"/>
      <c r="I508" s="365"/>
      <c r="K508" s="366"/>
      <c r="O508" s="366"/>
    </row>
    <row r="509" s="363" customFormat="1" spans="1:15">
      <c r="A509" s="138"/>
      <c r="C509" s="358"/>
      <c r="F509" s="358"/>
      <c r="I509" s="365"/>
      <c r="K509" s="366"/>
      <c r="O509" s="366"/>
    </row>
    <row r="510" s="363" customFormat="1" spans="1:15">
      <c r="A510" s="138"/>
      <c r="C510" s="358"/>
      <c r="F510" s="358"/>
      <c r="I510" s="365"/>
      <c r="K510" s="366"/>
      <c r="O510" s="366"/>
    </row>
    <row r="511" s="363" customFormat="1" spans="1:15">
      <c r="A511" s="138"/>
      <c r="C511" s="358"/>
      <c r="F511" s="358"/>
      <c r="I511" s="365"/>
      <c r="K511" s="366"/>
      <c r="O511" s="366"/>
    </row>
    <row r="512" s="363" customFormat="1" spans="1:15">
      <c r="A512" s="138"/>
      <c r="C512" s="358"/>
      <c r="F512" s="358"/>
      <c r="I512" s="365"/>
      <c r="K512" s="366"/>
      <c r="O512" s="366"/>
    </row>
    <row r="513" s="363" customFormat="1" spans="1:15">
      <c r="A513" s="138"/>
      <c r="C513" s="358"/>
      <c r="F513" s="358"/>
      <c r="I513" s="365"/>
      <c r="K513" s="366"/>
      <c r="O513" s="366"/>
    </row>
    <row r="514" s="363" customFormat="1" spans="1:15">
      <c r="A514" s="138"/>
      <c r="C514" s="358"/>
      <c r="F514" s="358"/>
      <c r="I514" s="365"/>
      <c r="K514" s="366"/>
      <c r="O514" s="366"/>
    </row>
    <row r="515" s="363" customFormat="1" spans="1:15">
      <c r="A515" s="138"/>
      <c r="C515" s="358"/>
      <c r="F515" s="358"/>
      <c r="I515" s="365"/>
      <c r="K515" s="366"/>
      <c r="O515" s="366"/>
    </row>
    <row r="516" s="363" customFormat="1" spans="1:15">
      <c r="A516" s="138"/>
      <c r="C516" s="358"/>
      <c r="F516" s="358"/>
      <c r="I516" s="365"/>
      <c r="K516" s="366"/>
      <c r="O516" s="366"/>
    </row>
    <row r="517" s="363" customFormat="1" spans="1:15">
      <c r="A517" s="138"/>
      <c r="C517" s="358"/>
      <c r="F517" s="358"/>
      <c r="I517" s="365"/>
      <c r="K517" s="366"/>
      <c r="O517" s="366"/>
    </row>
    <row r="518" s="363" customFormat="1" spans="1:15">
      <c r="A518" s="138"/>
      <c r="C518" s="358"/>
      <c r="F518" s="358"/>
      <c r="I518" s="365"/>
      <c r="K518" s="366"/>
      <c r="O518" s="366"/>
    </row>
    <row r="519" s="363" customFormat="1" spans="1:15">
      <c r="A519" s="138"/>
      <c r="C519" s="358"/>
      <c r="F519" s="358"/>
      <c r="I519" s="365"/>
      <c r="K519" s="366"/>
      <c r="O519" s="366"/>
    </row>
    <row r="520" s="363" customFormat="1" spans="1:15">
      <c r="A520" s="138"/>
      <c r="C520" s="358"/>
      <c r="F520" s="358"/>
      <c r="I520" s="365"/>
      <c r="K520" s="366"/>
      <c r="O520" s="366"/>
    </row>
    <row r="521" s="363" customFormat="1" spans="1:15">
      <c r="A521" s="138"/>
      <c r="C521" s="358"/>
      <c r="F521" s="358"/>
      <c r="I521" s="365"/>
      <c r="K521" s="366"/>
      <c r="O521" s="366"/>
    </row>
    <row r="522" s="363" customFormat="1" spans="1:15">
      <c r="A522" s="138"/>
      <c r="C522" s="358"/>
      <c r="F522" s="358"/>
      <c r="I522" s="365"/>
      <c r="K522" s="366"/>
      <c r="O522" s="366"/>
    </row>
    <row r="523" s="363" customFormat="1" spans="1:15">
      <c r="A523" s="138"/>
      <c r="C523" s="358"/>
      <c r="F523" s="358"/>
      <c r="I523" s="365"/>
      <c r="K523" s="366"/>
      <c r="O523" s="366"/>
    </row>
    <row r="524" s="363" customFormat="1" spans="1:15">
      <c r="A524" s="138"/>
      <c r="C524" s="358"/>
      <c r="F524" s="358"/>
      <c r="I524" s="365"/>
      <c r="K524" s="366"/>
      <c r="O524" s="366"/>
    </row>
    <row r="525" s="363" customFormat="1" spans="1:15">
      <c r="A525" s="138"/>
      <c r="C525" s="358"/>
      <c r="F525" s="138"/>
      <c r="I525" s="365"/>
      <c r="K525" s="366"/>
      <c r="O525" s="366"/>
    </row>
    <row r="526" s="363" customFormat="1" spans="1:15">
      <c r="A526" s="138"/>
      <c r="C526" s="358"/>
      <c r="F526" s="138"/>
      <c r="I526" s="365"/>
      <c r="K526" s="366"/>
      <c r="O526" s="366"/>
    </row>
    <row r="527" s="363" customFormat="1" spans="1:15">
      <c r="A527" s="138"/>
      <c r="C527" s="358"/>
      <c r="F527" s="358"/>
      <c r="I527" s="365"/>
      <c r="K527" s="366"/>
      <c r="O527" s="366"/>
    </row>
    <row r="528" s="363" customFormat="1" spans="1:15">
      <c r="A528" s="138"/>
      <c r="C528" s="358"/>
      <c r="F528" s="138"/>
      <c r="I528" s="365"/>
      <c r="K528" s="366"/>
      <c r="O528" s="366"/>
    </row>
    <row r="529" s="363" customFormat="1" spans="1:15">
      <c r="A529" s="138"/>
      <c r="C529" s="358"/>
      <c r="F529" s="138"/>
      <c r="I529" s="365"/>
      <c r="K529" s="366"/>
      <c r="O529" s="366"/>
    </row>
    <row r="530" s="363" customFormat="1" spans="1:15">
      <c r="A530" s="138"/>
      <c r="C530" s="358"/>
      <c r="F530" s="358"/>
      <c r="I530" s="365"/>
      <c r="K530" s="366"/>
      <c r="O530" s="366"/>
    </row>
    <row r="531" s="363" customFormat="1" spans="1:15">
      <c r="A531" s="138"/>
      <c r="C531" s="358"/>
      <c r="F531" s="358"/>
      <c r="I531" s="365"/>
      <c r="K531" s="366"/>
      <c r="O531" s="366"/>
    </row>
    <row r="532" s="363" customFormat="1" spans="1:15">
      <c r="A532" s="138"/>
      <c r="C532" s="358"/>
      <c r="F532" s="358"/>
      <c r="I532" s="365"/>
      <c r="K532" s="366"/>
      <c r="O532" s="366"/>
    </row>
  </sheetData>
  <mergeCells count="655">
    <mergeCell ref="C2:D2"/>
    <mergeCell ref="E2:F2"/>
    <mergeCell ref="O2:P2"/>
    <mergeCell ref="M6:Q6"/>
    <mergeCell ref="M7:Q7"/>
    <mergeCell ref="A73:IH73"/>
    <mergeCell ref="H76:I76"/>
    <mergeCell ref="H78:I78"/>
    <mergeCell ref="E82:G82"/>
    <mergeCell ref="H82:I82"/>
    <mergeCell ref="H83:I83"/>
    <mergeCell ref="K84:Q84"/>
    <mergeCell ref="H88:I88"/>
    <mergeCell ref="H90:I90"/>
    <mergeCell ref="E94:G94"/>
    <mergeCell ref="H94:I94"/>
    <mergeCell ref="H95:I95"/>
    <mergeCell ref="K96:Q96"/>
    <mergeCell ref="H100:I100"/>
    <mergeCell ref="H102:I102"/>
    <mergeCell ref="E106:G106"/>
    <mergeCell ref="H106:I106"/>
    <mergeCell ref="H107:I107"/>
    <mergeCell ref="K108:Q108"/>
    <mergeCell ref="H112:I112"/>
    <mergeCell ref="H114:I114"/>
    <mergeCell ref="E118:G118"/>
    <mergeCell ref="H118:I118"/>
    <mergeCell ref="H119:I119"/>
    <mergeCell ref="K120:Q120"/>
    <mergeCell ref="H124:I124"/>
    <mergeCell ref="H126:I126"/>
    <mergeCell ref="E130:G130"/>
    <mergeCell ref="H130:I130"/>
    <mergeCell ref="H131:I131"/>
    <mergeCell ref="K132:Q132"/>
    <mergeCell ref="H136:I136"/>
    <mergeCell ref="H138:I138"/>
    <mergeCell ref="E142:G142"/>
    <mergeCell ref="H142:I142"/>
    <mergeCell ref="H143:I143"/>
    <mergeCell ref="K144:Q144"/>
    <mergeCell ref="H148:I148"/>
    <mergeCell ref="H150:I150"/>
    <mergeCell ref="E154:G154"/>
    <mergeCell ref="H154:I154"/>
    <mergeCell ref="H155:I155"/>
    <mergeCell ref="K156:Q156"/>
    <mergeCell ref="H160:I160"/>
    <mergeCell ref="H162:I162"/>
    <mergeCell ref="E166:G166"/>
    <mergeCell ref="H166:I166"/>
    <mergeCell ref="H167:I167"/>
    <mergeCell ref="K168:Q168"/>
    <mergeCell ref="H172:I172"/>
    <mergeCell ref="H174:I174"/>
    <mergeCell ref="E178:G178"/>
    <mergeCell ref="H178:I178"/>
    <mergeCell ref="H179:I179"/>
    <mergeCell ref="K180:Q180"/>
    <mergeCell ref="H184:I184"/>
    <mergeCell ref="H186:I186"/>
    <mergeCell ref="E190:G190"/>
    <mergeCell ref="H190:I190"/>
    <mergeCell ref="H191:I191"/>
    <mergeCell ref="K192:Q192"/>
    <mergeCell ref="H196:I196"/>
    <mergeCell ref="H198:I198"/>
    <mergeCell ref="E202:G202"/>
    <mergeCell ref="H202:I202"/>
    <mergeCell ref="H203:I203"/>
    <mergeCell ref="K204:Q204"/>
    <mergeCell ref="H208:I208"/>
    <mergeCell ref="H210:I210"/>
    <mergeCell ref="E214:G214"/>
    <mergeCell ref="H214:I214"/>
    <mergeCell ref="H215:I215"/>
    <mergeCell ref="K216:Q216"/>
    <mergeCell ref="H220:I220"/>
    <mergeCell ref="H222:I222"/>
    <mergeCell ref="E226:G226"/>
    <mergeCell ref="H226:I226"/>
    <mergeCell ref="H227:I227"/>
    <mergeCell ref="K228:Q228"/>
    <mergeCell ref="H232:I232"/>
    <mergeCell ref="H234:I234"/>
    <mergeCell ref="E238:G238"/>
    <mergeCell ref="H238:I238"/>
    <mergeCell ref="H239:I239"/>
    <mergeCell ref="K240:Q240"/>
    <mergeCell ref="H244:I244"/>
    <mergeCell ref="H246:I246"/>
    <mergeCell ref="E250:G250"/>
    <mergeCell ref="H250:I250"/>
    <mergeCell ref="H251:I251"/>
    <mergeCell ref="K252:Q252"/>
    <mergeCell ref="H256:I256"/>
    <mergeCell ref="H258:I258"/>
    <mergeCell ref="E262:G262"/>
    <mergeCell ref="H262:I262"/>
    <mergeCell ref="H263:I263"/>
    <mergeCell ref="K264:Q264"/>
    <mergeCell ref="H268:I268"/>
    <mergeCell ref="H270:I270"/>
    <mergeCell ref="E274:G274"/>
    <mergeCell ref="H274:I274"/>
    <mergeCell ref="H275:I275"/>
    <mergeCell ref="K276:Q276"/>
    <mergeCell ref="H280:I280"/>
    <mergeCell ref="H282:I282"/>
    <mergeCell ref="E286:G286"/>
    <mergeCell ref="H286:I286"/>
    <mergeCell ref="H287:I287"/>
    <mergeCell ref="K288:Q288"/>
    <mergeCell ref="H292:I292"/>
    <mergeCell ref="H294:I294"/>
    <mergeCell ref="E298:G298"/>
    <mergeCell ref="H298:I298"/>
    <mergeCell ref="H299:I299"/>
    <mergeCell ref="K300:Q300"/>
    <mergeCell ref="H304:I304"/>
    <mergeCell ref="H306:I306"/>
    <mergeCell ref="E310:G310"/>
    <mergeCell ref="H310:I310"/>
    <mergeCell ref="H311:I311"/>
    <mergeCell ref="K312:Q312"/>
    <mergeCell ref="H316:I316"/>
    <mergeCell ref="H318:I318"/>
    <mergeCell ref="E322:G322"/>
    <mergeCell ref="H322:I322"/>
    <mergeCell ref="H323:I323"/>
    <mergeCell ref="K324:Q324"/>
    <mergeCell ref="H328:I328"/>
    <mergeCell ref="H330:I330"/>
    <mergeCell ref="E334:G334"/>
    <mergeCell ref="H334:I334"/>
    <mergeCell ref="H335:I335"/>
    <mergeCell ref="K336:Q336"/>
    <mergeCell ref="H340:I340"/>
    <mergeCell ref="H342:I342"/>
    <mergeCell ref="E346:G346"/>
    <mergeCell ref="H346:I346"/>
    <mergeCell ref="H347:I347"/>
    <mergeCell ref="K348:Q348"/>
    <mergeCell ref="H352:I352"/>
    <mergeCell ref="H354:I354"/>
    <mergeCell ref="E358:G358"/>
    <mergeCell ref="H358:I358"/>
    <mergeCell ref="H359:I359"/>
    <mergeCell ref="K360:Q360"/>
    <mergeCell ref="H364:I364"/>
    <mergeCell ref="H366:I366"/>
    <mergeCell ref="E370:G370"/>
    <mergeCell ref="H370:I370"/>
    <mergeCell ref="H371:I371"/>
    <mergeCell ref="K372:Q372"/>
    <mergeCell ref="H376:I376"/>
    <mergeCell ref="H378:I378"/>
    <mergeCell ref="E382:G382"/>
    <mergeCell ref="H382:I382"/>
    <mergeCell ref="H383:I383"/>
    <mergeCell ref="K384:Q384"/>
    <mergeCell ref="H388:I388"/>
    <mergeCell ref="H390:I390"/>
    <mergeCell ref="E394:G394"/>
    <mergeCell ref="H394:I394"/>
    <mergeCell ref="H395:I395"/>
    <mergeCell ref="K396:Q396"/>
    <mergeCell ref="H400:I400"/>
    <mergeCell ref="H402:I402"/>
    <mergeCell ref="E406:G406"/>
    <mergeCell ref="H406:I406"/>
    <mergeCell ref="H407:I407"/>
    <mergeCell ref="K408:Q408"/>
    <mergeCell ref="H412:I412"/>
    <mergeCell ref="H414:I414"/>
    <mergeCell ref="E418:G418"/>
    <mergeCell ref="H418:I418"/>
    <mergeCell ref="H419:I419"/>
    <mergeCell ref="K420:Q420"/>
    <mergeCell ref="H424:I424"/>
    <mergeCell ref="H426:I426"/>
    <mergeCell ref="E430:G430"/>
    <mergeCell ref="H430:I430"/>
    <mergeCell ref="H431:I431"/>
    <mergeCell ref="K432:Q432"/>
    <mergeCell ref="H436:I436"/>
    <mergeCell ref="H438:I438"/>
    <mergeCell ref="E442:G442"/>
    <mergeCell ref="H442:I442"/>
    <mergeCell ref="H443:I443"/>
    <mergeCell ref="K444:Q444"/>
    <mergeCell ref="H448:I448"/>
    <mergeCell ref="H450:I450"/>
    <mergeCell ref="E454:G454"/>
    <mergeCell ref="H454:I454"/>
    <mergeCell ref="H455:I455"/>
    <mergeCell ref="K456:Q456"/>
    <mergeCell ref="H458:K458"/>
    <mergeCell ref="A2:A36"/>
    <mergeCell ref="A38:A70"/>
    <mergeCell ref="B2:B3"/>
    <mergeCell ref="G2:G3"/>
    <mergeCell ref="H2:H3"/>
    <mergeCell ref="H74:H75"/>
    <mergeCell ref="H86:H87"/>
    <mergeCell ref="H98:H99"/>
    <mergeCell ref="H110:H111"/>
    <mergeCell ref="H122:H123"/>
    <mergeCell ref="H134:H135"/>
    <mergeCell ref="H146:H147"/>
    <mergeCell ref="H158:H159"/>
    <mergeCell ref="H170:H171"/>
    <mergeCell ref="H182:H183"/>
    <mergeCell ref="H194:H195"/>
    <mergeCell ref="H206:H207"/>
    <mergeCell ref="H218:H219"/>
    <mergeCell ref="H230:H231"/>
    <mergeCell ref="H242:H243"/>
    <mergeCell ref="H254:H255"/>
    <mergeCell ref="H266:H267"/>
    <mergeCell ref="H278:H279"/>
    <mergeCell ref="H290:H291"/>
    <mergeCell ref="H302:H303"/>
    <mergeCell ref="H314:H315"/>
    <mergeCell ref="H326:H327"/>
    <mergeCell ref="H338:H339"/>
    <mergeCell ref="H350:H351"/>
    <mergeCell ref="H362:H363"/>
    <mergeCell ref="H374:H375"/>
    <mergeCell ref="H386:H387"/>
    <mergeCell ref="H398:H399"/>
    <mergeCell ref="H410:H411"/>
    <mergeCell ref="H422:H423"/>
    <mergeCell ref="H434:H435"/>
    <mergeCell ref="H446:H447"/>
    <mergeCell ref="I2:I3"/>
    <mergeCell ref="I74:I75"/>
    <mergeCell ref="I86:I87"/>
    <mergeCell ref="I98:I99"/>
    <mergeCell ref="I110:I111"/>
    <mergeCell ref="I122:I123"/>
    <mergeCell ref="I134:I135"/>
    <mergeCell ref="I146:I147"/>
    <mergeCell ref="I158:I159"/>
    <mergeCell ref="I170:I171"/>
    <mergeCell ref="I182:I183"/>
    <mergeCell ref="I194:I195"/>
    <mergeCell ref="I206:I207"/>
    <mergeCell ref="I218:I219"/>
    <mergeCell ref="I230:I231"/>
    <mergeCell ref="I242:I243"/>
    <mergeCell ref="I254:I255"/>
    <mergeCell ref="I266:I267"/>
    <mergeCell ref="I278:I279"/>
    <mergeCell ref="I290:I291"/>
    <mergeCell ref="I302:I303"/>
    <mergeCell ref="I314:I315"/>
    <mergeCell ref="I326:I327"/>
    <mergeCell ref="I338:I339"/>
    <mergeCell ref="I350:I351"/>
    <mergeCell ref="I362:I363"/>
    <mergeCell ref="I374:I375"/>
    <mergeCell ref="I386:I387"/>
    <mergeCell ref="I398:I399"/>
    <mergeCell ref="I410:I411"/>
    <mergeCell ref="I422:I423"/>
    <mergeCell ref="I434:I435"/>
    <mergeCell ref="I446:I447"/>
    <mergeCell ref="J2:J3"/>
    <mergeCell ref="J74:J75"/>
    <mergeCell ref="J86:J87"/>
    <mergeCell ref="J98:J99"/>
    <mergeCell ref="J110:J111"/>
    <mergeCell ref="J122:J123"/>
    <mergeCell ref="J134:J135"/>
    <mergeCell ref="J146:J147"/>
    <mergeCell ref="J158:J159"/>
    <mergeCell ref="J170:J171"/>
    <mergeCell ref="J182:J183"/>
    <mergeCell ref="J194:J195"/>
    <mergeCell ref="J206:J207"/>
    <mergeCell ref="J218:J219"/>
    <mergeCell ref="J230:J231"/>
    <mergeCell ref="J242:J243"/>
    <mergeCell ref="J254:J255"/>
    <mergeCell ref="J266:J267"/>
    <mergeCell ref="J278:J279"/>
    <mergeCell ref="J290:J291"/>
    <mergeCell ref="J302:J303"/>
    <mergeCell ref="J314:J315"/>
    <mergeCell ref="J326:J327"/>
    <mergeCell ref="J338:J339"/>
    <mergeCell ref="J350:J351"/>
    <mergeCell ref="J362:J363"/>
    <mergeCell ref="J374:J375"/>
    <mergeCell ref="J386:J387"/>
    <mergeCell ref="J398:J399"/>
    <mergeCell ref="J410:J411"/>
    <mergeCell ref="J422:J423"/>
    <mergeCell ref="J434:J435"/>
    <mergeCell ref="J446:J447"/>
    <mergeCell ref="K2:K3"/>
    <mergeCell ref="K74:K75"/>
    <mergeCell ref="K86:K87"/>
    <mergeCell ref="K98:K99"/>
    <mergeCell ref="K110:K111"/>
    <mergeCell ref="K122:K123"/>
    <mergeCell ref="K134:K135"/>
    <mergeCell ref="K146:K147"/>
    <mergeCell ref="K158:K159"/>
    <mergeCell ref="K170:K171"/>
    <mergeCell ref="K182:K183"/>
    <mergeCell ref="K194:K195"/>
    <mergeCell ref="K206:K207"/>
    <mergeCell ref="K218:K219"/>
    <mergeCell ref="K230:K231"/>
    <mergeCell ref="K242:K243"/>
    <mergeCell ref="K254:K255"/>
    <mergeCell ref="K266:K267"/>
    <mergeCell ref="K278:K279"/>
    <mergeCell ref="K290:K291"/>
    <mergeCell ref="K302:K303"/>
    <mergeCell ref="K314:K315"/>
    <mergeCell ref="K326:K327"/>
    <mergeCell ref="K338:K339"/>
    <mergeCell ref="K350:K351"/>
    <mergeCell ref="K362:K363"/>
    <mergeCell ref="K374:K375"/>
    <mergeCell ref="K386:K387"/>
    <mergeCell ref="K398:K399"/>
    <mergeCell ref="K410:K411"/>
    <mergeCell ref="K422:K423"/>
    <mergeCell ref="K434:K435"/>
    <mergeCell ref="K446:K447"/>
    <mergeCell ref="L74:L75"/>
    <mergeCell ref="L86:L87"/>
    <mergeCell ref="L98:L99"/>
    <mergeCell ref="L110:L111"/>
    <mergeCell ref="L122:L123"/>
    <mergeCell ref="L134:L135"/>
    <mergeCell ref="L146:L147"/>
    <mergeCell ref="L158:L159"/>
    <mergeCell ref="L170:L171"/>
    <mergeCell ref="L182:L183"/>
    <mergeCell ref="L194:L195"/>
    <mergeCell ref="L206:L207"/>
    <mergeCell ref="L218:L219"/>
    <mergeCell ref="L230:L231"/>
    <mergeCell ref="L242:L243"/>
    <mergeCell ref="L254:L255"/>
    <mergeCell ref="L266:L267"/>
    <mergeCell ref="L278:L279"/>
    <mergeCell ref="L290:L291"/>
    <mergeCell ref="L302:L303"/>
    <mergeCell ref="L314:L315"/>
    <mergeCell ref="L326:L327"/>
    <mergeCell ref="L338:L339"/>
    <mergeCell ref="L350:L351"/>
    <mergeCell ref="L362:L363"/>
    <mergeCell ref="L374:L375"/>
    <mergeCell ref="L386:L387"/>
    <mergeCell ref="L398:L399"/>
    <mergeCell ref="L410:L411"/>
    <mergeCell ref="L422:L423"/>
    <mergeCell ref="L434:L435"/>
    <mergeCell ref="L446:L447"/>
    <mergeCell ref="M74:M75"/>
    <mergeCell ref="M86:M87"/>
    <mergeCell ref="M98:M99"/>
    <mergeCell ref="M110:M111"/>
    <mergeCell ref="M122:M123"/>
    <mergeCell ref="M134:M135"/>
    <mergeCell ref="M146:M147"/>
    <mergeCell ref="M158:M159"/>
    <mergeCell ref="M170:M171"/>
    <mergeCell ref="M182:M183"/>
    <mergeCell ref="M194:M195"/>
    <mergeCell ref="M206:M207"/>
    <mergeCell ref="M218:M219"/>
    <mergeCell ref="M230:M231"/>
    <mergeCell ref="M242:M243"/>
    <mergeCell ref="M254:M255"/>
    <mergeCell ref="M266:M267"/>
    <mergeCell ref="M278:M279"/>
    <mergeCell ref="M290:M291"/>
    <mergeCell ref="M302:M303"/>
    <mergeCell ref="M314:M315"/>
    <mergeCell ref="M326:M327"/>
    <mergeCell ref="M338:M339"/>
    <mergeCell ref="M350:M351"/>
    <mergeCell ref="M362:M363"/>
    <mergeCell ref="M374:M375"/>
    <mergeCell ref="M386:M387"/>
    <mergeCell ref="M398:M399"/>
    <mergeCell ref="M410:M411"/>
    <mergeCell ref="M422:M423"/>
    <mergeCell ref="M434:M435"/>
    <mergeCell ref="M446:M447"/>
    <mergeCell ref="N74:N75"/>
    <mergeCell ref="N86:N87"/>
    <mergeCell ref="N98:N99"/>
    <mergeCell ref="N110:N111"/>
    <mergeCell ref="N122:N123"/>
    <mergeCell ref="N134:N135"/>
    <mergeCell ref="N146:N147"/>
    <mergeCell ref="N158:N159"/>
    <mergeCell ref="N170:N171"/>
    <mergeCell ref="N182:N183"/>
    <mergeCell ref="N194:N195"/>
    <mergeCell ref="N206:N207"/>
    <mergeCell ref="N218:N219"/>
    <mergeCell ref="N230:N231"/>
    <mergeCell ref="N242:N243"/>
    <mergeCell ref="N254:N255"/>
    <mergeCell ref="N266:N267"/>
    <mergeCell ref="N278:N279"/>
    <mergeCell ref="N290:N291"/>
    <mergeCell ref="N302:N303"/>
    <mergeCell ref="N314:N315"/>
    <mergeCell ref="N326:N327"/>
    <mergeCell ref="N338:N339"/>
    <mergeCell ref="N350:N351"/>
    <mergeCell ref="N362:N363"/>
    <mergeCell ref="N374:N375"/>
    <mergeCell ref="N386:N387"/>
    <mergeCell ref="N398:N399"/>
    <mergeCell ref="N410:N411"/>
    <mergeCell ref="N422:N423"/>
    <mergeCell ref="N434:N435"/>
    <mergeCell ref="N446:N447"/>
    <mergeCell ref="O74:O75"/>
    <mergeCell ref="O86:O87"/>
    <mergeCell ref="O98:O99"/>
    <mergeCell ref="O110:O111"/>
    <mergeCell ref="O122:O123"/>
    <mergeCell ref="O134:O135"/>
    <mergeCell ref="O146:O147"/>
    <mergeCell ref="O158:O159"/>
    <mergeCell ref="O170:O171"/>
    <mergeCell ref="O182:O183"/>
    <mergeCell ref="O194:O195"/>
    <mergeCell ref="O206:O207"/>
    <mergeCell ref="O218:O219"/>
    <mergeCell ref="O230:O231"/>
    <mergeCell ref="O242:O243"/>
    <mergeCell ref="O254:O255"/>
    <mergeCell ref="O266:O267"/>
    <mergeCell ref="O278:O279"/>
    <mergeCell ref="O290:O291"/>
    <mergeCell ref="O302:O303"/>
    <mergeCell ref="O314:O315"/>
    <mergeCell ref="O326:O327"/>
    <mergeCell ref="O338:O339"/>
    <mergeCell ref="O350:O351"/>
    <mergeCell ref="O362:O363"/>
    <mergeCell ref="O374:O375"/>
    <mergeCell ref="O386:O387"/>
    <mergeCell ref="O398:O399"/>
    <mergeCell ref="O410:O411"/>
    <mergeCell ref="O422:O423"/>
    <mergeCell ref="O434:O435"/>
    <mergeCell ref="O446:O447"/>
    <mergeCell ref="P74:P75"/>
    <mergeCell ref="P86:P87"/>
    <mergeCell ref="P98:P99"/>
    <mergeCell ref="P110:P111"/>
    <mergeCell ref="P122:P123"/>
    <mergeCell ref="P134:P135"/>
    <mergeCell ref="P146:P147"/>
    <mergeCell ref="P158:P159"/>
    <mergeCell ref="P170:P171"/>
    <mergeCell ref="P182:P183"/>
    <mergeCell ref="P194:P195"/>
    <mergeCell ref="P206:P207"/>
    <mergeCell ref="P218:P219"/>
    <mergeCell ref="P230:P231"/>
    <mergeCell ref="P242:P243"/>
    <mergeCell ref="P254:P255"/>
    <mergeCell ref="P266:P267"/>
    <mergeCell ref="P278:P279"/>
    <mergeCell ref="P290:P291"/>
    <mergeCell ref="P302:P303"/>
    <mergeCell ref="P314:P315"/>
    <mergeCell ref="P326:P327"/>
    <mergeCell ref="P338:P339"/>
    <mergeCell ref="P350:P351"/>
    <mergeCell ref="P362:P363"/>
    <mergeCell ref="P374:P375"/>
    <mergeCell ref="P386:P387"/>
    <mergeCell ref="P398:P399"/>
    <mergeCell ref="P410:P411"/>
    <mergeCell ref="P422:P423"/>
    <mergeCell ref="P434:P435"/>
    <mergeCell ref="P446:P447"/>
    <mergeCell ref="Q74:Q75"/>
    <mergeCell ref="Q86:Q87"/>
    <mergeCell ref="Q98:Q99"/>
    <mergeCell ref="Q110:Q111"/>
    <mergeCell ref="Q122:Q123"/>
    <mergeCell ref="Q134:Q135"/>
    <mergeCell ref="Q146:Q147"/>
    <mergeCell ref="Q158:Q159"/>
    <mergeCell ref="Q170:Q171"/>
    <mergeCell ref="Q182:Q183"/>
    <mergeCell ref="Q194:Q195"/>
    <mergeCell ref="Q206:Q207"/>
    <mergeCell ref="Q218:Q219"/>
    <mergeCell ref="Q230:Q231"/>
    <mergeCell ref="Q242:Q243"/>
    <mergeCell ref="Q254:Q255"/>
    <mergeCell ref="Q266:Q267"/>
    <mergeCell ref="Q278:Q279"/>
    <mergeCell ref="Q290:Q291"/>
    <mergeCell ref="Q302:Q303"/>
    <mergeCell ref="Q314:Q315"/>
    <mergeCell ref="Q326:Q327"/>
    <mergeCell ref="Q338:Q339"/>
    <mergeCell ref="Q350:Q351"/>
    <mergeCell ref="Q362:Q363"/>
    <mergeCell ref="Q374:Q375"/>
    <mergeCell ref="Q386:Q387"/>
    <mergeCell ref="Q398:Q399"/>
    <mergeCell ref="Q410:Q411"/>
    <mergeCell ref="Q422:Q423"/>
    <mergeCell ref="Q434:Q435"/>
    <mergeCell ref="Q446:Q447"/>
    <mergeCell ref="V74:V75"/>
    <mergeCell ref="V86:V87"/>
    <mergeCell ref="V98:V99"/>
    <mergeCell ref="V110:V111"/>
    <mergeCell ref="V122:V123"/>
    <mergeCell ref="V134:V135"/>
    <mergeCell ref="V146:V147"/>
    <mergeCell ref="V158:V159"/>
    <mergeCell ref="V170:V171"/>
    <mergeCell ref="V182:V183"/>
    <mergeCell ref="V194:V195"/>
    <mergeCell ref="V206:V207"/>
    <mergeCell ref="V218:V219"/>
    <mergeCell ref="V230:V231"/>
    <mergeCell ref="V242:V243"/>
    <mergeCell ref="V254:V255"/>
    <mergeCell ref="V266:V267"/>
    <mergeCell ref="V278:V279"/>
    <mergeCell ref="V290:V291"/>
    <mergeCell ref="V302:V303"/>
    <mergeCell ref="V314:V315"/>
    <mergeCell ref="V326:V327"/>
    <mergeCell ref="V338:V339"/>
    <mergeCell ref="V350:V351"/>
    <mergeCell ref="V362:V363"/>
    <mergeCell ref="V374:V375"/>
    <mergeCell ref="V386:V387"/>
    <mergeCell ref="V398:V399"/>
    <mergeCell ref="V410:V411"/>
    <mergeCell ref="V422:V423"/>
    <mergeCell ref="V434:V435"/>
    <mergeCell ref="V446:V447"/>
    <mergeCell ref="B206:D216"/>
    <mergeCell ref="B194:D204"/>
    <mergeCell ref="B182:D192"/>
    <mergeCell ref="B170:D180"/>
    <mergeCell ref="R158:T159"/>
    <mergeCell ref="B158:D168"/>
    <mergeCell ref="E158:G160"/>
    <mergeCell ref="B146:D156"/>
    <mergeCell ref="E146:G148"/>
    <mergeCell ref="R134:T135"/>
    <mergeCell ref="B134:D144"/>
    <mergeCell ref="R146:T147"/>
    <mergeCell ref="E134:G136"/>
    <mergeCell ref="B122:D132"/>
    <mergeCell ref="E122:G124"/>
    <mergeCell ref="R110:T111"/>
    <mergeCell ref="B110:D120"/>
    <mergeCell ref="R122:T123"/>
    <mergeCell ref="E110:G112"/>
    <mergeCell ref="B98:D108"/>
    <mergeCell ref="E98:G100"/>
    <mergeCell ref="R86:T87"/>
    <mergeCell ref="B86:D96"/>
    <mergeCell ref="R98:T99"/>
    <mergeCell ref="E86:G88"/>
    <mergeCell ref="R74:T75"/>
    <mergeCell ref="B74:D84"/>
    <mergeCell ref="E74:G76"/>
    <mergeCell ref="B230:D240"/>
    <mergeCell ref="B242:D252"/>
    <mergeCell ref="E170:G172"/>
    <mergeCell ref="R170:T171"/>
    <mergeCell ref="E182:G184"/>
    <mergeCell ref="R182:T183"/>
    <mergeCell ref="E194:G196"/>
    <mergeCell ref="R194:T195"/>
    <mergeCell ref="B254:D264"/>
    <mergeCell ref="B218:D228"/>
    <mergeCell ref="E206:G208"/>
    <mergeCell ref="R206:T207"/>
    <mergeCell ref="E218:G220"/>
    <mergeCell ref="R218:T219"/>
    <mergeCell ref="E230:G232"/>
    <mergeCell ref="R230:T231"/>
    <mergeCell ref="E242:G244"/>
    <mergeCell ref="R242:T243"/>
    <mergeCell ref="E254:G256"/>
    <mergeCell ref="R254:T255"/>
    <mergeCell ref="B266:D276"/>
    <mergeCell ref="E266:G268"/>
    <mergeCell ref="R266:T267"/>
    <mergeCell ref="B278:D288"/>
    <mergeCell ref="E278:G280"/>
    <mergeCell ref="R278:T279"/>
    <mergeCell ref="B290:D300"/>
    <mergeCell ref="E290:G292"/>
    <mergeCell ref="R290:T291"/>
    <mergeCell ref="B302:D312"/>
    <mergeCell ref="E302:G304"/>
    <mergeCell ref="R302:T303"/>
    <mergeCell ref="B314:D324"/>
    <mergeCell ref="E314:G316"/>
    <mergeCell ref="R314:T315"/>
    <mergeCell ref="B326:D336"/>
    <mergeCell ref="E326:G328"/>
    <mergeCell ref="R326:T327"/>
    <mergeCell ref="B338:D348"/>
    <mergeCell ref="E338:G340"/>
    <mergeCell ref="R338:T339"/>
    <mergeCell ref="B350:D360"/>
    <mergeCell ref="E350:G352"/>
    <mergeCell ref="R350:T351"/>
    <mergeCell ref="B362:D372"/>
    <mergeCell ref="E362:G364"/>
    <mergeCell ref="R362:T363"/>
    <mergeCell ref="B374:D384"/>
    <mergeCell ref="E374:G376"/>
    <mergeCell ref="R374:T375"/>
    <mergeCell ref="B386:D396"/>
    <mergeCell ref="E386:G388"/>
    <mergeCell ref="R386:T387"/>
    <mergeCell ref="B398:D408"/>
    <mergeCell ref="E398:G400"/>
    <mergeCell ref="R398:T399"/>
    <mergeCell ref="B422:D432"/>
    <mergeCell ref="E422:G424"/>
    <mergeCell ref="R422:T423"/>
    <mergeCell ref="B410:D420"/>
    <mergeCell ref="E410:G412"/>
    <mergeCell ref="R410:T411"/>
    <mergeCell ref="B434:D444"/>
    <mergeCell ref="E434:G436"/>
    <mergeCell ref="R434:T435"/>
    <mergeCell ref="B446:D456"/>
    <mergeCell ref="E446:G448"/>
    <mergeCell ref="R446:T447"/>
  </mergeCells>
  <dataValidations count="4">
    <dataValidation allowBlank="1" showInputMessage="1" showErrorMessage="1" prompt="输入较大值" sqref="IY4 SU4 ACQ4 AMM4 AWI4 BGE4 BQA4 BZW4 CJS4 CTO4 DDK4 DNG4 DXC4 EGY4 EQU4 FAQ4 FKM4 FUI4 GEE4 GOA4 GXW4 HHS4 HRO4 IBK4 ILG4 IVC4 JEY4 JOU4 JYQ4 KIM4 KSI4 LCE4 LMA4 LVW4 MFS4 MPO4 MZK4 NJG4 NTC4 OCY4 OMU4 OWQ4 PGM4 PQI4 QAE4 QKA4 QTW4 RDS4 RNO4 RXK4 SHG4 SRC4 TAY4 TKU4 TUQ4 UEM4 UOI4 UYE4 VIA4 VRW4 WBS4 WLO4 WVK4 JA37 SW37 ACS37 AMO37 AWK37 BGG37 BQC37 BZY37 CJU37 CTQ37 DDM37 DNI37 DXE37 EHA37 EQW37 FAS37 FKO37 FUK37 GEG37 GOC37 GXY37 HHU37 HRQ37 IBM37 ILI37 IVE37 JFA37 JOW37 JYS37 KIO37 KSK37 LCG37 LMC37 LVY37 MFU37 MPQ37 MZM37 NJI37 NTE37 ODA37 OMW37 OWS37 PGO37 PQK37 QAG37 QKC37 QTY37 RDU37 RNQ37 RXM37 SHI37 SRE37 TBA37 TKW37 TUS37 UEO37 UOK37 UYG37 VIC37 VRY37 WBU37 WLQ37 WVM37 H79 JD79 SZ79 ACV79 AMR79 AWN79 BGJ79 BQF79 CAB79 CJX79 CTT79 DDP79 DNL79 DXH79 EHD79 EQZ79 FAV79 FKR79 FUN79 GEJ79 GOF79 GYB79 HHX79 HRT79 IBP79 ILL79 IVH79 JFD79 JOZ79 JYV79 KIR79 KSN79 LCJ79 LMF79 LWB79 MFX79 MPT79 MZP79 NJL79 NTH79 ODD79 OMZ79 OWV79 PGR79 PQN79 QAJ79 QKF79 QUB79 RDX79 RNT79 RXP79 SHL79 SRH79 TBD79 TKZ79 TUV79 UER79 UON79 UYJ79 VIF79 VSB79 WBX79 WLT79 WVP79 H81 JD81 SZ81 ACV81 AMR81 AWN81 BGJ81 BQF81 CAB81 CJX81 CTT81 DDP81 DNL81 DXH81 EHD81 EQZ81 FAV81 FKR81 FUN81 GEJ81 GOF81 GYB81 HHX81 HRT81 IBP81 ILL81 IVH81 JFD81 JOZ81 JYV81 KIR81 KSN81 LCJ81 LMF81 LWB81 MFX81 MPT81 MZP81 NJL81 NTH81 ODD81 OMZ81 OWV81 PGR81 PQN81 QAJ81 QKF81 QUB81 RDX81 RNT81 RXP81 SHL81 SRH81 TBD81 TKZ81 TUV81 UER81 UON81 UYJ81 VIF81 VSB81 WBX81 WLT81 WVP81 H91 JD91 SZ91 ACV91 AMR91 AWN91 BGJ91 BQF91 CAB91 CJX91 CTT91 DDP91 DNL91 DXH91 EHD91 EQZ91 FAV91 FKR91 FUN91 GEJ91 GOF91 GYB91 HHX91 HRT91 IBP91 ILL91 IVH91 JFD91 JOZ91 JYV91 KIR91 KSN91 LCJ91 LMF91 LWB91 MFX91 MPT91 MZP91 NJL91 NTH91 ODD91 OMZ91 OWV91 PGR91 PQN91 QAJ91 QKF91 QUB91 RDX91 RNT91 RXP91 SHL91 SRH91 TBD91 TKZ91 TUV91 UER91 UON91 UYJ91 VIF91 VSB91 WBX91 WLT91 WVP91 H93 JD93 SZ93 ACV93 AMR93 AWN93 BGJ93 BQF93 CAB93 CJX93 CTT93 DDP93 DNL93 DXH93 EHD93 EQZ93 FAV93 FKR93 FUN93 GEJ93 GOF93 GYB93 HHX93 HRT93 IBP93 ILL93 IVH93 JFD93 JOZ93 JYV93 KIR93 KSN93 LCJ93 LMF93 LWB93 MFX93 MPT93 MZP93 NJL93 NTH93 ODD93 OMZ93 OWV93 PGR93 PQN93 QAJ93 QKF93 QUB93 RDX93 RNT93 RXP93 SHL93 SRH93 TBD93 TKZ93 TUV93 UER93 UON93 UYJ93 VIF93 VSB93 WBX93 WLT93 WVP93 H103 JD103 SZ103 ACV103 AMR103 AWN103 BGJ103 BQF103 CAB103 CJX103 CTT103 DDP103 DNL103 DXH103 EHD103 EQZ103 FAV103 FKR103 FUN103 GEJ103 GOF103 GYB103 HHX103 HRT103 IBP103 ILL103 IVH103 JFD103 JOZ103 JYV103 KIR103 KSN103 LCJ103 LMF103 LWB103 MFX103 MPT103 MZP103 NJL103 NTH103 ODD103 OMZ103 OWV103 PGR103 PQN103 QAJ103 QKF103 QUB103 RDX103 RNT103 RXP103 SHL103 SRH103 TBD103 TKZ103 TUV103 UER103 UON103 UYJ103 VIF103 VSB103 WBX103 WLT103 WVP103 H105 JD105 SZ105 ACV105 AMR105 AWN105 BGJ105 BQF105 CAB105 CJX105 CTT105 DDP105 DNL105 DXH105 EHD105 EQZ105 FAV105 FKR105 FUN105 GEJ105 GOF105 GYB105 HHX105 HRT105 IBP105 ILL105 IVH105 JFD105 JOZ105 JYV105 KIR105 KSN105 LCJ105 LMF105 LWB105 MFX105 MPT105 MZP105 NJL105 NTH105 ODD105 OMZ105 OWV105 PGR105 PQN105 QAJ105 QKF105 QUB105 RDX105 RNT105 RXP105 SHL105 SRH105 TBD105 TKZ105 TUV105 UER105 UON105 UYJ105 VIF105 VSB105 WBX105 WLT105 WVP105 H115 JD115 SZ115 ACV115 AMR115 AWN115 BGJ115 BQF115 CAB115 CJX115 CTT115 DDP115 DNL115 DXH115 EHD115 EQZ115 FAV115 FKR115 FUN115 GEJ115 GOF115 GYB115 HHX115 HRT115 IBP115 ILL115 IVH115 JFD115 JOZ115 JYV115 KIR115 KSN115 LCJ115 LMF115 LWB115 MFX115 MPT115 MZP115 NJL115 NTH115 ODD115 OMZ115 OWV115 PGR115 PQN115 QAJ115 QKF115 QUB115 RDX115 RNT115 RXP115 SHL115 SRH115 TBD115 TKZ115 TUV115 UER115 UON115 UYJ115 VIF115 VSB115 WBX115 WLT115 WVP115 H117 JD117 SZ117 ACV117 AMR117 AWN117 BGJ117 BQF117 CAB117 CJX117 CTT117 DDP117 DNL117 DXH117 EHD117 EQZ117 FAV117 FKR117 FUN117 GEJ117 GOF117 GYB117 HHX117 HRT117 IBP117 ILL117 IVH117 JFD117 JOZ117 JYV117 KIR117 KSN117 LCJ117 LMF117 LWB117 MFX117 MPT117 MZP117 NJL117 NTH117 ODD117 OMZ117 OWV117 PGR117 PQN117 QAJ117 QKF117 QUB117 RDX117 RNT117 RXP117 SHL117 SRH117 TBD117 TKZ117 TUV117 UER117 UON117 UYJ117 VIF117 VSB117 WBX117 WLT117 WVP117 H127 JD127 SZ127 ACV127 AMR127 AWN127 BGJ127 BQF127 CAB127 CJX127 CTT127 DDP127 DNL127 DXH127 EHD127 EQZ127 FAV127 FKR127 FUN127 GEJ127 GOF127 GYB127 HHX127 HRT127 IBP127 ILL127 IVH127 JFD127 JOZ127 JYV127 KIR127 KSN127 LCJ127 LMF127 LWB127 MFX127 MPT127 MZP127 NJL127 NTH127 ODD127 OMZ127 OWV127 PGR127 PQN127 QAJ127 QKF127 QUB127 RDX127 RNT127 RXP127 SHL127 SRH127 TBD127 TKZ127 TUV127 UER127 UON127 UYJ127 VIF127 VSB127 WBX127 WLT127 WVP127 H129 JD129 SZ129 ACV129 AMR129 AWN129 BGJ129 BQF129 CAB129 CJX129 CTT129 DDP129 DNL129 DXH129 EHD129 EQZ129 FAV129 FKR129 FUN129 GEJ129 GOF129 GYB129 HHX129 HRT129 IBP129 ILL129 IVH129 JFD129 JOZ129 JYV129 KIR129 KSN129 LCJ129 LMF129 LWB129 MFX129 MPT129 MZP129 NJL129 NTH129 ODD129 OMZ129 OWV129 PGR129 PQN129 QAJ129 QKF129 QUB129 RDX129 RNT129 RXP129 SHL129 SRH129 TBD129 TKZ129 TUV129 UER129 UON129 UYJ129 VIF129 VSB129 WBX129 WLT129 WVP129 H139 JD139 SZ139 ACV139 AMR139 AWN139 BGJ139 BQF139 CAB139 CJX139 CTT139 DDP139 DNL139 DXH139 EHD139 EQZ139 FAV139 FKR139 FUN139 GEJ139 GOF139 GYB139 HHX139 HRT139 IBP139 ILL139 IVH139 JFD139 JOZ139 JYV139 KIR139 KSN139 LCJ139 LMF139 LWB139 MFX139 MPT139 MZP139 NJL139 NTH139 ODD139 OMZ139 OWV139 PGR139 PQN139 QAJ139 QKF139 QUB139 RDX139 RNT139 RXP139 SHL139 SRH139 TBD139 TKZ139 TUV139 UER139 UON139 UYJ139 VIF139 VSB139 WBX139 WLT139 WVP139 H141 JD141 SZ141 ACV141 AMR141 AWN141 BGJ141 BQF141 CAB141 CJX141 CTT141 DDP141 DNL141 DXH141 EHD141 EQZ141 FAV141 FKR141 FUN141 GEJ141 GOF141 GYB141 HHX141 HRT141 IBP141 ILL141 IVH141 JFD141 JOZ141 JYV141 KIR141 KSN141 LCJ141 LMF141 LWB141 MFX141 MPT141 MZP141 NJL141 NTH141 ODD141 OMZ141 OWV141 PGR141 PQN141 QAJ141 QKF141 QUB141 RDX141 RNT141 RXP141 SHL141 SRH141 TBD141 TKZ141 TUV141 UER141 UON141 UYJ141 VIF141 VSB141 WBX141 WLT141 WVP141 H151 JD151 SZ151 ACV151 AMR151 AWN151 BGJ151 BQF151 CAB151 CJX151 CTT151 DDP151 DNL151 DXH151 EHD151 EQZ151 FAV151 FKR151 FUN151 GEJ151 GOF151 GYB151 HHX151 HRT151 IBP151 ILL151 IVH151 JFD151 JOZ151 JYV151 KIR151 KSN151 LCJ151 LMF151 LWB151 MFX151 MPT151 MZP151 NJL151 NTH151 ODD151 OMZ151 OWV151 PGR151 PQN151 QAJ151 QKF151 QUB151 RDX151 RNT151 RXP151 SHL151 SRH151 TBD151 TKZ151 TUV151 UER151 UON151 UYJ151 VIF151 VSB151 WBX151 WLT151 WVP151 H153 JD153 SZ153 ACV153 AMR153 AWN153 BGJ153 BQF153 CAB153 CJX153 CTT153 DDP153 DNL153 DXH153 EHD153 EQZ153 FAV153 FKR153 FUN153 GEJ153 GOF153 GYB153 HHX153 HRT153 IBP153 ILL153 IVH153 JFD153 JOZ153 JYV153 KIR153 KSN153 LCJ153 LMF153 LWB153 MFX153 MPT153 MZP153 NJL153 NTH153 ODD153 OMZ153 OWV153 PGR153 PQN153 QAJ153 QKF153 QUB153 RDX153 RNT153 RXP153 SHL153 SRH153 TBD153 TKZ153 TUV153 UER153 UON153 UYJ153 VIF153 VSB153 WBX153 WLT153 WVP153 H163 JD163 SZ163 ACV163 AMR163 AWN163 BGJ163 BQF163 CAB163 CJX163 CTT163 DDP163 DNL163 DXH163 EHD163 EQZ163 FAV163 FKR163 FUN163 GEJ163 GOF163 GYB163 HHX163 HRT163 IBP163 ILL163 IVH163 JFD163 JOZ163 JYV163 KIR163 KSN163 LCJ163 LMF163 LWB163 MFX163 MPT163 MZP163 NJL163 NTH163 ODD163 OMZ163 OWV163 PGR163 PQN163 QAJ163 QKF163 QUB163 RDX163 RNT163 RXP163 SHL163 SRH163 TBD163 TKZ163 TUV163 UER163 UON163 UYJ163 VIF163 VSB163 WBX163 WLT163 WVP163 H165 JD165 SZ165 ACV165 AMR165 AWN165 BGJ165 BQF165 CAB165 CJX165 CTT165 DDP165 DNL165 DXH165 EHD165 EQZ165 FAV165 FKR165 FUN165 GEJ165 GOF165 GYB165 HHX165 HRT165 IBP165 ILL165 IVH165 JFD165 JOZ165 JYV165 KIR165 KSN165 LCJ165 LMF165 LWB165 MFX165 MPT165 MZP165 NJL165 NTH165 ODD165 OMZ165 OWV165 PGR165 PQN165 QAJ165 QKF165 QUB165 RDX165 RNT165 RXP165 SHL165 SRH165 TBD165 TKZ165 TUV165 UER165 UON165 UYJ165 VIF165 VSB165 WBX165 WLT165 WVP165 H175 JD175 SZ175 ACV175 AMR175 AWN175 BGJ175 BQF175 CAB175 CJX175 CTT175 DDP175 DNL175 DXH175 EHD175 EQZ175 FAV175 FKR175 FUN175 GEJ175 GOF175 GYB175 HHX175 HRT175 IBP175 ILL175 IVH175 JFD175 JOZ175 JYV175 KIR175 KSN175 LCJ175 LMF175 LWB175 MFX175 MPT175 MZP175 NJL175 NTH175 ODD175 OMZ175 OWV175 PGR175 PQN175 QAJ175 QKF175 QUB175 RDX175 RNT175 RXP175 SHL175 SRH175 TBD175 TKZ175 TUV175 UER175 UON175 UYJ175 VIF175 VSB175 WBX175 WLT175 WVP175 H177 JD177 SZ177 ACV177 AMR177 AWN177 BGJ177 BQF177 CAB177 CJX177 CTT177 DDP177 DNL177 DXH177 EHD177 EQZ177 FAV177 FKR177 FUN177 GEJ177 GOF177 GYB177 HHX177 HRT177 IBP177 ILL177 IVH177 JFD177 JOZ177 JYV177 KIR177 KSN177 LCJ177 LMF177 LWB177 MFX177 MPT177 MZP177 NJL177 NTH177 ODD177 OMZ177 OWV177 PGR177 PQN177 QAJ177 QKF177 QUB177 RDX177 RNT177 RXP177 SHL177 SRH177 TBD177 TKZ177 TUV177 UER177 UON177 UYJ177 VIF177 VSB177 WBX177 WLT177 WVP177 H187 JD187 SZ187 ACV187 AMR187 AWN187 BGJ187 BQF187 CAB187 CJX187 CTT187 DDP187 DNL187 DXH187 EHD187 EQZ187 FAV187 FKR187 FUN187 GEJ187 GOF187 GYB187 HHX187 HRT187 IBP187 ILL187 IVH187 JFD187 JOZ187 JYV187 KIR187 KSN187 LCJ187 LMF187 LWB187 MFX187 MPT187 MZP187 NJL187 NTH187 ODD187 OMZ187 OWV187 PGR187 PQN187 QAJ187 QKF187 QUB187 RDX187 RNT187 RXP187 SHL187 SRH187 TBD187 TKZ187 TUV187 UER187 UON187 UYJ187 VIF187 VSB187 WBX187 WLT187 WVP187 H189 JD189 SZ189 ACV189 AMR189 AWN189 BGJ189 BQF189 CAB189 CJX189 CTT189 DDP189 DNL189 DXH189 EHD189 EQZ189 FAV189 FKR189 FUN189 GEJ189 GOF189 GYB189 HHX189 HRT189 IBP189 ILL189 IVH189 JFD189 JOZ189 JYV189 KIR189 KSN189 LCJ189 LMF189 LWB189 MFX189 MPT189 MZP189 NJL189 NTH189 ODD189 OMZ189 OWV189 PGR189 PQN189 QAJ189 QKF189 QUB189 RDX189 RNT189 RXP189 SHL189 SRH189 TBD189 TKZ189 TUV189 UER189 UON189 UYJ189 VIF189 VSB189 WBX189 WLT189 WVP189 H199 JD199 SZ199 ACV199 AMR199 AWN199 BGJ199 BQF199 CAB199 CJX199 CTT199 DDP199 DNL199 DXH199 EHD199 EQZ199 FAV199 FKR199 FUN199 GEJ199 GOF199 GYB199 HHX199 HRT199 IBP199 ILL199 IVH199 JFD199 JOZ199 JYV199 KIR199 KSN199 LCJ199 LMF199 LWB199 MFX199 MPT199 MZP199 NJL199 NTH199 ODD199 OMZ199 OWV199 PGR199 PQN199 QAJ199 QKF199 QUB199 RDX199 RNT199 RXP199 SHL199 SRH199 TBD199 TKZ199 TUV199 UER199 UON199 UYJ199 VIF199 VSB199 WBX199 WLT199 WVP199 H201 JD201 SZ201 ACV201 AMR201 AWN201 BGJ201 BQF201 CAB201 CJX201 CTT201 DDP201 DNL201 DXH201 EHD201 EQZ201 FAV201 FKR201 FUN201 GEJ201 GOF201 GYB201 HHX201 HRT201 IBP201 ILL201 IVH201 JFD201 JOZ201 JYV201 KIR201 KSN201 LCJ201 LMF201 LWB201 MFX201 MPT201 MZP201 NJL201 NTH201 ODD201 OMZ201 OWV201 PGR201 PQN201 QAJ201 QKF201 QUB201 RDX201 RNT201 RXP201 SHL201 SRH201 TBD201 TKZ201 TUV201 UER201 UON201 UYJ201 VIF201 VSB201 WBX201 WLT201 WVP201 H211 JD211 SZ211 ACV211 AMR211 AWN211 BGJ211 BQF211 CAB211 CJX211 CTT211 DDP211 DNL211 DXH211 EHD211 EQZ211 FAV211 FKR211 FUN211 GEJ211 GOF211 GYB211 HHX211 HRT211 IBP211 ILL211 IVH211 JFD211 JOZ211 JYV211 KIR211 KSN211 LCJ211 LMF211 LWB211 MFX211 MPT211 MZP211 NJL211 NTH211 ODD211 OMZ211 OWV211 PGR211 PQN211 QAJ211 QKF211 QUB211 RDX211 RNT211 RXP211 SHL211 SRH211 TBD211 TKZ211 TUV211 UER211 UON211 UYJ211 VIF211 VSB211 WBX211 WLT211 WVP211 H213 JD213 SZ213 ACV213 AMR213 AWN213 BGJ213 BQF213 CAB213 CJX213 CTT213 DDP213 DNL213 DXH213 EHD213 EQZ213 FAV213 FKR213 FUN213 GEJ213 GOF213 GYB213 HHX213 HRT213 IBP213 ILL213 IVH213 JFD213 JOZ213 JYV213 KIR213 KSN213 LCJ213 LMF213 LWB213 MFX213 MPT213 MZP213 NJL213 NTH213 ODD213 OMZ213 OWV213 PGR213 PQN213 QAJ213 QKF213 QUB213 RDX213 RNT213 RXP213 SHL213 SRH213 TBD213 TKZ213 TUV213 UER213 UON213 UYJ213 VIF213 VSB213 WBX213 WLT213 WVP213 H223 JD223 SZ223 ACV223 AMR223 AWN223 BGJ223 BQF223 CAB223 CJX223 CTT223 DDP223 DNL223 DXH223 EHD223 EQZ223 FAV223 FKR223 FUN223 GEJ223 GOF223 GYB223 HHX223 HRT223 IBP223 ILL223 IVH223 JFD223 JOZ223 JYV223 KIR223 KSN223 LCJ223 LMF223 LWB223 MFX223 MPT223 MZP223 NJL223 NTH223 ODD223 OMZ223 OWV223 PGR223 PQN223 QAJ223 QKF223 QUB223 RDX223 RNT223 RXP223 SHL223 SRH223 TBD223 TKZ223 TUV223 UER223 UON223 UYJ223 VIF223 VSB223 WBX223 WLT223 WVP223 H225 JD225 SZ225 ACV225 AMR225 AWN225 BGJ225 BQF225 CAB225 CJX225 CTT225 DDP225 DNL225 DXH225 EHD225 EQZ225 FAV225 FKR225 FUN225 GEJ225 GOF225 GYB225 HHX225 HRT225 IBP225 ILL225 IVH225 JFD225 JOZ225 JYV225 KIR225 KSN225 LCJ225 LMF225 LWB225 MFX225 MPT225 MZP225 NJL225 NTH225 ODD225 OMZ225 OWV225 PGR225 PQN225 QAJ225 QKF225 QUB225 RDX225 RNT225 RXP225 SHL225 SRH225 TBD225 TKZ225 TUV225 UER225 UON225 UYJ225 VIF225 VSB225 WBX225 WLT225 WVP225 H235 JD235 SZ235 ACV235 AMR235 AWN235 BGJ235 BQF235 CAB235 CJX235 CTT235 DDP235 DNL235 DXH235 EHD235 EQZ235 FAV235 FKR235 FUN235 GEJ235 GOF235 GYB235 HHX235 HRT235 IBP235 ILL235 IVH235 JFD235 JOZ235 JYV235 KIR235 KSN235 LCJ235 LMF235 LWB235 MFX235 MPT235 MZP235 NJL235 NTH235 ODD235 OMZ235 OWV235 PGR235 PQN235 QAJ235 QKF235 QUB235 RDX235 RNT235 RXP235 SHL235 SRH235 TBD235 TKZ235 TUV235 UER235 UON235 UYJ235 VIF235 VSB235 WBX235 WLT235 WVP235 H237 JD237 SZ237 ACV237 AMR237 AWN237 BGJ237 BQF237 CAB237 CJX237 CTT237 DDP237 DNL237 DXH237 EHD237 EQZ237 FAV237 FKR237 FUN237 GEJ237 GOF237 GYB237 HHX237 HRT237 IBP237 ILL237 IVH237 JFD237 JOZ237 JYV237 KIR237 KSN237 LCJ237 LMF237 LWB237 MFX237 MPT237 MZP237 NJL237 NTH237 ODD237 OMZ237 OWV237 PGR237 PQN237 QAJ237 QKF237 QUB237 RDX237 RNT237 RXP237 SHL237 SRH237 TBD237 TKZ237 TUV237 UER237 UON237 UYJ237 VIF237 VSB237 WBX237 WLT237 WVP237 H247 H249 H259 H261 H271 H273 H283 H285 H295 H297 H307 H309 H319 H321 H331 H333 H343 H345 H355 H357 H367 H369 H379 H381 H391 H393 H403 H405 H415 H417 H427 H429 H439 H441 H451 H453 H65846 JD65846 SZ65846 ACV65846 AMR65846 AWN65846 BGJ65846 BQF65846 CAB65846 CJX65846 CTT65846 DDP65846 DNL65846 DXH65846 EHD65846 EQZ65846 FAV65846 FKR65846 FUN65846 GEJ65846 GOF65846 GYB65846 HHX65846 HRT65846 IBP65846 ILL65846 IVH65846 JFD65846 JOZ65846 JYV65846 KIR65846 KSN65846 LCJ65846 LMF65846 LWB65846 MFX65846 MPT65846 MZP65846 NJL65846 NTH65846 ODD65846 OMZ65846 OWV65846 PGR65846 PQN65846 QAJ65846 QKF65846 QUB65846 RDX65846 RNT65846 RXP65846 SHL65846 SRH65846 TBD65846 TKZ65846 TUV65846 UER65846 UON65846 UYJ65846 VIF65846 VSB65846 WBX65846 WLT65846 WVP65846 H65848 JD65848 SZ65848 ACV65848 AMR65848 AWN65848 BGJ65848 BQF65848 CAB65848 CJX65848 CTT65848 DDP65848 DNL65848 DXH65848 EHD65848 EQZ65848 FAV65848 FKR65848 FUN65848 GEJ65848 GOF65848 GYB65848 HHX65848 HRT65848 IBP65848 ILL65848 IVH65848 JFD65848 JOZ65848 JYV65848 KIR65848 KSN65848 LCJ65848 LMF65848 LWB65848 MFX65848 MPT65848 MZP65848 NJL65848 NTH65848 ODD65848 OMZ65848 OWV65848 PGR65848 PQN65848 QAJ65848 QKF65848 QUB65848 RDX65848 RNT65848 RXP65848 SHL65848 SRH65848 TBD65848 TKZ65848 TUV65848 UER65848 UON65848 UYJ65848 VIF65848 VSB65848 WBX65848 WLT65848 WVP65848 H65858 JD65858 SZ65858 ACV65858 AMR65858 AWN65858 BGJ65858 BQF65858 CAB65858 CJX65858 CTT65858 DDP65858 DNL65858 DXH65858 EHD65858 EQZ65858 FAV65858 FKR65858 FUN65858 GEJ65858 GOF65858 GYB65858 HHX65858 HRT65858 IBP65858 ILL65858 IVH65858 JFD65858 JOZ65858 JYV65858 KIR65858 KSN65858 LCJ65858 LMF65858 LWB65858 MFX65858 MPT65858 MZP65858 NJL65858 NTH65858 ODD65858 OMZ65858 OWV65858 PGR65858 PQN65858 QAJ65858 QKF65858 QUB65858 RDX65858 RNT65858 RXP65858 SHL65858 SRH65858 TBD65858 TKZ65858 TUV65858 UER65858 UON65858 UYJ65858 VIF65858 VSB65858 WBX65858 WLT65858 WVP65858 H65860 JD65860 SZ65860 ACV65860 AMR65860 AWN65860 BGJ65860 BQF65860 CAB65860 CJX65860 CTT65860 DDP65860 DNL65860 DXH65860 EHD65860 EQZ65860 FAV65860 FKR65860 FUN65860 GEJ65860 GOF65860 GYB65860 HHX65860 HRT65860 IBP65860 ILL65860 IVH65860 JFD65860 JOZ65860 JYV65860 KIR65860 KSN65860 LCJ65860 LMF65860 LWB65860 MFX65860 MPT65860 MZP65860 NJL65860 NTH65860 ODD65860 OMZ65860 OWV65860 PGR65860 PQN65860 QAJ65860 QKF65860 QUB65860 RDX65860 RNT65860 RXP65860 SHL65860 SRH65860 TBD65860 TKZ65860 TUV65860 UER65860 UON65860 UYJ65860 VIF65860 VSB65860 WBX65860 WLT65860 WVP65860 H65870 JD65870 SZ65870 ACV65870 AMR65870 AWN65870 BGJ65870 BQF65870 CAB65870 CJX65870 CTT65870 DDP65870 DNL65870 DXH65870 EHD65870 EQZ65870 FAV65870 FKR65870 FUN65870 GEJ65870 GOF65870 GYB65870 HHX65870 HRT65870 IBP65870 ILL65870 IVH65870 JFD65870 JOZ65870 JYV65870 KIR65870 KSN65870 LCJ65870 LMF65870 LWB65870 MFX65870 MPT65870 MZP65870 NJL65870 NTH65870 ODD65870 OMZ65870 OWV65870 PGR65870 PQN65870 QAJ65870 QKF65870 QUB65870 RDX65870 RNT65870 RXP65870 SHL65870 SRH65870 TBD65870 TKZ65870 TUV65870 UER65870 UON65870 UYJ65870 VIF65870 VSB65870 WBX65870 WLT65870 WVP65870 H65872 JD65872 SZ65872 ACV65872 AMR65872 AWN65872 BGJ65872 BQF65872 CAB65872 CJX65872 CTT65872 DDP65872 DNL65872 DXH65872 EHD65872 EQZ65872 FAV65872 FKR65872 FUN65872 GEJ65872 GOF65872 GYB65872 HHX65872 HRT65872 IBP65872 ILL65872 IVH65872 JFD65872 JOZ65872 JYV65872 KIR65872 KSN65872 LCJ65872 LMF65872 LWB65872 MFX65872 MPT65872 MZP65872 NJL65872 NTH65872 ODD65872 OMZ65872 OWV65872 PGR65872 PQN65872 QAJ65872 QKF65872 QUB65872 RDX65872 RNT65872 RXP65872 SHL65872 SRH65872 TBD65872 TKZ65872 TUV65872 UER65872 UON65872 UYJ65872 VIF65872 VSB65872 WBX65872 WLT65872 WVP65872 H65882 JD65882 SZ65882 ACV65882 AMR65882 AWN65882 BGJ65882 BQF65882 CAB65882 CJX65882 CTT65882 DDP65882 DNL65882 DXH65882 EHD65882 EQZ65882 FAV65882 FKR65882 FUN65882 GEJ65882 GOF65882 GYB65882 HHX65882 HRT65882 IBP65882 ILL65882 IVH65882 JFD65882 JOZ65882 JYV65882 KIR65882 KSN65882 LCJ65882 LMF65882 LWB65882 MFX65882 MPT65882 MZP65882 NJL65882 NTH65882 ODD65882 OMZ65882 OWV65882 PGR65882 PQN65882 QAJ65882 QKF65882 QUB65882 RDX65882 RNT65882 RXP65882 SHL65882 SRH65882 TBD65882 TKZ65882 TUV65882 UER65882 UON65882 UYJ65882 VIF65882 VSB65882 WBX65882 WLT65882 WVP65882 H65884 JD65884 SZ65884 ACV65884 AMR65884 AWN65884 BGJ65884 BQF65884 CAB65884 CJX65884 CTT65884 DDP65884 DNL65884 DXH65884 EHD65884 EQZ65884 FAV65884 FKR65884 FUN65884 GEJ65884 GOF65884 GYB65884 HHX65884 HRT65884 IBP65884 ILL65884 IVH65884 JFD65884 JOZ65884 JYV65884 KIR65884 KSN65884 LCJ65884 LMF65884 LWB65884 MFX65884 MPT65884 MZP65884 NJL65884 NTH65884 ODD65884 OMZ65884 OWV65884 PGR65884 PQN65884 QAJ65884 QKF65884 QUB65884 RDX65884 RNT65884 RXP65884 SHL65884 SRH65884 TBD65884 TKZ65884 TUV65884 UER65884 UON65884 UYJ65884 VIF65884 VSB65884 WBX65884 WLT65884 WVP65884 H65894 JD65894 SZ65894 ACV65894 AMR65894 AWN65894 BGJ65894 BQF65894 CAB65894 CJX65894 CTT65894 DDP65894 DNL65894 DXH65894 EHD65894 EQZ65894 FAV65894 FKR65894 FUN65894 GEJ65894 GOF65894 GYB65894 HHX65894 HRT65894 IBP65894 ILL65894 IVH65894 JFD65894 JOZ65894 JYV65894 KIR65894 KSN65894 LCJ65894 LMF65894 LWB65894 MFX65894 MPT65894 MZP65894 NJL65894 NTH65894 ODD65894 OMZ65894 OWV65894 PGR65894 PQN65894 QAJ65894 QKF65894 QUB65894 RDX65894 RNT65894 RXP65894 SHL65894 SRH65894 TBD65894 TKZ65894 TUV65894 UER65894 UON65894 UYJ65894 VIF65894 VSB65894 WBX65894 WLT65894 WVP65894 H65896 JD65896 SZ65896 ACV65896 AMR65896 AWN65896 BGJ65896 BQF65896 CAB65896 CJX65896 CTT65896 DDP65896 DNL65896 DXH65896 EHD65896 EQZ65896 FAV65896 FKR65896 FUN65896 GEJ65896 GOF65896 GYB65896 HHX65896 HRT65896 IBP65896 ILL65896 IVH65896 JFD65896 JOZ65896 JYV65896 KIR65896 KSN65896 LCJ65896 LMF65896 LWB65896 MFX65896 MPT65896 MZP65896 NJL65896 NTH65896 ODD65896 OMZ65896 OWV65896 PGR65896 PQN65896 QAJ65896 QKF65896 QUB65896 RDX65896 RNT65896 RXP65896 SHL65896 SRH65896 TBD65896 TKZ65896 TUV65896 UER65896 UON65896 UYJ65896 VIF65896 VSB65896 WBX65896 WLT65896 WVP65896 H65906 JD65906 SZ65906 ACV65906 AMR65906 AWN65906 BGJ65906 BQF65906 CAB65906 CJX65906 CTT65906 DDP65906 DNL65906 DXH65906 EHD65906 EQZ65906 FAV65906 FKR65906 FUN65906 GEJ65906 GOF65906 GYB65906 HHX65906 HRT65906 IBP65906 ILL65906 IVH65906 JFD65906 JOZ65906 JYV65906 KIR65906 KSN65906 LCJ65906 LMF65906 LWB65906 MFX65906 MPT65906 MZP65906 NJL65906 NTH65906 ODD65906 OMZ65906 OWV65906 PGR65906 PQN65906 QAJ65906 QKF65906 QUB65906 RDX65906 RNT65906 RXP65906 SHL65906 SRH65906 TBD65906 TKZ65906 TUV65906 UER65906 UON65906 UYJ65906 VIF65906 VSB65906 WBX65906 WLT65906 WVP65906 H65908 JD65908 SZ65908 ACV65908 AMR65908 AWN65908 BGJ65908 BQF65908 CAB65908 CJX65908 CTT65908 DDP65908 DNL65908 DXH65908 EHD65908 EQZ65908 FAV65908 FKR65908 FUN65908 GEJ65908 GOF65908 GYB65908 HHX65908 HRT65908 IBP65908 ILL65908 IVH65908 JFD65908 JOZ65908 JYV65908 KIR65908 KSN65908 LCJ65908 LMF65908 LWB65908 MFX65908 MPT65908 MZP65908 NJL65908 NTH65908 ODD65908 OMZ65908 OWV65908 PGR65908 PQN65908 QAJ65908 QKF65908 QUB65908 RDX65908 RNT65908 RXP65908 SHL65908 SRH65908 TBD65908 TKZ65908 TUV65908 UER65908 UON65908 UYJ65908 VIF65908 VSB65908 WBX65908 WLT65908 WVP65908 H65918 JD65918 SZ65918 ACV65918 AMR65918 AWN65918 BGJ65918 BQF65918 CAB65918 CJX65918 CTT65918 DDP65918 DNL65918 DXH65918 EHD65918 EQZ65918 FAV65918 FKR65918 FUN65918 GEJ65918 GOF65918 GYB65918 HHX65918 HRT65918 IBP65918 ILL65918 IVH65918 JFD65918 JOZ65918 JYV65918 KIR65918 KSN65918 LCJ65918 LMF65918 LWB65918 MFX65918 MPT65918 MZP65918 NJL65918 NTH65918 ODD65918 OMZ65918 OWV65918 PGR65918 PQN65918 QAJ65918 QKF65918 QUB65918 RDX65918 RNT65918 RXP65918 SHL65918 SRH65918 TBD65918 TKZ65918 TUV65918 UER65918 UON65918 UYJ65918 VIF65918 VSB65918 WBX65918 WLT65918 WVP65918 H65920 JD65920 SZ65920 ACV65920 AMR65920 AWN65920 BGJ65920 BQF65920 CAB65920 CJX65920 CTT65920 DDP65920 DNL65920 DXH65920 EHD65920 EQZ65920 FAV65920 FKR65920 FUN65920 GEJ65920 GOF65920 GYB65920 HHX65920 HRT65920 IBP65920 ILL65920 IVH65920 JFD65920 JOZ65920 JYV65920 KIR65920 KSN65920 LCJ65920 LMF65920 LWB65920 MFX65920 MPT65920 MZP65920 NJL65920 NTH65920 ODD65920 OMZ65920 OWV65920 PGR65920 PQN65920 QAJ65920 QKF65920 QUB65920 RDX65920 RNT65920 RXP65920 SHL65920 SRH65920 TBD65920 TKZ65920 TUV65920 UER65920 UON65920 UYJ65920 VIF65920 VSB65920 WBX65920 WLT65920 WVP65920 H65930 JD65930 SZ65930 ACV65930 AMR65930 AWN65930 BGJ65930 BQF65930 CAB65930 CJX65930 CTT65930 DDP65930 DNL65930 DXH65930 EHD65930 EQZ65930 FAV65930 FKR65930 FUN65930 GEJ65930 GOF65930 GYB65930 HHX65930 HRT65930 IBP65930 ILL65930 IVH65930 JFD65930 JOZ65930 JYV65930 KIR65930 KSN65930 LCJ65930 LMF65930 LWB65930 MFX65930 MPT65930 MZP65930 NJL65930 NTH65930 ODD65930 OMZ65930 OWV65930 PGR65930 PQN65930 QAJ65930 QKF65930 QUB65930 RDX65930 RNT65930 RXP65930 SHL65930 SRH65930 TBD65930 TKZ65930 TUV65930 UER65930 UON65930 UYJ65930 VIF65930 VSB65930 WBX65930 WLT65930 WVP65930 H65932 JD65932 SZ65932 ACV65932 AMR65932 AWN65932 BGJ65932 BQF65932 CAB65932 CJX65932 CTT65932 DDP65932 DNL65932 DXH65932 EHD65932 EQZ65932 FAV65932 FKR65932 FUN65932 GEJ65932 GOF65932 GYB65932 HHX65932 HRT65932 IBP65932 ILL65932 IVH65932 JFD65932 JOZ65932 JYV65932 KIR65932 KSN65932 LCJ65932 LMF65932 LWB65932 MFX65932 MPT65932 MZP65932 NJL65932 NTH65932 ODD65932 OMZ65932 OWV65932 PGR65932 PQN65932 QAJ65932 QKF65932 QUB65932 RDX65932 RNT65932 RXP65932 SHL65932 SRH65932 TBD65932 TKZ65932 TUV65932 UER65932 UON65932 UYJ65932 VIF65932 VSB65932 WBX65932 WLT65932 WVP65932 H65942 JD65942 SZ65942 ACV65942 AMR65942 AWN65942 BGJ65942 BQF65942 CAB65942 CJX65942 CTT65942 DDP65942 DNL65942 DXH65942 EHD65942 EQZ65942 FAV65942 FKR65942 FUN65942 GEJ65942 GOF65942 GYB65942 HHX65942 HRT65942 IBP65942 ILL65942 IVH65942 JFD65942 JOZ65942 JYV65942 KIR65942 KSN65942 LCJ65942 LMF65942 LWB65942 MFX65942 MPT65942 MZP65942 NJL65942 NTH65942 ODD65942 OMZ65942 OWV65942 PGR65942 PQN65942 QAJ65942 QKF65942 QUB65942 RDX65942 RNT65942 RXP65942 SHL65942 SRH65942 TBD65942 TKZ65942 TUV65942 UER65942 UON65942 UYJ65942 VIF65942 VSB65942 WBX65942 WLT65942 WVP65942 H65944 JD65944 SZ65944 ACV65944 AMR65944 AWN65944 BGJ65944 BQF65944 CAB65944 CJX65944 CTT65944 DDP65944 DNL65944 DXH65944 EHD65944 EQZ65944 FAV65944 FKR65944 FUN65944 GEJ65944 GOF65944 GYB65944 HHX65944 HRT65944 IBP65944 ILL65944 IVH65944 JFD65944 JOZ65944 JYV65944 KIR65944 KSN65944 LCJ65944 LMF65944 LWB65944 MFX65944 MPT65944 MZP65944 NJL65944 NTH65944 ODD65944 OMZ65944 OWV65944 PGR65944 PQN65944 QAJ65944 QKF65944 QUB65944 RDX65944 RNT65944 RXP65944 SHL65944 SRH65944 TBD65944 TKZ65944 TUV65944 UER65944 UON65944 UYJ65944 VIF65944 VSB65944 WBX65944 WLT65944 WVP65944 H65954 JD65954 SZ65954 ACV65954 AMR65954 AWN65954 BGJ65954 BQF65954 CAB65954 CJX65954 CTT65954 DDP65954 DNL65954 DXH65954 EHD65954 EQZ65954 FAV65954 FKR65954 FUN65954 GEJ65954 GOF65954 GYB65954 HHX65954 HRT65954 IBP65954 ILL65954 IVH65954 JFD65954 JOZ65954 JYV65954 KIR65954 KSN65954 LCJ65954 LMF65954 LWB65954 MFX65954 MPT65954 MZP65954 NJL65954 NTH65954 ODD65954 OMZ65954 OWV65954 PGR65954 PQN65954 QAJ65954 QKF65954 QUB65954 RDX65954 RNT65954 RXP65954 SHL65954 SRH65954 TBD65954 TKZ65954 TUV65954 UER65954 UON65954 UYJ65954 VIF65954 VSB65954 WBX65954 WLT65954 WVP65954 H65956 JD65956 SZ65956 ACV65956 AMR65956 AWN65956 BGJ65956 BQF65956 CAB65956 CJX65956 CTT65956 DDP65956 DNL65956 DXH65956 EHD65956 EQZ65956 FAV65956 FKR65956 FUN65956 GEJ65956 GOF65956 GYB65956 HHX65956 HRT65956 IBP65956 ILL65956 IVH65956 JFD65956 JOZ65956 JYV65956 KIR65956 KSN65956 LCJ65956 LMF65956 LWB65956 MFX65956 MPT65956 MZP65956 NJL65956 NTH65956 ODD65956 OMZ65956 OWV65956 PGR65956 PQN65956 QAJ65956 QKF65956 QUB65956 RDX65956 RNT65956 RXP65956 SHL65956 SRH65956 TBD65956 TKZ65956 TUV65956 UER65956 UON65956 UYJ65956 VIF65956 VSB65956 WBX65956 WLT65956 WVP65956 H65966 JD65966 SZ65966 ACV65966 AMR65966 AWN65966 BGJ65966 BQF65966 CAB65966 CJX65966 CTT65966 DDP65966 DNL65966 DXH65966 EHD65966 EQZ65966 FAV65966 FKR65966 FUN65966 GEJ65966 GOF65966 GYB65966 HHX65966 HRT65966 IBP65966 ILL65966 IVH65966 JFD65966 JOZ65966 JYV65966 KIR65966 KSN65966 LCJ65966 LMF65966 LWB65966 MFX65966 MPT65966 MZP65966 NJL65966 NTH65966 ODD65966 OMZ65966 OWV65966 PGR65966 PQN65966 QAJ65966 QKF65966 QUB65966 RDX65966 RNT65966 RXP65966 SHL65966 SRH65966 TBD65966 TKZ65966 TUV65966 UER65966 UON65966 UYJ65966 VIF65966 VSB65966 WBX65966 WLT65966 WVP65966 H65968 JD65968 SZ65968 ACV65968 AMR65968 AWN65968 BGJ65968 BQF65968 CAB65968 CJX65968 CTT65968 DDP65968 DNL65968 DXH65968 EHD65968 EQZ65968 FAV65968 FKR65968 FUN65968 GEJ65968 GOF65968 GYB65968 HHX65968 HRT65968 IBP65968 ILL65968 IVH65968 JFD65968 JOZ65968 JYV65968 KIR65968 KSN65968 LCJ65968 LMF65968 LWB65968 MFX65968 MPT65968 MZP65968 NJL65968 NTH65968 ODD65968 OMZ65968 OWV65968 PGR65968 PQN65968 QAJ65968 QKF65968 QUB65968 RDX65968 RNT65968 RXP65968 SHL65968 SRH65968 TBD65968 TKZ65968 TUV65968 UER65968 UON65968 UYJ65968 VIF65968 VSB65968 WBX65968 WLT65968 WVP65968 H65978 JD65978 SZ65978 ACV65978 AMR65978 AWN65978 BGJ65978 BQF65978 CAB65978 CJX65978 CTT65978 DDP65978 DNL65978 DXH65978 EHD65978 EQZ65978 FAV65978 FKR65978 FUN65978 GEJ65978 GOF65978 GYB65978 HHX65978 HRT65978 IBP65978 ILL65978 IVH65978 JFD65978 JOZ65978 JYV65978 KIR65978 KSN65978 LCJ65978 LMF65978 LWB65978 MFX65978 MPT65978 MZP65978 NJL65978 NTH65978 ODD65978 OMZ65978 OWV65978 PGR65978 PQN65978 QAJ65978 QKF65978 QUB65978 RDX65978 RNT65978 RXP65978 SHL65978 SRH65978 TBD65978 TKZ65978 TUV65978 UER65978 UON65978 UYJ65978 VIF65978 VSB65978 WBX65978 WLT65978 WVP65978 H65980 JD65980 SZ65980 ACV65980 AMR65980 AWN65980 BGJ65980 BQF65980 CAB65980 CJX65980 CTT65980 DDP65980 DNL65980 DXH65980 EHD65980 EQZ65980 FAV65980 FKR65980 FUN65980 GEJ65980 GOF65980 GYB65980 HHX65980 HRT65980 IBP65980 ILL65980 IVH65980 JFD65980 JOZ65980 JYV65980 KIR65980 KSN65980 LCJ65980 LMF65980 LWB65980 MFX65980 MPT65980 MZP65980 NJL65980 NTH65980 ODD65980 OMZ65980 OWV65980 PGR65980 PQN65980 QAJ65980 QKF65980 QUB65980 RDX65980 RNT65980 RXP65980 SHL65980 SRH65980 TBD65980 TKZ65980 TUV65980 UER65980 UON65980 UYJ65980 VIF65980 VSB65980 WBX65980 WLT65980 WVP65980 H65990 JD65990 SZ65990 ACV65990 AMR65990 AWN65990 BGJ65990 BQF65990 CAB65990 CJX65990 CTT65990 DDP65990 DNL65990 DXH65990 EHD65990 EQZ65990 FAV65990 FKR65990 FUN65990 GEJ65990 GOF65990 GYB65990 HHX65990 HRT65990 IBP65990 ILL65990 IVH65990 JFD65990 JOZ65990 JYV65990 KIR65990 KSN65990 LCJ65990 LMF65990 LWB65990 MFX65990 MPT65990 MZP65990 NJL65990 NTH65990 ODD65990 OMZ65990 OWV65990 PGR65990 PQN65990 QAJ65990 QKF65990 QUB65990 RDX65990 RNT65990 RXP65990 SHL65990 SRH65990 TBD65990 TKZ65990 TUV65990 UER65990 UON65990 UYJ65990 VIF65990 VSB65990 WBX65990 WLT65990 WVP65990 H65992 JD65992 SZ65992 ACV65992 AMR65992 AWN65992 BGJ65992 BQF65992 CAB65992 CJX65992 CTT65992 DDP65992 DNL65992 DXH65992 EHD65992 EQZ65992 FAV65992 FKR65992 FUN65992 GEJ65992 GOF65992 GYB65992 HHX65992 HRT65992 IBP65992 ILL65992 IVH65992 JFD65992 JOZ65992 JYV65992 KIR65992 KSN65992 LCJ65992 LMF65992 LWB65992 MFX65992 MPT65992 MZP65992 NJL65992 NTH65992 ODD65992 OMZ65992 OWV65992 PGR65992 PQN65992 QAJ65992 QKF65992 QUB65992 RDX65992 RNT65992 RXP65992 SHL65992 SRH65992 TBD65992 TKZ65992 TUV65992 UER65992 UON65992 UYJ65992 VIF65992 VSB65992 WBX65992 WLT65992 WVP65992 H66002 JD66002 SZ66002 ACV66002 AMR66002 AWN66002 BGJ66002 BQF66002 CAB66002 CJX66002 CTT66002 DDP66002 DNL66002 DXH66002 EHD66002 EQZ66002 FAV66002 FKR66002 FUN66002 GEJ66002 GOF66002 GYB66002 HHX66002 HRT66002 IBP66002 ILL66002 IVH66002 JFD66002 JOZ66002 JYV66002 KIR66002 KSN66002 LCJ66002 LMF66002 LWB66002 MFX66002 MPT66002 MZP66002 NJL66002 NTH66002 ODD66002 OMZ66002 OWV66002 PGR66002 PQN66002 QAJ66002 QKF66002 QUB66002 RDX66002 RNT66002 RXP66002 SHL66002 SRH66002 TBD66002 TKZ66002 TUV66002 UER66002 UON66002 UYJ66002 VIF66002 VSB66002 WBX66002 WLT66002 WVP66002 H66004 JD66004 SZ66004 ACV66004 AMR66004 AWN66004 BGJ66004 BQF66004 CAB66004 CJX66004 CTT66004 DDP66004 DNL66004 DXH66004 EHD66004 EQZ66004 FAV66004 FKR66004 FUN66004 GEJ66004 GOF66004 GYB66004 HHX66004 HRT66004 IBP66004 ILL66004 IVH66004 JFD66004 JOZ66004 JYV66004 KIR66004 KSN66004 LCJ66004 LMF66004 LWB66004 MFX66004 MPT66004 MZP66004 NJL66004 NTH66004 ODD66004 OMZ66004 OWV66004 PGR66004 PQN66004 QAJ66004 QKF66004 QUB66004 RDX66004 RNT66004 RXP66004 SHL66004 SRH66004 TBD66004 TKZ66004 TUV66004 UER66004 UON66004 UYJ66004 VIF66004 VSB66004 WBX66004 WLT66004 WVP66004 H131382 JD131382 SZ131382 ACV131382 AMR131382 AWN131382 BGJ131382 BQF131382 CAB131382 CJX131382 CTT131382 DDP131382 DNL131382 DXH131382 EHD131382 EQZ131382 FAV131382 FKR131382 FUN131382 GEJ131382 GOF131382 GYB131382 HHX131382 HRT131382 IBP131382 ILL131382 IVH131382 JFD131382 JOZ131382 JYV131382 KIR131382 KSN131382 LCJ131382 LMF131382 LWB131382 MFX131382 MPT131382 MZP131382 NJL131382 NTH131382 ODD131382 OMZ131382 OWV131382 PGR131382 PQN131382 QAJ131382 QKF131382 QUB131382 RDX131382 RNT131382 RXP131382 SHL131382 SRH131382 TBD131382 TKZ131382 TUV131382 UER131382 UON131382 UYJ131382 VIF131382 VSB131382 WBX131382 WLT131382 WVP131382 H131384 JD131384 SZ131384 ACV131384 AMR131384 AWN131384 BGJ131384 BQF131384 CAB131384 CJX131384 CTT131384 DDP131384 DNL131384 DXH131384 EHD131384 EQZ131384 FAV131384 FKR131384 FUN131384 GEJ131384 GOF131384 GYB131384 HHX131384 HRT131384 IBP131384 ILL131384 IVH131384 JFD131384 JOZ131384 JYV131384 KIR131384 KSN131384 LCJ131384 LMF131384 LWB131384 MFX131384 MPT131384 MZP131384 NJL131384 NTH131384 ODD131384 OMZ131384 OWV131384 PGR131384 PQN131384 QAJ131384 QKF131384 QUB131384 RDX131384 RNT131384 RXP131384 SHL131384 SRH131384 TBD131384 TKZ131384 TUV131384 UER131384 UON131384 UYJ131384 VIF131384 VSB131384 WBX131384 WLT131384 WVP131384 H131394 JD131394 SZ131394 ACV131394 AMR131394 AWN131394 BGJ131394 BQF131394 CAB131394 CJX131394 CTT131394 DDP131394 DNL131394 DXH131394 EHD131394 EQZ131394 FAV131394 FKR131394 FUN131394 GEJ131394 GOF131394 GYB131394 HHX131394 HRT131394 IBP131394 ILL131394 IVH131394 JFD131394 JOZ131394 JYV131394 KIR131394 KSN131394 LCJ131394 LMF131394 LWB131394 MFX131394 MPT131394 MZP131394 NJL131394 NTH131394 ODD131394 OMZ131394 OWV131394 PGR131394 PQN131394 QAJ131394 QKF131394 QUB131394 RDX131394 RNT131394 RXP131394 SHL131394 SRH131394 TBD131394 TKZ131394 TUV131394 UER131394 UON131394 UYJ131394 VIF131394 VSB131394 WBX131394 WLT131394 WVP131394 H131396 JD131396 SZ131396 ACV131396 AMR131396 AWN131396 BGJ131396 BQF131396 CAB131396 CJX131396 CTT131396 DDP131396 DNL131396 DXH131396 EHD131396 EQZ131396 FAV131396 FKR131396 FUN131396 GEJ131396 GOF131396 GYB131396 HHX131396 HRT131396 IBP131396 ILL131396 IVH131396 JFD131396 JOZ131396 JYV131396 KIR131396 KSN131396 LCJ131396 LMF131396 LWB131396 MFX131396 MPT131396 MZP131396 NJL131396 NTH131396 ODD131396 OMZ131396 OWV131396 PGR131396 PQN131396 QAJ131396 QKF131396 QUB131396 RDX131396 RNT131396 RXP131396 SHL131396 SRH131396 TBD131396 TKZ131396 TUV131396 UER131396 UON131396 UYJ131396 VIF131396 VSB131396 WBX131396 WLT131396 WVP131396 H131406 JD131406 SZ131406 ACV131406 AMR131406 AWN131406 BGJ131406 BQF131406 CAB131406 CJX131406 CTT131406 DDP131406 DNL131406 DXH131406 EHD131406 EQZ131406 FAV131406 FKR131406 FUN131406 GEJ131406 GOF131406 GYB131406 HHX131406 HRT131406 IBP131406 ILL131406 IVH131406 JFD131406 JOZ131406 JYV131406 KIR131406 KSN131406 LCJ131406 LMF131406 LWB131406 MFX131406 MPT131406 MZP131406 NJL131406 NTH131406 ODD131406 OMZ131406 OWV131406 PGR131406 PQN131406 QAJ131406 QKF131406 QUB131406 RDX131406 RNT131406 RXP131406 SHL131406 SRH131406 TBD131406 TKZ131406 TUV131406 UER131406 UON131406 UYJ131406 VIF131406 VSB131406 WBX131406 WLT131406 WVP131406 H131408 JD131408 SZ131408 ACV131408 AMR131408 AWN131408 BGJ131408 BQF131408 CAB131408 CJX131408 CTT131408 DDP131408 DNL131408 DXH131408 EHD131408 EQZ131408 FAV131408 FKR131408 FUN131408 GEJ131408 GOF131408 GYB131408 HHX131408 HRT131408 IBP131408 ILL131408 IVH131408 JFD131408 JOZ131408 JYV131408 KIR131408 KSN131408 LCJ131408 LMF131408 LWB131408 MFX131408 MPT131408 MZP131408 NJL131408 NTH131408 ODD131408 OMZ131408 OWV131408 PGR131408 PQN131408 QAJ131408 QKF131408 QUB131408 RDX131408 RNT131408 RXP131408 SHL131408 SRH131408 TBD131408 TKZ131408 TUV131408 UER131408 UON131408 UYJ131408 VIF131408 VSB131408 WBX131408 WLT131408 WVP131408 H131418 JD131418 SZ131418 ACV131418 AMR131418 AWN131418 BGJ131418 BQF131418 CAB131418 CJX131418 CTT131418 DDP131418 DNL131418 DXH131418 EHD131418 EQZ131418 FAV131418 FKR131418 FUN131418 GEJ131418 GOF131418 GYB131418 HHX131418 HRT131418 IBP131418 ILL131418 IVH131418 JFD131418 JOZ131418 JYV131418 KIR131418 KSN131418 LCJ131418 LMF131418 LWB131418 MFX131418 MPT131418 MZP131418 NJL131418 NTH131418 ODD131418 OMZ131418 OWV131418 PGR131418 PQN131418 QAJ131418 QKF131418 QUB131418 RDX131418 RNT131418 RXP131418 SHL131418 SRH131418 TBD131418 TKZ131418 TUV131418 UER131418 UON131418 UYJ131418 VIF131418 VSB131418 WBX131418 WLT131418 WVP131418 H131420 JD131420 SZ131420 ACV131420 AMR131420 AWN131420 BGJ131420 BQF131420 CAB131420 CJX131420 CTT131420 DDP131420 DNL131420 DXH131420 EHD131420 EQZ131420 FAV131420 FKR131420 FUN131420 GEJ131420 GOF131420 GYB131420 HHX131420 HRT131420 IBP131420 ILL131420 IVH131420 JFD131420 JOZ131420 JYV131420 KIR131420 KSN131420 LCJ131420 LMF131420 LWB131420 MFX131420 MPT131420 MZP131420 NJL131420 NTH131420 ODD131420 OMZ131420 OWV131420 PGR131420 PQN131420 QAJ131420 QKF131420 QUB131420 RDX131420 RNT131420 RXP131420 SHL131420 SRH131420 TBD131420 TKZ131420 TUV131420 UER131420 UON131420 UYJ131420 VIF131420 VSB131420 WBX131420 WLT131420 WVP131420 H131430 JD131430 SZ131430 ACV131430 AMR131430 AWN131430 BGJ131430 BQF131430 CAB131430 CJX131430 CTT131430 DDP131430 DNL131430 DXH131430 EHD131430 EQZ131430 FAV131430 FKR131430 FUN131430 GEJ131430 GOF131430 GYB131430 HHX131430 HRT131430 IBP131430 ILL131430 IVH131430 JFD131430 JOZ131430 JYV131430 KIR131430 KSN131430 LCJ131430 LMF131430 LWB131430 MFX131430 MPT131430 MZP131430 NJL131430 NTH131430 ODD131430 OMZ131430 OWV131430 PGR131430 PQN131430 QAJ131430 QKF131430 QUB131430 RDX131430 RNT131430 RXP131430 SHL131430 SRH131430 TBD131430 TKZ131430 TUV131430 UER131430 UON131430 UYJ131430 VIF131430 VSB131430 WBX131430 WLT131430 WVP131430 H131432 JD131432 SZ131432 ACV131432 AMR131432 AWN131432 BGJ131432 BQF131432 CAB131432 CJX131432 CTT131432 DDP131432 DNL131432 DXH131432 EHD131432 EQZ131432 FAV131432 FKR131432 FUN131432 GEJ131432 GOF131432 GYB131432 HHX131432 HRT131432 IBP131432 ILL131432 IVH131432 JFD131432 JOZ131432 JYV131432 KIR131432 KSN131432 LCJ131432 LMF131432 LWB131432 MFX131432 MPT131432 MZP131432 NJL131432 NTH131432 ODD131432 OMZ131432 OWV131432 PGR131432 PQN131432 QAJ131432 QKF131432 QUB131432 RDX131432 RNT131432 RXP131432 SHL131432 SRH131432 TBD131432 TKZ131432 TUV131432 UER131432 UON131432 UYJ131432 VIF131432 VSB131432 WBX131432 WLT131432 WVP131432 H131442 JD131442 SZ131442 ACV131442 AMR131442 AWN131442 BGJ131442 BQF131442 CAB131442 CJX131442 CTT131442 DDP131442 DNL131442 DXH131442 EHD131442 EQZ131442 FAV131442 FKR131442 FUN131442 GEJ131442 GOF131442 GYB131442 HHX131442 HRT131442 IBP131442 ILL131442 IVH131442 JFD131442 JOZ131442 JYV131442 KIR131442 KSN131442 LCJ131442 LMF131442 LWB131442 MFX131442 MPT131442 MZP131442 NJL131442 NTH131442 ODD131442 OMZ131442 OWV131442 PGR131442 PQN131442 QAJ131442 QKF131442 QUB131442 RDX131442 RNT131442 RXP131442 SHL131442 SRH131442 TBD131442 TKZ131442 TUV131442 UER131442 UON131442 UYJ131442 VIF131442 VSB131442 WBX131442 WLT131442 WVP131442 H131444 JD131444 SZ131444 ACV131444 AMR131444 AWN131444 BGJ131444 BQF131444 CAB131444 CJX131444 CTT131444 DDP131444 DNL131444 DXH131444 EHD131444 EQZ131444 FAV131444 FKR131444 FUN131444 GEJ131444 GOF131444 GYB131444 HHX131444 HRT131444 IBP131444 ILL131444 IVH131444 JFD131444 JOZ131444 JYV131444 KIR131444 KSN131444 LCJ131444 LMF131444 LWB131444 MFX131444 MPT131444 MZP131444 NJL131444 NTH131444 ODD131444 OMZ131444 OWV131444 PGR131444 PQN131444 QAJ131444 QKF131444 QUB131444 RDX131444 RNT131444 RXP131444 SHL131444 SRH131444 TBD131444 TKZ131444 TUV131444 UER131444 UON131444 UYJ131444 VIF131444 VSB131444 WBX131444 WLT131444 WVP131444 H131454 JD131454 SZ131454 ACV131454 AMR131454 AWN131454 BGJ131454 BQF131454 CAB131454 CJX131454 CTT131454 DDP131454 DNL131454 DXH131454 EHD131454 EQZ131454 FAV131454 FKR131454 FUN131454 GEJ131454 GOF131454 GYB131454 HHX131454 HRT131454 IBP131454 ILL131454 IVH131454 JFD131454 JOZ131454 JYV131454 KIR131454 KSN131454 LCJ131454 LMF131454 LWB131454 MFX131454 MPT131454 MZP131454 NJL131454 NTH131454 ODD131454 OMZ131454 OWV131454 PGR131454 PQN131454 QAJ131454 QKF131454 QUB131454 RDX131454 RNT131454 RXP131454 SHL131454 SRH131454 TBD131454 TKZ131454 TUV131454 UER131454 UON131454 UYJ131454 VIF131454 VSB131454 WBX131454 WLT131454 WVP131454 H131456 JD131456 SZ131456 ACV131456 AMR131456 AWN131456 BGJ131456 BQF131456 CAB131456 CJX131456 CTT131456 DDP131456 DNL131456 DXH131456 EHD131456 EQZ131456 FAV131456 FKR131456 FUN131456 GEJ131456 GOF131456 GYB131456 HHX131456 HRT131456 IBP131456 ILL131456 IVH131456 JFD131456 JOZ131456 JYV131456 KIR131456 KSN131456 LCJ131456 LMF131456 LWB131456 MFX131456 MPT131456 MZP131456 NJL131456 NTH131456 ODD131456 OMZ131456 OWV131456 PGR131456 PQN131456 QAJ131456 QKF131456 QUB131456 RDX131456 RNT131456 RXP131456 SHL131456 SRH131456 TBD131456 TKZ131456 TUV131456 UER131456 UON131456 UYJ131456 VIF131456 VSB131456 WBX131456 WLT131456 WVP131456 H131466 JD131466 SZ131466 ACV131466 AMR131466 AWN131466 BGJ131466 BQF131466 CAB131466 CJX131466 CTT131466 DDP131466 DNL131466 DXH131466 EHD131466 EQZ131466 FAV131466 FKR131466 FUN131466 GEJ131466 GOF131466 GYB131466 HHX131466 HRT131466 IBP131466 ILL131466 IVH131466 JFD131466 JOZ131466 JYV131466 KIR131466 KSN131466 LCJ131466 LMF131466 LWB131466 MFX131466 MPT131466 MZP131466 NJL131466 NTH131466 ODD131466 OMZ131466 OWV131466 PGR131466 PQN131466 QAJ131466 QKF131466 QUB131466 RDX131466 RNT131466 RXP131466 SHL131466 SRH131466 TBD131466 TKZ131466 TUV131466 UER131466 UON131466 UYJ131466 VIF131466 VSB131466 WBX131466 WLT131466 WVP131466 H131468 JD131468 SZ131468 ACV131468 AMR131468 AWN131468 BGJ131468 BQF131468 CAB131468 CJX131468 CTT131468 DDP131468 DNL131468 DXH131468 EHD131468 EQZ131468 FAV131468 FKR131468 FUN131468 GEJ131468 GOF131468 GYB131468 HHX131468 HRT131468 IBP131468 ILL131468 IVH131468 JFD131468 JOZ131468 JYV131468 KIR131468 KSN131468 LCJ131468 LMF131468 LWB131468 MFX131468 MPT131468 MZP131468 NJL131468 NTH131468 ODD131468 OMZ131468 OWV131468 PGR131468 PQN131468 QAJ131468 QKF131468 QUB131468 RDX131468 RNT131468 RXP131468 SHL131468 SRH131468 TBD131468 TKZ131468 TUV131468 UER131468 UON131468 UYJ131468 VIF131468 VSB131468 WBX131468 WLT131468 WVP131468 H131478 JD131478 SZ131478 ACV131478 AMR131478 AWN131478 BGJ131478 BQF131478 CAB131478 CJX131478 CTT131478 DDP131478 DNL131478 DXH131478 EHD131478 EQZ131478 FAV131478 FKR131478 FUN131478 GEJ131478 GOF131478 GYB131478 HHX131478 HRT131478 IBP131478 ILL131478 IVH131478 JFD131478 JOZ131478 JYV131478 KIR131478 KSN131478 LCJ131478 LMF131478 LWB131478 MFX131478 MPT131478 MZP131478 NJL131478 NTH131478 ODD131478 OMZ131478 OWV131478 PGR131478 PQN131478 QAJ131478 QKF131478 QUB131478 RDX131478 RNT131478 RXP131478 SHL131478 SRH131478 TBD131478 TKZ131478 TUV131478 UER131478 UON131478 UYJ131478 VIF131478 VSB131478 WBX131478 WLT131478 WVP131478 H131480 JD131480 SZ131480 ACV131480 AMR131480 AWN131480 BGJ131480 BQF131480 CAB131480 CJX131480 CTT131480 DDP131480 DNL131480 DXH131480 EHD131480 EQZ131480 FAV131480 FKR131480 FUN131480 GEJ131480 GOF131480 GYB131480 HHX131480 HRT131480 IBP131480 ILL131480 IVH131480 JFD131480 JOZ131480 JYV131480 KIR131480 KSN131480 LCJ131480 LMF131480 LWB131480 MFX131480 MPT131480 MZP131480 NJL131480 NTH131480 ODD131480 OMZ131480 OWV131480 PGR131480 PQN131480 QAJ131480 QKF131480 QUB131480 RDX131480 RNT131480 RXP131480 SHL131480 SRH131480 TBD131480 TKZ131480 TUV131480 UER131480 UON131480 UYJ131480 VIF131480 VSB131480 WBX131480 WLT131480 WVP131480 H131490 JD131490 SZ131490 ACV131490 AMR131490 AWN131490 BGJ131490 BQF131490 CAB131490 CJX131490 CTT131490 DDP131490 DNL131490 DXH131490 EHD131490 EQZ131490 FAV131490 FKR131490 FUN131490 GEJ131490 GOF131490 GYB131490 HHX131490 HRT131490 IBP131490 ILL131490 IVH131490 JFD131490 JOZ131490 JYV131490 KIR131490 KSN131490 LCJ131490 LMF131490 LWB131490 MFX131490 MPT131490 MZP131490 NJL131490 NTH131490 ODD131490 OMZ131490 OWV131490 PGR131490 PQN131490 QAJ131490 QKF131490 QUB131490 RDX131490 RNT131490 RXP131490 SHL131490 SRH131490 TBD131490 TKZ131490 TUV131490 UER131490 UON131490 UYJ131490 VIF131490 VSB131490 WBX131490 WLT131490 WVP131490 H131492 JD131492 SZ131492 ACV131492 AMR131492 AWN131492 BGJ131492 BQF131492 CAB131492 CJX131492 CTT131492 DDP131492 DNL131492 DXH131492 EHD131492 EQZ131492 FAV131492 FKR131492 FUN131492 GEJ131492 GOF131492 GYB131492 HHX131492 HRT131492 IBP131492 ILL131492 IVH131492 JFD131492 JOZ131492 JYV131492 KIR131492 KSN131492 LCJ131492 LMF131492 LWB131492 MFX131492 MPT131492 MZP131492 NJL131492 NTH131492 ODD131492 OMZ131492 OWV131492 PGR131492 PQN131492 QAJ131492 QKF131492 QUB131492 RDX131492 RNT131492 RXP131492 SHL131492 SRH131492 TBD131492 TKZ131492 TUV131492 UER131492 UON131492 UYJ131492 VIF131492 VSB131492 WBX131492 WLT131492 WVP131492 H131502 JD131502 SZ131502 ACV131502 AMR131502 AWN131502 BGJ131502 BQF131502 CAB131502 CJX131502 CTT131502 DDP131502 DNL131502 DXH131502 EHD131502 EQZ131502 FAV131502 FKR131502 FUN131502 GEJ131502 GOF131502 GYB131502 HHX131502 HRT131502 IBP131502 ILL131502 IVH131502 JFD131502 JOZ131502 JYV131502 KIR131502 KSN131502 LCJ131502 LMF131502 LWB131502 MFX131502 MPT131502 MZP131502 NJL131502 NTH131502 ODD131502 OMZ131502 OWV131502 PGR131502 PQN131502 QAJ131502 QKF131502 QUB131502 RDX131502 RNT131502 RXP131502 SHL131502 SRH131502 TBD131502 TKZ131502 TUV131502 UER131502 UON131502 UYJ131502 VIF131502 VSB131502 WBX131502 WLT131502 WVP131502 H131504 JD131504 SZ131504 ACV131504 AMR131504 AWN131504 BGJ131504 BQF131504 CAB131504 CJX131504 CTT131504 DDP131504 DNL131504 DXH131504 EHD131504 EQZ131504 FAV131504 FKR131504 FUN131504 GEJ131504 GOF131504 GYB131504 HHX131504 HRT131504 IBP131504 ILL131504 IVH131504 JFD131504 JOZ131504 JYV131504 KIR131504 KSN131504 LCJ131504 LMF131504 LWB131504 MFX131504 MPT131504 MZP131504 NJL131504 NTH131504 ODD131504 OMZ131504 OWV131504 PGR131504 PQN131504 QAJ131504 QKF131504 QUB131504 RDX131504 RNT131504 RXP131504 SHL131504 SRH131504 TBD131504 TKZ131504 TUV131504 UER131504 UON131504 UYJ131504 VIF131504 VSB131504 WBX131504 WLT131504 WVP131504 H131514 JD131514 SZ131514 ACV131514 AMR131514 AWN131514 BGJ131514 BQF131514 CAB131514 CJX131514 CTT131514 DDP131514 DNL131514 DXH131514 EHD131514 EQZ131514 FAV131514 FKR131514 FUN131514 GEJ131514 GOF131514 GYB131514 HHX131514 HRT131514 IBP131514 ILL131514 IVH131514 JFD131514 JOZ131514 JYV131514 KIR131514 KSN131514 LCJ131514 LMF131514 LWB131514 MFX131514 MPT131514 MZP131514 NJL131514 NTH131514 ODD131514 OMZ131514 OWV131514 PGR131514 PQN131514 QAJ131514 QKF131514 QUB131514 RDX131514 RNT131514 RXP131514 SHL131514 SRH131514 TBD131514 TKZ131514 TUV131514 UER131514 UON131514 UYJ131514 VIF131514 VSB131514 WBX131514 WLT131514 WVP131514 H131516 JD131516 SZ131516 ACV131516 AMR131516 AWN131516 BGJ131516 BQF131516 CAB131516 CJX131516 CTT131516 DDP131516 DNL131516 DXH131516 EHD131516 EQZ131516 FAV131516 FKR131516 FUN131516 GEJ131516 GOF131516 GYB131516 HHX131516 HRT131516 IBP131516 ILL131516 IVH131516 JFD131516 JOZ131516 JYV131516 KIR131516 KSN131516 LCJ131516 LMF131516 LWB131516 MFX131516 MPT131516 MZP131516 NJL131516 NTH131516 ODD131516 OMZ131516 OWV131516 PGR131516 PQN131516 QAJ131516 QKF131516 QUB131516 RDX131516 RNT131516 RXP131516 SHL131516 SRH131516 TBD131516 TKZ131516 TUV131516 UER131516 UON131516 UYJ131516 VIF131516 VSB131516 WBX131516 WLT131516 WVP131516 H131526 JD131526 SZ131526 ACV131526 AMR131526 AWN131526 BGJ131526 BQF131526 CAB131526 CJX131526 CTT131526 DDP131526 DNL131526 DXH131526 EHD131526 EQZ131526 FAV131526 FKR131526 FUN131526 GEJ131526 GOF131526 GYB131526 HHX131526 HRT131526 IBP131526 ILL131526 IVH131526 JFD131526 JOZ131526 JYV131526 KIR131526 KSN131526 LCJ131526 LMF131526 LWB131526 MFX131526 MPT131526 MZP131526 NJL131526 NTH131526 ODD131526 OMZ131526 OWV131526 PGR131526 PQN131526 QAJ131526 QKF131526 QUB131526 RDX131526 RNT131526 RXP131526 SHL131526 SRH131526 TBD131526 TKZ131526 TUV131526 UER131526 UON131526 UYJ131526 VIF131526 VSB131526 WBX131526 WLT131526 WVP131526 H131528 JD131528 SZ131528 ACV131528 AMR131528 AWN131528 BGJ131528 BQF131528 CAB131528 CJX131528 CTT131528 DDP131528 DNL131528 DXH131528 EHD131528 EQZ131528 FAV131528 FKR131528 FUN131528 GEJ131528 GOF131528 GYB131528 HHX131528 HRT131528 IBP131528 ILL131528 IVH131528 JFD131528 JOZ131528 JYV131528 KIR131528 KSN131528 LCJ131528 LMF131528 LWB131528 MFX131528 MPT131528 MZP131528 NJL131528 NTH131528 ODD131528 OMZ131528 OWV131528 PGR131528 PQN131528 QAJ131528 QKF131528 QUB131528 RDX131528 RNT131528 RXP131528 SHL131528 SRH131528 TBD131528 TKZ131528 TUV131528 UER131528 UON131528 UYJ131528 VIF131528 VSB131528 WBX131528 WLT131528 WVP131528 H131538 JD131538 SZ131538 ACV131538 AMR131538 AWN131538 BGJ131538 BQF131538 CAB131538 CJX131538 CTT131538 DDP131538 DNL131538 DXH131538 EHD131538 EQZ131538 FAV131538 FKR131538 FUN131538 GEJ131538 GOF131538 GYB131538 HHX131538 HRT131538 IBP131538 ILL131538 IVH131538 JFD131538 JOZ131538 JYV131538 KIR131538 KSN131538 LCJ131538 LMF131538 LWB131538 MFX131538 MPT131538 MZP131538 NJL131538 NTH131538 ODD131538 OMZ131538 OWV131538 PGR131538 PQN131538 QAJ131538 QKF131538 QUB131538 RDX131538 RNT131538 RXP131538 SHL131538 SRH131538 TBD131538 TKZ131538 TUV131538 UER131538 UON131538 UYJ131538 VIF131538 VSB131538 WBX131538 WLT131538 WVP131538 H131540 JD131540 SZ131540 ACV131540 AMR131540 AWN131540 BGJ131540 BQF131540 CAB131540 CJX131540 CTT131540 DDP131540 DNL131540 DXH131540 EHD131540 EQZ131540 FAV131540 FKR131540 FUN131540 GEJ131540 GOF131540 GYB131540 HHX131540 HRT131540 IBP131540 ILL131540 IVH131540 JFD131540 JOZ131540 JYV131540 KIR131540 KSN131540 LCJ131540 LMF131540 LWB131540 MFX131540 MPT131540 MZP131540 NJL131540 NTH131540 ODD131540 OMZ131540 OWV131540 PGR131540 PQN131540 QAJ131540 QKF131540 QUB131540 RDX131540 RNT131540 RXP131540 SHL131540 SRH131540 TBD131540 TKZ131540 TUV131540 UER131540 UON131540 UYJ131540 VIF131540 VSB131540 WBX131540 WLT131540 WVP131540 H196918 JD196918 SZ196918 ACV196918 AMR196918 AWN196918 BGJ196918 BQF196918 CAB196918 CJX196918 CTT196918 DDP196918 DNL196918 DXH196918 EHD196918 EQZ196918 FAV196918 FKR196918 FUN196918 GEJ196918 GOF196918 GYB196918 HHX196918 HRT196918 IBP196918 ILL196918 IVH196918 JFD196918 JOZ196918 JYV196918 KIR196918 KSN196918 LCJ196918 LMF196918 LWB196918 MFX196918 MPT196918 MZP196918 NJL196918 NTH196918 ODD196918 OMZ196918 OWV196918 PGR196918 PQN196918 QAJ196918 QKF196918 QUB196918 RDX196918 RNT196918 RXP196918 SHL196918 SRH196918 TBD196918 TKZ196918 TUV196918 UER196918 UON196918 UYJ196918 VIF196918 VSB196918 WBX196918 WLT196918 WVP196918 H196920 JD196920 SZ196920 ACV196920 AMR196920 AWN196920 BGJ196920 BQF196920 CAB196920 CJX196920 CTT196920 DDP196920 DNL196920 DXH196920 EHD196920 EQZ196920 FAV196920 FKR196920 FUN196920 GEJ196920 GOF196920 GYB196920 HHX196920 HRT196920 IBP196920 ILL196920 IVH196920 JFD196920 JOZ196920 JYV196920 KIR196920 KSN196920 LCJ196920 LMF196920 LWB196920 MFX196920 MPT196920 MZP196920 NJL196920 NTH196920 ODD196920 OMZ196920 OWV196920 PGR196920 PQN196920 QAJ196920 QKF196920 QUB196920 RDX196920 RNT196920 RXP196920 SHL196920 SRH196920 TBD196920 TKZ196920 TUV196920 UER196920 UON196920 UYJ196920 VIF196920 VSB196920 WBX196920 WLT196920 WVP196920 H196930 JD196930 SZ196930 ACV196930 AMR196930 AWN196930 BGJ196930 BQF196930 CAB196930 CJX196930 CTT196930 DDP196930 DNL196930 DXH196930 EHD196930 EQZ196930 FAV196930 FKR196930 FUN196930 GEJ196930 GOF196930 GYB196930 HHX196930 HRT196930 IBP196930 ILL196930 IVH196930 JFD196930 JOZ196930 JYV196930 KIR196930 KSN196930 LCJ196930 LMF196930 LWB196930 MFX196930 MPT196930 MZP196930 NJL196930 NTH196930 ODD196930 OMZ196930 OWV196930 PGR196930 PQN196930 QAJ196930 QKF196930 QUB196930 RDX196930 RNT196930 RXP196930 SHL196930 SRH196930 TBD196930 TKZ196930 TUV196930 UER196930 UON196930 UYJ196930 VIF196930 VSB196930 WBX196930 WLT196930 WVP196930 H196932 JD196932 SZ196932 ACV196932 AMR196932 AWN196932 BGJ196932 BQF196932 CAB196932 CJX196932 CTT196932 DDP196932 DNL196932 DXH196932 EHD196932 EQZ196932 FAV196932 FKR196932 FUN196932 GEJ196932 GOF196932 GYB196932 HHX196932 HRT196932 IBP196932 ILL196932 IVH196932 JFD196932 JOZ196932 JYV196932 KIR196932 KSN196932 LCJ196932 LMF196932 LWB196932 MFX196932 MPT196932 MZP196932 NJL196932 NTH196932 ODD196932 OMZ196932 OWV196932 PGR196932 PQN196932 QAJ196932 QKF196932 QUB196932 RDX196932 RNT196932 RXP196932 SHL196932 SRH196932 TBD196932 TKZ196932 TUV196932 UER196932 UON196932 UYJ196932 VIF196932 VSB196932 WBX196932 WLT196932 WVP196932 H196942 JD196942 SZ196942 ACV196942 AMR196942 AWN196942 BGJ196942 BQF196942 CAB196942 CJX196942 CTT196942 DDP196942 DNL196942 DXH196942 EHD196942 EQZ196942 FAV196942 FKR196942 FUN196942 GEJ196942 GOF196942 GYB196942 HHX196942 HRT196942 IBP196942 ILL196942 IVH196942 JFD196942 JOZ196942 JYV196942 KIR196942 KSN196942 LCJ196942 LMF196942 LWB196942 MFX196942 MPT196942 MZP196942 NJL196942 NTH196942 ODD196942 OMZ196942 OWV196942 PGR196942 PQN196942 QAJ196942 QKF196942 QUB196942 RDX196942 RNT196942 RXP196942 SHL196942 SRH196942 TBD196942 TKZ196942 TUV196942 UER196942 UON196942 UYJ196942 VIF196942 VSB196942 WBX196942 WLT196942 WVP196942 H196944 JD196944 SZ196944 ACV196944 AMR196944 AWN196944 BGJ196944 BQF196944 CAB196944 CJX196944 CTT196944 DDP196944 DNL196944 DXH196944 EHD196944 EQZ196944 FAV196944 FKR196944 FUN196944 GEJ196944 GOF196944 GYB196944 HHX196944 HRT196944 IBP196944 ILL196944 IVH196944 JFD196944 JOZ196944 JYV196944 KIR196944 KSN196944 LCJ196944 LMF196944 LWB196944 MFX196944 MPT196944 MZP196944 NJL196944 NTH196944 ODD196944 OMZ196944 OWV196944 PGR196944 PQN196944 QAJ196944 QKF196944 QUB196944 RDX196944 RNT196944 RXP196944 SHL196944 SRH196944 TBD196944 TKZ196944 TUV196944 UER196944 UON196944 UYJ196944 VIF196944 VSB196944 WBX196944 WLT196944 WVP196944 H196954 JD196954 SZ196954 ACV196954 AMR196954 AWN196954 BGJ196954 BQF196954 CAB196954 CJX196954 CTT196954 DDP196954 DNL196954 DXH196954 EHD196954 EQZ196954 FAV196954 FKR196954 FUN196954 GEJ196954 GOF196954 GYB196954 HHX196954 HRT196954 IBP196954 ILL196954 IVH196954 JFD196954 JOZ196954 JYV196954 KIR196954 KSN196954 LCJ196954 LMF196954 LWB196954 MFX196954 MPT196954 MZP196954 NJL196954 NTH196954 ODD196954 OMZ196954 OWV196954 PGR196954 PQN196954 QAJ196954 QKF196954 QUB196954 RDX196954 RNT196954 RXP196954 SHL196954 SRH196954 TBD196954 TKZ196954 TUV196954 UER196954 UON196954 UYJ196954 VIF196954 VSB196954 WBX196954 WLT196954 WVP196954 H196956 JD196956 SZ196956 ACV196956 AMR196956 AWN196956 BGJ196956 BQF196956 CAB196956 CJX196956 CTT196956 DDP196956 DNL196956 DXH196956 EHD196956 EQZ196956 FAV196956 FKR196956 FUN196956 GEJ196956 GOF196956 GYB196956 HHX196956 HRT196956 IBP196956 ILL196956 IVH196956 JFD196956 JOZ196956 JYV196956 KIR196956 KSN196956 LCJ196956 LMF196956 LWB196956 MFX196956 MPT196956 MZP196956 NJL196956 NTH196956 ODD196956 OMZ196956 OWV196956 PGR196956 PQN196956 QAJ196956 QKF196956 QUB196956 RDX196956 RNT196956 RXP196956 SHL196956 SRH196956 TBD196956 TKZ196956 TUV196956 UER196956 UON196956 UYJ196956 VIF196956 VSB196956 WBX196956 WLT196956 WVP196956 H196966 JD196966 SZ196966 ACV196966 AMR196966 AWN196966 BGJ196966 BQF196966 CAB196966 CJX196966 CTT196966 DDP196966 DNL196966 DXH196966 EHD196966 EQZ196966 FAV196966 FKR196966 FUN196966 GEJ196966 GOF196966 GYB196966 HHX196966 HRT196966 IBP196966 ILL196966 IVH196966 JFD196966 JOZ196966 JYV196966 KIR196966 KSN196966 LCJ196966 LMF196966 LWB196966 MFX196966 MPT196966 MZP196966 NJL196966 NTH196966 ODD196966 OMZ196966 OWV196966 PGR196966 PQN196966 QAJ196966 QKF196966 QUB196966 RDX196966 RNT196966 RXP196966 SHL196966 SRH196966 TBD196966 TKZ196966 TUV196966 UER196966 UON196966 UYJ196966 VIF196966 VSB196966 WBX196966 WLT196966 WVP196966 H196968 JD196968 SZ196968 ACV196968 AMR196968 AWN196968 BGJ196968 BQF196968 CAB196968 CJX196968 CTT196968 DDP196968 DNL196968 DXH196968 EHD196968 EQZ196968 FAV196968 FKR196968 FUN196968 GEJ196968 GOF196968 GYB196968 HHX196968 HRT196968 IBP196968 ILL196968 IVH196968 JFD196968 JOZ196968 JYV196968 KIR196968 KSN196968 LCJ196968 LMF196968 LWB196968 MFX196968 MPT196968 MZP196968 NJL196968 NTH196968 ODD196968 OMZ196968 OWV196968 PGR196968 PQN196968 QAJ196968 QKF196968 QUB196968 RDX196968 RNT196968 RXP196968 SHL196968 SRH196968 TBD196968 TKZ196968 TUV196968 UER196968 UON196968 UYJ196968 VIF196968 VSB196968 WBX196968 WLT196968 WVP196968 H196978 JD196978 SZ196978 ACV196978 AMR196978 AWN196978 BGJ196978 BQF196978 CAB196978 CJX196978 CTT196978 DDP196978 DNL196978 DXH196978 EHD196978 EQZ196978 FAV196978 FKR196978 FUN196978 GEJ196978 GOF196978 GYB196978 HHX196978 HRT196978 IBP196978 ILL196978 IVH196978 JFD196978 JOZ196978 JYV196978 KIR196978 KSN196978 LCJ196978 LMF196978 LWB196978 MFX196978 MPT196978 MZP196978 NJL196978 NTH196978 ODD196978 OMZ196978 OWV196978 PGR196978 PQN196978 QAJ196978 QKF196978 QUB196978 RDX196978 RNT196978 RXP196978 SHL196978 SRH196978 TBD196978 TKZ196978 TUV196978 UER196978 UON196978 UYJ196978 VIF196978 VSB196978 WBX196978 WLT196978 WVP196978 H196980 JD196980 SZ196980 ACV196980 AMR196980 AWN196980 BGJ196980 BQF196980 CAB196980 CJX196980 CTT196980 DDP196980 DNL196980 DXH196980 EHD196980 EQZ196980 FAV196980 FKR196980 FUN196980 GEJ196980 GOF196980 GYB196980 HHX196980 HRT196980 IBP196980 ILL196980 IVH196980 JFD196980 JOZ196980 JYV196980 KIR196980 KSN196980 LCJ196980 LMF196980 LWB196980 MFX196980 MPT196980 MZP196980 NJL196980 NTH196980 ODD196980 OMZ196980 OWV196980 PGR196980 PQN196980 QAJ196980 QKF196980 QUB196980 RDX196980 RNT196980 RXP196980 SHL196980 SRH196980 TBD196980 TKZ196980 TUV196980 UER196980 UON196980 UYJ196980 VIF196980 VSB196980 WBX196980 WLT196980 WVP196980 H196990 JD196990 SZ196990 ACV196990 AMR196990 AWN196990 BGJ196990 BQF196990 CAB196990 CJX196990 CTT196990 DDP196990 DNL196990 DXH196990 EHD196990 EQZ196990 FAV196990 FKR196990 FUN196990 GEJ196990 GOF196990 GYB196990 HHX196990 HRT196990 IBP196990 ILL196990 IVH196990 JFD196990 JOZ196990 JYV196990 KIR196990 KSN196990 LCJ196990 LMF196990 LWB196990 MFX196990 MPT196990 MZP196990 NJL196990 NTH196990 ODD196990 OMZ196990 OWV196990 PGR196990 PQN196990 QAJ196990 QKF196990 QUB196990 RDX196990 RNT196990 RXP196990 SHL196990 SRH196990 TBD196990 TKZ196990 TUV196990 UER196990 UON196990 UYJ196990 VIF196990 VSB196990 WBX196990 WLT196990 WVP196990 H196992 JD196992 SZ196992 ACV196992 AMR196992 AWN196992 BGJ196992 BQF196992 CAB196992 CJX196992 CTT196992 DDP196992 DNL196992 DXH196992 EHD196992 EQZ196992 FAV196992 FKR196992 FUN196992 GEJ196992 GOF196992 GYB196992 HHX196992 HRT196992 IBP196992 ILL196992 IVH196992 JFD196992 JOZ196992 JYV196992 KIR196992 KSN196992 LCJ196992 LMF196992 LWB196992 MFX196992 MPT196992 MZP196992 NJL196992 NTH196992 ODD196992 OMZ196992 OWV196992 PGR196992 PQN196992 QAJ196992 QKF196992 QUB196992 RDX196992 RNT196992 RXP196992 SHL196992 SRH196992 TBD196992 TKZ196992 TUV196992 UER196992 UON196992 UYJ196992 VIF196992 VSB196992 WBX196992 WLT196992 WVP196992 H197002 JD197002 SZ197002 ACV197002 AMR197002 AWN197002 BGJ197002 BQF197002 CAB197002 CJX197002 CTT197002 DDP197002 DNL197002 DXH197002 EHD197002 EQZ197002 FAV197002 FKR197002 FUN197002 GEJ197002 GOF197002 GYB197002 HHX197002 HRT197002 IBP197002 ILL197002 IVH197002 JFD197002 JOZ197002 JYV197002 KIR197002 KSN197002 LCJ197002 LMF197002 LWB197002 MFX197002 MPT197002 MZP197002 NJL197002 NTH197002 ODD197002 OMZ197002 OWV197002 PGR197002 PQN197002 QAJ197002 QKF197002 QUB197002 RDX197002 RNT197002 RXP197002 SHL197002 SRH197002 TBD197002 TKZ197002 TUV197002 UER197002 UON197002 UYJ197002 VIF197002 VSB197002 WBX197002 WLT197002 WVP197002 H197004 JD197004 SZ197004 ACV197004 AMR197004 AWN197004 BGJ197004 BQF197004 CAB197004 CJX197004 CTT197004 DDP197004 DNL197004 DXH197004 EHD197004 EQZ197004 FAV197004 FKR197004 FUN197004 GEJ197004 GOF197004 GYB197004 HHX197004 HRT197004 IBP197004 ILL197004 IVH197004 JFD197004 JOZ197004 JYV197004 KIR197004 KSN197004 LCJ197004 LMF197004 LWB197004 MFX197004 MPT197004 MZP197004 NJL197004 NTH197004 ODD197004 OMZ197004 OWV197004 PGR197004 PQN197004 QAJ197004 QKF197004 QUB197004 RDX197004 RNT197004 RXP197004 SHL197004 SRH197004 TBD197004 TKZ197004 TUV197004 UER197004 UON197004 UYJ197004 VIF197004 VSB197004 WBX197004 WLT197004 WVP197004 H197014 JD197014 SZ197014 ACV197014 AMR197014 AWN197014 BGJ197014 BQF197014 CAB197014 CJX197014 CTT197014 DDP197014 DNL197014 DXH197014 EHD197014 EQZ197014 FAV197014 FKR197014 FUN197014 GEJ197014 GOF197014 GYB197014 HHX197014 HRT197014 IBP197014 ILL197014 IVH197014 JFD197014 JOZ197014 JYV197014 KIR197014 KSN197014 LCJ197014 LMF197014 LWB197014 MFX197014 MPT197014 MZP197014 NJL197014 NTH197014 ODD197014 OMZ197014 OWV197014 PGR197014 PQN197014 QAJ197014 QKF197014 QUB197014 RDX197014 RNT197014 RXP197014 SHL197014 SRH197014 TBD197014 TKZ197014 TUV197014 UER197014 UON197014 UYJ197014 VIF197014 VSB197014 WBX197014 WLT197014 WVP197014 H197016 JD197016 SZ197016 ACV197016 AMR197016 AWN197016 BGJ197016 BQF197016 CAB197016 CJX197016 CTT197016 DDP197016 DNL197016 DXH197016 EHD197016 EQZ197016 FAV197016 FKR197016 FUN197016 GEJ197016 GOF197016 GYB197016 HHX197016 HRT197016 IBP197016 ILL197016 IVH197016 JFD197016 JOZ197016 JYV197016 KIR197016 KSN197016 LCJ197016 LMF197016 LWB197016 MFX197016 MPT197016 MZP197016 NJL197016 NTH197016 ODD197016 OMZ197016 OWV197016 PGR197016 PQN197016 QAJ197016 QKF197016 QUB197016 RDX197016 RNT197016 RXP197016 SHL197016 SRH197016 TBD197016 TKZ197016 TUV197016 UER197016 UON197016 UYJ197016 VIF197016 VSB197016 WBX197016 WLT197016 WVP197016 H197026 JD197026 SZ197026 ACV197026 AMR197026 AWN197026 BGJ197026 BQF197026 CAB197026 CJX197026 CTT197026 DDP197026 DNL197026 DXH197026 EHD197026 EQZ197026 FAV197026 FKR197026 FUN197026 GEJ197026 GOF197026 GYB197026 HHX197026 HRT197026 IBP197026 ILL197026 IVH197026 JFD197026 JOZ197026 JYV197026 KIR197026 KSN197026 LCJ197026 LMF197026 LWB197026 MFX197026 MPT197026 MZP197026 NJL197026 NTH197026 ODD197026 OMZ197026 OWV197026 PGR197026 PQN197026 QAJ197026 QKF197026 QUB197026 RDX197026 RNT197026 RXP197026 SHL197026 SRH197026 TBD197026 TKZ197026 TUV197026 UER197026 UON197026 UYJ197026 VIF197026 VSB197026 WBX197026 WLT197026 WVP197026 H197028 JD197028 SZ197028 ACV197028 AMR197028 AWN197028 BGJ197028 BQF197028 CAB197028 CJX197028 CTT197028 DDP197028 DNL197028 DXH197028 EHD197028 EQZ197028 FAV197028 FKR197028 FUN197028 GEJ197028 GOF197028 GYB197028 HHX197028 HRT197028 IBP197028 ILL197028 IVH197028 JFD197028 JOZ197028 JYV197028 KIR197028 KSN197028 LCJ197028 LMF197028 LWB197028 MFX197028 MPT197028 MZP197028 NJL197028 NTH197028 ODD197028 OMZ197028 OWV197028 PGR197028 PQN197028 QAJ197028 QKF197028 QUB197028 RDX197028 RNT197028 RXP197028 SHL197028 SRH197028 TBD197028 TKZ197028 TUV197028 UER197028 UON197028 UYJ197028 VIF197028 VSB197028 WBX197028 WLT197028 WVP197028 H197038 JD197038 SZ197038 ACV197038 AMR197038 AWN197038 BGJ197038 BQF197038 CAB197038 CJX197038 CTT197038 DDP197038 DNL197038 DXH197038 EHD197038 EQZ197038 FAV197038 FKR197038 FUN197038 GEJ197038 GOF197038 GYB197038 HHX197038 HRT197038 IBP197038 ILL197038 IVH197038 JFD197038 JOZ197038 JYV197038 KIR197038 KSN197038 LCJ197038 LMF197038 LWB197038 MFX197038 MPT197038 MZP197038 NJL197038 NTH197038 ODD197038 OMZ197038 OWV197038 PGR197038 PQN197038 QAJ197038 QKF197038 QUB197038 RDX197038 RNT197038 RXP197038 SHL197038 SRH197038 TBD197038 TKZ197038 TUV197038 UER197038 UON197038 UYJ197038 VIF197038 VSB197038 WBX197038 WLT197038 WVP197038 H197040 JD197040 SZ197040 ACV197040 AMR197040 AWN197040 BGJ197040 BQF197040 CAB197040 CJX197040 CTT197040 DDP197040 DNL197040 DXH197040 EHD197040 EQZ197040 FAV197040 FKR197040 FUN197040 GEJ197040 GOF197040 GYB197040 HHX197040 HRT197040 IBP197040 ILL197040 IVH197040 JFD197040 JOZ197040 JYV197040 KIR197040 KSN197040 LCJ197040 LMF197040 LWB197040 MFX197040 MPT197040 MZP197040 NJL197040 NTH197040 ODD197040 OMZ197040 OWV197040 PGR197040 PQN197040 QAJ197040 QKF197040 QUB197040 RDX197040 RNT197040 RXP197040 SHL197040 SRH197040 TBD197040 TKZ197040 TUV197040 UER197040 UON197040 UYJ197040 VIF197040 VSB197040 WBX197040 WLT197040 WVP197040 H197050 JD197050 SZ197050 ACV197050 AMR197050 AWN197050 BGJ197050 BQF197050 CAB197050 CJX197050 CTT197050 DDP197050 DNL197050 DXH197050 EHD197050 EQZ197050 FAV197050 FKR197050 FUN197050 GEJ197050 GOF197050 GYB197050 HHX197050 HRT197050 IBP197050 ILL197050 IVH197050 JFD197050 JOZ197050 JYV197050 KIR197050 KSN197050 LCJ197050 LMF197050 LWB197050 MFX197050 MPT197050 MZP197050 NJL197050 NTH197050 ODD197050 OMZ197050 OWV197050 PGR197050 PQN197050 QAJ197050 QKF197050 QUB197050 RDX197050 RNT197050 RXP197050 SHL197050 SRH197050 TBD197050 TKZ197050 TUV197050 UER197050 UON197050 UYJ197050 VIF197050 VSB197050 WBX197050 WLT197050 WVP197050 H197052 JD197052 SZ197052 ACV197052 AMR197052 AWN197052 BGJ197052 BQF197052 CAB197052 CJX197052 CTT197052 DDP197052 DNL197052 DXH197052 EHD197052 EQZ197052 FAV197052 FKR197052 FUN197052 GEJ197052 GOF197052 GYB197052 HHX197052 HRT197052 IBP197052 ILL197052 IVH197052 JFD197052 JOZ197052 JYV197052 KIR197052 KSN197052 LCJ197052 LMF197052 LWB197052 MFX197052 MPT197052 MZP197052 NJL197052 NTH197052 ODD197052 OMZ197052 OWV197052 PGR197052 PQN197052 QAJ197052 QKF197052 QUB197052 RDX197052 RNT197052 RXP197052 SHL197052 SRH197052 TBD197052 TKZ197052 TUV197052 UER197052 UON197052 UYJ197052 VIF197052 VSB197052 WBX197052 WLT197052 WVP197052 H197062 JD197062 SZ197062 ACV197062 AMR197062 AWN197062 BGJ197062 BQF197062 CAB197062 CJX197062 CTT197062 DDP197062 DNL197062 DXH197062 EHD197062 EQZ197062 FAV197062 FKR197062 FUN197062 GEJ197062 GOF197062 GYB197062 HHX197062 HRT197062 IBP197062 ILL197062 IVH197062 JFD197062 JOZ197062 JYV197062 KIR197062 KSN197062 LCJ197062 LMF197062 LWB197062 MFX197062 MPT197062 MZP197062 NJL197062 NTH197062 ODD197062 OMZ197062 OWV197062 PGR197062 PQN197062 QAJ197062 QKF197062 QUB197062 RDX197062 RNT197062 RXP197062 SHL197062 SRH197062 TBD197062 TKZ197062 TUV197062 UER197062 UON197062 UYJ197062 VIF197062 VSB197062 WBX197062 WLT197062 WVP197062 H197064 JD197064 SZ197064 ACV197064 AMR197064 AWN197064 BGJ197064 BQF197064 CAB197064 CJX197064 CTT197064 DDP197064 DNL197064 DXH197064 EHD197064 EQZ197064 FAV197064 FKR197064 FUN197064 GEJ197064 GOF197064 GYB197064 HHX197064 HRT197064 IBP197064 ILL197064 IVH197064 JFD197064 JOZ197064 JYV197064 KIR197064 KSN197064 LCJ197064 LMF197064 LWB197064 MFX197064 MPT197064 MZP197064 NJL197064 NTH197064 ODD197064 OMZ197064 OWV197064 PGR197064 PQN197064 QAJ197064 QKF197064 QUB197064 RDX197064 RNT197064 RXP197064 SHL197064 SRH197064 TBD197064 TKZ197064 TUV197064 UER197064 UON197064 UYJ197064 VIF197064 VSB197064 WBX197064 WLT197064 WVP197064 H197074 JD197074 SZ197074 ACV197074 AMR197074 AWN197074 BGJ197074 BQF197074 CAB197074 CJX197074 CTT197074 DDP197074 DNL197074 DXH197074 EHD197074 EQZ197074 FAV197074 FKR197074 FUN197074 GEJ197074 GOF197074 GYB197074 HHX197074 HRT197074 IBP197074 ILL197074 IVH197074 JFD197074 JOZ197074 JYV197074 KIR197074 KSN197074 LCJ197074 LMF197074 LWB197074 MFX197074 MPT197074 MZP197074 NJL197074 NTH197074 ODD197074 OMZ197074 OWV197074 PGR197074 PQN197074 QAJ197074 QKF197074 QUB197074 RDX197074 RNT197074 RXP197074 SHL197074 SRH197074 TBD197074 TKZ197074 TUV197074 UER197074 UON197074 UYJ197074 VIF197074 VSB197074 WBX197074 WLT197074 WVP197074 H197076 JD197076 SZ197076 ACV197076 AMR197076 AWN197076 BGJ197076 BQF197076 CAB197076 CJX197076 CTT197076 DDP197076 DNL197076 DXH197076 EHD197076 EQZ197076 FAV197076 FKR197076 FUN197076 GEJ197076 GOF197076 GYB197076 HHX197076 HRT197076 IBP197076 ILL197076 IVH197076 JFD197076 JOZ197076 JYV197076 KIR197076 KSN197076 LCJ197076 LMF197076 LWB197076 MFX197076 MPT197076 MZP197076 NJL197076 NTH197076 ODD197076 OMZ197076 OWV197076 PGR197076 PQN197076 QAJ197076 QKF197076 QUB197076 RDX197076 RNT197076 RXP197076 SHL197076 SRH197076 TBD197076 TKZ197076 TUV197076 UER197076 UON197076 UYJ197076 VIF197076 VSB197076 WBX197076 WLT197076 WVP197076 H262454 JD262454 SZ262454 ACV262454 AMR262454 AWN262454 BGJ262454 BQF262454 CAB262454 CJX262454 CTT262454 DDP262454 DNL262454 DXH262454 EHD262454 EQZ262454 FAV262454 FKR262454 FUN262454 GEJ262454 GOF262454 GYB262454 HHX262454 HRT262454 IBP262454 ILL262454 IVH262454 JFD262454 JOZ262454 JYV262454 KIR262454 KSN262454 LCJ262454 LMF262454 LWB262454 MFX262454 MPT262454 MZP262454 NJL262454 NTH262454 ODD262454 OMZ262454 OWV262454 PGR262454 PQN262454 QAJ262454 QKF262454 QUB262454 RDX262454 RNT262454 RXP262454 SHL262454 SRH262454 TBD262454 TKZ262454 TUV262454 UER262454 UON262454 UYJ262454 VIF262454 VSB262454 WBX262454 WLT262454 WVP262454 H262456 JD262456 SZ262456 ACV262456 AMR262456 AWN262456 BGJ262456 BQF262456 CAB262456 CJX262456 CTT262456 DDP262456 DNL262456 DXH262456 EHD262456 EQZ262456 FAV262456 FKR262456 FUN262456 GEJ262456 GOF262456 GYB262456 HHX262456 HRT262456 IBP262456 ILL262456 IVH262456 JFD262456 JOZ262456 JYV262456 KIR262456 KSN262456 LCJ262456 LMF262456 LWB262456 MFX262456 MPT262456 MZP262456 NJL262456 NTH262456 ODD262456 OMZ262456 OWV262456 PGR262456 PQN262456 QAJ262456 QKF262456 QUB262456 RDX262456 RNT262456 RXP262456 SHL262456 SRH262456 TBD262456 TKZ262456 TUV262456 UER262456 UON262456 UYJ262456 VIF262456 VSB262456 WBX262456 WLT262456 WVP262456 H262466 JD262466 SZ262466 ACV262466 AMR262466 AWN262466 BGJ262466 BQF262466 CAB262466 CJX262466 CTT262466 DDP262466 DNL262466 DXH262466 EHD262466 EQZ262466 FAV262466 FKR262466 FUN262466 GEJ262466 GOF262466 GYB262466 HHX262466 HRT262466 IBP262466 ILL262466 IVH262466 JFD262466 JOZ262466 JYV262466 KIR262466 KSN262466 LCJ262466 LMF262466 LWB262466 MFX262466 MPT262466 MZP262466 NJL262466 NTH262466 ODD262466 OMZ262466 OWV262466 PGR262466 PQN262466 QAJ262466 QKF262466 QUB262466 RDX262466 RNT262466 RXP262466 SHL262466 SRH262466 TBD262466 TKZ262466 TUV262466 UER262466 UON262466 UYJ262466 VIF262466 VSB262466 WBX262466 WLT262466 WVP262466 H262468 JD262468 SZ262468 ACV262468 AMR262468 AWN262468 BGJ262468 BQF262468 CAB262468 CJX262468 CTT262468 DDP262468 DNL262468 DXH262468 EHD262468 EQZ262468 FAV262468 FKR262468 FUN262468 GEJ262468 GOF262468 GYB262468 HHX262468 HRT262468 IBP262468 ILL262468 IVH262468 JFD262468 JOZ262468 JYV262468 KIR262468 KSN262468 LCJ262468 LMF262468 LWB262468 MFX262468 MPT262468 MZP262468 NJL262468 NTH262468 ODD262468 OMZ262468 OWV262468 PGR262468 PQN262468 QAJ262468 QKF262468 QUB262468 RDX262468 RNT262468 RXP262468 SHL262468 SRH262468 TBD262468 TKZ262468 TUV262468 UER262468 UON262468 UYJ262468 VIF262468 VSB262468 WBX262468 WLT262468 WVP262468 H262478 JD262478 SZ262478 ACV262478 AMR262478 AWN262478 BGJ262478 BQF262478 CAB262478 CJX262478 CTT262478 DDP262478 DNL262478 DXH262478 EHD262478 EQZ262478 FAV262478 FKR262478 FUN262478 GEJ262478 GOF262478 GYB262478 HHX262478 HRT262478 IBP262478 ILL262478 IVH262478 JFD262478 JOZ262478 JYV262478 KIR262478 KSN262478 LCJ262478 LMF262478 LWB262478 MFX262478 MPT262478 MZP262478 NJL262478 NTH262478 ODD262478 OMZ262478 OWV262478 PGR262478 PQN262478 QAJ262478 QKF262478 QUB262478 RDX262478 RNT262478 RXP262478 SHL262478 SRH262478 TBD262478 TKZ262478 TUV262478 UER262478 UON262478 UYJ262478 VIF262478 VSB262478 WBX262478 WLT262478 WVP262478 H262480 JD262480 SZ262480 ACV262480 AMR262480 AWN262480 BGJ262480 BQF262480 CAB262480 CJX262480 CTT262480 DDP262480 DNL262480 DXH262480 EHD262480 EQZ262480 FAV262480 FKR262480 FUN262480 GEJ262480 GOF262480 GYB262480 HHX262480 HRT262480 IBP262480 ILL262480 IVH262480 JFD262480 JOZ262480 JYV262480 KIR262480 KSN262480 LCJ262480 LMF262480 LWB262480 MFX262480 MPT262480 MZP262480 NJL262480 NTH262480 ODD262480 OMZ262480 OWV262480 PGR262480 PQN262480 QAJ262480 QKF262480 QUB262480 RDX262480 RNT262480 RXP262480 SHL262480 SRH262480 TBD262480 TKZ262480 TUV262480 UER262480 UON262480 UYJ262480 VIF262480 VSB262480 WBX262480 WLT262480 WVP262480 H262490 JD262490 SZ262490 ACV262490 AMR262490 AWN262490 BGJ262490 BQF262490 CAB262490 CJX262490 CTT262490 DDP262490 DNL262490 DXH262490 EHD262490 EQZ262490 FAV262490 FKR262490 FUN262490 GEJ262490 GOF262490 GYB262490 HHX262490 HRT262490 IBP262490 ILL262490 IVH262490 JFD262490 JOZ262490 JYV262490 KIR262490 KSN262490 LCJ262490 LMF262490 LWB262490 MFX262490 MPT262490 MZP262490 NJL262490 NTH262490 ODD262490 OMZ262490 OWV262490 PGR262490 PQN262490 QAJ262490 QKF262490 QUB262490 RDX262490 RNT262490 RXP262490 SHL262490 SRH262490 TBD262490 TKZ262490 TUV262490 UER262490 UON262490 UYJ262490 VIF262490 VSB262490 WBX262490 WLT262490 WVP262490 H262492 JD262492 SZ262492 ACV262492 AMR262492 AWN262492 BGJ262492 BQF262492 CAB262492 CJX262492 CTT262492 DDP262492 DNL262492 DXH262492 EHD262492 EQZ262492 FAV262492 FKR262492 FUN262492 GEJ262492 GOF262492 GYB262492 HHX262492 HRT262492 IBP262492 ILL262492 IVH262492 JFD262492 JOZ262492 JYV262492 KIR262492 KSN262492 LCJ262492 LMF262492 LWB262492 MFX262492 MPT262492 MZP262492 NJL262492 NTH262492 ODD262492 OMZ262492 OWV262492 PGR262492 PQN262492 QAJ262492 QKF262492 QUB262492 RDX262492 RNT262492 RXP262492 SHL262492 SRH262492 TBD262492 TKZ262492 TUV262492 UER262492 UON262492 UYJ262492 VIF262492 VSB262492 WBX262492 WLT262492 WVP262492 H262502 JD262502 SZ262502 ACV262502 AMR262502 AWN262502 BGJ262502 BQF262502 CAB262502 CJX262502 CTT262502 DDP262502 DNL262502 DXH262502 EHD262502 EQZ262502 FAV262502 FKR262502 FUN262502 GEJ262502 GOF262502 GYB262502 HHX262502 HRT262502 IBP262502 ILL262502 IVH262502 JFD262502 JOZ262502 JYV262502 KIR262502 KSN262502 LCJ262502 LMF262502 LWB262502 MFX262502 MPT262502 MZP262502 NJL262502 NTH262502 ODD262502 OMZ262502 OWV262502 PGR262502 PQN262502 QAJ262502 QKF262502 QUB262502 RDX262502 RNT262502 RXP262502 SHL262502 SRH262502 TBD262502 TKZ262502 TUV262502 UER262502 UON262502 UYJ262502 VIF262502 VSB262502 WBX262502 WLT262502 WVP262502 H262504 JD262504 SZ262504 ACV262504 AMR262504 AWN262504 BGJ262504 BQF262504 CAB262504 CJX262504 CTT262504 DDP262504 DNL262504 DXH262504 EHD262504 EQZ262504 FAV262504 FKR262504 FUN262504 GEJ262504 GOF262504 GYB262504 HHX262504 HRT262504 IBP262504 ILL262504 IVH262504 JFD262504 JOZ262504 JYV262504 KIR262504 KSN262504 LCJ262504 LMF262504 LWB262504 MFX262504 MPT262504 MZP262504 NJL262504 NTH262504 ODD262504 OMZ262504 OWV262504 PGR262504 PQN262504 QAJ262504 QKF262504 QUB262504 RDX262504 RNT262504 RXP262504 SHL262504 SRH262504 TBD262504 TKZ262504 TUV262504 UER262504 UON262504 UYJ262504 VIF262504 VSB262504 WBX262504 WLT262504 WVP262504 H262514 JD262514 SZ262514 ACV262514 AMR262514 AWN262514 BGJ262514 BQF262514 CAB262514 CJX262514 CTT262514 DDP262514 DNL262514 DXH262514 EHD262514 EQZ262514 FAV262514 FKR262514 FUN262514 GEJ262514 GOF262514 GYB262514 HHX262514 HRT262514 IBP262514 ILL262514 IVH262514 JFD262514 JOZ262514 JYV262514 KIR262514 KSN262514 LCJ262514 LMF262514 LWB262514 MFX262514 MPT262514 MZP262514 NJL262514 NTH262514 ODD262514 OMZ262514 OWV262514 PGR262514 PQN262514 QAJ262514 QKF262514 QUB262514 RDX262514 RNT262514 RXP262514 SHL262514 SRH262514 TBD262514 TKZ262514 TUV262514 UER262514 UON262514 UYJ262514 VIF262514 VSB262514 WBX262514 WLT262514 WVP262514 H262516 JD262516 SZ262516 ACV262516 AMR262516 AWN262516 BGJ262516 BQF262516 CAB262516 CJX262516 CTT262516 DDP262516 DNL262516 DXH262516 EHD262516 EQZ262516 FAV262516 FKR262516 FUN262516 GEJ262516 GOF262516 GYB262516 HHX262516 HRT262516 IBP262516 ILL262516 IVH262516 JFD262516 JOZ262516 JYV262516 KIR262516 KSN262516 LCJ262516 LMF262516 LWB262516 MFX262516 MPT262516 MZP262516 NJL262516 NTH262516 ODD262516 OMZ262516 OWV262516 PGR262516 PQN262516 QAJ262516 QKF262516 QUB262516 RDX262516 RNT262516 RXP262516 SHL262516 SRH262516 TBD262516 TKZ262516 TUV262516 UER262516 UON262516 UYJ262516 VIF262516 VSB262516 WBX262516 WLT262516 WVP262516 H262526 JD262526 SZ262526 ACV262526 AMR262526 AWN262526 BGJ262526 BQF262526 CAB262526 CJX262526 CTT262526 DDP262526 DNL262526 DXH262526 EHD262526 EQZ262526 FAV262526 FKR262526 FUN262526 GEJ262526 GOF262526 GYB262526 HHX262526 HRT262526 IBP262526 ILL262526 IVH262526 JFD262526 JOZ262526 JYV262526 KIR262526 KSN262526 LCJ262526 LMF262526 LWB262526 MFX262526 MPT262526 MZP262526 NJL262526 NTH262526 ODD262526 OMZ262526 OWV262526 PGR262526 PQN262526 QAJ262526 QKF262526 QUB262526 RDX262526 RNT262526 RXP262526 SHL262526 SRH262526 TBD262526 TKZ262526 TUV262526 UER262526 UON262526 UYJ262526 VIF262526 VSB262526 WBX262526 WLT262526 WVP262526 H262528 JD262528 SZ262528 ACV262528 AMR262528 AWN262528 BGJ262528 BQF262528 CAB262528 CJX262528 CTT262528 DDP262528 DNL262528 DXH262528 EHD262528 EQZ262528 FAV262528 FKR262528 FUN262528 GEJ262528 GOF262528 GYB262528 HHX262528 HRT262528 IBP262528 ILL262528 IVH262528 JFD262528 JOZ262528 JYV262528 KIR262528 KSN262528 LCJ262528 LMF262528 LWB262528 MFX262528 MPT262528 MZP262528 NJL262528 NTH262528 ODD262528 OMZ262528 OWV262528 PGR262528 PQN262528 QAJ262528 QKF262528 QUB262528 RDX262528 RNT262528 RXP262528 SHL262528 SRH262528 TBD262528 TKZ262528 TUV262528 UER262528 UON262528 UYJ262528 VIF262528 VSB262528 WBX262528 WLT262528 WVP262528 H262538 JD262538 SZ262538 ACV262538 AMR262538 AWN262538 BGJ262538 BQF262538 CAB262538 CJX262538 CTT262538 DDP262538 DNL262538 DXH262538 EHD262538 EQZ262538 FAV262538 FKR262538 FUN262538 GEJ262538 GOF262538 GYB262538 HHX262538 HRT262538 IBP262538 ILL262538 IVH262538 JFD262538 JOZ262538 JYV262538 KIR262538 KSN262538 LCJ262538 LMF262538 LWB262538 MFX262538 MPT262538 MZP262538 NJL262538 NTH262538 ODD262538 OMZ262538 OWV262538 PGR262538 PQN262538 QAJ262538 QKF262538 QUB262538 RDX262538 RNT262538 RXP262538 SHL262538 SRH262538 TBD262538 TKZ262538 TUV262538 UER262538 UON262538 UYJ262538 VIF262538 VSB262538 WBX262538 WLT262538 WVP262538 H262540 JD262540 SZ262540 ACV262540 AMR262540 AWN262540 BGJ262540 BQF262540 CAB262540 CJX262540 CTT262540 DDP262540 DNL262540 DXH262540 EHD262540 EQZ262540 FAV262540 FKR262540 FUN262540 GEJ262540 GOF262540 GYB262540 HHX262540 HRT262540 IBP262540 ILL262540 IVH262540 JFD262540 JOZ262540 JYV262540 KIR262540 KSN262540 LCJ262540 LMF262540 LWB262540 MFX262540 MPT262540 MZP262540 NJL262540 NTH262540 ODD262540 OMZ262540 OWV262540 PGR262540 PQN262540 QAJ262540 QKF262540 QUB262540 RDX262540 RNT262540 RXP262540 SHL262540 SRH262540 TBD262540 TKZ262540 TUV262540 UER262540 UON262540 UYJ262540 VIF262540 VSB262540 WBX262540 WLT262540 WVP262540 H262550 JD262550 SZ262550 ACV262550 AMR262550 AWN262550 BGJ262550 BQF262550 CAB262550 CJX262550 CTT262550 DDP262550 DNL262550 DXH262550 EHD262550 EQZ262550 FAV262550 FKR262550 FUN262550 GEJ262550 GOF262550 GYB262550 HHX262550 HRT262550 IBP262550 ILL262550 IVH262550 JFD262550 JOZ262550 JYV262550 KIR262550 KSN262550 LCJ262550 LMF262550 LWB262550 MFX262550 MPT262550 MZP262550 NJL262550 NTH262550 ODD262550 OMZ262550 OWV262550 PGR262550 PQN262550 QAJ262550 QKF262550 QUB262550 RDX262550 RNT262550 RXP262550 SHL262550 SRH262550 TBD262550 TKZ262550 TUV262550 UER262550 UON262550 UYJ262550 VIF262550 VSB262550 WBX262550 WLT262550 WVP262550 H262552 JD262552 SZ262552 ACV262552 AMR262552 AWN262552 BGJ262552 BQF262552 CAB262552 CJX262552 CTT262552 DDP262552 DNL262552 DXH262552 EHD262552 EQZ262552 FAV262552 FKR262552 FUN262552 GEJ262552 GOF262552 GYB262552 HHX262552 HRT262552 IBP262552 ILL262552 IVH262552 JFD262552 JOZ262552 JYV262552 KIR262552 KSN262552 LCJ262552 LMF262552 LWB262552 MFX262552 MPT262552 MZP262552 NJL262552 NTH262552 ODD262552 OMZ262552 OWV262552 PGR262552 PQN262552 QAJ262552 QKF262552 QUB262552 RDX262552 RNT262552 RXP262552 SHL262552 SRH262552 TBD262552 TKZ262552 TUV262552 UER262552 UON262552 UYJ262552 VIF262552 VSB262552 WBX262552 WLT262552 WVP262552 H262562 JD262562 SZ262562 ACV262562 AMR262562 AWN262562 BGJ262562 BQF262562 CAB262562 CJX262562 CTT262562 DDP262562 DNL262562 DXH262562 EHD262562 EQZ262562 FAV262562 FKR262562 FUN262562 GEJ262562 GOF262562 GYB262562 HHX262562 HRT262562 IBP262562 ILL262562 IVH262562 JFD262562 JOZ262562 JYV262562 KIR262562 KSN262562 LCJ262562 LMF262562 LWB262562 MFX262562 MPT262562 MZP262562 NJL262562 NTH262562 ODD262562 OMZ262562 OWV262562 PGR262562 PQN262562 QAJ262562 QKF262562 QUB262562 RDX262562 RNT262562 RXP262562 SHL262562 SRH262562 TBD262562 TKZ262562 TUV262562 UER262562 UON262562 UYJ262562 VIF262562 VSB262562 WBX262562 WLT262562 WVP262562 H262564 JD262564 SZ262564 ACV262564 AMR262564 AWN262564 BGJ262564 BQF262564 CAB262564 CJX262564 CTT262564 DDP262564 DNL262564 DXH262564 EHD262564 EQZ262564 FAV262564 FKR262564 FUN262564 GEJ262564 GOF262564 GYB262564 HHX262564 HRT262564 IBP262564 ILL262564 IVH262564 JFD262564 JOZ262564 JYV262564 KIR262564 KSN262564 LCJ262564 LMF262564 LWB262564 MFX262564 MPT262564 MZP262564 NJL262564 NTH262564 ODD262564 OMZ262564 OWV262564 PGR262564 PQN262564 QAJ262564 QKF262564 QUB262564 RDX262564 RNT262564 RXP262564 SHL262564 SRH262564 TBD262564 TKZ262564 TUV262564 UER262564 UON262564 UYJ262564 VIF262564 VSB262564 WBX262564 WLT262564 WVP262564 H262574 JD262574 SZ262574 ACV262574 AMR262574 AWN262574 BGJ262574 BQF262574 CAB262574 CJX262574 CTT262574 DDP262574 DNL262574 DXH262574 EHD262574 EQZ262574 FAV262574 FKR262574 FUN262574 GEJ262574 GOF262574 GYB262574 HHX262574 HRT262574 IBP262574 ILL262574 IVH262574 JFD262574 JOZ262574 JYV262574 KIR262574 KSN262574 LCJ262574 LMF262574 LWB262574 MFX262574 MPT262574 MZP262574 NJL262574 NTH262574 ODD262574 OMZ262574 OWV262574 PGR262574 PQN262574 QAJ262574 QKF262574 QUB262574 RDX262574 RNT262574 RXP262574 SHL262574 SRH262574 TBD262574 TKZ262574 TUV262574 UER262574 UON262574 UYJ262574 VIF262574 VSB262574 WBX262574 WLT262574 WVP262574 H262576 JD262576 SZ262576 ACV262576 AMR262576 AWN262576 BGJ262576 BQF262576 CAB262576 CJX262576 CTT262576 DDP262576 DNL262576 DXH262576 EHD262576 EQZ262576 FAV262576 FKR262576 FUN262576 GEJ262576 GOF262576 GYB262576 HHX262576 HRT262576 IBP262576 ILL262576 IVH262576 JFD262576 JOZ262576 JYV262576 KIR262576 KSN262576 LCJ262576 LMF262576 LWB262576 MFX262576 MPT262576 MZP262576 NJL262576 NTH262576 ODD262576 OMZ262576 OWV262576 PGR262576 PQN262576 QAJ262576 QKF262576 QUB262576 RDX262576 RNT262576 RXP262576 SHL262576 SRH262576 TBD262576 TKZ262576 TUV262576 UER262576 UON262576 UYJ262576 VIF262576 VSB262576 WBX262576 WLT262576 WVP262576 H262586 JD262586 SZ262586 ACV262586 AMR262586 AWN262586 BGJ262586 BQF262586 CAB262586 CJX262586 CTT262586 DDP262586 DNL262586 DXH262586 EHD262586 EQZ262586 FAV262586 FKR262586 FUN262586 GEJ262586 GOF262586 GYB262586 HHX262586 HRT262586 IBP262586 ILL262586 IVH262586 JFD262586 JOZ262586 JYV262586 KIR262586 KSN262586 LCJ262586 LMF262586 LWB262586 MFX262586 MPT262586 MZP262586 NJL262586 NTH262586 ODD262586 OMZ262586 OWV262586 PGR262586 PQN262586 QAJ262586 QKF262586 QUB262586 RDX262586 RNT262586 RXP262586 SHL262586 SRH262586 TBD262586 TKZ262586 TUV262586 UER262586 UON262586 UYJ262586 VIF262586 VSB262586 WBX262586 WLT262586 WVP262586 H262588 JD262588 SZ262588 ACV262588 AMR262588 AWN262588 BGJ262588 BQF262588 CAB262588 CJX262588 CTT262588 DDP262588 DNL262588 DXH262588 EHD262588 EQZ262588 FAV262588 FKR262588 FUN262588 GEJ262588 GOF262588 GYB262588 HHX262588 HRT262588 IBP262588 ILL262588 IVH262588 JFD262588 JOZ262588 JYV262588 KIR262588 KSN262588 LCJ262588 LMF262588 LWB262588 MFX262588 MPT262588 MZP262588 NJL262588 NTH262588 ODD262588 OMZ262588 OWV262588 PGR262588 PQN262588 QAJ262588 QKF262588 QUB262588 RDX262588 RNT262588 RXP262588 SHL262588 SRH262588 TBD262588 TKZ262588 TUV262588 UER262588 UON262588 UYJ262588 VIF262588 VSB262588 WBX262588 WLT262588 WVP262588 H262598 JD262598 SZ262598 ACV262598 AMR262598 AWN262598 BGJ262598 BQF262598 CAB262598 CJX262598 CTT262598 DDP262598 DNL262598 DXH262598 EHD262598 EQZ262598 FAV262598 FKR262598 FUN262598 GEJ262598 GOF262598 GYB262598 HHX262598 HRT262598 IBP262598 ILL262598 IVH262598 JFD262598 JOZ262598 JYV262598 KIR262598 KSN262598 LCJ262598 LMF262598 LWB262598 MFX262598 MPT262598 MZP262598 NJL262598 NTH262598 ODD262598 OMZ262598 OWV262598 PGR262598 PQN262598 QAJ262598 QKF262598 QUB262598 RDX262598 RNT262598 RXP262598 SHL262598 SRH262598 TBD262598 TKZ262598 TUV262598 UER262598 UON262598 UYJ262598 VIF262598 VSB262598 WBX262598 WLT262598 WVP262598 H262600 JD262600 SZ262600 ACV262600 AMR262600 AWN262600 BGJ262600 BQF262600 CAB262600 CJX262600 CTT262600 DDP262600 DNL262600 DXH262600 EHD262600 EQZ262600 FAV262600 FKR262600 FUN262600 GEJ262600 GOF262600 GYB262600 HHX262600 HRT262600 IBP262600 ILL262600 IVH262600 JFD262600 JOZ262600 JYV262600 KIR262600 KSN262600 LCJ262600 LMF262600 LWB262600 MFX262600 MPT262600 MZP262600 NJL262600 NTH262600 ODD262600 OMZ262600 OWV262600 PGR262600 PQN262600 QAJ262600 QKF262600 QUB262600 RDX262600 RNT262600 RXP262600 SHL262600 SRH262600 TBD262600 TKZ262600 TUV262600 UER262600 UON262600 UYJ262600 VIF262600 VSB262600 WBX262600 WLT262600 WVP262600 H262610 JD262610 SZ262610 ACV262610 AMR262610 AWN262610 BGJ262610 BQF262610 CAB262610 CJX262610 CTT262610 DDP262610 DNL262610 DXH262610 EHD262610 EQZ262610 FAV262610 FKR262610 FUN262610 GEJ262610 GOF262610 GYB262610 HHX262610 HRT262610 IBP262610 ILL262610 IVH262610 JFD262610 JOZ262610 JYV262610 KIR262610 KSN262610 LCJ262610 LMF262610 LWB262610 MFX262610 MPT262610 MZP262610 NJL262610 NTH262610 ODD262610 OMZ262610 OWV262610 PGR262610 PQN262610 QAJ262610 QKF262610 QUB262610 RDX262610 RNT262610 RXP262610 SHL262610 SRH262610 TBD262610 TKZ262610 TUV262610 UER262610 UON262610 UYJ262610 VIF262610 VSB262610 WBX262610 WLT262610 WVP262610 H262612 JD262612 SZ262612 ACV262612 AMR262612 AWN262612 BGJ262612 BQF262612 CAB262612 CJX262612 CTT262612 DDP262612 DNL262612 DXH262612 EHD262612 EQZ262612 FAV262612 FKR262612 FUN262612 GEJ262612 GOF262612 GYB262612 HHX262612 HRT262612 IBP262612 ILL262612 IVH262612 JFD262612 JOZ262612 JYV262612 KIR262612 KSN262612 LCJ262612 LMF262612 LWB262612 MFX262612 MPT262612 MZP262612 NJL262612 NTH262612 ODD262612 OMZ262612 OWV262612 PGR262612 PQN262612 QAJ262612 QKF262612 QUB262612 RDX262612 RNT262612 RXP262612 SHL262612 SRH262612 TBD262612 TKZ262612 TUV262612 UER262612 UON262612 UYJ262612 VIF262612 VSB262612 WBX262612 WLT262612 WVP262612 H327990 JD327990 SZ327990 ACV327990 AMR327990 AWN327990 BGJ327990 BQF327990 CAB327990 CJX327990 CTT327990 DDP327990 DNL327990 DXH327990 EHD327990 EQZ327990 FAV327990 FKR327990 FUN327990 GEJ327990 GOF327990 GYB327990 HHX327990 HRT327990 IBP327990 ILL327990 IVH327990 JFD327990 JOZ327990 JYV327990 KIR327990 KSN327990 LCJ327990 LMF327990 LWB327990 MFX327990 MPT327990 MZP327990 NJL327990 NTH327990 ODD327990 OMZ327990 OWV327990 PGR327990 PQN327990 QAJ327990 QKF327990 QUB327990 RDX327990 RNT327990 RXP327990 SHL327990 SRH327990 TBD327990 TKZ327990 TUV327990 UER327990 UON327990 UYJ327990 VIF327990 VSB327990 WBX327990 WLT327990 WVP327990 H327992 JD327992 SZ327992 ACV327992 AMR327992 AWN327992 BGJ327992 BQF327992 CAB327992 CJX327992 CTT327992 DDP327992 DNL327992 DXH327992 EHD327992 EQZ327992 FAV327992 FKR327992 FUN327992 GEJ327992 GOF327992 GYB327992 HHX327992 HRT327992 IBP327992 ILL327992 IVH327992 JFD327992 JOZ327992 JYV327992 KIR327992 KSN327992 LCJ327992 LMF327992 LWB327992 MFX327992 MPT327992 MZP327992 NJL327992 NTH327992 ODD327992 OMZ327992 OWV327992 PGR327992 PQN327992 QAJ327992 QKF327992 QUB327992 RDX327992 RNT327992 RXP327992 SHL327992 SRH327992 TBD327992 TKZ327992 TUV327992 UER327992 UON327992 UYJ327992 VIF327992 VSB327992 WBX327992 WLT327992 WVP327992 H328002 JD328002 SZ328002 ACV328002 AMR328002 AWN328002 BGJ328002 BQF328002 CAB328002 CJX328002 CTT328002 DDP328002 DNL328002 DXH328002 EHD328002 EQZ328002 FAV328002 FKR328002 FUN328002 GEJ328002 GOF328002 GYB328002 HHX328002 HRT328002 IBP328002 ILL328002 IVH328002 JFD328002 JOZ328002 JYV328002 KIR328002 KSN328002 LCJ328002 LMF328002 LWB328002 MFX328002 MPT328002 MZP328002 NJL328002 NTH328002 ODD328002 OMZ328002 OWV328002 PGR328002 PQN328002 QAJ328002 QKF328002 QUB328002 RDX328002 RNT328002 RXP328002 SHL328002 SRH328002 TBD328002 TKZ328002 TUV328002 UER328002 UON328002 UYJ328002 VIF328002 VSB328002 WBX328002 WLT328002 WVP328002 H328004 JD328004 SZ328004 ACV328004 AMR328004 AWN328004 BGJ328004 BQF328004 CAB328004 CJX328004 CTT328004 DDP328004 DNL328004 DXH328004 EHD328004 EQZ328004 FAV328004 FKR328004 FUN328004 GEJ328004 GOF328004 GYB328004 HHX328004 HRT328004 IBP328004 ILL328004 IVH328004 JFD328004 JOZ328004 JYV328004 KIR328004 KSN328004 LCJ328004 LMF328004 LWB328004 MFX328004 MPT328004 MZP328004 NJL328004 NTH328004 ODD328004 OMZ328004 OWV328004 PGR328004 PQN328004 QAJ328004 QKF328004 QUB328004 RDX328004 RNT328004 RXP328004 SHL328004 SRH328004 TBD328004 TKZ328004 TUV328004 UER328004 UON328004 UYJ328004 VIF328004 VSB328004 WBX328004 WLT328004 WVP328004 H328014 JD328014 SZ328014 ACV328014 AMR328014 AWN328014 BGJ328014 BQF328014 CAB328014 CJX328014 CTT328014 DDP328014 DNL328014 DXH328014 EHD328014 EQZ328014 FAV328014 FKR328014 FUN328014 GEJ328014 GOF328014 GYB328014 HHX328014 HRT328014 IBP328014 ILL328014 IVH328014 JFD328014 JOZ328014 JYV328014 KIR328014 KSN328014 LCJ328014 LMF328014 LWB328014 MFX328014 MPT328014 MZP328014 NJL328014 NTH328014 ODD328014 OMZ328014 OWV328014 PGR328014 PQN328014 QAJ328014 QKF328014 QUB328014 RDX328014 RNT328014 RXP328014 SHL328014 SRH328014 TBD328014 TKZ328014 TUV328014 UER328014 UON328014 UYJ328014 VIF328014 VSB328014 WBX328014 WLT328014 WVP328014 H328016 JD328016 SZ328016 ACV328016 AMR328016 AWN328016 BGJ328016 BQF328016 CAB328016 CJX328016 CTT328016 DDP328016 DNL328016 DXH328016 EHD328016 EQZ328016 FAV328016 FKR328016 FUN328016 GEJ328016 GOF328016 GYB328016 HHX328016 HRT328016 IBP328016 ILL328016 IVH328016 JFD328016 JOZ328016 JYV328016 KIR328016 KSN328016 LCJ328016 LMF328016 LWB328016 MFX328016 MPT328016 MZP328016 NJL328016 NTH328016 ODD328016 OMZ328016 OWV328016 PGR328016 PQN328016 QAJ328016 QKF328016 QUB328016 RDX328016 RNT328016 RXP328016 SHL328016 SRH328016 TBD328016 TKZ328016 TUV328016 UER328016 UON328016 UYJ328016 VIF328016 VSB328016 WBX328016 WLT328016 WVP328016 H328026 JD328026 SZ328026 ACV328026 AMR328026 AWN328026 BGJ328026 BQF328026 CAB328026 CJX328026 CTT328026 DDP328026 DNL328026 DXH328026 EHD328026 EQZ328026 FAV328026 FKR328026 FUN328026 GEJ328026 GOF328026 GYB328026 HHX328026 HRT328026 IBP328026 ILL328026 IVH328026 JFD328026 JOZ328026 JYV328026 KIR328026 KSN328026 LCJ328026 LMF328026 LWB328026 MFX328026 MPT328026 MZP328026 NJL328026 NTH328026 ODD328026 OMZ328026 OWV328026 PGR328026 PQN328026 QAJ328026 QKF328026 QUB328026 RDX328026 RNT328026 RXP328026 SHL328026 SRH328026 TBD328026 TKZ328026 TUV328026 UER328026 UON328026 UYJ328026 VIF328026 VSB328026 WBX328026 WLT328026 WVP328026 H328028 JD328028 SZ328028 ACV328028 AMR328028 AWN328028 BGJ328028 BQF328028 CAB328028 CJX328028 CTT328028 DDP328028 DNL328028 DXH328028 EHD328028 EQZ328028 FAV328028 FKR328028 FUN328028 GEJ328028 GOF328028 GYB328028 HHX328028 HRT328028 IBP328028 ILL328028 IVH328028 JFD328028 JOZ328028 JYV328028 KIR328028 KSN328028 LCJ328028 LMF328028 LWB328028 MFX328028 MPT328028 MZP328028 NJL328028 NTH328028 ODD328028 OMZ328028 OWV328028 PGR328028 PQN328028 QAJ328028 QKF328028 QUB328028 RDX328028 RNT328028 RXP328028 SHL328028 SRH328028 TBD328028 TKZ328028 TUV328028 UER328028 UON328028 UYJ328028 VIF328028 VSB328028 WBX328028 WLT328028 WVP328028 H328038 JD328038 SZ328038 ACV328038 AMR328038 AWN328038 BGJ328038 BQF328038 CAB328038 CJX328038 CTT328038 DDP328038 DNL328038 DXH328038 EHD328038 EQZ328038 FAV328038 FKR328038 FUN328038 GEJ328038 GOF328038 GYB328038 HHX328038 HRT328038 IBP328038 ILL328038 IVH328038 JFD328038 JOZ328038 JYV328038 KIR328038 KSN328038 LCJ328038 LMF328038 LWB328038 MFX328038 MPT328038 MZP328038 NJL328038 NTH328038 ODD328038 OMZ328038 OWV328038 PGR328038 PQN328038 QAJ328038 QKF328038 QUB328038 RDX328038 RNT328038 RXP328038 SHL328038 SRH328038 TBD328038 TKZ328038 TUV328038 UER328038 UON328038 UYJ328038 VIF328038 VSB328038 WBX328038 WLT328038 WVP328038 H328040 JD328040 SZ328040 ACV328040 AMR328040 AWN328040 BGJ328040 BQF328040 CAB328040 CJX328040 CTT328040 DDP328040 DNL328040 DXH328040 EHD328040 EQZ328040 FAV328040 FKR328040 FUN328040 GEJ328040 GOF328040 GYB328040 HHX328040 HRT328040 IBP328040 ILL328040 IVH328040 JFD328040 JOZ328040 JYV328040 KIR328040 KSN328040 LCJ328040 LMF328040 LWB328040 MFX328040 MPT328040 MZP328040 NJL328040 NTH328040 ODD328040 OMZ328040 OWV328040 PGR328040 PQN328040 QAJ328040 QKF328040 QUB328040 RDX328040 RNT328040 RXP328040 SHL328040 SRH328040 TBD328040 TKZ328040 TUV328040 UER328040 UON328040 UYJ328040 VIF328040 VSB328040 WBX328040 WLT328040 WVP328040 H328050 JD328050 SZ328050 ACV328050 AMR328050 AWN328050 BGJ328050 BQF328050 CAB328050 CJX328050 CTT328050 DDP328050 DNL328050 DXH328050 EHD328050 EQZ328050 FAV328050 FKR328050 FUN328050 GEJ328050 GOF328050 GYB328050 HHX328050 HRT328050 IBP328050 ILL328050 IVH328050 JFD328050 JOZ328050 JYV328050 KIR328050 KSN328050 LCJ328050 LMF328050 LWB328050 MFX328050 MPT328050 MZP328050 NJL328050 NTH328050 ODD328050 OMZ328050 OWV328050 PGR328050 PQN328050 QAJ328050 QKF328050 QUB328050 RDX328050 RNT328050 RXP328050 SHL328050 SRH328050 TBD328050 TKZ328050 TUV328050 UER328050 UON328050 UYJ328050 VIF328050 VSB328050 WBX328050 WLT328050 WVP328050 H328052 JD328052 SZ328052 ACV328052 AMR328052 AWN328052 BGJ328052 BQF328052 CAB328052 CJX328052 CTT328052 DDP328052 DNL328052 DXH328052 EHD328052 EQZ328052 FAV328052 FKR328052 FUN328052 GEJ328052 GOF328052 GYB328052 HHX328052 HRT328052 IBP328052 ILL328052 IVH328052 JFD328052 JOZ328052 JYV328052 KIR328052 KSN328052 LCJ328052 LMF328052 LWB328052 MFX328052 MPT328052 MZP328052 NJL328052 NTH328052 ODD328052 OMZ328052 OWV328052 PGR328052 PQN328052 QAJ328052 QKF328052 QUB328052 RDX328052 RNT328052 RXP328052 SHL328052 SRH328052 TBD328052 TKZ328052 TUV328052 UER328052 UON328052 UYJ328052 VIF328052 VSB328052 WBX328052 WLT328052 WVP328052 H328062 JD328062 SZ328062 ACV328062 AMR328062 AWN328062 BGJ328062 BQF328062 CAB328062 CJX328062 CTT328062 DDP328062 DNL328062 DXH328062 EHD328062 EQZ328062 FAV328062 FKR328062 FUN328062 GEJ328062 GOF328062 GYB328062 HHX328062 HRT328062 IBP328062 ILL328062 IVH328062 JFD328062 JOZ328062 JYV328062 KIR328062 KSN328062 LCJ328062 LMF328062 LWB328062 MFX328062 MPT328062 MZP328062 NJL328062 NTH328062 ODD328062 OMZ328062 OWV328062 PGR328062 PQN328062 QAJ328062 QKF328062 QUB328062 RDX328062 RNT328062 RXP328062 SHL328062 SRH328062 TBD328062 TKZ328062 TUV328062 UER328062 UON328062 UYJ328062 VIF328062 VSB328062 WBX328062 WLT328062 WVP328062 H328064 JD328064 SZ328064 ACV328064 AMR328064 AWN328064 BGJ328064 BQF328064 CAB328064 CJX328064 CTT328064 DDP328064 DNL328064 DXH328064 EHD328064 EQZ328064 FAV328064 FKR328064 FUN328064 GEJ328064 GOF328064 GYB328064 HHX328064 HRT328064 IBP328064 ILL328064 IVH328064 JFD328064 JOZ328064 JYV328064 KIR328064 KSN328064 LCJ328064 LMF328064 LWB328064 MFX328064 MPT328064 MZP328064 NJL328064 NTH328064 ODD328064 OMZ328064 OWV328064 PGR328064 PQN328064 QAJ328064 QKF328064 QUB328064 RDX328064 RNT328064 RXP328064 SHL328064 SRH328064 TBD328064 TKZ328064 TUV328064 UER328064 UON328064 UYJ328064 VIF328064 VSB328064 WBX328064 WLT328064 WVP328064 H328074 JD328074 SZ328074 ACV328074 AMR328074 AWN328074 BGJ328074 BQF328074 CAB328074 CJX328074 CTT328074 DDP328074 DNL328074 DXH328074 EHD328074 EQZ328074 FAV328074 FKR328074 FUN328074 GEJ328074 GOF328074 GYB328074 HHX328074 HRT328074 IBP328074 ILL328074 IVH328074 JFD328074 JOZ328074 JYV328074 KIR328074 KSN328074 LCJ328074 LMF328074 LWB328074 MFX328074 MPT328074 MZP328074 NJL328074 NTH328074 ODD328074 OMZ328074 OWV328074 PGR328074 PQN328074 QAJ328074 QKF328074 QUB328074 RDX328074 RNT328074 RXP328074 SHL328074 SRH328074 TBD328074 TKZ328074 TUV328074 UER328074 UON328074 UYJ328074 VIF328074 VSB328074 WBX328074 WLT328074 WVP328074 H328076 JD328076 SZ328076 ACV328076 AMR328076 AWN328076 BGJ328076 BQF328076 CAB328076 CJX328076 CTT328076 DDP328076 DNL328076 DXH328076 EHD328076 EQZ328076 FAV328076 FKR328076 FUN328076 GEJ328076 GOF328076 GYB328076 HHX328076 HRT328076 IBP328076 ILL328076 IVH328076 JFD328076 JOZ328076 JYV328076 KIR328076 KSN328076 LCJ328076 LMF328076 LWB328076 MFX328076 MPT328076 MZP328076 NJL328076 NTH328076 ODD328076 OMZ328076 OWV328076 PGR328076 PQN328076 QAJ328076 QKF328076 QUB328076 RDX328076 RNT328076 RXP328076 SHL328076 SRH328076 TBD328076 TKZ328076 TUV328076 UER328076 UON328076 UYJ328076 VIF328076 VSB328076 WBX328076 WLT328076 WVP328076 H328086 JD328086 SZ328086 ACV328086 AMR328086 AWN328086 BGJ328086 BQF328086 CAB328086 CJX328086 CTT328086 DDP328086 DNL328086 DXH328086 EHD328086 EQZ328086 FAV328086 FKR328086 FUN328086 GEJ328086 GOF328086 GYB328086 HHX328086 HRT328086 IBP328086 ILL328086 IVH328086 JFD328086 JOZ328086 JYV328086 KIR328086 KSN328086 LCJ328086 LMF328086 LWB328086 MFX328086 MPT328086 MZP328086 NJL328086 NTH328086 ODD328086 OMZ328086 OWV328086 PGR328086 PQN328086 QAJ328086 QKF328086 QUB328086 RDX328086 RNT328086 RXP328086 SHL328086 SRH328086 TBD328086 TKZ328086 TUV328086 UER328086 UON328086 UYJ328086 VIF328086 VSB328086 WBX328086 WLT328086 WVP328086 H328088 JD328088 SZ328088 ACV328088 AMR328088 AWN328088 BGJ328088 BQF328088 CAB328088 CJX328088 CTT328088 DDP328088 DNL328088 DXH328088 EHD328088 EQZ328088 FAV328088 FKR328088 FUN328088 GEJ328088 GOF328088 GYB328088 HHX328088 HRT328088 IBP328088 ILL328088 IVH328088 JFD328088 JOZ328088 JYV328088 KIR328088 KSN328088 LCJ328088 LMF328088 LWB328088 MFX328088 MPT328088 MZP328088 NJL328088 NTH328088 ODD328088 OMZ328088 OWV328088 PGR328088 PQN328088 QAJ328088 QKF328088 QUB328088 RDX328088 RNT328088 RXP328088 SHL328088 SRH328088 TBD328088 TKZ328088 TUV328088 UER328088 UON328088 UYJ328088 VIF328088 VSB328088 WBX328088 WLT328088 WVP328088 H328098 JD328098 SZ328098 ACV328098 AMR328098 AWN328098 BGJ328098 BQF328098 CAB328098 CJX328098 CTT328098 DDP328098 DNL328098 DXH328098 EHD328098 EQZ328098 FAV328098 FKR328098 FUN328098 GEJ328098 GOF328098 GYB328098 HHX328098 HRT328098 IBP328098 ILL328098 IVH328098 JFD328098 JOZ328098 JYV328098 KIR328098 KSN328098 LCJ328098 LMF328098 LWB328098 MFX328098 MPT328098 MZP328098 NJL328098 NTH328098 ODD328098 OMZ328098 OWV328098 PGR328098 PQN328098 QAJ328098 QKF328098 QUB328098 RDX328098 RNT328098 RXP328098 SHL328098 SRH328098 TBD328098 TKZ328098 TUV328098 UER328098 UON328098 UYJ328098 VIF328098 VSB328098 WBX328098 WLT328098 WVP328098 H328100 JD328100 SZ328100 ACV328100 AMR328100 AWN328100 BGJ328100 BQF328100 CAB328100 CJX328100 CTT328100 DDP328100 DNL328100 DXH328100 EHD328100 EQZ328100 FAV328100 FKR328100 FUN328100 GEJ328100 GOF328100 GYB328100 HHX328100 HRT328100 IBP328100 ILL328100 IVH328100 JFD328100 JOZ328100 JYV328100 KIR328100 KSN328100 LCJ328100 LMF328100 LWB328100 MFX328100 MPT328100 MZP328100 NJL328100 NTH328100 ODD328100 OMZ328100 OWV328100 PGR328100 PQN328100 QAJ328100 QKF328100 QUB328100 RDX328100 RNT328100 RXP328100 SHL328100 SRH328100 TBD328100 TKZ328100 TUV328100 UER328100 UON328100 UYJ328100 VIF328100 VSB328100 WBX328100 WLT328100 WVP328100 H328110 JD328110 SZ328110 ACV328110 AMR328110 AWN328110 BGJ328110 BQF328110 CAB328110 CJX328110 CTT328110 DDP328110 DNL328110 DXH328110 EHD328110 EQZ328110 FAV328110 FKR328110 FUN328110 GEJ328110 GOF328110 GYB328110 HHX328110 HRT328110 IBP328110 ILL328110 IVH328110 JFD328110 JOZ328110 JYV328110 KIR328110 KSN328110 LCJ328110 LMF328110 LWB328110 MFX328110 MPT328110 MZP328110 NJL328110 NTH328110 ODD328110 OMZ328110 OWV328110 PGR328110 PQN328110 QAJ328110 QKF328110 QUB328110 RDX328110 RNT328110 RXP328110 SHL328110 SRH328110 TBD328110 TKZ328110 TUV328110 UER328110 UON328110 UYJ328110 VIF328110 VSB328110 WBX328110 WLT328110 WVP328110 H328112 JD328112 SZ328112 ACV328112 AMR328112 AWN328112 BGJ328112 BQF328112 CAB328112 CJX328112 CTT328112 DDP328112 DNL328112 DXH328112 EHD328112 EQZ328112 FAV328112 FKR328112 FUN328112 GEJ328112 GOF328112 GYB328112 HHX328112 HRT328112 IBP328112 ILL328112 IVH328112 JFD328112 JOZ328112 JYV328112 KIR328112 KSN328112 LCJ328112 LMF328112 LWB328112 MFX328112 MPT328112 MZP328112 NJL328112 NTH328112 ODD328112 OMZ328112 OWV328112 PGR328112 PQN328112 QAJ328112 QKF328112 QUB328112 RDX328112 RNT328112 RXP328112 SHL328112 SRH328112 TBD328112 TKZ328112 TUV328112 UER328112 UON328112 UYJ328112 VIF328112 VSB328112 WBX328112 WLT328112 WVP328112 H328122 JD328122 SZ328122 ACV328122 AMR328122 AWN328122 BGJ328122 BQF328122 CAB328122 CJX328122 CTT328122 DDP328122 DNL328122 DXH328122 EHD328122 EQZ328122 FAV328122 FKR328122 FUN328122 GEJ328122 GOF328122 GYB328122 HHX328122 HRT328122 IBP328122 ILL328122 IVH328122 JFD328122 JOZ328122 JYV328122 KIR328122 KSN328122 LCJ328122 LMF328122 LWB328122 MFX328122 MPT328122 MZP328122 NJL328122 NTH328122 ODD328122 OMZ328122 OWV328122 PGR328122 PQN328122 QAJ328122 QKF328122 QUB328122 RDX328122 RNT328122 RXP328122 SHL328122 SRH328122 TBD328122 TKZ328122 TUV328122 UER328122 UON328122 UYJ328122 VIF328122 VSB328122 WBX328122 WLT328122 WVP328122 H328124 JD328124 SZ328124 ACV328124 AMR328124 AWN328124 BGJ328124 BQF328124 CAB328124 CJX328124 CTT328124 DDP328124 DNL328124 DXH328124 EHD328124 EQZ328124 FAV328124 FKR328124 FUN328124 GEJ328124 GOF328124 GYB328124 HHX328124 HRT328124 IBP328124 ILL328124 IVH328124 JFD328124 JOZ328124 JYV328124 KIR328124 KSN328124 LCJ328124 LMF328124 LWB328124 MFX328124 MPT328124 MZP328124 NJL328124 NTH328124 ODD328124 OMZ328124 OWV328124 PGR328124 PQN328124 QAJ328124 QKF328124 QUB328124 RDX328124 RNT328124 RXP328124 SHL328124 SRH328124 TBD328124 TKZ328124 TUV328124 UER328124 UON328124 UYJ328124 VIF328124 VSB328124 WBX328124 WLT328124 WVP328124 H328134 JD328134 SZ328134 ACV328134 AMR328134 AWN328134 BGJ328134 BQF328134 CAB328134 CJX328134 CTT328134 DDP328134 DNL328134 DXH328134 EHD328134 EQZ328134 FAV328134 FKR328134 FUN328134 GEJ328134 GOF328134 GYB328134 HHX328134 HRT328134 IBP328134 ILL328134 IVH328134 JFD328134 JOZ328134 JYV328134 KIR328134 KSN328134 LCJ328134 LMF328134 LWB328134 MFX328134 MPT328134 MZP328134 NJL328134 NTH328134 ODD328134 OMZ328134 OWV328134 PGR328134 PQN328134 QAJ328134 QKF328134 QUB328134 RDX328134 RNT328134 RXP328134 SHL328134 SRH328134 TBD328134 TKZ328134 TUV328134 UER328134 UON328134 UYJ328134 VIF328134 VSB328134 WBX328134 WLT328134 WVP328134 H328136 JD328136 SZ328136 ACV328136 AMR328136 AWN328136 BGJ328136 BQF328136 CAB328136 CJX328136 CTT328136 DDP328136 DNL328136 DXH328136 EHD328136 EQZ328136 FAV328136 FKR328136 FUN328136 GEJ328136 GOF328136 GYB328136 HHX328136 HRT328136 IBP328136 ILL328136 IVH328136 JFD328136 JOZ328136 JYV328136 KIR328136 KSN328136 LCJ328136 LMF328136 LWB328136 MFX328136 MPT328136 MZP328136 NJL328136 NTH328136 ODD328136 OMZ328136 OWV328136 PGR328136 PQN328136 QAJ328136 QKF328136 QUB328136 RDX328136 RNT328136 RXP328136 SHL328136 SRH328136 TBD328136 TKZ328136 TUV328136 UER328136 UON328136 UYJ328136 VIF328136 VSB328136 WBX328136 WLT328136 WVP328136 H328146 JD328146 SZ328146 ACV328146 AMR328146 AWN328146 BGJ328146 BQF328146 CAB328146 CJX328146 CTT328146 DDP328146 DNL328146 DXH328146 EHD328146 EQZ328146 FAV328146 FKR328146 FUN328146 GEJ328146 GOF328146 GYB328146 HHX328146 HRT328146 IBP328146 ILL328146 IVH328146 JFD328146 JOZ328146 JYV328146 KIR328146 KSN328146 LCJ328146 LMF328146 LWB328146 MFX328146 MPT328146 MZP328146 NJL328146 NTH328146 ODD328146 OMZ328146 OWV328146 PGR328146 PQN328146 QAJ328146 QKF328146 QUB328146 RDX328146 RNT328146 RXP328146 SHL328146 SRH328146 TBD328146 TKZ328146 TUV328146 UER328146 UON328146 UYJ328146 VIF328146 VSB328146 WBX328146 WLT328146 WVP328146 H328148 JD328148 SZ328148 ACV328148 AMR328148 AWN328148 BGJ328148 BQF328148 CAB328148 CJX328148 CTT328148 DDP328148 DNL328148 DXH328148 EHD328148 EQZ328148 FAV328148 FKR328148 FUN328148 GEJ328148 GOF328148 GYB328148 HHX328148 HRT328148 IBP328148 ILL328148 IVH328148 JFD328148 JOZ328148 JYV328148 KIR328148 KSN328148 LCJ328148 LMF328148 LWB328148 MFX328148 MPT328148 MZP328148 NJL328148 NTH328148 ODD328148 OMZ328148 OWV328148 PGR328148 PQN328148 QAJ328148 QKF328148 QUB328148 RDX328148 RNT328148 RXP328148 SHL328148 SRH328148 TBD328148 TKZ328148 TUV328148 UER328148 UON328148 UYJ328148 VIF328148 VSB328148 WBX328148 WLT328148 WVP328148 H393526 JD393526 SZ393526 ACV393526 AMR393526 AWN393526 BGJ393526 BQF393526 CAB393526 CJX393526 CTT393526 DDP393526 DNL393526 DXH393526 EHD393526 EQZ393526 FAV393526 FKR393526 FUN393526 GEJ393526 GOF393526 GYB393526 HHX393526 HRT393526 IBP393526 ILL393526 IVH393526 JFD393526 JOZ393526 JYV393526 KIR393526 KSN393526 LCJ393526 LMF393526 LWB393526 MFX393526 MPT393526 MZP393526 NJL393526 NTH393526 ODD393526 OMZ393526 OWV393526 PGR393526 PQN393526 QAJ393526 QKF393526 QUB393526 RDX393526 RNT393526 RXP393526 SHL393526 SRH393526 TBD393526 TKZ393526 TUV393526 UER393526 UON393526 UYJ393526 VIF393526 VSB393526 WBX393526 WLT393526 WVP393526 H393528 JD393528 SZ393528 ACV393528 AMR393528 AWN393528 BGJ393528 BQF393528 CAB393528 CJX393528 CTT393528 DDP393528 DNL393528 DXH393528 EHD393528 EQZ393528 FAV393528 FKR393528 FUN393528 GEJ393528 GOF393528 GYB393528 HHX393528 HRT393528 IBP393528 ILL393528 IVH393528 JFD393528 JOZ393528 JYV393528 KIR393528 KSN393528 LCJ393528 LMF393528 LWB393528 MFX393528 MPT393528 MZP393528 NJL393528 NTH393528 ODD393528 OMZ393528 OWV393528 PGR393528 PQN393528 QAJ393528 QKF393528 QUB393528 RDX393528 RNT393528 RXP393528 SHL393528 SRH393528 TBD393528 TKZ393528 TUV393528 UER393528 UON393528 UYJ393528 VIF393528 VSB393528 WBX393528 WLT393528 WVP393528 H393538 JD393538 SZ393538 ACV393538 AMR393538 AWN393538 BGJ393538 BQF393538 CAB393538 CJX393538 CTT393538 DDP393538 DNL393538 DXH393538 EHD393538 EQZ393538 FAV393538 FKR393538 FUN393538 GEJ393538 GOF393538 GYB393538 HHX393538 HRT393538 IBP393538 ILL393538 IVH393538 JFD393538 JOZ393538 JYV393538 KIR393538 KSN393538 LCJ393538 LMF393538 LWB393538 MFX393538 MPT393538 MZP393538 NJL393538 NTH393538 ODD393538 OMZ393538 OWV393538 PGR393538 PQN393538 QAJ393538 QKF393538 QUB393538 RDX393538 RNT393538 RXP393538 SHL393538 SRH393538 TBD393538 TKZ393538 TUV393538 UER393538 UON393538 UYJ393538 VIF393538 VSB393538 WBX393538 WLT393538 WVP393538 H393540 JD393540 SZ393540 ACV393540 AMR393540 AWN393540 BGJ393540 BQF393540 CAB393540 CJX393540 CTT393540 DDP393540 DNL393540 DXH393540 EHD393540 EQZ393540 FAV393540 FKR393540 FUN393540 GEJ393540 GOF393540 GYB393540 HHX393540 HRT393540 IBP393540 ILL393540 IVH393540 JFD393540 JOZ393540 JYV393540 KIR393540 KSN393540 LCJ393540 LMF393540 LWB393540 MFX393540 MPT393540 MZP393540 NJL393540 NTH393540 ODD393540 OMZ393540 OWV393540 PGR393540 PQN393540 QAJ393540 QKF393540 QUB393540 RDX393540 RNT393540 RXP393540 SHL393540 SRH393540 TBD393540 TKZ393540 TUV393540 UER393540 UON393540 UYJ393540 VIF393540 VSB393540 WBX393540 WLT393540 WVP393540 H393550 JD393550 SZ393550 ACV393550 AMR393550 AWN393550 BGJ393550 BQF393550 CAB393550 CJX393550 CTT393550 DDP393550 DNL393550 DXH393550 EHD393550 EQZ393550 FAV393550 FKR393550 FUN393550 GEJ393550 GOF393550 GYB393550 HHX393550 HRT393550 IBP393550 ILL393550 IVH393550 JFD393550 JOZ393550 JYV393550 KIR393550 KSN393550 LCJ393550 LMF393550 LWB393550 MFX393550 MPT393550 MZP393550 NJL393550 NTH393550 ODD393550 OMZ393550 OWV393550 PGR393550 PQN393550 QAJ393550 QKF393550 QUB393550 RDX393550 RNT393550 RXP393550 SHL393550 SRH393550 TBD393550 TKZ393550 TUV393550 UER393550 UON393550 UYJ393550 VIF393550 VSB393550 WBX393550 WLT393550 WVP393550 H393552 JD393552 SZ393552 ACV393552 AMR393552 AWN393552 BGJ393552 BQF393552 CAB393552 CJX393552 CTT393552 DDP393552 DNL393552 DXH393552 EHD393552 EQZ393552 FAV393552 FKR393552 FUN393552 GEJ393552 GOF393552 GYB393552 HHX393552 HRT393552 IBP393552 ILL393552 IVH393552 JFD393552 JOZ393552 JYV393552 KIR393552 KSN393552 LCJ393552 LMF393552 LWB393552 MFX393552 MPT393552 MZP393552 NJL393552 NTH393552 ODD393552 OMZ393552 OWV393552 PGR393552 PQN393552 QAJ393552 QKF393552 QUB393552 RDX393552 RNT393552 RXP393552 SHL393552 SRH393552 TBD393552 TKZ393552 TUV393552 UER393552 UON393552 UYJ393552 VIF393552 VSB393552 WBX393552 WLT393552 WVP393552 H393562 JD393562 SZ393562 ACV393562 AMR393562 AWN393562 BGJ393562 BQF393562 CAB393562 CJX393562 CTT393562 DDP393562 DNL393562 DXH393562 EHD393562 EQZ393562 FAV393562 FKR393562 FUN393562 GEJ393562 GOF393562 GYB393562 HHX393562 HRT393562 IBP393562 ILL393562 IVH393562 JFD393562 JOZ393562 JYV393562 KIR393562 KSN393562 LCJ393562 LMF393562 LWB393562 MFX393562 MPT393562 MZP393562 NJL393562 NTH393562 ODD393562 OMZ393562 OWV393562 PGR393562 PQN393562 QAJ393562 QKF393562 QUB393562 RDX393562 RNT393562 RXP393562 SHL393562 SRH393562 TBD393562 TKZ393562 TUV393562 UER393562 UON393562 UYJ393562 VIF393562 VSB393562 WBX393562 WLT393562 WVP393562 H393564 JD393564 SZ393564 ACV393564 AMR393564 AWN393564 BGJ393564 BQF393564 CAB393564 CJX393564 CTT393564 DDP393564 DNL393564 DXH393564 EHD393564 EQZ393564 FAV393564 FKR393564 FUN393564 GEJ393564 GOF393564 GYB393564 HHX393564 HRT393564 IBP393564 ILL393564 IVH393564 JFD393564 JOZ393564 JYV393564 KIR393564 KSN393564 LCJ393564 LMF393564 LWB393564 MFX393564 MPT393564 MZP393564 NJL393564 NTH393564 ODD393564 OMZ393564 OWV393564 PGR393564 PQN393564 QAJ393564 QKF393564 QUB393564 RDX393564 RNT393564 RXP393564 SHL393564 SRH393564 TBD393564 TKZ393564 TUV393564 UER393564 UON393564 UYJ393564 VIF393564 VSB393564 WBX393564 WLT393564 WVP393564 H393574 JD393574 SZ393574 ACV393574 AMR393574 AWN393574 BGJ393574 BQF393574 CAB393574 CJX393574 CTT393574 DDP393574 DNL393574 DXH393574 EHD393574 EQZ393574 FAV393574 FKR393574 FUN393574 GEJ393574 GOF393574 GYB393574 HHX393574 HRT393574 IBP393574 ILL393574 IVH393574 JFD393574 JOZ393574 JYV393574 KIR393574 KSN393574 LCJ393574 LMF393574 LWB393574 MFX393574 MPT393574 MZP393574 NJL393574 NTH393574 ODD393574 OMZ393574 OWV393574 PGR393574 PQN393574 QAJ393574 QKF393574 QUB393574 RDX393574 RNT393574 RXP393574 SHL393574 SRH393574 TBD393574 TKZ393574 TUV393574 UER393574 UON393574 UYJ393574 VIF393574 VSB393574 WBX393574 WLT393574 WVP393574 H393576 JD393576 SZ393576 ACV393576 AMR393576 AWN393576 BGJ393576 BQF393576 CAB393576 CJX393576 CTT393576 DDP393576 DNL393576 DXH393576 EHD393576 EQZ393576 FAV393576 FKR393576 FUN393576 GEJ393576 GOF393576 GYB393576 HHX393576 HRT393576 IBP393576 ILL393576 IVH393576 JFD393576 JOZ393576 JYV393576 KIR393576 KSN393576 LCJ393576 LMF393576 LWB393576 MFX393576 MPT393576 MZP393576 NJL393576 NTH393576 ODD393576 OMZ393576 OWV393576 PGR393576 PQN393576 QAJ393576 QKF393576 QUB393576 RDX393576 RNT393576 RXP393576 SHL393576 SRH393576 TBD393576 TKZ393576 TUV393576 UER393576 UON393576 UYJ393576 VIF393576 VSB393576 WBX393576 WLT393576 WVP393576 H393586 JD393586 SZ393586 ACV393586 AMR393586 AWN393586 BGJ393586 BQF393586 CAB393586 CJX393586 CTT393586 DDP393586 DNL393586 DXH393586 EHD393586 EQZ393586 FAV393586 FKR393586 FUN393586 GEJ393586 GOF393586 GYB393586 HHX393586 HRT393586 IBP393586 ILL393586 IVH393586 JFD393586 JOZ393586 JYV393586 KIR393586 KSN393586 LCJ393586 LMF393586 LWB393586 MFX393586 MPT393586 MZP393586 NJL393586 NTH393586 ODD393586 OMZ393586 OWV393586 PGR393586 PQN393586 QAJ393586 QKF393586 QUB393586 RDX393586 RNT393586 RXP393586 SHL393586 SRH393586 TBD393586 TKZ393586 TUV393586 UER393586 UON393586 UYJ393586 VIF393586 VSB393586 WBX393586 WLT393586 WVP393586 H393588 JD393588 SZ393588 ACV393588 AMR393588 AWN393588 BGJ393588 BQF393588 CAB393588 CJX393588 CTT393588 DDP393588 DNL393588 DXH393588 EHD393588 EQZ393588 FAV393588 FKR393588 FUN393588 GEJ393588 GOF393588 GYB393588 HHX393588 HRT393588 IBP393588 ILL393588 IVH393588 JFD393588 JOZ393588 JYV393588 KIR393588 KSN393588 LCJ393588 LMF393588 LWB393588 MFX393588 MPT393588 MZP393588 NJL393588 NTH393588 ODD393588 OMZ393588 OWV393588 PGR393588 PQN393588 QAJ393588 QKF393588 QUB393588 RDX393588 RNT393588 RXP393588 SHL393588 SRH393588 TBD393588 TKZ393588 TUV393588 UER393588 UON393588 UYJ393588 VIF393588 VSB393588 WBX393588 WLT393588 WVP393588 H393598 JD393598 SZ393598 ACV393598 AMR393598 AWN393598 BGJ393598 BQF393598 CAB393598 CJX393598 CTT393598 DDP393598 DNL393598 DXH393598 EHD393598 EQZ393598 FAV393598 FKR393598 FUN393598 GEJ393598 GOF393598 GYB393598 HHX393598 HRT393598 IBP393598 ILL393598 IVH393598 JFD393598 JOZ393598 JYV393598 KIR393598 KSN393598 LCJ393598 LMF393598 LWB393598 MFX393598 MPT393598 MZP393598 NJL393598 NTH393598 ODD393598 OMZ393598 OWV393598 PGR393598 PQN393598 QAJ393598 QKF393598 QUB393598 RDX393598 RNT393598 RXP393598 SHL393598 SRH393598 TBD393598 TKZ393598 TUV393598 UER393598 UON393598 UYJ393598 VIF393598 VSB393598 WBX393598 WLT393598 WVP393598 H393600 JD393600 SZ393600 ACV393600 AMR393600 AWN393600 BGJ393600 BQF393600 CAB393600 CJX393600 CTT393600 DDP393600 DNL393600 DXH393600 EHD393600 EQZ393600 FAV393600 FKR393600 FUN393600 GEJ393600 GOF393600 GYB393600 HHX393600 HRT393600 IBP393600 ILL393600 IVH393600 JFD393600 JOZ393600 JYV393600 KIR393600 KSN393600 LCJ393600 LMF393600 LWB393600 MFX393600 MPT393600 MZP393600 NJL393600 NTH393600 ODD393600 OMZ393600 OWV393600 PGR393600 PQN393600 QAJ393600 QKF393600 QUB393600 RDX393600 RNT393600 RXP393600 SHL393600 SRH393600 TBD393600 TKZ393600 TUV393600 UER393600 UON393600 UYJ393600 VIF393600 VSB393600 WBX393600 WLT393600 WVP393600 H393610 JD393610 SZ393610 ACV393610 AMR393610 AWN393610 BGJ393610 BQF393610 CAB393610 CJX393610 CTT393610 DDP393610 DNL393610 DXH393610 EHD393610 EQZ393610 FAV393610 FKR393610 FUN393610 GEJ393610 GOF393610 GYB393610 HHX393610 HRT393610 IBP393610 ILL393610 IVH393610 JFD393610 JOZ393610 JYV393610 KIR393610 KSN393610 LCJ393610 LMF393610 LWB393610 MFX393610 MPT393610 MZP393610 NJL393610 NTH393610 ODD393610 OMZ393610 OWV393610 PGR393610 PQN393610 QAJ393610 QKF393610 QUB393610 RDX393610 RNT393610 RXP393610 SHL393610 SRH393610 TBD393610 TKZ393610 TUV393610 UER393610 UON393610 UYJ393610 VIF393610 VSB393610 WBX393610 WLT393610 WVP393610 H393612 JD393612 SZ393612 ACV393612 AMR393612 AWN393612 BGJ393612 BQF393612 CAB393612 CJX393612 CTT393612 DDP393612 DNL393612 DXH393612 EHD393612 EQZ393612 FAV393612 FKR393612 FUN393612 GEJ393612 GOF393612 GYB393612 HHX393612 HRT393612 IBP393612 ILL393612 IVH393612 JFD393612 JOZ393612 JYV393612 KIR393612 KSN393612 LCJ393612 LMF393612 LWB393612 MFX393612 MPT393612 MZP393612 NJL393612 NTH393612 ODD393612 OMZ393612 OWV393612 PGR393612 PQN393612 QAJ393612 QKF393612 QUB393612 RDX393612 RNT393612 RXP393612 SHL393612 SRH393612 TBD393612 TKZ393612 TUV393612 UER393612 UON393612 UYJ393612 VIF393612 VSB393612 WBX393612 WLT393612 WVP393612 H393622 JD393622 SZ393622 ACV393622 AMR393622 AWN393622 BGJ393622 BQF393622 CAB393622 CJX393622 CTT393622 DDP393622 DNL393622 DXH393622 EHD393622 EQZ393622 FAV393622 FKR393622 FUN393622 GEJ393622 GOF393622 GYB393622 HHX393622 HRT393622 IBP393622 ILL393622 IVH393622 JFD393622 JOZ393622 JYV393622 KIR393622 KSN393622 LCJ393622 LMF393622 LWB393622 MFX393622 MPT393622 MZP393622 NJL393622 NTH393622 ODD393622 OMZ393622 OWV393622 PGR393622 PQN393622 QAJ393622 QKF393622 QUB393622 RDX393622 RNT393622 RXP393622 SHL393622 SRH393622 TBD393622 TKZ393622 TUV393622 UER393622 UON393622 UYJ393622 VIF393622 VSB393622 WBX393622 WLT393622 WVP393622 H393624 JD393624 SZ393624 ACV393624 AMR393624 AWN393624 BGJ393624 BQF393624 CAB393624 CJX393624 CTT393624 DDP393624 DNL393624 DXH393624 EHD393624 EQZ393624 FAV393624 FKR393624 FUN393624 GEJ393624 GOF393624 GYB393624 HHX393624 HRT393624 IBP393624 ILL393624 IVH393624 JFD393624 JOZ393624 JYV393624 KIR393624 KSN393624 LCJ393624 LMF393624 LWB393624 MFX393624 MPT393624 MZP393624 NJL393624 NTH393624 ODD393624 OMZ393624 OWV393624 PGR393624 PQN393624 QAJ393624 QKF393624 QUB393624 RDX393624 RNT393624 RXP393624 SHL393624 SRH393624 TBD393624 TKZ393624 TUV393624 UER393624 UON393624 UYJ393624 VIF393624 VSB393624 WBX393624 WLT393624 WVP393624 H393634 JD393634 SZ393634 ACV393634 AMR393634 AWN393634 BGJ393634 BQF393634 CAB393634 CJX393634 CTT393634 DDP393634 DNL393634 DXH393634 EHD393634 EQZ393634 FAV393634 FKR393634 FUN393634 GEJ393634 GOF393634 GYB393634 HHX393634 HRT393634 IBP393634 ILL393634 IVH393634 JFD393634 JOZ393634 JYV393634 KIR393634 KSN393634 LCJ393634 LMF393634 LWB393634 MFX393634 MPT393634 MZP393634 NJL393634 NTH393634 ODD393634 OMZ393634 OWV393634 PGR393634 PQN393634 QAJ393634 QKF393634 QUB393634 RDX393634 RNT393634 RXP393634 SHL393634 SRH393634 TBD393634 TKZ393634 TUV393634 UER393634 UON393634 UYJ393634 VIF393634 VSB393634 WBX393634 WLT393634 WVP393634 H393636 JD393636 SZ393636 ACV393636 AMR393636 AWN393636 BGJ393636 BQF393636 CAB393636 CJX393636 CTT393636 DDP393636 DNL393636 DXH393636 EHD393636 EQZ393636 FAV393636 FKR393636 FUN393636 GEJ393636 GOF393636 GYB393636 HHX393636 HRT393636 IBP393636 ILL393636 IVH393636 JFD393636 JOZ393636 JYV393636 KIR393636 KSN393636 LCJ393636 LMF393636 LWB393636 MFX393636 MPT393636 MZP393636 NJL393636 NTH393636 ODD393636 OMZ393636 OWV393636 PGR393636 PQN393636 QAJ393636 QKF393636 QUB393636 RDX393636 RNT393636 RXP393636 SHL393636 SRH393636 TBD393636 TKZ393636 TUV393636 UER393636 UON393636 UYJ393636 VIF393636 VSB393636 WBX393636 WLT393636 WVP393636 H393646 JD393646 SZ393646 ACV393646 AMR393646 AWN393646 BGJ393646 BQF393646 CAB393646 CJX393646 CTT393646 DDP393646 DNL393646 DXH393646 EHD393646 EQZ393646 FAV393646 FKR393646 FUN393646 GEJ393646 GOF393646 GYB393646 HHX393646 HRT393646 IBP393646 ILL393646 IVH393646 JFD393646 JOZ393646 JYV393646 KIR393646 KSN393646 LCJ393646 LMF393646 LWB393646 MFX393646 MPT393646 MZP393646 NJL393646 NTH393646 ODD393646 OMZ393646 OWV393646 PGR393646 PQN393646 QAJ393646 QKF393646 QUB393646 RDX393646 RNT393646 RXP393646 SHL393646 SRH393646 TBD393646 TKZ393646 TUV393646 UER393646 UON393646 UYJ393646 VIF393646 VSB393646 WBX393646 WLT393646 WVP393646 H393648 JD393648 SZ393648 ACV393648 AMR393648 AWN393648 BGJ393648 BQF393648 CAB393648 CJX393648 CTT393648 DDP393648 DNL393648 DXH393648 EHD393648 EQZ393648 FAV393648 FKR393648 FUN393648 GEJ393648 GOF393648 GYB393648 HHX393648 HRT393648 IBP393648 ILL393648 IVH393648 JFD393648 JOZ393648 JYV393648 KIR393648 KSN393648 LCJ393648 LMF393648 LWB393648 MFX393648 MPT393648 MZP393648 NJL393648 NTH393648 ODD393648 OMZ393648 OWV393648 PGR393648 PQN393648 QAJ393648 QKF393648 QUB393648 RDX393648 RNT393648 RXP393648 SHL393648 SRH393648 TBD393648 TKZ393648 TUV393648 UER393648 UON393648 UYJ393648 VIF393648 VSB393648 WBX393648 WLT393648 WVP393648 H393658 JD393658 SZ393658 ACV393658 AMR393658 AWN393658 BGJ393658 BQF393658 CAB393658 CJX393658 CTT393658 DDP393658 DNL393658 DXH393658 EHD393658 EQZ393658 FAV393658 FKR393658 FUN393658 GEJ393658 GOF393658 GYB393658 HHX393658 HRT393658 IBP393658 ILL393658 IVH393658 JFD393658 JOZ393658 JYV393658 KIR393658 KSN393658 LCJ393658 LMF393658 LWB393658 MFX393658 MPT393658 MZP393658 NJL393658 NTH393658 ODD393658 OMZ393658 OWV393658 PGR393658 PQN393658 QAJ393658 QKF393658 QUB393658 RDX393658 RNT393658 RXP393658 SHL393658 SRH393658 TBD393658 TKZ393658 TUV393658 UER393658 UON393658 UYJ393658 VIF393658 VSB393658 WBX393658 WLT393658 WVP393658 H393660 JD393660 SZ393660 ACV393660 AMR393660 AWN393660 BGJ393660 BQF393660 CAB393660 CJX393660 CTT393660 DDP393660 DNL393660 DXH393660 EHD393660 EQZ393660 FAV393660 FKR393660 FUN393660 GEJ393660 GOF393660 GYB393660 HHX393660 HRT393660 IBP393660 ILL393660 IVH393660 JFD393660 JOZ393660 JYV393660 KIR393660 KSN393660 LCJ393660 LMF393660 LWB393660 MFX393660 MPT393660 MZP393660 NJL393660 NTH393660 ODD393660 OMZ393660 OWV393660 PGR393660 PQN393660 QAJ393660 QKF393660 QUB393660 RDX393660 RNT393660 RXP393660 SHL393660 SRH393660 TBD393660 TKZ393660 TUV393660 UER393660 UON393660 UYJ393660 VIF393660 VSB393660 WBX393660 WLT393660 WVP393660 H393670 JD393670 SZ393670 ACV393670 AMR393670 AWN393670 BGJ393670 BQF393670 CAB393670 CJX393670 CTT393670 DDP393670 DNL393670 DXH393670 EHD393670 EQZ393670 FAV393670 FKR393670 FUN393670 GEJ393670 GOF393670 GYB393670 HHX393670 HRT393670 IBP393670 ILL393670 IVH393670 JFD393670 JOZ393670 JYV393670 KIR393670 KSN393670 LCJ393670 LMF393670 LWB393670 MFX393670 MPT393670 MZP393670 NJL393670 NTH393670 ODD393670 OMZ393670 OWV393670 PGR393670 PQN393670 QAJ393670 QKF393670 QUB393670 RDX393670 RNT393670 RXP393670 SHL393670 SRH393670 TBD393670 TKZ393670 TUV393670 UER393670 UON393670 UYJ393670 VIF393670 VSB393670 WBX393670 WLT393670 WVP393670 H393672 JD393672 SZ393672 ACV393672 AMR393672 AWN393672 BGJ393672 BQF393672 CAB393672 CJX393672 CTT393672 DDP393672 DNL393672 DXH393672 EHD393672 EQZ393672 FAV393672 FKR393672 FUN393672 GEJ393672 GOF393672 GYB393672 HHX393672 HRT393672 IBP393672 ILL393672 IVH393672 JFD393672 JOZ393672 JYV393672 KIR393672 KSN393672 LCJ393672 LMF393672 LWB393672 MFX393672 MPT393672 MZP393672 NJL393672 NTH393672 ODD393672 OMZ393672 OWV393672 PGR393672 PQN393672 QAJ393672 QKF393672 QUB393672 RDX393672 RNT393672 RXP393672 SHL393672 SRH393672 TBD393672 TKZ393672 TUV393672 UER393672 UON393672 UYJ393672 VIF393672 VSB393672 WBX393672 WLT393672 WVP393672 H393682 JD393682 SZ393682 ACV393682 AMR393682 AWN393682 BGJ393682 BQF393682 CAB393682 CJX393682 CTT393682 DDP393682 DNL393682 DXH393682 EHD393682 EQZ393682 FAV393682 FKR393682 FUN393682 GEJ393682 GOF393682 GYB393682 HHX393682 HRT393682 IBP393682 ILL393682 IVH393682 JFD393682 JOZ393682 JYV393682 KIR393682 KSN393682 LCJ393682 LMF393682 LWB393682 MFX393682 MPT393682 MZP393682 NJL393682 NTH393682 ODD393682 OMZ393682 OWV393682 PGR393682 PQN393682 QAJ393682 QKF393682 QUB393682 RDX393682 RNT393682 RXP393682 SHL393682 SRH393682 TBD393682 TKZ393682 TUV393682 UER393682 UON393682 UYJ393682 VIF393682 VSB393682 WBX393682 WLT393682 WVP393682 H393684 JD393684 SZ393684 ACV393684 AMR393684 AWN393684 BGJ393684 BQF393684 CAB393684 CJX393684 CTT393684 DDP393684 DNL393684 DXH393684 EHD393684 EQZ393684 FAV393684 FKR393684 FUN393684 GEJ393684 GOF393684 GYB393684 HHX393684 HRT393684 IBP393684 ILL393684 IVH393684 JFD393684 JOZ393684 JYV393684 KIR393684 KSN393684 LCJ393684 LMF393684 LWB393684 MFX393684 MPT393684 MZP393684 NJL393684 NTH393684 ODD393684 OMZ393684 OWV393684 PGR393684 PQN393684 QAJ393684 QKF393684 QUB393684 RDX393684 RNT393684 RXP393684 SHL393684 SRH393684 TBD393684 TKZ393684 TUV393684 UER393684 UON393684 UYJ393684 VIF393684 VSB393684 WBX393684 WLT393684 WVP393684 H459062 JD459062 SZ459062 ACV459062 AMR459062 AWN459062 BGJ459062 BQF459062 CAB459062 CJX459062 CTT459062 DDP459062 DNL459062 DXH459062 EHD459062 EQZ459062 FAV459062 FKR459062 FUN459062 GEJ459062 GOF459062 GYB459062 HHX459062 HRT459062 IBP459062 ILL459062 IVH459062 JFD459062 JOZ459062 JYV459062 KIR459062 KSN459062 LCJ459062 LMF459062 LWB459062 MFX459062 MPT459062 MZP459062 NJL459062 NTH459062 ODD459062 OMZ459062 OWV459062 PGR459062 PQN459062 QAJ459062 QKF459062 QUB459062 RDX459062 RNT459062 RXP459062 SHL459062 SRH459062 TBD459062 TKZ459062 TUV459062 UER459062 UON459062 UYJ459062 VIF459062 VSB459062 WBX459062 WLT459062 WVP459062 H459064 JD459064 SZ459064 ACV459064 AMR459064 AWN459064 BGJ459064 BQF459064 CAB459064 CJX459064 CTT459064 DDP459064 DNL459064 DXH459064 EHD459064 EQZ459064 FAV459064 FKR459064 FUN459064 GEJ459064 GOF459064 GYB459064 HHX459064 HRT459064 IBP459064 ILL459064 IVH459064 JFD459064 JOZ459064 JYV459064 KIR459064 KSN459064 LCJ459064 LMF459064 LWB459064 MFX459064 MPT459064 MZP459064 NJL459064 NTH459064 ODD459064 OMZ459064 OWV459064 PGR459064 PQN459064 QAJ459064 QKF459064 QUB459064 RDX459064 RNT459064 RXP459064 SHL459064 SRH459064 TBD459064 TKZ459064 TUV459064 UER459064 UON459064 UYJ459064 VIF459064 VSB459064 WBX459064 WLT459064 WVP459064 H459074 JD459074 SZ459074 ACV459074 AMR459074 AWN459074 BGJ459074 BQF459074 CAB459074 CJX459074 CTT459074 DDP459074 DNL459074 DXH459074 EHD459074 EQZ459074 FAV459074 FKR459074 FUN459074 GEJ459074 GOF459074 GYB459074 HHX459074 HRT459074 IBP459074 ILL459074 IVH459074 JFD459074 JOZ459074 JYV459074 KIR459074 KSN459074 LCJ459074 LMF459074 LWB459074 MFX459074 MPT459074 MZP459074 NJL459074 NTH459074 ODD459074 OMZ459074 OWV459074 PGR459074 PQN459074 QAJ459074 QKF459074 QUB459074 RDX459074 RNT459074 RXP459074 SHL459074 SRH459074 TBD459074 TKZ459074 TUV459074 UER459074 UON459074 UYJ459074 VIF459074 VSB459074 WBX459074 WLT459074 WVP459074 H459076 JD459076 SZ459076 ACV459076 AMR459076 AWN459076 BGJ459076 BQF459076 CAB459076 CJX459076 CTT459076 DDP459076 DNL459076 DXH459076 EHD459076 EQZ459076 FAV459076 FKR459076 FUN459076 GEJ459076 GOF459076 GYB459076 HHX459076 HRT459076 IBP459076 ILL459076 IVH459076 JFD459076 JOZ459076 JYV459076 KIR459076 KSN459076 LCJ459076 LMF459076 LWB459076 MFX459076 MPT459076 MZP459076 NJL459076 NTH459076 ODD459076 OMZ459076 OWV459076 PGR459076 PQN459076 QAJ459076 QKF459076 QUB459076 RDX459076 RNT459076 RXP459076 SHL459076 SRH459076 TBD459076 TKZ459076 TUV459076 UER459076 UON459076 UYJ459076 VIF459076 VSB459076 WBX459076 WLT459076 WVP459076 H459086 JD459086 SZ459086 ACV459086 AMR459086 AWN459086 BGJ459086 BQF459086 CAB459086 CJX459086 CTT459086 DDP459086 DNL459086 DXH459086 EHD459086 EQZ459086 FAV459086 FKR459086 FUN459086 GEJ459086 GOF459086 GYB459086 HHX459086 HRT459086 IBP459086 ILL459086 IVH459086 JFD459086 JOZ459086 JYV459086 KIR459086 KSN459086 LCJ459086 LMF459086 LWB459086 MFX459086 MPT459086 MZP459086 NJL459086 NTH459086 ODD459086 OMZ459086 OWV459086 PGR459086 PQN459086 QAJ459086 QKF459086 QUB459086 RDX459086 RNT459086 RXP459086 SHL459086 SRH459086 TBD459086 TKZ459086 TUV459086 UER459086 UON459086 UYJ459086 VIF459086 VSB459086 WBX459086 WLT459086 WVP459086 H459088 JD459088 SZ459088 ACV459088 AMR459088 AWN459088 BGJ459088 BQF459088 CAB459088 CJX459088 CTT459088 DDP459088 DNL459088 DXH459088 EHD459088 EQZ459088 FAV459088 FKR459088 FUN459088 GEJ459088 GOF459088 GYB459088 HHX459088 HRT459088 IBP459088 ILL459088 IVH459088 JFD459088 JOZ459088 JYV459088 KIR459088 KSN459088 LCJ459088 LMF459088 LWB459088 MFX459088 MPT459088 MZP459088 NJL459088 NTH459088 ODD459088 OMZ459088 OWV459088 PGR459088 PQN459088 QAJ459088 QKF459088 QUB459088 RDX459088 RNT459088 RXP459088 SHL459088 SRH459088 TBD459088 TKZ459088 TUV459088 UER459088 UON459088 UYJ459088 VIF459088 VSB459088 WBX459088 WLT459088 WVP459088 H459098 JD459098 SZ459098 ACV459098 AMR459098 AWN459098 BGJ459098 BQF459098 CAB459098 CJX459098 CTT459098 DDP459098 DNL459098 DXH459098 EHD459098 EQZ459098 FAV459098 FKR459098 FUN459098 GEJ459098 GOF459098 GYB459098 HHX459098 HRT459098 IBP459098 ILL459098 IVH459098 JFD459098 JOZ459098 JYV459098 KIR459098 KSN459098 LCJ459098 LMF459098 LWB459098 MFX459098 MPT459098 MZP459098 NJL459098 NTH459098 ODD459098 OMZ459098 OWV459098 PGR459098 PQN459098 QAJ459098 QKF459098 QUB459098 RDX459098 RNT459098 RXP459098 SHL459098 SRH459098 TBD459098 TKZ459098 TUV459098 UER459098 UON459098 UYJ459098 VIF459098 VSB459098 WBX459098 WLT459098 WVP459098 H459100 JD459100 SZ459100 ACV459100 AMR459100 AWN459100 BGJ459100 BQF459100 CAB459100 CJX459100 CTT459100 DDP459100 DNL459100 DXH459100 EHD459100 EQZ459100 FAV459100 FKR459100 FUN459100 GEJ459100 GOF459100 GYB459100 HHX459100 HRT459100 IBP459100 ILL459100 IVH459100 JFD459100 JOZ459100 JYV459100 KIR459100 KSN459100 LCJ459100 LMF459100 LWB459100 MFX459100 MPT459100 MZP459100 NJL459100 NTH459100 ODD459100 OMZ459100 OWV459100 PGR459100 PQN459100 QAJ459100 QKF459100 QUB459100 RDX459100 RNT459100 RXP459100 SHL459100 SRH459100 TBD459100 TKZ459100 TUV459100 UER459100 UON459100 UYJ459100 VIF459100 VSB459100 WBX459100 WLT459100 WVP459100 H459110 JD459110 SZ459110 ACV459110 AMR459110 AWN459110 BGJ459110 BQF459110 CAB459110 CJX459110 CTT459110 DDP459110 DNL459110 DXH459110 EHD459110 EQZ459110 FAV459110 FKR459110 FUN459110 GEJ459110 GOF459110 GYB459110 HHX459110 HRT459110 IBP459110 ILL459110 IVH459110 JFD459110 JOZ459110 JYV459110 KIR459110 KSN459110 LCJ459110 LMF459110 LWB459110 MFX459110 MPT459110 MZP459110 NJL459110 NTH459110 ODD459110 OMZ459110 OWV459110 PGR459110 PQN459110 QAJ459110 QKF459110 QUB459110 RDX459110 RNT459110 RXP459110 SHL459110 SRH459110 TBD459110 TKZ459110 TUV459110 UER459110 UON459110 UYJ459110 VIF459110 VSB459110 WBX459110 WLT459110 WVP459110 H459112 JD459112 SZ459112 ACV459112 AMR459112 AWN459112 BGJ459112 BQF459112 CAB459112 CJX459112 CTT459112 DDP459112 DNL459112 DXH459112 EHD459112 EQZ459112 FAV459112 FKR459112 FUN459112 GEJ459112 GOF459112 GYB459112 HHX459112 HRT459112 IBP459112 ILL459112 IVH459112 JFD459112 JOZ459112 JYV459112 KIR459112 KSN459112 LCJ459112 LMF459112 LWB459112 MFX459112 MPT459112 MZP459112 NJL459112 NTH459112 ODD459112 OMZ459112 OWV459112 PGR459112 PQN459112 QAJ459112 QKF459112 QUB459112 RDX459112 RNT459112 RXP459112 SHL459112 SRH459112 TBD459112 TKZ459112 TUV459112 UER459112 UON459112 UYJ459112 VIF459112 VSB459112 WBX459112 WLT459112 WVP459112 H459122 JD459122 SZ459122 ACV459122 AMR459122 AWN459122 BGJ459122 BQF459122 CAB459122 CJX459122 CTT459122 DDP459122 DNL459122 DXH459122 EHD459122 EQZ459122 FAV459122 FKR459122 FUN459122 GEJ459122 GOF459122 GYB459122 HHX459122 HRT459122 IBP459122 ILL459122 IVH459122 JFD459122 JOZ459122 JYV459122 KIR459122 KSN459122 LCJ459122 LMF459122 LWB459122 MFX459122 MPT459122 MZP459122 NJL459122 NTH459122 ODD459122 OMZ459122 OWV459122 PGR459122 PQN459122 QAJ459122 QKF459122 QUB459122 RDX459122 RNT459122 RXP459122 SHL459122 SRH459122 TBD459122 TKZ459122 TUV459122 UER459122 UON459122 UYJ459122 VIF459122 VSB459122 WBX459122 WLT459122 WVP459122 H459124 JD459124 SZ459124 ACV459124 AMR459124 AWN459124 BGJ459124 BQF459124 CAB459124 CJX459124 CTT459124 DDP459124 DNL459124 DXH459124 EHD459124 EQZ459124 FAV459124 FKR459124 FUN459124 GEJ459124 GOF459124 GYB459124 HHX459124 HRT459124 IBP459124 ILL459124 IVH459124 JFD459124 JOZ459124 JYV459124 KIR459124 KSN459124 LCJ459124 LMF459124 LWB459124 MFX459124 MPT459124 MZP459124 NJL459124 NTH459124 ODD459124 OMZ459124 OWV459124 PGR459124 PQN459124 QAJ459124 QKF459124 QUB459124 RDX459124 RNT459124 RXP459124 SHL459124 SRH459124 TBD459124 TKZ459124 TUV459124 UER459124 UON459124 UYJ459124 VIF459124 VSB459124 WBX459124 WLT459124 WVP459124 H459134 JD459134 SZ459134 ACV459134 AMR459134 AWN459134 BGJ459134 BQF459134 CAB459134 CJX459134 CTT459134 DDP459134 DNL459134 DXH459134 EHD459134 EQZ459134 FAV459134 FKR459134 FUN459134 GEJ459134 GOF459134 GYB459134 HHX459134 HRT459134 IBP459134 ILL459134 IVH459134 JFD459134 JOZ459134 JYV459134 KIR459134 KSN459134 LCJ459134 LMF459134 LWB459134 MFX459134 MPT459134 MZP459134 NJL459134 NTH459134 ODD459134 OMZ459134 OWV459134 PGR459134 PQN459134 QAJ459134 QKF459134 QUB459134 RDX459134 RNT459134 RXP459134 SHL459134 SRH459134 TBD459134 TKZ459134 TUV459134 UER459134 UON459134 UYJ459134 VIF459134 VSB459134 WBX459134 WLT459134 WVP459134 H459136 JD459136 SZ459136 ACV459136 AMR459136 AWN459136 BGJ459136 BQF459136 CAB459136 CJX459136 CTT459136 DDP459136 DNL459136 DXH459136 EHD459136 EQZ459136 FAV459136 FKR459136 FUN459136 GEJ459136 GOF459136 GYB459136 HHX459136 HRT459136 IBP459136 ILL459136 IVH459136 JFD459136 JOZ459136 JYV459136 KIR459136 KSN459136 LCJ459136 LMF459136 LWB459136 MFX459136 MPT459136 MZP459136 NJL459136 NTH459136 ODD459136 OMZ459136 OWV459136 PGR459136 PQN459136 QAJ459136 QKF459136 QUB459136 RDX459136 RNT459136 RXP459136 SHL459136 SRH459136 TBD459136 TKZ459136 TUV459136 UER459136 UON459136 UYJ459136 VIF459136 VSB459136 WBX459136 WLT459136 WVP459136 H459146 JD459146 SZ459146 ACV459146 AMR459146 AWN459146 BGJ459146 BQF459146 CAB459146 CJX459146 CTT459146 DDP459146 DNL459146 DXH459146 EHD459146 EQZ459146 FAV459146 FKR459146 FUN459146 GEJ459146 GOF459146 GYB459146 HHX459146 HRT459146 IBP459146 ILL459146 IVH459146 JFD459146 JOZ459146 JYV459146 KIR459146 KSN459146 LCJ459146 LMF459146 LWB459146 MFX459146 MPT459146 MZP459146 NJL459146 NTH459146 ODD459146 OMZ459146 OWV459146 PGR459146 PQN459146 QAJ459146 QKF459146 QUB459146 RDX459146 RNT459146 RXP459146 SHL459146 SRH459146 TBD459146 TKZ459146 TUV459146 UER459146 UON459146 UYJ459146 VIF459146 VSB459146 WBX459146 WLT459146 WVP459146 H459148 JD459148 SZ459148 ACV459148 AMR459148 AWN459148 BGJ459148 BQF459148 CAB459148 CJX459148 CTT459148 DDP459148 DNL459148 DXH459148 EHD459148 EQZ459148 FAV459148 FKR459148 FUN459148 GEJ459148 GOF459148 GYB459148 HHX459148 HRT459148 IBP459148 ILL459148 IVH459148 JFD459148 JOZ459148 JYV459148 KIR459148 KSN459148 LCJ459148 LMF459148 LWB459148 MFX459148 MPT459148 MZP459148 NJL459148 NTH459148 ODD459148 OMZ459148 OWV459148 PGR459148 PQN459148 QAJ459148 QKF459148 QUB459148 RDX459148 RNT459148 RXP459148 SHL459148 SRH459148 TBD459148 TKZ459148 TUV459148 UER459148 UON459148 UYJ459148 VIF459148 VSB459148 WBX459148 WLT459148 WVP459148 H459158 JD459158 SZ459158 ACV459158 AMR459158 AWN459158 BGJ459158 BQF459158 CAB459158 CJX459158 CTT459158 DDP459158 DNL459158 DXH459158 EHD459158 EQZ459158 FAV459158 FKR459158 FUN459158 GEJ459158 GOF459158 GYB459158 HHX459158 HRT459158 IBP459158 ILL459158 IVH459158 JFD459158 JOZ459158 JYV459158 KIR459158 KSN459158 LCJ459158 LMF459158 LWB459158 MFX459158 MPT459158 MZP459158 NJL459158 NTH459158 ODD459158 OMZ459158 OWV459158 PGR459158 PQN459158 QAJ459158 QKF459158 QUB459158 RDX459158 RNT459158 RXP459158 SHL459158 SRH459158 TBD459158 TKZ459158 TUV459158 UER459158 UON459158 UYJ459158 VIF459158 VSB459158 WBX459158 WLT459158 WVP459158 H459160 JD459160 SZ459160 ACV459160 AMR459160 AWN459160 BGJ459160 BQF459160 CAB459160 CJX459160 CTT459160 DDP459160 DNL459160 DXH459160 EHD459160 EQZ459160 FAV459160 FKR459160 FUN459160 GEJ459160 GOF459160 GYB459160 HHX459160 HRT459160 IBP459160 ILL459160 IVH459160 JFD459160 JOZ459160 JYV459160 KIR459160 KSN459160 LCJ459160 LMF459160 LWB459160 MFX459160 MPT459160 MZP459160 NJL459160 NTH459160 ODD459160 OMZ459160 OWV459160 PGR459160 PQN459160 QAJ459160 QKF459160 QUB459160 RDX459160 RNT459160 RXP459160 SHL459160 SRH459160 TBD459160 TKZ459160 TUV459160 UER459160 UON459160 UYJ459160 VIF459160 VSB459160 WBX459160 WLT459160 WVP459160 H459170 JD459170 SZ459170 ACV459170 AMR459170 AWN459170 BGJ459170 BQF459170 CAB459170 CJX459170 CTT459170 DDP459170 DNL459170 DXH459170 EHD459170 EQZ459170 FAV459170 FKR459170 FUN459170 GEJ459170 GOF459170 GYB459170 HHX459170 HRT459170 IBP459170 ILL459170 IVH459170 JFD459170 JOZ459170 JYV459170 KIR459170 KSN459170 LCJ459170 LMF459170 LWB459170 MFX459170 MPT459170 MZP459170 NJL459170 NTH459170 ODD459170 OMZ459170 OWV459170 PGR459170 PQN459170 QAJ459170 QKF459170 QUB459170 RDX459170 RNT459170 RXP459170 SHL459170 SRH459170 TBD459170 TKZ459170 TUV459170 UER459170 UON459170 UYJ459170 VIF459170 VSB459170 WBX459170 WLT459170 WVP459170 H459172 JD459172 SZ459172 ACV459172 AMR459172 AWN459172 BGJ459172 BQF459172 CAB459172 CJX459172 CTT459172 DDP459172 DNL459172 DXH459172 EHD459172 EQZ459172 FAV459172 FKR459172 FUN459172 GEJ459172 GOF459172 GYB459172 HHX459172 HRT459172 IBP459172 ILL459172 IVH459172 JFD459172 JOZ459172 JYV459172 KIR459172 KSN459172 LCJ459172 LMF459172 LWB459172 MFX459172 MPT459172 MZP459172 NJL459172 NTH459172 ODD459172 OMZ459172 OWV459172 PGR459172 PQN459172 QAJ459172 QKF459172 QUB459172 RDX459172 RNT459172 RXP459172 SHL459172 SRH459172 TBD459172 TKZ459172 TUV459172 UER459172 UON459172 UYJ459172 VIF459172 VSB459172 WBX459172 WLT459172 WVP459172 H459182 JD459182 SZ459182 ACV459182 AMR459182 AWN459182 BGJ459182 BQF459182 CAB459182 CJX459182 CTT459182 DDP459182 DNL459182 DXH459182 EHD459182 EQZ459182 FAV459182 FKR459182 FUN459182 GEJ459182 GOF459182 GYB459182 HHX459182 HRT459182 IBP459182 ILL459182 IVH459182 JFD459182 JOZ459182 JYV459182 KIR459182 KSN459182 LCJ459182 LMF459182 LWB459182 MFX459182 MPT459182 MZP459182 NJL459182 NTH459182 ODD459182 OMZ459182 OWV459182 PGR459182 PQN459182 QAJ459182 QKF459182 QUB459182 RDX459182 RNT459182 RXP459182 SHL459182 SRH459182 TBD459182 TKZ459182 TUV459182 UER459182 UON459182 UYJ459182 VIF459182 VSB459182 WBX459182 WLT459182 WVP459182 H459184 JD459184 SZ459184 ACV459184 AMR459184 AWN459184 BGJ459184 BQF459184 CAB459184 CJX459184 CTT459184 DDP459184 DNL459184 DXH459184 EHD459184 EQZ459184 FAV459184 FKR459184 FUN459184 GEJ459184 GOF459184 GYB459184 HHX459184 HRT459184 IBP459184 ILL459184 IVH459184 JFD459184 JOZ459184 JYV459184 KIR459184 KSN459184 LCJ459184 LMF459184 LWB459184 MFX459184 MPT459184 MZP459184 NJL459184 NTH459184 ODD459184 OMZ459184 OWV459184 PGR459184 PQN459184 QAJ459184 QKF459184 QUB459184 RDX459184 RNT459184 RXP459184 SHL459184 SRH459184 TBD459184 TKZ459184 TUV459184 UER459184 UON459184 UYJ459184 VIF459184 VSB459184 WBX459184 WLT459184 WVP459184 H459194 JD459194 SZ459194 ACV459194 AMR459194 AWN459194 BGJ459194 BQF459194 CAB459194 CJX459194 CTT459194 DDP459194 DNL459194 DXH459194 EHD459194 EQZ459194 FAV459194 FKR459194 FUN459194 GEJ459194 GOF459194 GYB459194 HHX459194 HRT459194 IBP459194 ILL459194 IVH459194 JFD459194 JOZ459194 JYV459194 KIR459194 KSN459194 LCJ459194 LMF459194 LWB459194 MFX459194 MPT459194 MZP459194 NJL459194 NTH459194 ODD459194 OMZ459194 OWV459194 PGR459194 PQN459194 QAJ459194 QKF459194 QUB459194 RDX459194 RNT459194 RXP459194 SHL459194 SRH459194 TBD459194 TKZ459194 TUV459194 UER459194 UON459194 UYJ459194 VIF459194 VSB459194 WBX459194 WLT459194 WVP459194 H459196 JD459196 SZ459196 ACV459196 AMR459196 AWN459196 BGJ459196 BQF459196 CAB459196 CJX459196 CTT459196 DDP459196 DNL459196 DXH459196 EHD459196 EQZ459196 FAV459196 FKR459196 FUN459196 GEJ459196 GOF459196 GYB459196 HHX459196 HRT459196 IBP459196 ILL459196 IVH459196 JFD459196 JOZ459196 JYV459196 KIR459196 KSN459196 LCJ459196 LMF459196 LWB459196 MFX459196 MPT459196 MZP459196 NJL459196 NTH459196 ODD459196 OMZ459196 OWV459196 PGR459196 PQN459196 QAJ459196 QKF459196 QUB459196 RDX459196 RNT459196 RXP459196 SHL459196 SRH459196 TBD459196 TKZ459196 TUV459196 UER459196 UON459196 UYJ459196 VIF459196 VSB459196 WBX459196 WLT459196 WVP459196 H459206 JD459206 SZ459206 ACV459206 AMR459206 AWN459206 BGJ459206 BQF459206 CAB459206 CJX459206 CTT459206 DDP459206 DNL459206 DXH459206 EHD459206 EQZ459206 FAV459206 FKR459206 FUN459206 GEJ459206 GOF459206 GYB459206 HHX459206 HRT459206 IBP459206 ILL459206 IVH459206 JFD459206 JOZ459206 JYV459206 KIR459206 KSN459206 LCJ459206 LMF459206 LWB459206 MFX459206 MPT459206 MZP459206 NJL459206 NTH459206 ODD459206 OMZ459206 OWV459206 PGR459206 PQN459206 QAJ459206 QKF459206 QUB459206 RDX459206 RNT459206 RXP459206 SHL459206 SRH459206 TBD459206 TKZ459206 TUV459206 UER459206 UON459206 UYJ459206 VIF459206 VSB459206 WBX459206 WLT459206 WVP459206 H459208 JD459208 SZ459208 ACV459208 AMR459208 AWN459208 BGJ459208 BQF459208 CAB459208 CJX459208 CTT459208 DDP459208 DNL459208 DXH459208 EHD459208 EQZ459208 FAV459208 FKR459208 FUN459208 GEJ459208 GOF459208 GYB459208 HHX459208 HRT459208 IBP459208 ILL459208 IVH459208 JFD459208 JOZ459208 JYV459208 KIR459208 KSN459208 LCJ459208 LMF459208 LWB459208 MFX459208 MPT459208 MZP459208 NJL459208 NTH459208 ODD459208 OMZ459208 OWV459208 PGR459208 PQN459208 QAJ459208 QKF459208 QUB459208 RDX459208 RNT459208 RXP459208 SHL459208 SRH459208 TBD459208 TKZ459208 TUV459208 UER459208 UON459208 UYJ459208 VIF459208 VSB459208 WBX459208 WLT459208 WVP459208 H459218 JD459218 SZ459218 ACV459218 AMR459218 AWN459218 BGJ459218 BQF459218 CAB459218 CJX459218 CTT459218 DDP459218 DNL459218 DXH459218 EHD459218 EQZ459218 FAV459218 FKR459218 FUN459218 GEJ459218 GOF459218 GYB459218 HHX459218 HRT459218 IBP459218 ILL459218 IVH459218 JFD459218 JOZ459218 JYV459218 KIR459218 KSN459218 LCJ459218 LMF459218 LWB459218 MFX459218 MPT459218 MZP459218 NJL459218 NTH459218 ODD459218 OMZ459218 OWV459218 PGR459218 PQN459218 QAJ459218 QKF459218 QUB459218 RDX459218 RNT459218 RXP459218 SHL459218 SRH459218 TBD459218 TKZ459218 TUV459218 UER459218 UON459218 UYJ459218 VIF459218 VSB459218 WBX459218 WLT459218 WVP459218 H459220 JD459220 SZ459220 ACV459220 AMR459220 AWN459220 BGJ459220 BQF459220 CAB459220 CJX459220 CTT459220 DDP459220 DNL459220 DXH459220 EHD459220 EQZ459220 FAV459220 FKR459220 FUN459220 GEJ459220 GOF459220 GYB459220 HHX459220 HRT459220 IBP459220 ILL459220 IVH459220 JFD459220 JOZ459220 JYV459220 KIR459220 KSN459220 LCJ459220 LMF459220 LWB459220 MFX459220 MPT459220 MZP459220 NJL459220 NTH459220 ODD459220 OMZ459220 OWV459220 PGR459220 PQN459220 QAJ459220 QKF459220 QUB459220 RDX459220 RNT459220 RXP459220 SHL459220 SRH459220 TBD459220 TKZ459220 TUV459220 UER459220 UON459220 UYJ459220 VIF459220 VSB459220 WBX459220 WLT459220 WVP459220 H524598 JD524598 SZ524598 ACV524598 AMR524598 AWN524598 BGJ524598 BQF524598 CAB524598 CJX524598 CTT524598 DDP524598 DNL524598 DXH524598 EHD524598 EQZ524598 FAV524598 FKR524598 FUN524598 GEJ524598 GOF524598 GYB524598 HHX524598 HRT524598 IBP524598 ILL524598 IVH524598 JFD524598 JOZ524598 JYV524598 KIR524598 KSN524598 LCJ524598 LMF524598 LWB524598 MFX524598 MPT524598 MZP524598 NJL524598 NTH524598 ODD524598 OMZ524598 OWV524598 PGR524598 PQN524598 QAJ524598 QKF524598 QUB524598 RDX524598 RNT524598 RXP524598 SHL524598 SRH524598 TBD524598 TKZ524598 TUV524598 UER524598 UON524598 UYJ524598 VIF524598 VSB524598 WBX524598 WLT524598 WVP524598 H524600 JD524600 SZ524600 ACV524600 AMR524600 AWN524600 BGJ524600 BQF524600 CAB524600 CJX524600 CTT524600 DDP524600 DNL524600 DXH524600 EHD524600 EQZ524600 FAV524600 FKR524600 FUN524600 GEJ524600 GOF524600 GYB524600 HHX524600 HRT524600 IBP524600 ILL524600 IVH524600 JFD524600 JOZ524600 JYV524600 KIR524600 KSN524600 LCJ524600 LMF524600 LWB524600 MFX524600 MPT524600 MZP524600 NJL524600 NTH524600 ODD524600 OMZ524600 OWV524600 PGR524600 PQN524600 QAJ524600 QKF524600 QUB524600 RDX524600 RNT524600 RXP524600 SHL524600 SRH524600 TBD524600 TKZ524600 TUV524600 UER524600 UON524600 UYJ524600 VIF524600 VSB524600 WBX524600 WLT524600 WVP524600 H524610 JD524610 SZ524610 ACV524610 AMR524610 AWN524610 BGJ524610 BQF524610 CAB524610 CJX524610 CTT524610 DDP524610 DNL524610 DXH524610 EHD524610 EQZ524610 FAV524610 FKR524610 FUN524610 GEJ524610 GOF524610 GYB524610 HHX524610 HRT524610 IBP524610 ILL524610 IVH524610 JFD524610 JOZ524610 JYV524610 KIR524610 KSN524610 LCJ524610 LMF524610 LWB524610 MFX524610 MPT524610 MZP524610 NJL524610 NTH524610 ODD524610 OMZ524610 OWV524610 PGR524610 PQN524610 QAJ524610 QKF524610 QUB524610 RDX524610 RNT524610 RXP524610 SHL524610 SRH524610 TBD524610 TKZ524610 TUV524610 UER524610 UON524610 UYJ524610 VIF524610 VSB524610 WBX524610 WLT524610 WVP524610 H524612 JD524612 SZ524612 ACV524612 AMR524612 AWN524612 BGJ524612 BQF524612 CAB524612 CJX524612 CTT524612 DDP524612 DNL524612 DXH524612 EHD524612 EQZ524612 FAV524612 FKR524612 FUN524612 GEJ524612 GOF524612 GYB524612 HHX524612 HRT524612 IBP524612 ILL524612 IVH524612 JFD524612 JOZ524612 JYV524612 KIR524612 KSN524612 LCJ524612 LMF524612 LWB524612 MFX524612 MPT524612 MZP524612 NJL524612 NTH524612 ODD524612 OMZ524612 OWV524612 PGR524612 PQN524612 QAJ524612 QKF524612 QUB524612 RDX524612 RNT524612 RXP524612 SHL524612 SRH524612 TBD524612 TKZ524612 TUV524612 UER524612 UON524612 UYJ524612 VIF524612 VSB524612 WBX524612 WLT524612 WVP524612 H524622 JD524622 SZ524622 ACV524622 AMR524622 AWN524622 BGJ524622 BQF524622 CAB524622 CJX524622 CTT524622 DDP524622 DNL524622 DXH524622 EHD524622 EQZ524622 FAV524622 FKR524622 FUN524622 GEJ524622 GOF524622 GYB524622 HHX524622 HRT524622 IBP524622 ILL524622 IVH524622 JFD524622 JOZ524622 JYV524622 KIR524622 KSN524622 LCJ524622 LMF524622 LWB524622 MFX524622 MPT524622 MZP524622 NJL524622 NTH524622 ODD524622 OMZ524622 OWV524622 PGR524622 PQN524622 QAJ524622 QKF524622 QUB524622 RDX524622 RNT524622 RXP524622 SHL524622 SRH524622 TBD524622 TKZ524622 TUV524622 UER524622 UON524622 UYJ524622 VIF524622 VSB524622 WBX524622 WLT524622 WVP524622 H524624 JD524624 SZ524624 ACV524624 AMR524624 AWN524624 BGJ524624 BQF524624 CAB524624 CJX524624 CTT524624 DDP524624 DNL524624 DXH524624 EHD524624 EQZ524624 FAV524624 FKR524624 FUN524624 GEJ524624 GOF524624 GYB524624 HHX524624 HRT524624 IBP524624 ILL524624 IVH524624 JFD524624 JOZ524624 JYV524624 KIR524624 KSN524624 LCJ524624 LMF524624 LWB524624 MFX524624 MPT524624 MZP524624 NJL524624 NTH524624 ODD524624 OMZ524624 OWV524624 PGR524624 PQN524624 QAJ524624 QKF524624 QUB524624 RDX524624 RNT524624 RXP524624 SHL524624 SRH524624 TBD524624 TKZ524624 TUV524624 UER524624 UON524624 UYJ524624 VIF524624 VSB524624 WBX524624 WLT524624 WVP524624 H524634 JD524634 SZ524634 ACV524634 AMR524634 AWN524634 BGJ524634 BQF524634 CAB524634 CJX524634 CTT524634 DDP524634 DNL524634 DXH524634 EHD524634 EQZ524634 FAV524634 FKR524634 FUN524634 GEJ524634 GOF524634 GYB524634 HHX524634 HRT524634 IBP524634 ILL524634 IVH524634 JFD524634 JOZ524634 JYV524634 KIR524634 KSN524634 LCJ524634 LMF524634 LWB524634 MFX524634 MPT524634 MZP524634 NJL524634 NTH524634 ODD524634 OMZ524634 OWV524634 PGR524634 PQN524634 QAJ524634 QKF524634 QUB524634 RDX524634 RNT524634 RXP524634 SHL524634 SRH524634 TBD524634 TKZ524634 TUV524634 UER524634 UON524634 UYJ524634 VIF524634 VSB524634 WBX524634 WLT524634 WVP524634 H524636 JD524636 SZ524636 ACV524636 AMR524636 AWN524636 BGJ524636 BQF524636 CAB524636 CJX524636 CTT524636 DDP524636 DNL524636 DXH524636 EHD524636 EQZ524636 FAV524636 FKR524636 FUN524636 GEJ524636 GOF524636 GYB524636 HHX524636 HRT524636 IBP524636 ILL524636 IVH524636 JFD524636 JOZ524636 JYV524636 KIR524636 KSN524636 LCJ524636 LMF524636 LWB524636 MFX524636 MPT524636 MZP524636 NJL524636 NTH524636 ODD524636 OMZ524636 OWV524636 PGR524636 PQN524636 QAJ524636 QKF524636 QUB524636 RDX524636 RNT524636 RXP524636 SHL524636 SRH524636 TBD524636 TKZ524636 TUV524636 UER524636 UON524636 UYJ524636 VIF524636 VSB524636 WBX524636 WLT524636 WVP524636 H524646 JD524646 SZ524646 ACV524646 AMR524646 AWN524646 BGJ524646 BQF524646 CAB524646 CJX524646 CTT524646 DDP524646 DNL524646 DXH524646 EHD524646 EQZ524646 FAV524646 FKR524646 FUN524646 GEJ524646 GOF524646 GYB524646 HHX524646 HRT524646 IBP524646 ILL524646 IVH524646 JFD524646 JOZ524646 JYV524646 KIR524646 KSN524646 LCJ524646 LMF524646 LWB524646 MFX524646 MPT524646 MZP524646 NJL524646 NTH524646 ODD524646 OMZ524646 OWV524646 PGR524646 PQN524646 QAJ524646 QKF524646 QUB524646 RDX524646 RNT524646 RXP524646 SHL524646 SRH524646 TBD524646 TKZ524646 TUV524646 UER524646 UON524646 UYJ524646 VIF524646 VSB524646 WBX524646 WLT524646 WVP524646 H524648 JD524648 SZ524648 ACV524648 AMR524648 AWN524648 BGJ524648 BQF524648 CAB524648 CJX524648 CTT524648 DDP524648 DNL524648 DXH524648 EHD524648 EQZ524648 FAV524648 FKR524648 FUN524648 GEJ524648 GOF524648 GYB524648 HHX524648 HRT524648 IBP524648 ILL524648 IVH524648 JFD524648 JOZ524648 JYV524648 KIR524648 KSN524648 LCJ524648 LMF524648 LWB524648 MFX524648 MPT524648 MZP524648 NJL524648 NTH524648 ODD524648 OMZ524648 OWV524648 PGR524648 PQN524648 QAJ524648 QKF524648 QUB524648 RDX524648 RNT524648 RXP524648 SHL524648 SRH524648 TBD524648 TKZ524648 TUV524648 UER524648 UON524648 UYJ524648 VIF524648 VSB524648 WBX524648 WLT524648 WVP524648 H524658 JD524658 SZ524658 ACV524658 AMR524658 AWN524658 BGJ524658 BQF524658 CAB524658 CJX524658 CTT524658 DDP524658 DNL524658 DXH524658 EHD524658 EQZ524658 FAV524658 FKR524658 FUN524658 GEJ524658 GOF524658 GYB524658 HHX524658 HRT524658 IBP524658 ILL524658 IVH524658 JFD524658 JOZ524658 JYV524658 KIR524658 KSN524658 LCJ524658 LMF524658 LWB524658 MFX524658 MPT524658 MZP524658 NJL524658 NTH524658 ODD524658 OMZ524658 OWV524658 PGR524658 PQN524658 QAJ524658 QKF524658 QUB524658 RDX524658 RNT524658 RXP524658 SHL524658 SRH524658 TBD524658 TKZ524658 TUV524658 UER524658 UON524658 UYJ524658 VIF524658 VSB524658 WBX524658 WLT524658 WVP524658 H524660 JD524660 SZ524660 ACV524660 AMR524660 AWN524660 BGJ524660 BQF524660 CAB524660 CJX524660 CTT524660 DDP524660 DNL524660 DXH524660 EHD524660 EQZ524660 FAV524660 FKR524660 FUN524660 GEJ524660 GOF524660 GYB524660 HHX524660 HRT524660 IBP524660 ILL524660 IVH524660 JFD524660 JOZ524660 JYV524660 KIR524660 KSN524660 LCJ524660 LMF524660 LWB524660 MFX524660 MPT524660 MZP524660 NJL524660 NTH524660 ODD524660 OMZ524660 OWV524660 PGR524660 PQN524660 QAJ524660 QKF524660 QUB524660 RDX524660 RNT524660 RXP524660 SHL524660 SRH524660 TBD524660 TKZ524660 TUV524660 UER524660 UON524660 UYJ524660 VIF524660 VSB524660 WBX524660 WLT524660 WVP524660 H524670 JD524670 SZ524670 ACV524670 AMR524670 AWN524670 BGJ524670 BQF524670 CAB524670 CJX524670 CTT524670 DDP524670 DNL524670 DXH524670 EHD524670 EQZ524670 FAV524670 FKR524670 FUN524670 GEJ524670 GOF524670 GYB524670 HHX524670 HRT524670 IBP524670 ILL524670 IVH524670 JFD524670 JOZ524670 JYV524670 KIR524670 KSN524670 LCJ524670 LMF524670 LWB524670 MFX524670 MPT524670 MZP524670 NJL524670 NTH524670 ODD524670 OMZ524670 OWV524670 PGR524670 PQN524670 QAJ524670 QKF524670 QUB524670 RDX524670 RNT524670 RXP524670 SHL524670 SRH524670 TBD524670 TKZ524670 TUV524670 UER524670 UON524670 UYJ524670 VIF524670 VSB524670 WBX524670 WLT524670 WVP524670 H524672 JD524672 SZ524672 ACV524672 AMR524672 AWN524672 BGJ524672 BQF524672 CAB524672 CJX524672 CTT524672 DDP524672 DNL524672 DXH524672 EHD524672 EQZ524672 FAV524672 FKR524672 FUN524672 GEJ524672 GOF524672 GYB524672 HHX524672 HRT524672 IBP524672 ILL524672 IVH524672 JFD524672 JOZ524672 JYV524672 KIR524672 KSN524672 LCJ524672 LMF524672 LWB524672 MFX524672 MPT524672 MZP524672 NJL524672 NTH524672 ODD524672 OMZ524672 OWV524672 PGR524672 PQN524672 QAJ524672 QKF524672 QUB524672 RDX524672 RNT524672 RXP524672 SHL524672 SRH524672 TBD524672 TKZ524672 TUV524672 UER524672 UON524672 UYJ524672 VIF524672 VSB524672 WBX524672 WLT524672 WVP524672 H524682 JD524682 SZ524682 ACV524682 AMR524682 AWN524682 BGJ524682 BQF524682 CAB524682 CJX524682 CTT524682 DDP524682 DNL524682 DXH524682 EHD524682 EQZ524682 FAV524682 FKR524682 FUN524682 GEJ524682 GOF524682 GYB524682 HHX524682 HRT524682 IBP524682 ILL524682 IVH524682 JFD524682 JOZ524682 JYV524682 KIR524682 KSN524682 LCJ524682 LMF524682 LWB524682 MFX524682 MPT524682 MZP524682 NJL524682 NTH524682 ODD524682 OMZ524682 OWV524682 PGR524682 PQN524682 QAJ524682 QKF524682 QUB524682 RDX524682 RNT524682 RXP524682 SHL524682 SRH524682 TBD524682 TKZ524682 TUV524682 UER524682 UON524682 UYJ524682 VIF524682 VSB524682 WBX524682 WLT524682 WVP524682 H524684 JD524684 SZ524684 ACV524684 AMR524684 AWN524684 BGJ524684 BQF524684 CAB524684 CJX524684 CTT524684 DDP524684 DNL524684 DXH524684 EHD524684 EQZ524684 FAV524684 FKR524684 FUN524684 GEJ524684 GOF524684 GYB524684 HHX524684 HRT524684 IBP524684 ILL524684 IVH524684 JFD524684 JOZ524684 JYV524684 KIR524684 KSN524684 LCJ524684 LMF524684 LWB524684 MFX524684 MPT524684 MZP524684 NJL524684 NTH524684 ODD524684 OMZ524684 OWV524684 PGR524684 PQN524684 QAJ524684 QKF524684 QUB524684 RDX524684 RNT524684 RXP524684 SHL524684 SRH524684 TBD524684 TKZ524684 TUV524684 UER524684 UON524684 UYJ524684 VIF524684 VSB524684 WBX524684 WLT524684 WVP524684 H524694 JD524694 SZ524694 ACV524694 AMR524694 AWN524694 BGJ524694 BQF524694 CAB524694 CJX524694 CTT524694 DDP524694 DNL524694 DXH524694 EHD524694 EQZ524694 FAV524694 FKR524694 FUN524694 GEJ524694 GOF524694 GYB524694 HHX524694 HRT524694 IBP524694 ILL524694 IVH524694 JFD524694 JOZ524694 JYV524694 KIR524694 KSN524694 LCJ524694 LMF524694 LWB524694 MFX524694 MPT524694 MZP524694 NJL524694 NTH524694 ODD524694 OMZ524694 OWV524694 PGR524694 PQN524694 QAJ524694 QKF524694 QUB524694 RDX524694 RNT524694 RXP524694 SHL524694 SRH524694 TBD524694 TKZ524694 TUV524694 UER524694 UON524694 UYJ524694 VIF524694 VSB524694 WBX524694 WLT524694 WVP524694 H524696 JD524696 SZ524696 ACV524696 AMR524696 AWN524696 BGJ524696 BQF524696 CAB524696 CJX524696 CTT524696 DDP524696 DNL524696 DXH524696 EHD524696 EQZ524696 FAV524696 FKR524696 FUN524696 GEJ524696 GOF524696 GYB524696 HHX524696 HRT524696 IBP524696 ILL524696 IVH524696 JFD524696 JOZ524696 JYV524696 KIR524696 KSN524696 LCJ524696 LMF524696 LWB524696 MFX524696 MPT524696 MZP524696 NJL524696 NTH524696 ODD524696 OMZ524696 OWV524696 PGR524696 PQN524696 QAJ524696 QKF524696 QUB524696 RDX524696 RNT524696 RXP524696 SHL524696 SRH524696 TBD524696 TKZ524696 TUV524696 UER524696 UON524696 UYJ524696 VIF524696 VSB524696 WBX524696 WLT524696 WVP524696 H524706 JD524706 SZ524706 ACV524706 AMR524706 AWN524706 BGJ524706 BQF524706 CAB524706 CJX524706 CTT524706 DDP524706 DNL524706 DXH524706 EHD524706 EQZ524706 FAV524706 FKR524706 FUN524706 GEJ524706 GOF524706 GYB524706 HHX524706 HRT524706 IBP524706 ILL524706 IVH524706 JFD524706 JOZ524706 JYV524706 KIR524706 KSN524706 LCJ524706 LMF524706 LWB524706 MFX524706 MPT524706 MZP524706 NJL524706 NTH524706 ODD524706 OMZ524706 OWV524706 PGR524706 PQN524706 QAJ524706 QKF524706 QUB524706 RDX524706 RNT524706 RXP524706 SHL524706 SRH524706 TBD524706 TKZ524706 TUV524706 UER524706 UON524706 UYJ524706 VIF524706 VSB524706 WBX524706 WLT524706 WVP524706 H524708 JD524708 SZ524708 ACV524708 AMR524708 AWN524708 BGJ524708 BQF524708 CAB524708 CJX524708 CTT524708 DDP524708 DNL524708 DXH524708 EHD524708 EQZ524708 FAV524708 FKR524708 FUN524708 GEJ524708 GOF524708 GYB524708 HHX524708 HRT524708 IBP524708 ILL524708 IVH524708 JFD524708 JOZ524708 JYV524708 KIR524708 KSN524708 LCJ524708 LMF524708 LWB524708 MFX524708 MPT524708 MZP524708 NJL524708 NTH524708 ODD524708 OMZ524708 OWV524708 PGR524708 PQN524708 QAJ524708 QKF524708 QUB524708 RDX524708 RNT524708 RXP524708 SHL524708 SRH524708 TBD524708 TKZ524708 TUV524708 UER524708 UON524708 UYJ524708 VIF524708 VSB524708 WBX524708 WLT524708 WVP524708 H524718 JD524718 SZ524718 ACV524718 AMR524718 AWN524718 BGJ524718 BQF524718 CAB524718 CJX524718 CTT524718 DDP524718 DNL524718 DXH524718 EHD524718 EQZ524718 FAV524718 FKR524718 FUN524718 GEJ524718 GOF524718 GYB524718 HHX524718 HRT524718 IBP524718 ILL524718 IVH524718 JFD524718 JOZ524718 JYV524718 KIR524718 KSN524718 LCJ524718 LMF524718 LWB524718 MFX524718 MPT524718 MZP524718 NJL524718 NTH524718 ODD524718 OMZ524718 OWV524718 PGR524718 PQN524718 QAJ524718 QKF524718 QUB524718 RDX524718 RNT524718 RXP524718 SHL524718 SRH524718 TBD524718 TKZ524718 TUV524718 UER524718 UON524718 UYJ524718 VIF524718 VSB524718 WBX524718 WLT524718 WVP524718 H524720 JD524720 SZ524720 ACV524720 AMR524720 AWN524720 BGJ524720 BQF524720 CAB524720 CJX524720 CTT524720 DDP524720 DNL524720 DXH524720 EHD524720 EQZ524720 FAV524720 FKR524720 FUN524720 GEJ524720 GOF524720 GYB524720 HHX524720 HRT524720 IBP524720 ILL524720 IVH524720 JFD524720 JOZ524720 JYV524720 KIR524720 KSN524720 LCJ524720 LMF524720 LWB524720 MFX524720 MPT524720 MZP524720 NJL524720 NTH524720 ODD524720 OMZ524720 OWV524720 PGR524720 PQN524720 QAJ524720 QKF524720 QUB524720 RDX524720 RNT524720 RXP524720 SHL524720 SRH524720 TBD524720 TKZ524720 TUV524720 UER524720 UON524720 UYJ524720 VIF524720 VSB524720 WBX524720 WLT524720 WVP524720 H524730 JD524730 SZ524730 ACV524730 AMR524730 AWN524730 BGJ524730 BQF524730 CAB524730 CJX524730 CTT524730 DDP524730 DNL524730 DXH524730 EHD524730 EQZ524730 FAV524730 FKR524730 FUN524730 GEJ524730 GOF524730 GYB524730 HHX524730 HRT524730 IBP524730 ILL524730 IVH524730 JFD524730 JOZ524730 JYV524730 KIR524730 KSN524730 LCJ524730 LMF524730 LWB524730 MFX524730 MPT524730 MZP524730 NJL524730 NTH524730 ODD524730 OMZ524730 OWV524730 PGR524730 PQN524730 QAJ524730 QKF524730 QUB524730 RDX524730 RNT524730 RXP524730 SHL524730 SRH524730 TBD524730 TKZ524730 TUV524730 UER524730 UON524730 UYJ524730 VIF524730 VSB524730 WBX524730 WLT524730 WVP524730 H524732 JD524732 SZ524732 ACV524732 AMR524732 AWN524732 BGJ524732 BQF524732 CAB524732 CJX524732 CTT524732 DDP524732 DNL524732 DXH524732 EHD524732 EQZ524732 FAV524732 FKR524732 FUN524732 GEJ524732 GOF524732 GYB524732 HHX524732 HRT524732 IBP524732 ILL524732 IVH524732 JFD524732 JOZ524732 JYV524732 KIR524732 KSN524732 LCJ524732 LMF524732 LWB524732 MFX524732 MPT524732 MZP524732 NJL524732 NTH524732 ODD524732 OMZ524732 OWV524732 PGR524732 PQN524732 QAJ524732 QKF524732 QUB524732 RDX524732 RNT524732 RXP524732 SHL524732 SRH524732 TBD524732 TKZ524732 TUV524732 UER524732 UON524732 UYJ524732 VIF524732 VSB524732 WBX524732 WLT524732 WVP524732 H524742 JD524742 SZ524742 ACV524742 AMR524742 AWN524742 BGJ524742 BQF524742 CAB524742 CJX524742 CTT524742 DDP524742 DNL524742 DXH524742 EHD524742 EQZ524742 FAV524742 FKR524742 FUN524742 GEJ524742 GOF524742 GYB524742 HHX524742 HRT524742 IBP524742 ILL524742 IVH524742 JFD524742 JOZ524742 JYV524742 KIR524742 KSN524742 LCJ524742 LMF524742 LWB524742 MFX524742 MPT524742 MZP524742 NJL524742 NTH524742 ODD524742 OMZ524742 OWV524742 PGR524742 PQN524742 QAJ524742 QKF524742 QUB524742 RDX524742 RNT524742 RXP524742 SHL524742 SRH524742 TBD524742 TKZ524742 TUV524742 UER524742 UON524742 UYJ524742 VIF524742 VSB524742 WBX524742 WLT524742 WVP524742 H524744 JD524744 SZ524744 ACV524744 AMR524744 AWN524744 BGJ524744 BQF524744 CAB524744 CJX524744 CTT524744 DDP524744 DNL524744 DXH524744 EHD524744 EQZ524744 FAV524744 FKR524744 FUN524744 GEJ524744 GOF524744 GYB524744 HHX524744 HRT524744 IBP524744 ILL524744 IVH524744 JFD524744 JOZ524744 JYV524744 KIR524744 KSN524744 LCJ524744 LMF524744 LWB524744 MFX524744 MPT524744 MZP524744 NJL524744 NTH524744 ODD524744 OMZ524744 OWV524744 PGR524744 PQN524744 QAJ524744 QKF524744 QUB524744 RDX524744 RNT524744 RXP524744 SHL524744 SRH524744 TBD524744 TKZ524744 TUV524744 UER524744 UON524744 UYJ524744 VIF524744 VSB524744 WBX524744 WLT524744 WVP524744 H524754 JD524754 SZ524754 ACV524754 AMR524754 AWN524754 BGJ524754 BQF524754 CAB524754 CJX524754 CTT524754 DDP524754 DNL524754 DXH524754 EHD524754 EQZ524754 FAV524754 FKR524754 FUN524754 GEJ524754 GOF524754 GYB524754 HHX524754 HRT524754 IBP524754 ILL524754 IVH524754 JFD524754 JOZ524754 JYV524754 KIR524754 KSN524754 LCJ524754 LMF524754 LWB524754 MFX524754 MPT524754 MZP524754 NJL524754 NTH524754 ODD524754 OMZ524754 OWV524754 PGR524754 PQN524754 QAJ524754 QKF524754 QUB524754 RDX524754 RNT524754 RXP524754 SHL524754 SRH524754 TBD524754 TKZ524754 TUV524754 UER524754 UON524754 UYJ524754 VIF524754 VSB524754 WBX524754 WLT524754 WVP524754 H524756 JD524756 SZ524756 ACV524756 AMR524756 AWN524756 BGJ524756 BQF524756 CAB524756 CJX524756 CTT524756 DDP524756 DNL524756 DXH524756 EHD524756 EQZ524756 FAV524756 FKR524756 FUN524756 GEJ524756 GOF524756 GYB524756 HHX524756 HRT524756 IBP524756 ILL524756 IVH524756 JFD524756 JOZ524756 JYV524756 KIR524756 KSN524756 LCJ524756 LMF524756 LWB524756 MFX524756 MPT524756 MZP524756 NJL524756 NTH524756 ODD524756 OMZ524756 OWV524756 PGR524756 PQN524756 QAJ524756 QKF524756 QUB524756 RDX524756 RNT524756 RXP524756 SHL524756 SRH524756 TBD524756 TKZ524756 TUV524756 UER524756 UON524756 UYJ524756 VIF524756 VSB524756 WBX524756 WLT524756 WVP524756 H590134 JD590134 SZ590134 ACV590134 AMR590134 AWN590134 BGJ590134 BQF590134 CAB590134 CJX590134 CTT590134 DDP590134 DNL590134 DXH590134 EHD590134 EQZ590134 FAV590134 FKR590134 FUN590134 GEJ590134 GOF590134 GYB590134 HHX590134 HRT590134 IBP590134 ILL590134 IVH590134 JFD590134 JOZ590134 JYV590134 KIR590134 KSN590134 LCJ590134 LMF590134 LWB590134 MFX590134 MPT590134 MZP590134 NJL590134 NTH590134 ODD590134 OMZ590134 OWV590134 PGR590134 PQN590134 QAJ590134 QKF590134 QUB590134 RDX590134 RNT590134 RXP590134 SHL590134 SRH590134 TBD590134 TKZ590134 TUV590134 UER590134 UON590134 UYJ590134 VIF590134 VSB590134 WBX590134 WLT590134 WVP590134 H590136 JD590136 SZ590136 ACV590136 AMR590136 AWN590136 BGJ590136 BQF590136 CAB590136 CJX590136 CTT590136 DDP590136 DNL590136 DXH590136 EHD590136 EQZ590136 FAV590136 FKR590136 FUN590136 GEJ590136 GOF590136 GYB590136 HHX590136 HRT590136 IBP590136 ILL590136 IVH590136 JFD590136 JOZ590136 JYV590136 KIR590136 KSN590136 LCJ590136 LMF590136 LWB590136 MFX590136 MPT590136 MZP590136 NJL590136 NTH590136 ODD590136 OMZ590136 OWV590136 PGR590136 PQN590136 QAJ590136 QKF590136 QUB590136 RDX590136 RNT590136 RXP590136 SHL590136 SRH590136 TBD590136 TKZ590136 TUV590136 UER590136 UON590136 UYJ590136 VIF590136 VSB590136 WBX590136 WLT590136 WVP590136 H590146 JD590146 SZ590146 ACV590146 AMR590146 AWN590146 BGJ590146 BQF590146 CAB590146 CJX590146 CTT590146 DDP590146 DNL590146 DXH590146 EHD590146 EQZ590146 FAV590146 FKR590146 FUN590146 GEJ590146 GOF590146 GYB590146 HHX590146 HRT590146 IBP590146 ILL590146 IVH590146 JFD590146 JOZ590146 JYV590146 KIR590146 KSN590146 LCJ590146 LMF590146 LWB590146 MFX590146 MPT590146 MZP590146 NJL590146 NTH590146 ODD590146 OMZ590146 OWV590146 PGR590146 PQN590146 QAJ590146 QKF590146 QUB590146 RDX590146 RNT590146 RXP590146 SHL590146 SRH590146 TBD590146 TKZ590146 TUV590146 UER590146 UON590146 UYJ590146 VIF590146 VSB590146 WBX590146 WLT590146 WVP590146 H590148 JD590148 SZ590148 ACV590148 AMR590148 AWN590148 BGJ590148 BQF590148 CAB590148 CJX590148 CTT590148 DDP590148 DNL590148 DXH590148 EHD590148 EQZ590148 FAV590148 FKR590148 FUN590148 GEJ590148 GOF590148 GYB590148 HHX590148 HRT590148 IBP590148 ILL590148 IVH590148 JFD590148 JOZ590148 JYV590148 KIR590148 KSN590148 LCJ590148 LMF590148 LWB590148 MFX590148 MPT590148 MZP590148 NJL590148 NTH590148 ODD590148 OMZ590148 OWV590148 PGR590148 PQN590148 QAJ590148 QKF590148 QUB590148 RDX590148 RNT590148 RXP590148 SHL590148 SRH590148 TBD590148 TKZ590148 TUV590148 UER590148 UON590148 UYJ590148 VIF590148 VSB590148 WBX590148 WLT590148 WVP590148 H590158 JD590158 SZ590158 ACV590158 AMR590158 AWN590158 BGJ590158 BQF590158 CAB590158 CJX590158 CTT590158 DDP590158 DNL590158 DXH590158 EHD590158 EQZ590158 FAV590158 FKR590158 FUN590158 GEJ590158 GOF590158 GYB590158 HHX590158 HRT590158 IBP590158 ILL590158 IVH590158 JFD590158 JOZ590158 JYV590158 KIR590158 KSN590158 LCJ590158 LMF590158 LWB590158 MFX590158 MPT590158 MZP590158 NJL590158 NTH590158 ODD590158 OMZ590158 OWV590158 PGR590158 PQN590158 QAJ590158 QKF590158 QUB590158 RDX590158 RNT590158 RXP590158 SHL590158 SRH590158 TBD590158 TKZ590158 TUV590158 UER590158 UON590158 UYJ590158 VIF590158 VSB590158 WBX590158 WLT590158 WVP590158 H590160 JD590160 SZ590160 ACV590160 AMR590160 AWN590160 BGJ590160 BQF590160 CAB590160 CJX590160 CTT590160 DDP590160 DNL590160 DXH590160 EHD590160 EQZ590160 FAV590160 FKR590160 FUN590160 GEJ590160 GOF590160 GYB590160 HHX590160 HRT590160 IBP590160 ILL590160 IVH590160 JFD590160 JOZ590160 JYV590160 KIR590160 KSN590160 LCJ590160 LMF590160 LWB590160 MFX590160 MPT590160 MZP590160 NJL590160 NTH590160 ODD590160 OMZ590160 OWV590160 PGR590160 PQN590160 QAJ590160 QKF590160 QUB590160 RDX590160 RNT590160 RXP590160 SHL590160 SRH590160 TBD590160 TKZ590160 TUV590160 UER590160 UON590160 UYJ590160 VIF590160 VSB590160 WBX590160 WLT590160 WVP590160 H590170 JD590170 SZ590170 ACV590170 AMR590170 AWN590170 BGJ590170 BQF590170 CAB590170 CJX590170 CTT590170 DDP590170 DNL590170 DXH590170 EHD590170 EQZ590170 FAV590170 FKR590170 FUN590170 GEJ590170 GOF590170 GYB590170 HHX590170 HRT590170 IBP590170 ILL590170 IVH590170 JFD590170 JOZ590170 JYV590170 KIR590170 KSN590170 LCJ590170 LMF590170 LWB590170 MFX590170 MPT590170 MZP590170 NJL590170 NTH590170 ODD590170 OMZ590170 OWV590170 PGR590170 PQN590170 QAJ590170 QKF590170 QUB590170 RDX590170 RNT590170 RXP590170 SHL590170 SRH590170 TBD590170 TKZ590170 TUV590170 UER590170 UON590170 UYJ590170 VIF590170 VSB590170 WBX590170 WLT590170 WVP590170 H590172 JD590172 SZ590172 ACV590172 AMR590172 AWN590172 BGJ590172 BQF590172 CAB590172 CJX590172 CTT590172 DDP590172 DNL590172 DXH590172 EHD590172 EQZ590172 FAV590172 FKR590172 FUN590172 GEJ590172 GOF590172 GYB590172 HHX590172 HRT590172 IBP590172 ILL590172 IVH590172 JFD590172 JOZ590172 JYV590172 KIR590172 KSN590172 LCJ590172 LMF590172 LWB590172 MFX590172 MPT590172 MZP590172 NJL590172 NTH590172 ODD590172 OMZ590172 OWV590172 PGR590172 PQN590172 QAJ590172 QKF590172 QUB590172 RDX590172 RNT590172 RXP590172 SHL590172 SRH590172 TBD590172 TKZ590172 TUV590172 UER590172 UON590172 UYJ590172 VIF590172 VSB590172 WBX590172 WLT590172 WVP590172 H590182 JD590182 SZ590182 ACV590182 AMR590182 AWN590182 BGJ590182 BQF590182 CAB590182 CJX590182 CTT590182 DDP590182 DNL590182 DXH590182 EHD590182 EQZ590182 FAV590182 FKR590182 FUN590182 GEJ590182 GOF590182 GYB590182 HHX590182 HRT590182 IBP590182 ILL590182 IVH590182 JFD590182 JOZ590182 JYV590182 KIR590182 KSN590182 LCJ590182 LMF590182 LWB590182 MFX590182 MPT590182 MZP590182 NJL590182 NTH590182 ODD590182 OMZ590182 OWV590182 PGR590182 PQN590182 QAJ590182 QKF590182 QUB590182 RDX590182 RNT590182 RXP590182 SHL590182 SRH590182 TBD590182 TKZ590182 TUV590182 UER590182 UON590182 UYJ590182 VIF590182 VSB590182 WBX590182 WLT590182 WVP590182 H590184 JD590184 SZ590184 ACV590184 AMR590184 AWN590184 BGJ590184 BQF590184 CAB590184 CJX590184 CTT590184 DDP590184 DNL590184 DXH590184 EHD590184 EQZ590184 FAV590184 FKR590184 FUN590184 GEJ590184 GOF590184 GYB590184 HHX590184 HRT590184 IBP590184 ILL590184 IVH590184 JFD590184 JOZ590184 JYV590184 KIR590184 KSN590184 LCJ590184 LMF590184 LWB590184 MFX590184 MPT590184 MZP590184 NJL590184 NTH590184 ODD590184 OMZ590184 OWV590184 PGR590184 PQN590184 QAJ590184 QKF590184 QUB590184 RDX590184 RNT590184 RXP590184 SHL590184 SRH590184 TBD590184 TKZ590184 TUV590184 UER590184 UON590184 UYJ590184 VIF590184 VSB590184 WBX590184 WLT590184 WVP590184 H590194 JD590194 SZ590194 ACV590194 AMR590194 AWN590194 BGJ590194 BQF590194 CAB590194 CJX590194 CTT590194 DDP590194 DNL590194 DXH590194 EHD590194 EQZ590194 FAV590194 FKR590194 FUN590194 GEJ590194 GOF590194 GYB590194 HHX590194 HRT590194 IBP590194 ILL590194 IVH590194 JFD590194 JOZ590194 JYV590194 KIR590194 KSN590194 LCJ590194 LMF590194 LWB590194 MFX590194 MPT590194 MZP590194 NJL590194 NTH590194 ODD590194 OMZ590194 OWV590194 PGR590194 PQN590194 QAJ590194 QKF590194 QUB590194 RDX590194 RNT590194 RXP590194 SHL590194 SRH590194 TBD590194 TKZ590194 TUV590194 UER590194 UON590194 UYJ590194 VIF590194 VSB590194 WBX590194 WLT590194 WVP590194 H590196 JD590196 SZ590196 ACV590196 AMR590196 AWN590196 BGJ590196 BQF590196 CAB590196 CJX590196 CTT590196 DDP590196 DNL590196 DXH590196 EHD590196 EQZ590196 FAV590196 FKR590196 FUN590196 GEJ590196 GOF590196 GYB590196 HHX590196 HRT590196 IBP590196 ILL590196 IVH590196 JFD590196 JOZ590196 JYV590196 KIR590196 KSN590196 LCJ590196 LMF590196 LWB590196 MFX590196 MPT590196 MZP590196 NJL590196 NTH590196 ODD590196 OMZ590196 OWV590196 PGR590196 PQN590196 QAJ590196 QKF590196 QUB590196 RDX590196 RNT590196 RXP590196 SHL590196 SRH590196 TBD590196 TKZ590196 TUV590196 UER590196 UON590196 UYJ590196 VIF590196 VSB590196 WBX590196 WLT590196 WVP590196 H590206 JD590206 SZ590206 ACV590206 AMR590206 AWN590206 BGJ590206 BQF590206 CAB590206 CJX590206 CTT590206 DDP590206 DNL590206 DXH590206 EHD590206 EQZ590206 FAV590206 FKR590206 FUN590206 GEJ590206 GOF590206 GYB590206 HHX590206 HRT590206 IBP590206 ILL590206 IVH590206 JFD590206 JOZ590206 JYV590206 KIR590206 KSN590206 LCJ590206 LMF590206 LWB590206 MFX590206 MPT590206 MZP590206 NJL590206 NTH590206 ODD590206 OMZ590206 OWV590206 PGR590206 PQN590206 QAJ590206 QKF590206 QUB590206 RDX590206 RNT590206 RXP590206 SHL590206 SRH590206 TBD590206 TKZ590206 TUV590206 UER590206 UON590206 UYJ590206 VIF590206 VSB590206 WBX590206 WLT590206 WVP590206 H590208 JD590208 SZ590208 ACV590208 AMR590208 AWN590208 BGJ590208 BQF590208 CAB590208 CJX590208 CTT590208 DDP590208 DNL590208 DXH590208 EHD590208 EQZ590208 FAV590208 FKR590208 FUN590208 GEJ590208 GOF590208 GYB590208 HHX590208 HRT590208 IBP590208 ILL590208 IVH590208 JFD590208 JOZ590208 JYV590208 KIR590208 KSN590208 LCJ590208 LMF590208 LWB590208 MFX590208 MPT590208 MZP590208 NJL590208 NTH590208 ODD590208 OMZ590208 OWV590208 PGR590208 PQN590208 QAJ590208 QKF590208 QUB590208 RDX590208 RNT590208 RXP590208 SHL590208 SRH590208 TBD590208 TKZ590208 TUV590208 UER590208 UON590208 UYJ590208 VIF590208 VSB590208 WBX590208 WLT590208 WVP590208 H590218 JD590218 SZ590218 ACV590218 AMR590218 AWN590218 BGJ590218 BQF590218 CAB590218 CJX590218 CTT590218 DDP590218 DNL590218 DXH590218 EHD590218 EQZ590218 FAV590218 FKR590218 FUN590218 GEJ590218 GOF590218 GYB590218 HHX590218 HRT590218 IBP590218 ILL590218 IVH590218 JFD590218 JOZ590218 JYV590218 KIR590218 KSN590218 LCJ590218 LMF590218 LWB590218 MFX590218 MPT590218 MZP590218 NJL590218 NTH590218 ODD590218 OMZ590218 OWV590218 PGR590218 PQN590218 QAJ590218 QKF590218 QUB590218 RDX590218 RNT590218 RXP590218 SHL590218 SRH590218 TBD590218 TKZ590218 TUV590218 UER590218 UON590218 UYJ590218 VIF590218 VSB590218 WBX590218 WLT590218 WVP590218 H590220 JD590220 SZ590220 ACV590220 AMR590220 AWN590220 BGJ590220 BQF590220 CAB590220 CJX590220 CTT590220 DDP590220 DNL590220 DXH590220 EHD590220 EQZ590220 FAV590220 FKR590220 FUN590220 GEJ590220 GOF590220 GYB590220 HHX590220 HRT590220 IBP590220 ILL590220 IVH590220 JFD590220 JOZ590220 JYV590220 KIR590220 KSN590220 LCJ590220 LMF590220 LWB590220 MFX590220 MPT590220 MZP590220 NJL590220 NTH590220 ODD590220 OMZ590220 OWV590220 PGR590220 PQN590220 QAJ590220 QKF590220 QUB590220 RDX590220 RNT590220 RXP590220 SHL590220 SRH590220 TBD590220 TKZ590220 TUV590220 UER590220 UON590220 UYJ590220 VIF590220 VSB590220 WBX590220 WLT590220 WVP590220 H590230 JD590230 SZ590230 ACV590230 AMR590230 AWN590230 BGJ590230 BQF590230 CAB590230 CJX590230 CTT590230 DDP590230 DNL590230 DXH590230 EHD590230 EQZ590230 FAV590230 FKR590230 FUN590230 GEJ590230 GOF590230 GYB590230 HHX590230 HRT590230 IBP590230 ILL590230 IVH590230 JFD590230 JOZ590230 JYV590230 KIR590230 KSN590230 LCJ590230 LMF590230 LWB590230 MFX590230 MPT590230 MZP590230 NJL590230 NTH590230 ODD590230 OMZ590230 OWV590230 PGR590230 PQN590230 QAJ590230 QKF590230 QUB590230 RDX590230 RNT590230 RXP590230 SHL590230 SRH590230 TBD590230 TKZ590230 TUV590230 UER590230 UON590230 UYJ590230 VIF590230 VSB590230 WBX590230 WLT590230 WVP590230 H590232 JD590232 SZ590232 ACV590232 AMR590232 AWN590232 BGJ590232 BQF590232 CAB590232 CJX590232 CTT590232 DDP590232 DNL590232 DXH590232 EHD590232 EQZ590232 FAV590232 FKR590232 FUN590232 GEJ590232 GOF590232 GYB590232 HHX590232 HRT590232 IBP590232 ILL590232 IVH590232 JFD590232 JOZ590232 JYV590232 KIR590232 KSN590232 LCJ590232 LMF590232 LWB590232 MFX590232 MPT590232 MZP590232 NJL590232 NTH590232 ODD590232 OMZ590232 OWV590232 PGR590232 PQN590232 QAJ590232 QKF590232 QUB590232 RDX590232 RNT590232 RXP590232 SHL590232 SRH590232 TBD590232 TKZ590232 TUV590232 UER590232 UON590232 UYJ590232 VIF590232 VSB590232 WBX590232 WLT590232 WVP590232 H590242 JD590242 SZ590242 ACV590242 AMR590242 AWN590242 BGJ590242 BQF590242 CAB590242 CJX590242 CTT590242 DDP590242 DNL590242 DXH590242 EHD590242 EQZ590242 FAV590242 FKR590242 FUN590242 GEJ590242 GOF590242 GYB590242 HHX590242 HRT590242 IBP590242 ILL590242 IVH590242 JFD590242 JOZ590242 JYV590242 KIR590242 KSN590242 LCJ590242 LMF590242 LWB590242 MFX590242 MPT590242 MZP590242 NJL590242 NTH590242 ODD590242 OMZ590242 OWV590242 PGR590242 PQN590242 QAJ590242 QKF590242 QUB590242 RDX590242 RNT590242 RXP590242 SHL590242 SRH590242 TBD590242 TKZ590242 TUV590242 UER590242 UON590242 UYJ590242 VIF590242 VSB590242 WBX590242 WLT590242 WVP590242 H590244 JD590244 SZ590244 ACV590244 AMR590244 AWN590244 BGJ590244 BQF590244 CAB590244 CJX590244 CTT590244 DDP590244 DNL590244 DXH590244 EHD590244 EQZ590244 FAV590244 FKR590244 FUN590244 GEJ590244 GOF590244 GYB590244 HHX590244 HRT590244 IBP590244 ILL590244 IVH590244 JFD590244 JOZ590244 JYV590244 KIR590244 KSN590244 LCJ590244 LMF590244 LWB590244 MFX590244 MPT590244 MZP590244 NJL590244 NTH590244 ODD590244 OMZ590244 OWV590244 PGR590244 PQN590244 QAJ590244 QKF590244 QUB590244 RDX590244 RNT590244 RXP590244 SHL590244 SRH590244 TBD590244 TKZ590244 TUV590244 UER590244 UON590244 UYJ590244 VIF590244 VSB590244 WBX590244 WLT590244 WVP590244 H590254 JD590254 SZ590254 ACV590254 AMR590254 AWN590254 BGJ590254 BQF590254 CAB590254 CJX590254 CTT590254 DDP590254 DNL590254 DXH590254 EHD590254 EQZ590254 FAV590254 FKR590254 FUN590254 GEJ590254 GOF590254 GYB590254 HHX590254 HRT590254 IBP590254 ILL590254 IVH590254 JFD590254 JOZ590254 JYV590254 KIR590254 KSN590254 LCJ590254 LMF590254 LWB590254 MFX590254 MPT590254 MZP590254 NJL590254 NTH590254 ODD590254 OMZ590254 OWV590254 PGR590254 PQN590254 QAJ590254 QKF590254 QUB590254 RDX590254 RNT590254 RXP590254 SHL590254 SRH590254 TBD590254 TKZ590254 TUV590254 UER590254 UON590254 UYJ590254 VIF590254 VSB590254 WBX590254 WLT590254 WVP590254 H590256 JD590256 SZ590256 ACV590256 AMR590256 AWN590256 BGJ590256 BQF590256 CAB590256 CJX590256 CTT590256 DDP590256 DNL590256 DXH590256 EHD590256 EQZ590256 FAV590256 FKR590256 FUN590256 GEJ590256 GOF590256 GYB590256 HHX590256 HRT590256 IBP590256 ILL590256 IVH590256 JFD590256 JOZ590256 JYV590256 KIR590256 KSN590256 LCJ590256 LMF590256 LWB590256 MFX590256 MPT590256 MZP590256 NJL590256 NTH590256 ODD590256 OMZ590256 OWV590256 PGR590256 PQN590256 QAJ590256 QKF590256 QUB590256 RDX590256 RNT590256 RXP590256 SHL590256 SRH590256 TBD590256 TKZ590256 TUV590256 UER590256 UON590256 UYJ590256 VIF590256 VSB590256 WBX590256 WLT590256 WVP590256 H590266 JD590266 SZ590266 ACV590266 AMR590266 AWN590266 BGJ590266 BQF590266 CAB590266 CJX590266 CTT590266 DDP590266 DNL590266 DXH590266 EHD590266 EQZ590266 FAV590266 FKR590266 FUN590266 GEJ590266 GOF590266 GYB590266 HHX590266 HRT590266 IBP590266 ILL590266 IVH590266 JFD590266 JOZ590266 JYV590266 KIR590266 KSN590266 LCJ590266 LMF590266 LWB590266 MFX590266 MPT590266 MZP590266 NJL590266 NTH590266 ODD590266 OMZ590266 OWV590266 PGR590266 PQN590266 QAJ590266 QKF590266 QUB590266 RDX590266 RNT590266 RXP590266 SHL590266 SRH590266 TBD590266 TKZ590266 TUV590266 UER590266 UON590266 UYJ590266 VIF590266 VSB590266 WBX590266 WLT590266 WVP590266 H590268 JD590268 SZ590268 ACV590268 AMR590268 AWN590268 BGJ590268 BQF590268 CAB590268 CJX590268 CTT590268 DDP590268 DNL590268 DXH590268 EHD590268 EQZ590268 FAV590268 FKR590268 FUN590268 GEJ590268 GOF590268 GYB590268 HHX590268 HRT590268 IBP590268 ILL590268 IVH590268 JFD590268 JOZ590268 JYV590268 KIR590268 KSN590268 LCJ590268 LMF590268 LWB590268 MFX590268 MPT590268 MZP590268 NJL590268 NTH590268 ODD590268 OMZ590268 OWV590268 PGR590268 PQN590268 QAJ590268 QKF590268 QUB590268 RDX590268 RNT590268 RXP590268 SHL590268 SRH590268 TBD590268 TKZ590268 TUV590268 UER590268 UON590268 UYJ590268 VIF590268 VSB590268 WBX590268 WLT590268 WVP590268 H590278 JD590278 SZ590278 ACV590278 AMR590278 AWN590278 BGJ590278 BQF590278 CAB590278 CJX590278 CTT590278 DDP590278 DNL590278 DXH590278 EHD590278 EQZ590278 FAV590278 FKR590278 FUN590278 GEJ590278 GOF590278 GYB590278 HHX590278 HRT590278 IBP590278 ILL590278 IVH590278 JFD590278 JOZ590278 JYV590278 KIR590278 KSN590278 LCJ590278 LMF590278 LWB590278 MFX590278 MPT590278 MZP590278 NJL590278 NTH590278 ODD590278 OMZ590278 OWV590278 PGR590278 PQN590278 QAJ590278 QKF590278 QUB590278 RDX590278 RNT590278 RXP590278 SHL590278 SRH590278 TBD590278 TKZ590278 TUV590278 UER590278 UON590278 UYJ590278 VIF590278 VSB590278 WBX590278 WLT590278 WVP590278 H590280 JD590280 SZ590280 ACV590280 AMR590280 AWN590280 BGJ590280 BQF590280 CAB590280 CJX590280 CTT590280 DDP590280 DNL590280 DXH590280 EHD590280 EQZ590280 FAV590280 FKR590280 FUN590280 GEJ590280 GOF590280 GYB590280 HHX590280 HRT590280 IBP590280 ILL590280 IVH590280 JFD590280 JOZ590280 JYV590280 KIR590280 KSN590280 LCJ590280 LMF590280 LWB590280 MFX590280 MPT590280 MZP590280 NJL590280 NTH590280 ODD590280 OMZ590280 OWV590280 PGR590280 PQN590280 QAJ590280 QKF590280 QUB590280 RDX590280 RNT590280 RXP590280 SHL590280 SRH590280 TBD590280 TKZ590280 TUV590280 UER590280 UON590280 UYJ590280 VIF590280 VSB590280 WBX590280 WLT590280 WVP590280 H590290 JD590290 SZ590290 ACV590290 AMR590290 AWN590290 BGJ590290 BQF590290 CAB590290 CJX590290 CTT590290 DDP590290 DNL590290 DXH590290 EHD590290 EQZ590290 FAV590290 FKR590290 FUN590290 GEJ590290 GOF590290 GYB590290 HHX590290 HRT590290 IBP590290 ILL590290 IVH590290 JFD590290 JOZ590290 JYV590290 KIR590290 KSN590290 LCJ590290 LMF590290 LWB590290 MFX590290 MPT590290 MZP590290 NJL590290 NTH590290 ODD590290 OMZ590290 OWV590290 PGR590290 PQN590290 QAJ590290 QKF590290 QUB590290 RDX590290 RNT590290 RXP590290 SHL590290 SRH590290 TBD590290 TKZ590290 TUV590290 UER590290 UON590290 UYJ590290 VIF590290 VSB590290 WBX590290 WLT590290 WVP590290 H590292 JD590292 SZ590292 ACV590292 AMR590292 AWN590292 BGJ590292 BQF590292 CAB590292 CJX590292 CTT590292 DDP590292 DNL590292 DXH590292 EHD590292 EQZ590292 FAV590292 FKR590292 FUN590292 GEJ590292 GOF590292 GYB590292 HHX590292 HRT590292 IBP590292 ILL590292 IVH590292 JFD590292 JOZ590292 JYV590292 KIR590292 KSN590292 LCJ590292 LMF590292 LWB590292 MFX590292 MPT590292 MZP590292 NJL590292 NTH590292 ODD590292 OMZ590292 OWV590292 PGR590292 PQN590292 QAJ590292 QKF590292 QUB590292 RDX590292 RNT590292 RXP590292 SHL590292 SRH590292 TBD590292 TKZ590292 TUV590292 UER590292 UON590292 UYJ590292 VIF590292 VSB590292 WBX590292 WLT590292 WVP590292 H655670 JD655670 SZ655670 ACV655670 AMR655670 AWN655670 BGJ655670 BQF655670 CAB655670 CJX655670 CTT655670 DDP655670 DNL655670 DXH655670 EHD655670 EQZ655670 FAV655670 FKR655670 FUN655670 GEJ655670 GOF655670 GYB655670 HHX655670 HRT655670 IBP655670 ILL655670 IVH655670 JFD655670 JOZ655670 JYV655670 KIR655670 KSN655670 LCJ655670 LMF655670 LWB655670 MFX655670 MPT655670 MZP655670 NJL655670 NTH655670 ODD655670 OMZ655670 OWV655670 PGR655670 PQN655670 QAJ655670 QKF655670 QUB655670 RDX655670 RNT655670 RXP655670 SHL655670 SRH655670 TBD655670 TKZ655670 TUV655670 UER655670 UON655670 UYJ655670 VIF655670 VSB655670 WBX655670 WLT655670 WVP655670 H655672 JD655672 SZ655672 ACV655672 AMR655672 AWN655672 BGJ655672 BQF655672 CAB655672 CJX655672 CTT655672 DDP655672 DNL655672 DXH655672 EHD655672 EQZ655672 FAV655672 FKR655672 FUN655672 GEJ655672 GOF655672 GYB655672 HHX655672 HRT655672 IBP655672 ILL655672 IVH655672 JFD655672 JOZ655672 JYV655672 KIR655672 KSN655672 LCJ655672 LMF655672 LWB655672 MFX655672 MPT655672 MZP655672 NJL655672 NTH655672 ODD655672 OMZ655672 OWV655672 PGR655672 PQN655672 QAJ655672 QKF655672 QUB655672 RDX655672 RNT655672 RXP655672 SHL655672 SRH655672 TBD655672 TKZ655672 TUV655672 UER655672 UON655672 UYJ655672 VIF655672 VSB655672 WBX655672 WLT655672 WVP655672 H655682 JD655682 SZ655682 ACV655682 AMR655682 AWN655682 BGJ655682 BQF655682 CAB655682 CJX655682 CTT655682 DDP655682 DNL655682 DXH655682 EHD655682 EQZ655682 FAV655682 FKR655682 FUN655682 GEJ655682 GOF655682 GYB655682 HHX655682 HRT655682 IBP655682 ILL655682 IVH655682 JFD655682 JOZ655682 JYV655682 KIR655682 KSN655682 LCJ655682 LMF655682 LWB655682 MFX655682 MPT655682 MZP655682 NJL655682 NTH655682 ODD655682 OMZ655682 OWV655682 PGR655682 PQN655682 QAJ655682 QKF655682 QUB655682 RDX655682 RNT655682 RXP655682 SHL655682 SRH655682 TBD655682 TKZ655682 TUV655682 UER655682 UON655682 UYJ655682 VIF655682 VSB655682 WBX655682 WLT655682 WVP655682 H655684 JD655684 SZ655684 ACV655684 AMR655684 AWN655684 BGJ655684 BQF655684 CAB655684 CJX655684 CTT655684 DDP655684 DNL655684 DXH655684 EHD655684 EQZ655684 FAV655684 FKR655684 FUN655684 GEJ655684 GOF655684 GYB655684 HHX655684 HRT655684 IBP655684 ILL655684 IVH655684 JFD655684 JOZ655684 JYV655684 KIR655684 KSN655684 LCJ655684 LMF655684 LWB655684 MFX655684 MPT655684 MZP655684 NJL655684 NTH655684 ODD655684 OMZ655684 OWV655684 PGR655684 PQN655684 QAJ655684 QKF655684 QUB655684 RDX655684 RNT655684 RXP655684 SHL655684 SRH655684 TBD655684 TKZ655684 TUV655684 UER655684 UON655684 UYJ655684 VIF655684 VSB655684 WBX655684 WLT655684 WVP655684 H655694 JD655694 SZ655694 ACV655694 AMR655694 AWN655694 BGJ655694 BQF655694 CAB655694 CJX655694 CTT655694 DDP655694 DNL655694 DXH655694 EHD655694 EQZ655694 FAV655694 FKR655694 FUN655694 GEJ655694 GOF655694 GYB655694 HHX655694 HRT655694 IBP655694 ILL655694 IVH655694 JFD655694 JOZ655694 JYV655694 KIR655694 KSN655694 LCJ655694 LMF655694 LWB655694 MFX655694 MPT655694 MZP655694 NJL655694 NTH655694 ODD655694 OMZ655694 OWV655694 PGR655694 PQN655694 QAJ655694 QKF655694 QUB655694 RDX655694 RNT655694 RXP655694 SHL655694 SRH655694 TBD655694 TKZ655694 TUV655694 UER655694 UON655694 UYJ655694 VIF655694 VSB655694 WBX655694 WLT655694 WVP655694 H655696 JD655696 SZ655696 ACV655696 AMR655696 AWN655696 BGJ655696 BQF655696 CAB655696 CJX655696 CTT655696 DDP655696 DNL655696 DXH655696 EHD655696 EQZ655696 FAV655696 FKR655696 FUN655696 GEJ655696 GOF655696 GYB655696 HHX655696 HRT655696 IBP655696 ILL655696 IVH655696 JFD655696 JOZ655696 JYV655696 KIR655696 KSN655696 LCJ655696 LMF655696 LWB655696 MFX655696 MPT655696 MZP655696 NJL655696 NTH655696 ODD655696 OMZ655696 OWV655696 PGR655696 PQN655696 QAJ655696 QKF655696 QUB655696 RDX655696 RNT655696 RXP655696 SHL655696 SRH655696 TBD655696 TKZ655696 TUV655696 UER655696 UON655696 UYJ655696 VIF655696 VSB655696 WBX655696 WLT655696 WVP655696 H655706 JD655706 SZ655706 ACV655706 AMR655706 AWN655706 BGJ655706 BQF655706 CAB655706 CJX655706 CTT655706 DDP655706 DNL655706 DXH655706 EHD655706 EQZ655706 FAV655706 FKR655706 FUN655706 GEJ655706 GOF655706 GYB655706 HHX655706 HRT655706 IBP655706 ILL655706 IVH655706 JFD655706 JOZ655706 JYV655706 KIR655706 KSN655706 LCJ655706 LMF655706 LWB655706 MFX655706 MPT655706 MZP655706 NJL655706 NTH655706 ODD655706 OMZ655706 OWV655706 PGR655706 PQN655706 QAJ655706 QKF655706 QUB655706 RDX655706 RNT655706 RXP655706 SHL655706 SRH655706 TBD655706 TKZ655706 TUV655706 UER655706 UON655706 UYJ655706 VIF655706 VSB655706 WBX655706 WLT655706 WVP655706 H655708 JD655708 SZ655708 ACV655708 AMR655708 AWN655708 BGJ655708 BQF655708 CAB655708 CJX655708 CTT655708 DDP655708 DNL655708 DXH655708 EHD655708 EQZ655708 FAV655708 FKR655708 FUN655708 GEJ655708 GOF655708 GYB655708 HHX655708 HRT655708 IBP655708 ILL655708 IVH655708 JFD655708 JOZ655708 JYV655708 KIR655708 KSN655708 LCJ655708 LMF655708 LWB655708 MFX655708 MPT655708 MZP655708 NJL655708 NTH655708 ODD655708 OMZ655708 OWV655708 PGR655708 PQN655708 QAJ655708 QKF655708 QUB655708 RDX655708 RNT655708 RXP655708 SHL655708 SRH655708 TBD655708 TKZ655708 TUV655708 UER655708 UON655708 UYJ655708 VIF655708 VSB655708 WBX655708 WLT655708 WVP655708 H655718 JD655718 SZ655718 ACV655718 AMR655718 AWN655718 BGJ655718 BQF655718 CAB655718 CJX655718 CTT655718 DDP655718 DNL655718 DXH655718 EHD655718 EQZ655718 FAV655718 FKR655718 FUN655718 GEJ655718 GOF655718 GYB655718 HHX655718 HRT655718 IBP655718 ILL655718 IVH655718 JFD655718 JOZ655718 JYV655718 KIR655718 KSN655718 LCJ655718 LMF655718 LWB655718 MFX655718 MPT655718 MZP655718 NJL655718 NTH655718 ODD655718 OMZ655718 OWV655718 PGR655718 PQN655718 QAJ655718 QKF655718 QUB655718 RDX655718 RNT655718 RXP655718 SHL655718 SRH655718 TBD655718 TKZ655718 TUV655718 UER655718 UON655718 UYJ655718 VIF655718 VSB655718 WBX655718 WLT655718 WVP655718 H655720 JD655720 SZ655720 ACV655720 AMR655720 AWN655720 BGJ655720 BQF655720 CAB655720 CJX655720 CTT655720 DDP655720 DNL655720 DXH655720 EHD655720 EQZ655720 FAV655720 FKR655720 FUN655720 GEJ655720 GOF655720 GYB655720 HHX655720 HRT655720 IBP655720 ILL655720 IVH655720 JFD655720 JOZ655720 JYV655720 KIR655720 KSN655720 LCJ655720 LMF655720 LWB655720 MFX655720 MPT655720 MZP655720 NJL655720 NTH655720 ODD655720 OMZ655720 OWV655720 PGR655720 PQN655720 QAJ655720 QKF655720 QUB655720 RDX655720 RNT655720 RXP655720 SHL655720 SRH655720 TBD655720 TKZ655720 TUV655720 UER655720 UON655720 UYJ655720 VIF655720 VSB655720 WBX655720 WLT655720 WVP655720 H655730 JD655730 SZ655730 ACV655730 AMR655730 AWN655730 BGJ655730 BQF655730 CAB655730 CJX655730 CTT655730 DDP655730 DNL655730 DXH655730 EHD655730 EQZ655730 FAV655730 FKR655730 FUN655730 GEJ655730 GOF655730 GYB655730 HHX655730 HRT655730 IBP655730 ILL655730 IVH655730 JFD655730 JOZ655730 JYV655730 KIR655730 KSN655730 LCJ655730 LMF655730 LWB655730 MFX655730 MPT655730 MZP655730 NJL655730 NTH655730 ODD655730 OMZ655730 OWV655730 PGR655730 PQN655730 QAJ655730 QKF655730 QUB655730 RDX655730 RNT655730 RXP655730 SHL655730 SRH655730 TBD655730 TKZ655730 TUV655730 UER655730 UON655730 UYJ655730 VIF655730 VSB655730 WBX655730 WLT655730 WVP655730 H655732 JD655732 SZ655732 ACV655732 AMR655732 AWN655732 BGJ655732 BQF655732 CAB655732 CJX655732 CTT655732 DDP655732 DNL655732 DXH655732 EHD655732 EQZ655732 FAV655732 FKR655732 FUN655732 GEJ655732 GOF655732 GYB655732 HHX655732 HRT655732 IBP655732 ILL655732 IVH655732 JFD655732 JOZ655732 JYV655732 KIR655732 KSN655732 LCJ655732 LMF655732 LWB655732 MFX655732 MPT655732 MZP655732 NJL655732 NTH655732 ODD655732 OMZ655732 OWV655732 PGR655732 PQN655732 QAJ655732 QKF655732 QUB655732 RDX655732 RNT655732 RXP655732 SHL655732 SRH655732 TBD655732 TKZ655732 TUV655732 UER655732 UON655732 UYJ655732 VIF655732 VSB655732 WBX655732 WLT655732 WVP655732 H655742 JD655742 SZ655742 ACV655742 AMR655742 AWN655742 BGJ655742 BQF655742 CAB655742 CJX655742 CTT655742 DDP655742 DNL655742 DXH655742 EHD655742 EQZ655742 FAV655742 FKR655742 FUN655742 GEJ655742 GOF655742 GYB655742 HHX655742 HRT655742 IBP655742 ILL655742 IVH655742 JFD655742 JOZ655742 JYV655742 KIR655742 KSN655742 LCJ655742 LMF655742 LWB655742 MFX655742 MPT655742 MZP655742 NJL655742 NTH655742 ODD655742 OMZ655742 OWV655742 PGR655742 PQN655742 QAJ655742 QKF655742 QUB655742 RDX655742 RNT655742 RXP655742 SHL655742 SRH655742 TBD655742 TKZ655742 TUV655742 UER655742 UON655742 UYJ655742 VIF655742 VSB655742 WBX655742 WLT655742 WVP655742 H655744 JD655744 SZ655744 ACV655744 AMR655744 AWN655744 BGJ655744 BQF655744 CAB655744 CJX655744 CTT655744 DDP655744 DNL655744 DXH655744 EHD655744 EQZ655744 FAV655744 FKR655744 FUN655744 GEJ655744 GOF655744 GYB655744 HHX655744 HRT655744 IBP655744 ILL655744 IVH655744 JFD655744 JOZ655744 JYV655744 KIR655744 KSN655744 LCJ655744 LMF655744 LWB655744 MFX655744 MPT655744 MZP655744 NJL655744 NTH655744 ODD655744 OMZ655744 OWV655744 PGR655744 PQN655744 QAJ655744 QKF655744 QUB655744 RDX655744 RNT655744 RXP655744 SHL655744 SRH655744 TBD655744 TKZ655744 TUV655744 UER655744 UON655744 UYJ655744 VIF655744 VSB655744 WBX655744 WLT655744 WVP655744 H655754 JD655754 SZ655754 ACV655754 AMR655754 AWN655754 BGJ655754 BQF655754 CAB655754 CJX655754 CTT655754 DDP655754 DNL655754 DXH655754 EHD655754 EQZ655754 FAV655754 FKR655754 FUN655754 GEJ655754 GOF655754 GYB655754 HHX655754 HRT655754 IBP655754 ILL655754 IVH655754 JFD655754 JOZ655754 JYV655754 KIR655754 KSN655754 LCJ655754 LMF655754 LWB655754 MFX655754 MPT655754 MZP655754 NJL655754 NTH655754 ODD655754 OMZ655754 OWV655754 PGR655754 PQN655754 QAJ655754 QKF655754 QUB655754 RDX655754 RNT655754 RXP655754 SHL655754 SRH655754 TBD655754 TKZ655754 TUV655754 UER655754 UON655754 UYJ655754 VIF655754 VSB655754 WBX655754 WLT655754 WVP655754 H655756 JD655756 SZ655756 ACV655756 AMR655756 AWN655756 BGJ655756 BQF655756 CAB655756 CJX655756 CTT655756 DDP655756 DNL655756 DXH655756 EHD655756 EQZ655756 FAV655756 FKR655756 FUN655756 GEJ655756 GOF655756 GYB655756 HHX655756 HRT655756 IBP655756 ILL655756 IVH655756 JFD655756 JOZ655756 JYV655756 KIR655756 KSN655756 LCJ655756 LMF655756 LWB655756 MFX655756 MPT655756 MZP655756 NJL655756 NTH655756 ODD655756 OMZ655756 OWV655756 PGR655756 PQN655756 QAJ655756 QKF655756 QUB655756 RDX655756 RNT655756 RXP655756 SHL655756 SRH655756 TBD655756 TKZ655756 TUV655756 UER655756 UON655756 UYJ655756 VIF655756 VSB655756 WBX655756 WLT655756 WVP655756 H655766 JD655766 SZ655766 ACV655766 AMR655766 AWN655766 BGJ655766 BQF655766 CAB655766 CJX655766 CTT655766 DDP655766 DNL655766 DXH655766 EHD655766 EQZ655766 FAV655766 FKR655766 FUN655766 GEJ655766 GOF655766 GYB655766 HHX655766 HRT655766 IBP655766 ILL655766 IVH655766 JFD655766 JOZ655766 JYV655766 KIR655766 KSN655766 LCJ655766 LMF655766 LWB655766 MFX655766 MPT655766 MZP655766 NJL655766 NTH655766 ODD655766 OMZ655766 OWV655766 PGR655766 PQN655766 QAJ655766 QKF655766 QUB655766 RDX655766 RNT655766 RXP655766 SHL655766 SRH655766 TBD655766 TKZ655766 TUV655766 UER655766 UON655766 UYJ655766 VIF655766 VSB655766 WBX655766 WLT655766 WVP655766 H655768 JD655768 SZ655768 ACV655768 AMR655768 AWN655768 BGJ655768 BQF655768 CAB655768 CJX655768 CTT655768 DDP655768 DNL655768 DXH655768 EHD655768 EQZ655768 FAV655768 FKR655768 FUN655768 GEJ655768 GOF655768 GYB655768 HHX655768 HRT655768 IBP655768 ILL655768 IVH655768 JFD655768 JOZ655768 JYV655768 KIR655768 KSN655768 LCJ655768 LMF655768 LWB655768 MFX655768 MPT655768 MZP655768 NJL655768 NTH655768 ODD655768 OMZ655768 OWV655768 PGR655768 PQN655768 QAJ655768 QKF655768 QUB655768 RDX655768 RNT655768 RXP655768 SHL655768 SRH655768 TBD655768 TKZ655768 TUV655768 UER655768 UON655768 UYJ655768 VIF655768 VSB655768 WBX655768 WLT655768 WVP655768 H655778 JD655778 SZ655778 ACV655778 AMR655778 AWN655778 BGJ655778 BQF655778 CAB655778 CJX655778 CTT655778 DDP655778 DNL655778 DXH655778 EHD655778 EQZ655778 FAV655778 FKR655778 FUN655778 GEJ655778 GOF655778 GYB655778 HHX655778 HRT655778 IBP655778 ILL655778 IVH655778 JFD655778 JOZ655778 JYV655778 KIR655778 KSN655778 LCJ655778 LMF655778 LWB655778 MFX655778 MPT655778 MZP655778 NJL655778 NTH655778 ODD655778 OMZ655778 OWV655778 PGR655778 PQN655778 QAJ655778 QKF655778 QUB655778 RDX655778 RNT655778 RXP655778 SHL655778 SRH655778 TBD655778 TKZ655778 TUV655778 UER655778 UON655778 UYJ655778 VIF655778 VSB655778 WBX655778 WLT655778 WVP655778 H655780 JD655780 SZ655780 ACV655780 AMR655780 AWN655780 BGJ655780 BQF655780 CAB655780 CJX655780 CTT655780 DDP655780 DNL655780 DXH655780 EHD655780 EQZ655780 FAV655780 FKR655780 FUN655780 GEJ655780 GOF655780 GYB655780 HHX655780 HRT655780 IBP655780 ILL655780 IVH655780 JFD655780 JOZ655780 JYV655780 KIR655780 KSN655780 LCJ655780 LMF655780 LWB655780 MFX655780 MPT655780 MZP655780 NJL655780 NTH655780 ODD655780 OMZ655780 OWV655780 PGR655780 PQN655780 QAJ655780 QKF655780 QUB655780 RDX655780 RNT655780 RXP655780 SHL655780 SRH655780 TBD655780 TKZ655780 TUV655780 UER655780 UON655780 UYJ655780 VIF655780 VSB655780 WBX655780 WLT655780 WVP655780 H655790 JD655790 SZ655790 ACV655790 AMR655790 AWN655790 BGJ655790 BQF655790 CAB655790 CJX655790 CTT655790 DDP655790 DNL655790 DXH655790 EHD655790 EQZ655790 FAV655790 FKR655790 FUN655790 GEJ655790 GOF655790 GYB655790 HHX655790 HRT655790 IBP655790 ILL655790 IVH655790 JFD655790 JOZ655790 JYV655790 KIR655790 KSN655790 LCJ655790 LMF655790 LWB655790 MFX655790 MPT655790 MZP655790 NJL655790 NTH655790 ODD655790 OMZ655790 OWV655790 PGR655790 PQN655790 QAJ655790 QKF655790 QUB655790 RDX655790 RNT655790 RXP655790 SHL655790 SRH655790 TBD655790 TKZ655790 TUV655790 UER655790 UON655790 UYJ655790 VIF655790 VSB655790 WBX655790 WLT655790 WVP655790 H655792 JD655792 SZ655792 ACV655792 AMR655792 AWN655792 BGJ655792 BQF655792 CAB655792 CJX655792 CTT655792 DDP655792 DNL655792 DXH655792 EHD655792 EQZ655792 FAV655792 FKR655792 FUN655792 GEJ655792 GOF655792 GYB655792 HHX655792 HRT655792 IBP655792 ILL655792 IVH655792 JFD655792 JOZ655792 JYV655792 KIR655792 KSN655792 LCJ655792 LMF655792 LWB655792 MFX655792 MPT655792 MZP655792 NJL655792 NTH655792 ODD655792 OMZ655792 OWV655792 PGR655792 PQN655792 QAJ655792 QKF655792 QUB655792 RDX655792 RNT655792 RXP655792 SHL655792 SRH655792 TBD655792 TKZ655792 TUV655792 UER655792 UON655792 UYJ655792 VIF655792 VSB655792 WBX655792 WLT655792 WVP655792 H655802 JD655802 SZ655802 ACV655802 AMR655802 AWN655802 BGJ655802 BQF655802 CAB655802 CJX655802 CTT655802 DDP655802 DNL655802 DXH655802 EHD655802 EQZ655802 FAV655802 FKR655802 FUN655802 GEJ655802 GOF655802 GYB655802 HHX655802 HRT655802 IBP655802 ILL655802 IVH655802 JFD655802 JOZ655802 JYV655802 KIR655802 KSN655802 LCJ655802 LMF655802 LWB655802 MFX655802 MPT655802 MZP655802 NJL655802 NTH655802 ODD655802 OMZ655802 OWV655802 PGR655802 PQN655802 QAJ655802 QKF655802 QUB655802 RDX655802 RNT655802 RXP655802 SHL655802 SRH655802 TBD655802 TKZ655802 TUV655802 UER655802 UON655802 UYJ655802 VIF655802 VSB655802 WBX655802 WLT655802 WVP655802 H655804 JD655804 SZ655804 ACV655804 AMR655804 AWN655804 BGJ655804 BQF655804 CAB655804 CJX655804 CTT655804 DDP655804 DNL655804 DXH655804 EHD655804 EQZ655804 FAV655804 FKR655804 FUN655804 GEJ655804 GOF655804 GYB655804 HHX655804 HRT655804 IBP655804 ILL655804 IVH655804 JFD655804 JOZ655804 JYV655804 KIR655804 KSN655804 LCJ655804 LMF655804 LWB655804 MFX655804 MPT655804 MZP655804 NJL655804 NTH655804 ODD655804 OMZ655804 OWV655804 PGR655804 PQN655804 QAJ655804 QKF655804 QUB655804 RDX655804 RNT655804 RXP655804 SHL655804 SRH655804 TBD655804 TKZ655804 TUV655804 UER655804 UON655804 UYJ655804 VIF655804 VSB655804 WBX655804 WLT655804 WVP655804 H655814 JD655814 SZ655814 ACV655814 AMR655814 AWN655814 BGJ655814 BQF655814 CAB655814 CJX655814 CTT655814 DDP655814 DNL655814 DXH655814 EHD655814 EQZ655814 FAV655814 FKR655814 FUN655814 GEJ655814 GOF655814 GYB655814 HHX655814 HRT655814 IBP655814 ILL655814 IVH655814 JFD655814 JOZ655814 JYV655814 KIR655814 KSN655814 LCJ655814 LMF655814 LWB655814 MFX655814 MPT655814 MZP655814 NJL655814 NTH655814 ODD655814 OMZ655814 OWV655814 PGR655814 PQN655814 QAJ655814 QKF655814 QUB655814 RDX655814 RNT655814 RXP655814 SHL655814 SRH655814 TBD655814 TKZ655814 TUV655814 UER655814 UON655814 UYJ655814 VIF655814 VSB655814 WBX655814 WLT655814 WVP655814 H655816 JD655816 SZ655816 ACV655816 AMR655816 AWN655816 BGJ655816 BQF655816 CAB655816 CJX655816 CTT655816 DDP655816 DNL655816 DXH655816 EHD655816 EQZ655816 FAV655816 FKR655816 FUN655816 GEJ655816 GOF655816 GYB655816 HHX655816 HRT655816 IBP655816 ILL655816 IVH655816 JFD655816 JOZ655816 JYV655816 KIR655816 KSN655816 LCJ655816 LMF655816 LWB655816 MFX655816 MPT655816 MZP655816 NJL655816 NTH655816 ODD655816 OMZ655816 OWV655816 PGR655816 PQN655816 QAJ655816 QKF655816 QUB655816 RDX655816 RNT655816 RXP655816 SHL655816 SRH655816 TBD655816 TKZ655816 TUV655816 UER655816 UON655816 UYJ655816 VIF655816 VSB655816 WBX655816 WLT655816 WVP655816 H655826 JD655826 SZ655826 ACV655826 AMR655826 AWN655826 BGJ655826 BQF655826 CAB655826 CJX655826 CTT655826 DDP655826 DNL655826 DXH655826 EHD655826 EQZ655826 FAV655826 FKR655826 FUN655826 GEJ655826 GOF655826 GYB655826 HHX655826 HRT655826 IBP655826 ILL655826 IVH655826 JFD655826 JOZ655826 JYV655826 KIR655826 KSN655826 LCJ655826 LMF655826 LWB655826 MFX655826 MPT655826 MZP655826 NJL655826 NTH655826 ODD655826 OMZ655826 OWV655826 PGR655826 PQN655826 QAJ655826 QKF655826 QUB655826 RDX655826 RNT655826 RXP655826 SHL655826 SRH655826 TBD655826 TKZ655826 TUV655826 UER655826 UON655826 UYJ655826 VIF655826 VSB655826 WBX655826 WLT655826 WVP655826 H655828 JD655828 SZ655828 ACV655828 AMR655828 AWN655828 BGJ655828 BQF655828 CAB655828 CJX655828 CTT655828 DDP655828 DNL655828 DXH655828 EHD655828 EQZ655828 FAV655828 FKR655828 FUN655828 GEJ655828 GOF655828 GYB655828 HHX655828 HRT655828 IBP655828 ILL655828 IVH655828 JFD655828 JOZ655828 JYV655828 KIR655828 KSN655828 LCJ655828 LMF655828 LWB655828 MFX655828 MPT655828 MZP655828 NJL655828 NTH655828 ODD655828 OMZ655828 OWV655828 PGR655828 PQN655828 QAJ655828 QKF655828 QUB655828 RDX655828 RNT655828 RXP655828 SHL655828 SRH655828 TBD655828 TKZ655828 TUV655828 UER655828 UON655828 UYJ655828 VIF655828 VSB655828 WBX655828 WLT655828 WVP655828 H721206 JD721206 SZ721206 ACV721206 AMR721206 AWN721206 BGJ721206 BQF721206 CAB721206 CJX721206 CTT721206 DDP721206 DNL721206 DXH721206 EHD721206 EQZ721206 FAV721206 FKR721206 FUN721206 GEJ721206 GOF721206 GYB721206 HHX721206 HRT721206 IBP721206 ILL721206 IVH721206 JFD721206 JOZ721206 JYV721206 KIR721206 KSN721206 LCJ721206 LMF721206 LWB721206 MFX721206 MPT721206 MZP721206 NJL721206 NTH721206 ODD721206 OMZ721206 OWV721206 PGR721206 PQN721206 QAJ721206 QKF721206 QUB721206 RDX721206 RNT721206 RXP721206 SHL721206 SRH721206 TBD721206 TKZ721206 TUV721206 UER721206 UON721206 UYJ721206 VIF721206 VSB721206 WBX721206 WLT721206 WVP721206 H721208 JD721208 SZ721208 ACV721208 AMR721208 AWN721208 BGJ721208 BQF721208 CAB721208 CJX721208 CTT721208 DDP721208 DNL721208 DXH721208 EHD721208 EQZ721208 FAV721208 FKR721208 FUN721208 GEJ721208 GOF721208 GYB721208 HHX721208 HRT721208 IBP721208 ILL721208 IVH721208 JFD721208 JOZ721208 JYV721208 KIR721208 KSN721208 LCJ721208 LMF721208 LWB721208 MFX721208 MPT721208 MZP721208 NJL721208 NTH721208 ODD721208 OMZ721208 OWV721208 PGR721208 PQN721208 QAJ721208 QKF721208 QUB721208 RDX721208 RNT721208 RXP721208 SHL721208 SRH721208 TBD721208 TKZ721208 TUV721208 UER721208 UON721208 UYJ721208 VIF721208 VSB721208 WBX721208 WLT721208 WVP721208 H721218 JD721218 SZ721218 ACV721218 AMR721218 AWN721218 BGJ721218 BQF721218 CAB721218 CJX721218 CTT721218 DDP721218 DNL721218 DXH721218 EHD721218 EQZ721218 FAV721218 FKR721218 FUN721218 GEJ721218 GOF721218 GYB721218 HHX721218 HRT721218 IBP721218 ILL721218 IVH721218 JFD721218 JOZ721218 JYV721218 KIR721218 KSN721218 LCJ721218 LMF721218 LWB721218 MFX721218 MPT721218 MZP721218 NJL721218 NTH721218 ODD721218 OMZ721218 OWV721218 PGR721218 PQN721218 QAJ721218 QKF721218 QUB721218 RDX721218 RNT721218 RXP721218 SHL721218 SRH721218 TBD721218 TKZ721218 TUV721218 UER721218 UON721218 UYJ721218 VIF721218 VSB721218 WBX721218 WLT721218 WVP721218 H721220 JD721220 SZ721220 ACV721220 AMR721220 AWN721220 BGJ721220 BQF721220 CAB721220 CJX721220 CTT721220 DDP721220 DNL721220 DXH721220 EHD721220 EQZ721220 FAV721220 FKR721220 FUN721220 GEJ721220 GOF721220 GYB721220 HHX721220 HRT721220 IBP721220 ILL721220 IVH721220 JFD721220 JOZ721220 JYV721220 KIR721220 KSN721220 LCJ721220 LMF721220 LWB721220 MFX721220 MPT721220 MZP721220 NJL721220 NTH721220 ODD721220 OMZ721220 OWV721220 PGR721220 PQN721220 QAJ721220 QKF721220 QUB721220 RDX721220 RNT721220 RXP721220 SHL721220 SRH721220 TBD721220 TKZ721220 TUV721220 UER721220 UON721220 UYJ721220 VIF721220 VSB721220 WBX721220 WLT721220 WVP721220 H721230 JD721230 SZ721230 ACV721230 AMR721230 AWN721230 BGJ721230 BQF721230 CAB721230 CJX721230 CTT721230 DDP721230 DNL721230 DXH721230 EHD721230 EQZ721230 FAV721230 FKR721230 FUN721230 GEJ721230 GOF721230 GYB721230 HHX721230 HRT721230 IBP721230 ILL721230 IVH721230 JFD721230 JOZ721230 JYV721230 KIR721230 KSN721230 LCJ721230 LMF721230 LWB721230 MFX721230 MPT721230 MZP721230 NJL721230 NTH721230 ODD721230 OMZ721230 OWV721230 PGR721230 PQN721230 QAJ721230 QKF721230 QUB721230 RDX721230 RNT721230 RXP721230 SHL721230 SRH721230 TBD721230 TKZ721230 TUV721230 UER721230 UON721230 UYJ721230 VIF721230 VSB721230 WBX721230 WLT721230 WVP721230 H721232 JD721232 SZ721232 ACV721232 AMR721232 AWN721232 BGJ721232 BQF721232 CAB721232 CJX721232 CTT721232 DDP721232 DNL721232 DXH721232 EHD721232 EQZ721232 FAV721232 FKR721232 FUN721232 GEJ721232 GOF721232 GYB721232 HHX721232 HRT721232 IBP721232 ILL721232 IVH721232 JFD721232 JOZ721232 JYV721232 KIR721232 KSN721232 LCJ721232 LMF721232 LWB721232 MFX721232 MPT721232 MZP721232 NJL721232 NTH721232 ODD721232 OMZ721232 OWV721232 PGR721232 PQN721232 QAJ721232 QKF721232 QUB721232 RDX721232 RNT721232 RXP721232 SHL721232 SRH721232 TBD721232 TKZ721232 TUV721232 UER721232 UON721232 UYJ721232 VIF721232 VSB721232 WBX721232 WLT721232 WVP721232 H721242 JD721242 SZ721242 ACV721242 AMR721242 AWN721242 BGJ721242 BQF721242 CAB721242 CJX721242 CTT721242 DDP721242 DNL721242 DXH721242 EHD721242 EQZ721242 FAV721242 FKR721242 FUN721242 GEJ721242 GOF721242 GYB721242 HHX721242 HRT721242 IBP721242 ILL721242 IVH721242 JFD721242 JOZ721242 JYV721242 KIR721242 KSN721242 LCJ721242 LMF721242 LWB721242 MFX721242 MPT721242 MZP721242 NJL721242 NTH721242 ODD721242 OMZ721242 OWV721242 PGR721242 PQN721242 QAJ721242 QKF721242 QUB721242 RDX721242 RNT721242 RXP721242 SHL721242 SRH721242 TBD721242 TKZ721242 TUV721242 UER721242 UON721242 UYJ721242 VIF721242 VSB721242 WBX721242 WLT721242 WVP721242 H721244 JD721244 SZ721244 ACV721244 AMR721244 AWN721244 BGJ721244 BQF721244 CAB721244 CJX721244 CTT721244 DDP721244 DNL721244 DXH721244 EHD721244 EQZ721244 FAV721244 FKR721244 FUN721244 GEJ721244 GOF721244 GYB721244 HHX721244 HRT721244 IBP721244 ILL721244 IVH721244 JFD721244 JOZ721244 JYV721244 KIR721244 KSN721244 LCJ721244 LMF721244 LWB721244 MFX721244 MPT721244 MZP721244 NJL721244 NTH721244 ODD721244 OMZ721244 OWV721244 PGR721244 PQN721244 QAJ721244 QKF721244 QUB721244 RDX721244 RNT721244 RXP721244 SHL721244 SRH721244 TBD721244 TKZ721244 TUV721244 UER721244 UON721244 UYJ721244 VIF721244 VSB721244 WBX721244 WLT721244 WVP721244 H721254 JD721254 SZ721254 ACV721254 AMR721254 AWN721254 BGJ721254 BQF721254 CAB721254 CJX721254 CTT721254 DDP721254 DNL721254 DXH721254 EHD721254 EQZ721254 FAV721254 FKR721254 FUN721254 GEJ721254 GOF721254 GYB721254 HHX721254 HRT721254 IBP721254 ILL721254 IVH721254 JFD721254 JOZ721254 JYV721254 KIR721254 KSN721254 LCJ721254 LMF721254 LWB721254 MFX721254 MPT721254 MZP721254 NJL721254 NTH721254 ODD721254 OMZ721254 OWV721254 PGR721254 PQN721254 QAJ721254 QKF721254 QUB721254 RDX721254 RNT721254 RXP721254 SHL721254 SRH721254 TBD721254 TKZ721254 TUV721254 UER721254 UON721254 UYJ721254 VIF721254 VSB721254 WBX721254 WLT721254 WVP721254 H721256 JD721256 SZ721256 ACV721256 AMR721256 AWN721256 BGJ721256 BQF721256 CAB721256 CJX721256 CTT721256 DDP721256 DNL721256 DXH721256 EHD721256 EQZ721256 FAV721256 FKR721256 FUN721256 GEJ721256 GOF721256 GYB721256 HHX721256 HRT721256 IBP721256 ILL721256 IVH721256 JFD721256 JOZ721256 JYV721256 KIR721256 KSN721256 LCJ721256 LMF721256 LWB721256 MFX721256 MPT721256 MZP721256 NJL721256 NTH721256 ODD721256 OMZ721256 OWV721256 PGR721256 PQN721256 QAJ721256 QKF721256 QUB721256 RDX721256 RNT721256 RXP721256 SHL721256 SRH721256 TBD721256 TKZ721256 TUV721256 UER721256 UON721256 UYJ721256 VIF721256 VSB721256 WBX721256 WLT721256 WVP721256 H721266 JD721266 SZ721266 ACV721266 AMR721266 AWN721266 BGJ721266 BQF721266 CAB721266 CJX721266 CTT721266 DDP721266 DNL721266 DXH721266 EHD721266 EQZ721266 FAV721266 FKR721266 FUN721266 GEJ721266 GOF721266 GYB721266 HHX721266 HRT721266 IBP721266 ILL721266 IVH721266 JFD721266 JOZ721266 JYV721266 KIR721266 KSN721266 LCJ721266 LMF721266 LWB721266 MFX721266 MPT721266 MZP721266 NJL721266 NTH721266 ODD721266 OMZ721266 OWV721266 PGR721266 PQN721266 QAJ721266 QKF721266 QUB721266 RDX721266 RNT721266 RXP721266 SHL721266 SRH721266 TBD721266 TKZ721266 TUV721266 UER721266 UON721266 UYJ721266 VIF721266 VSB721266 WBX721266 WLT721266 WVP721266 H721268 JD721268 SZ721268 ACV721268 AMR721268 AWN721268 BGJ721268 BQF721268 CAB721268 CJX721268 CTT721268 DDP721268 DNL721268 DXH721268 EHD721268 EQZ721268 FAV721268 FKR721268 FUN721268 GEJ721268 GOF721268 GYB721268 HHX721268 HRT721268 IBP721268 ILL721268 IVH721268 JFD721268 JOZ721268 JYV721268 KIR721268 KSN721268 LCJ721268 LMF721268 LWB721268 MFX721268 MPT721268 MZP721268 NJL721268 NTH721268 ODD721268 OMZ721268 OWV721268 PGR721268 PQN721268 QAJ721268 QKF721268 QUB721268 RDX721268 RNT721268 RXP721268 SHL721268 SRH721268 TBD721268 TKZ721268 TUV721268 UER721268 UON721268 UYJ721268 VIF721268 VSB721268 WBX721268 WLT721268 WVP721268 H721278 JD721278 SZ721278 ACV721278 AMR721278 AWN721278 BGJ721278 BQF721278 CAB721278 CJX721278 CTT721278 DDP721278 DNL721278 DXH721278 EHD721278 EQZ721278 FAV721278 FKR721278 FUN721278 GEJ721278 GOF721278 GYB721278 HHX721278 HRT721278 IBP721278 ILL721278 IVH721278 JFD721278 JOZ721278 JYV721278 KIR721278 KSN721278 LCJ721278 LMF721278 LWB721278 MFX721278 MPT721278 MZP721278 NJL721278 NTH721278 ODD721278 OMZ721278 OWV721278 PGR721278 PQN721278 QAJ721278 QKF721278 QUB721278 RDX721278 RNT721278 RXP721278 SHL721278 SRH721278 TBD721278 TKZ721278 TUV721278 UER721278 UON721278 UYJ721278 VIF721278 VSB721278 WBX721278 WLT721278 WVP721278 H721280 JD721280 SZ721280 ACV721280 AMR721280 AWN721280 BGJ721280 BQF721280 CAB721280 CJX721280 CTT721280 DDP721280 DNL721280 DXH721280 EHD721280 EQZ721280 FAV721280 FKR721280 FUN721280 GEJ721280 GOF721280 GYB721280 HHX721280 HRT721280 IBP721280 ILL721280 IVH721280 JFD721280 JOZ721280 JYV721280 KIR721280 KSN721280 LCJ721280 LMF721280 LWB721280 MFX721280 MPT721280 MZP721280 NJL721280 NTH721280 ODD721280 OMZ721280 OWV721280 PGR721280 PQN721280 QAJ721280 QKF721280 QUB721280 RDX721280 RNT721280 RXP721280 SHL721280 SRH721280 TBD721280 TKZ721280 TUV721280 UER721280 UON721280 UYJ721280 VIF721280 VSB721280 WBX721280 WLT721280 WVP721280 H721290 JD721290 SZ721290 ACV721290 AMR721290 AWN721290 BGJ721290 BQF721290 CAB721290 CJX721290 CTT721290 DDP721290 DNL721290 DXH721290 EHD721290 EQZ721290 FAV721290 FKR721290 FUN721290 GEJ721290 GOF721290 GYB721290 HHX721290 HRT721290 IBP721290 ILL721290 IVH721290 JFD721290 JOZ721290 JYV721290 KIR721290 KSN721290 LCJ721290 LMF721290 LWB721290 MFX721290 MPT721290 MZP721290 NJL721290 NTH721290 ODD721290 OMZ721290 OWV721290 PGR721290 PQN721290 QAJ721290 QKF721290 QUB721290 RDX721290 RNT721290 RXP721290 SHL721290 SRH721290 TBD721290 TKZ721290 TUV721290 UER721290 UON721290 UYJ721290 VIF721290 VSB721290 WBX721290 WLT721290 WVP721290 H721292 JD721292 SZ721292 ACV721292 AMR721292 AWN721292 BGJ721292 BQF721292 CAB721292 CJX721292 CTT721292 DDP721292 DNL721292 DXH721292 EHD721292 EQZ721292 FAV721292 FKR721292 FUN721292 GEJ721292 GOF721292 GYB721292 HHX721292 HRT721292 IBP721292 ILL721292 IVH721292 JFD721292 JOZ721292 JYV721292 KIR721292 KSN721292 LCJ721292 LMF721292 LWB721292 MFX721292 MPT721292 MZP721292 NJL721292 NTH721292 ODD721292 OMZ721292 OWV721292 PGR721292 PQN721292 QAJ721292 QKF721292 QUB721292 RDX721292 RNT721292 RXP721292 SHL721292 SRH721292 TBD721292 TKZ721292 TUV721292 UER721292 UON721292 UYJ721292 VIF721292 VSB721292 WBX721292 WLT721292 WVP721292 H721302 JD721302 SZ721302 ACV721302 AMR721302 AWN721302 BGJ721302 BQF721302 CAB721302 CJX721302 CTT721302 DDP721302 DNL721302 DXH721302 EHD721302 EQZ721302 FAV721302 FKR721302 FUN721302 GEJ721302 GOF721302 GYB721302 HHX721302 HRT721302 IBP721302 ILL721302 IVH721302 JFD721302 JOZ721302 JYV721302 KIR721302 KSN721302 LCJ721302 LMF721302 LWB721302 MFX721302 MPT721302 MZP721302 NJL721302 NTH721302 ODD721302 OMZ721302 OWV721302 PGR721302 PQN721302 QAJ721302 QKF721302 QUB721302 RDX721302 RNT721302 RXP721302 SHL721302 SRH721302 TBD721302 TKZ721302 TUV721302 UER721302 UON721302 UYJ721302 VIF721302 VSB721302 WBX721302 WLT721302 WVP721302 H721304 JD721304 SZ721304 ACV721304 AMR721304 AWN721304 BGJ721304 BQF721304 CAB721304 CJX721304 CTT721304 DDP721304 DNL721304 DXH721304 EHD721304 EQZ721304 FAV721304 FKR721304 FUN721304 GEJ721304 GOF721304 GYB721304 HHX721304 HRT721304 IBP721304 ILL721304 IVH721304 JFD721304 JOZ721304 JYV721304 KIR721304 KSN721304 LCJ721304 LMF721304 LWB721304 MFX721304 MPT721304 MZP721304 NJL721304 NTH721304 ODD721304 OMZ721304 OWV721304 PGR721304 PQN721304 QAJ721304 QKF721304 QUB721304 RDX721304 RNT721304 RXP721304 SHL721304 SRH721304 TBD721304 TKZ721304 TUV721304 UER721304 UON721304 UYJ721304 VIF721304 VSB721304 WBX721304 WLT721304 WVP721304 H721314 JD721314 SZ721314 ACV721314 AMR721314 AWN721314 BGJ721314 BQF721314 CAB721314 CJX721314 CTT721314 DDP721314 DNL721314 DXH721314 EHD721314 EQZ721314 FAV721314 FKR721314 FUN721314 GEJ721314 GOF721314 GYB721314 HHX721314 HRT721314 IBP721314 ILL721314 IVH721314 JFD721314 JOZ721314 JYV721314 KIR721314 KSN721314 LCJ721314 LMF721314 LWB721314 MFX721314 MPT721314 MZP721314 NJL721314 NTH721314 ODD721314 OMZ721314 OWV721314 PGR721314 PQN721314 QAJ721314 QKF721314 QUB721314 RDX721314 RNT721314 RXP721314 SHL721314 SRH721314 TBD721314 TKZ721314 TUV721314 UER721314 UON721314 UYJ721314 VIF721314 VSB721314 WBX721314 WLT721314 WVP721314 H721316 JD721316 SZ721316 ACV721316 AMR721316 AWN721316 BGJ721316 BQF721316 CAB721316 CJX721316 CTT721316 DDP721316 DNL721316 DXH721316 EHD721316 EQZ721316 FAV721316 FKR721316 FUN721316 GEJ721316 GOF721316 GYB721316 HHX721316 HRT721316 IBP721316 ILL721316 IVH721316 JFD721316 JOZ721316 JYV721316 KIR721316 KSN721316 LCJ721316 LMF721316 LWB721316 MFX721316 MPT721316 MZP721316 NJL721316 NTH721316 ODD721316 OMZ721316 OWV721316 PGR721316 PQN721316 QAJ721316 QKF721316 QUB721316 RDX721316 RNT721316 RXP721316 SHL721316 SRH721316 TBD721316 TKZ721316 TUV721316 UER721316 UON721316 UYJ721316 VIF721316 VSB721316 WBX721316 WLT721316 WVP721316 H721326 JD721326 SZ721326 ACV721326 AMR721326 AWN721326 BGJ721326 BQF721326 CAB721326 CJX721326 CTT721326 DDP721326 DNL721326 DXH721326 EHD721326 EQZ721326 FAV721326 FKR721326 FUN721326 GEJ721326 GOF721326 GYB721326 HHX721326 HRT721326 IBP721326 ILL721326 IVH721326 JFD721326 JOZ721326 JYV721326 KIR721326 KSN721326 LCJ721326 LMF721326 LWB721326 MFX721326 MPT721326 MZP721326 NJL721326 NTH721326 ODD721326 OMZ721326 OWV721326 PGR721326 PQN721326 QAJ721326 QKF721326 QUB721326 RDX721326 RNT721326 RXP721326 SHL721326 SRH721326 TBD721326 TKZ721326 TUV721326 UER721326 UON721326 UYJ721326 VIF721326 VSB721326 WBX721326 WLT721326 WVP721326 H721328 JD721328 SZ721328 ACV721328 AMR721328 AWN721328 BGJ721328 BQF721328 CAB721328 CJX721328 CTT721328 DDP721328 DNL721328 DXH721328 EHD721328 EQZ721328 FAV721328 FKR721328 FUN721328 GEJ721328 GOF721328 GYB721328 HHX721328 HRT721328 IBP721328 ILL721328 IVH721328 JFD721328 JOZ721328 JYV721328 KIR721328 KSN721328 LCJ721328 LMF721328 LWB721328 MFX721328 MPT721328 MZP721328 NJL721328 NTH721328 ODD721328 OMZ721328 OWV721328 PGR721328 PQN721328 QAJ721328 QKF721328 QUB721328 RDX721328 RNT721328 RXP721328 SHL721328 SRH721328 TBD721328 TKZ721328 TUV721328 UER721328 UON721328 UYJ721328 VIF721328 VSB721328 WBX721328 WLT721328 WVP721328 H721338 JD721338 SZ721338 ACV721338 AMR721338 AWN721338 BGJ721338 BQF721338 CAB721338 CJX721338 CTT721338 DDP721338 DNL721338 DXH721338 EHD721338 EQZ721338 FAV721338 FKR721338 FUN721338 GEJ721338 GOF721338 GYB721338 HHX721338 HRT721338 IBP721338 ILL721338 IVH721338 JFD721338 JOZ721338 JYV721338 KIR721338 KSN721338 LCJ721338 LMF721338 LWB721338 MFX721338 MPT721338 MZP721338 NJL721338 NTH721338 ODD721338 OMZ721338 OWV721338 PGR721338 PQN721338 QAJ721338 QKF721338 QUB721338 RDX721338 RNT721338 RXP721338 SHL721338 SRH721338 TBD721338 TKZ721338 TUV721338 UER721338 UON721338 UYJ721338 VIF721338 VSB721338 WBX721338 WLT721338 WVP721338 H721340 JD721340 SZ721340 ACV721340 AMR721340 AWN721340 BGJ721340 BQF721340 CAB721340 CJX721340 CTT721340 DDP721340 DNL721340 DXH721340 EHD721340 EQZ721340 FAV721340 FKR721340 FUN721340 GEJ721340 GOF721340 GYB721340 HHX721340 HRT721340 IBP721340 ILL721340 IVH721340 JFD721340 JOZ721340 JYV721340 KIR721340 KSN721340 LCJ721340 LMF721340 LWB721340 MFX721340 MPT721340 MZP721340 NJL721340 NTH721340 ODD721340 OMZ721340 OWV721340 PGR721340 PQN721340 QAJ721340 QKF721340 QUB721340 RDX721340 RNT721340 RXP721340 SHL721340 SRH721340 TBD721340 TKZ721340 TUV721340 UER721340 UON721340 UYJ721340 VIF721340 VSB721340 WBX721340 WLT721340 WVP721340 H721350 JD721350 SZ721350 ACV721350 AMR721350 AWN721350 BGJ721350 BQF721350 CAB721350 CJX721350 CTT721350 DDP721350 DNL721350 DXH721350 EHD721350 EQZ721350 FAV721350 FKR721350 FUN721350 GEJ721350 GOF721350 GYB721350 HHX721350 HRT721350 IBP721350 ILL721350 IVH721350 JFD721350 JOZ721350 JYV721350 KIR721350 KSN721350 LCJ721350 LMF721350 LWB721350 MFX721350 MPT721350 MZP721350 NJL721350 NTH721350 ODD721350 OMZ721350 OWV721350 PGR721350 PQN721350 QAJ721350 QKF721350 QUB721350 RDX721350 RNT721350 RXP721350 SHL721350 SRH721350 TBD721350 TKZ721350 TUV721350 UER721350 UON721350 UYJ721350 VIF721350 VSB721350 WBX721350 WLT721350 WVP721350 H721352 JD721352 SZ721352 ACV721352 AMR721352 AWN721352 BGJ721352 BQF721352 CAB721352 CJX721352 CTT721352 DDP721352 DNL721352 DXH721352 EHD721352 EQZ721352 FAV721352 FKR721352 FUN721352 GEJ721352 GOF721352 GYB721352 HHX721352 HRT721352 IBP721352 ILL721352 IVH721352 JFD721352 JOZ721352 JYV721352 KIR721352 KSN721352 LCJ721352 LMF721352 LWB721352 MFX721352 MPT721352 MZP721352 NJL721352 NTH721352 ODD721352 OMZ721352 OWV721352 PGR721352 PQN721352 QAJ721352 QKF721352 QUB721352 RDX721352 RNT721352 RXP721352 SHL721352 SRH721352 TBD721352 TKZ721352 TUV721352 UER721352 UON721352 UYJ721352 VIF721352 VSB721352 WBX721352 WLT721352 WVP721352 H721362 JD721362 SZ721362 ACV721362 AMR721362 AWN721362 BGJ721362 BQF721362 CAB721362 CJX721362 CTT721362 DDP721362 DNL721362 DXH721362 EHD721362 EQZ721362 FAV721362 FKR721362 FUN721362 GEJ721362 GOF721362 GYB721362 HHX721362 HRT721362 IBP721362 ILL721362 IVH721362 JFD721362 JOZ721362 JYV721362 KIR721362 KSN721362 LCJ721362 LMF721362 LWB721362 MFX721362 MPT721362 MZP721362 NJL721362 NTH721362 ODD721362 OMZ721362 OWV721362 PGR721362 PQN721362 QAJ721362 QKF721362 QUB721362 RDX721362 RNT721362 RXP721362 SHL721362 SRH721362 TBD721362 TKZ721362 TUV721362 UER721362 UON721362 UYJ721362 VIF721362 VSB721362 WBX721362 WLT721362 WVP721362 H721364 JD721364 SZ721364 ACV721364 AMR721364 AWN721364 BGJ721364 BQF721364 CAB721364 CJX721364 CTT721364 DDP721364 DNL721364 DXH721364 EHD721364 EQZ721364 FAV721364 FKR721364 FUN721364 GEJ721364 GOF721364 GYB721364 HHX721364 HRT721364 IBP721364 ILL721364 IVH721364 JFD721364 JOZ721364 JYV721364 KIR721364 KSN721364 LCJ721364 LMF721364 LWB721364 MFX721364 MPT721364 MZP721364 NJL721364 NTH721364 ODD721364 OMZ721364 OWV721364 PGR721364 PQN721364 QAJ721364 QKF721364 QUB721364 RDX721364 RNT721364 RXP721364 SHL721364 SRH721364 TBD721364 TKZ721364 TUV721364 UER721364 UON721364 UYJ721364 VIF721364 VSB721364 WBX721364 WLT721364 WVP721364 H786742 JD786742 SZ786742 ACV786742 AMR786742 AWN786742 BGJ786742 BQF786742 CAB786742 CJX786742 CTT786742 DDP786742 DNL786742 DXH786742 EHD786742 EQZ786742 FAV786742 FKR786742 FUN786742 GEJ786742 GOF786742 GYB786742 HHX786742 HRT786742 IBP786742 ILL786742 IVH786742 JFD786742 JOZ786742 JYV786742 KIR786742 KSN786742 LCJ786742 LMF786742 LWB786742 MFX786742 MPT786742 MZP786742 NJL786742 NTH786742 ODD786742 OMZ786742 OWV786742 PGR786742 PQN786742 QAJ786742 QKF786742 QUB786742 RDX786742 RNT786742 RXP786742 SHL786742 SRH786742 TBD786742 TKZ786742 TUV786742 UER786742 UON786742 UYJ786742 VIF786742 VSB786742 WBX786742 WLT786742 WVP786742 H786744 JD786744 SZ786744 ACV786744 AMR786744 AWN786744 BGJ786744 BQF786744 CAB786744 CJX786744 CTT786744 DDP786744 DNL786744 DXH786744 EHD786744 EQZ786744 FAV786744 FKR786744 FUN786744 GEJ786744 GOF786744 GYB786744 HHX786744 HRT786744 IBP786744 ILL786744 IVH786744 JFD786744 JOZ786744 JYV786744 KIR786744 KSN786744 LCJ786744 LMF786744 LWB786744 MFX786744 MPT786744 MZP786744 NJL786744 NTH786744 ODD786744 OMZ786744 OWV786744 PGR786744 PQN786744 QAJ786744 QKF786744 QUB786744 RDX786744 RNT786744 RXP786744 SHL786744 SRH786744 TBD786744 TKZ786744 TUV786744 UER786744 UON786744 UYJ786744 VIF786744 VSB786744 WBX786744 WLT786744 WVP786744 H786754 JD786754 SZ786754 ACV786754 AMR786754 AWN786754 BGJ786754 BQF786754 CAB786754 CJX786754 CTT786754 DDP786754 DNL786754 DXH786754 EHD786754 EQZ786754 FAV786754 FKR786754 FUN786754 GEJ786754 GOF786754 GYB786754 HHX786754 HRT786754 IBP786754 ILL786754 IVH786754 JFD786754 JOZ786754 JYV786754 KIR786754 KSN786754 LCJ786754 LMF786754 LWB786754 MFX786754 MPT786754 MZP786754 NJL786754 NTH786754 ODD786754 OMZ786754 OWV786754 PGR786754 PQN786754 QAJ786754 QKF786754 QUB786754 RDX786754 RNT786754 RXP786754 SHL786754 SRH786754 TBD786754 TKZ786754 TUV786754 UER786754 UON786754 UYJ786754 VIF786754 VSB786754 WBX786754 WLT786754 WVP786754 H786756 JD786756 SZ786756 ACV786756 AMR786756 AWN786756 BGJ786756 BQF786756 CAB786756 CJX786756 CTT786756 DDP786756 DNL786756 DXH786756 EHD786756 EQZ786756 FAV786756 FKR786756 FUN786756 GEJ786756 GOF786756 GYB786756 HHX786756 HRT786756 IBP786756 ILL786756 IVH786756 JFD786756 JOZ786756 JYV786756 KIR786756 KSN786756 LCJ786756 LMF786756 LWB786756 MFX786756 MPT786756 MZP786756 NJL786756 NTH786756 ODD786756 OMZ786756 OWV786756 PGR786756 PQN786756 QAJ786756 QKF786756 QUB786756 RDX786756 RNT786756 RXP786756 SHL786756 SRH786756 TBD786756 TKZ786756 TUV786756 UER786756 UON786756 UYJ786756 VIF786756 VSB786756 WBX786756 WLT786756 WVP786756 H786766 JD786766 SZ786766 ACV786766 AMR786766 AWN786766 BGJ786766 BQF786766 CAB786766 CJX786766 CTT786766 DDP786766 DNL786766 DXH786766 EHD786766 EQZ786766 FAV786766 FKR786766 FUN786766 GEJ786766 GOF786766 GYB786766 HHX786766 HRT786766 IBP786766 ILL786766 IVH786766 JFD786766 JOZ786766 JYV786766 KIR786766 KSN786766 LCJ786766 LMF786766 LWB786766 MFX786766 MPT786766 MZP786766 NJL786766 NTH786766 ODD786766 OMZ786766 OWV786766 PGR786766 PQN786766 QAJ786766 QKF786766 QUB786766 RDX786766 RNT786766 RXP786766 SHL786766 SRH786766 TBD786766 TKZ786766 TUV786766 UER786766 UON786766 UYJ786766 VIF786766 VSB786766 WBX786766 WLT786766 WVP786766 H786768 JD786768 SZ786768 ACV786768 AMR786768 AWN786768 BGJ786768 BQF786768 CAB786768 CJX786768 CTT786768 DDP786768 DNL786768 DXH786768 EHD786768 EQZ786768 FAV786768 FKR786768 FUN786768 GEJ786768 GOF786768 GYB786768 HHX786768 HRT786768 IBP786768 ILL786768 IVH786768 JFD786768 JOZ786768 JYV786768 KIR786768 KSN786768 LCJ786768 LMF786768 LWB786768 MFX786768 MPT786768 MZP786768 NJL786768 NTH786768 ODD786768 OMZ786768 OWV786768 PGR786768 PQN786768 QAJ786768 QKF786768 QUB786768 RDX786768 RNT786768 RXP786768 SHL786768 SRH786768 TBD786768 TKZ786768 TUV786768 UER786768 UON786768 UYJ786768 VIF786768 VSB786768 WBX786768 WLT786768 WVP786768 H786778 JD786778 SZ786778 ACV786778 AMR786778 AWN786778 BGJ786778 BQF786778 CAB786778 CJX786778 CTT786778 DDP786778 DNL786778 DXH786778 EHD786778 EQZ786778 FAV786778 FKR786778 FUN786778 GEJ786778 GOF786778 GYB786778 HHX786778 HRT786778 IBP786778 ILL786778 IVH786778 JFD786778 JOZ786778 JYV786778 KIR786778 KSN786778 LCJ786778 LMF786778 LWB786778 MFX786778 MPT786778 MZP786778 NJL786778 NTH786778 ODD786778 OMZ786778 OWV786778 PGR786778 PQN786778 QAJ786778 QKF786778 QUB786778 RDX786778 RNT786778 RXP786778 SHL786778 SRH786778 TBD786778 TKZ786778 TUV786778 UER786778 UON786778 UYJ786778 VIF786778 VSB786778 WBX786778 WLT786778 WVP786778 H786780 JD786780 SZ786780 ACV786780 AMR786780 AWN786780 BGJ786780 BQF786780 CAB786780 CJX786780 CTT786780 DDP786780 DNL786780 DXH786780 EHD786780 EQZ786780 FAV786780 FKR786780 FUN786780 GEJ786780 GOF786780 GYB786780 HHX786780 HRT786780 IBP786780 ILL786780 IVH786780 JFD786780 JOZ786780 JYV786780 KIR786780 KSN786780 LCJ786780 LMF786780 LWB786780 MFX786780 MPT786780 MZP786780 NJL786780 NTH786780 ODD786780 OMZ786780 OWV786780 PGR786780 PQN786780 QAJ786780 QKF786780 QUB786780 RDX786780 RNT786780 RXP786780 SHL786780 SRH786780 TBD786780 TKZ786780 TUV786780 UER786780 UON786780 UYJ786780 VIF786780 VSB786780 WBX786780 WLT786780 WVP786780 H786790 JD786790 SZ786790 ACV786790 AMR786790 AWN786790 BGJ786790 BQF786790 CAB786790 CJX786790 CTT786790 DDP786790 DNL786790 DXH786790 EHD786790 EQZ786790 FAV786790 FKR786790 FUN786790 GEJ786790 GOF786790 GYB786790 HHX786790 HRT786790 IBP786790 ILL786790 IVH786790 JFD786790 JOZ786790 JYV786790 KIR786790 KSN786790 LCJ786790 LMF786790 LWB786790 MFX786790 MPT786790 MZP786790 NJL786790 NTH786790 ODD786790 OMZ786790 OWV786790 PGR786790 PQN786790 QAJ786790 QKF786790 QUB786790 RDX786790 RNT786790 RXP786790 SHL786790 SRH786790 TBD786790 TKZ786790 TUV786790 UER786790 UON786790 UYJ786790 VIF786790 VSB786790 WBX786790 WLT786790 WVP786790 H786792 JD786792 SZ786792 ACV786792 AMR786792 AWN786792 BGJ786792 BQF786792 CAB786792 CJX786792 CTT786792 DDP786792 DNL786792 DXH786792 EHD786792 EQZ786792 FAV786792 FKR786792 FUN786792 GEJ786792 GOF786792 GYB786792 HHX786792 HRT786792 IBP786792 ILL786792 IVH786792 JFD786792 JOZ786792 JYV786792 KIR786792 KSN786792 LCJ786792 LMF786792 LWB786792 MFX786792 MPT786792 MZP786792 NJL786792 NTH786792 ODD786792 OMZ786792 OWV786792 PGR786792 PQN786792 QAJ786792 QKF786792 QUB786792 RDX786792 RNT786792 RXP786792 SHL786792 SRH786792 TBD786792 TKZ786792 TUV786792 UER786792 UON786792 UYJ786792 VIF786792 VSB786792 WBX786792 WLT786792 WVP786792 H786802 JD786802 SZ786802 ACV786802 AMR786802 AWN786802 BGJ786802 BQF786802 CAB786802 CJX786802 CTT786802 DDP786802 DNL786802 DXH786802 EHD786802 EQZ786802 FAV786802 FKR786802 FUN786802 GEJ786802 GOF786802 GYB786802 HHX786802 HRT786802 IBP786802 ILL786802 IVH786802 JFD786802 JOZ786802 JYV786802 KIR786802 KSN786802 LCJ786802 LMF786802 LWB786802 MFX786802 MPT786802 MZP786802 NJL786802 NTH786802 ODD786802 OMZ786802 OWV786802 PGR786802 PQN786802 QAJ786802 QKF786802 QUB786802 RDX786802 RNT786802 RXP786802 SHL786802 SRH786802 TBD786802 TKZ786802 TUV786802 UER786802 UON786802 UYJ786802 VIF786802 VSB786802 WBX786802 WLT786802 WVP786802 H786804 JD786804 SZ786804 ACV786804 AMR786804 AWN786804 BGJ786804 BQF786804 CAB786804 CJX786804 CTT786804 DDP786804 DNL786804 DXH786804 EHD786804 EQZ786804 FAV786804 FKR786804 FUN786804 GEJ786804 GOF786804 GYB786804 HHX786804 HRT786804 IBP786804 ILL786804 IVH786804 JFD786804 JOZ786804 JYV786804 KIR786804 KSN786804 LCJ786804 LMF786804 LWB786804 MFX786804 MPT786804 MZP786804 NJL786804 NTH786804 ODD786804 OMZ786804 OWV786804 PGR786804 PQN786804 QAJ786804 QKF786804 QUB786804 RDX786804 RNT786804 RXP786804 SHL786804 SRH786804 TBD786804 TKZ786804 TUV786804 UER786804 UON786804 UYJ786804 VIF786804 VSB786804 WBX786804 WLT786804 WVP786804 H786814 JD786814 SZ786814 ACV786814 AMR786814 AWN786814 BGJ786814 BQF786814 CAB786814 CJX786814 CTT786814 DDP786814 DNL786814 DXH786814 EHD786814 EQZ786814 FAV786814 FKR786814 FUN786814 GEJ786814 GOF786814 GYB786814 HHX786814 HRT786814 IBP786814 ILL786814 IVH786814 JFD786814 JOZ786814 JYV786814 KIR786814 KSN786814 LCJ786814 LMF786814 LWB786814 MFX786814 MPT786814 MZP786814 NJL786814 NTH786814 ODD786814 OMZ786814 OWV786814 PGR786814 PQN786814 QAJ786814 QKF786814 QUB786814 RDX786814 RNT786814 RXP786814 SHL786814 SRH786814 TBD786814 TKZ786814 TUV786814 UER786814 UON786814 UYJ786814 VIF786814 VSB786814 WBX786814 WLT786814 WVP786814 H786816 JD786816 SZ786816 ACV786816 AMR786816 AWN786816 BGJ786816 BQF786816 CAB786816 CJX786816 CTT786816 DDP786816 DNL786816 DXH786816 EHD786816 EQZ786816 FAV786816 FKR786816 FUN786816 GEJ786816 GOF786816 GYB786816 HHX786816 HRT786816 IBP786816 ILL786816 IVH786816 JFD786816 JOZ786816 JYV786816 KIR786816 KSN786816 LCJ786816 LMF786816 LWB786816 MFX786816 MPT786816 MZP786816 NJL786816 NTH786816 ODD786816 OMZ786816 OWV786816 PGR786816 PQN786816 QAJ786816 QKF786816 QUB786816 RDX786816 RNT786816 RXP786816 SHL786816 SRH786816 TBD786816 TKZ786816 TUV786816 UER786816 UON786816 UYJ786816 VIF786816 VSB786816 WBX786816 WLT786816 WVP786816 H786826 JD786826 SZ786826 ACV786826 AMR786826 AWN786826 BGJ786826 BQF786826 CAB786826 CJX786826 CTT786826 DDP786826 DNL786826 DXH786826 EHD786826 EQZ786826 FAV786826 FKR786826 FUN786826 GEJ786826 GOF786826 GYB786826 HHX786826 HRT786826 IBP786826 ILL786826 IVH786826 JFD786826 JOZ786826 JYV786826 KIR786826 KSN786826 LCJ786826 LMF786826 LWB786826 MFX786826 MPT786826 MZP786826 NJL786826 NTH786826 ODD786826 OMZ786826 OWV786826 PGR786826 PQN786826 QAJ786826 QKF786826 QUB786826 RDX786826 RNT786826 RXP786826 SHL786826 SRH786826 TBD786826 TKZ786826 TUV786826 UER786826 UON786826 UYJ786826 VIF786826 VSB786826 WBX786826 WLT786826 WVP786826 H786828 JD786828 SZ786828 ACV786828 AMR786828 AWN786828 BGJ786828 BQF786828 CAB786828 CJX786828 CTT786828 DDP786828 DNL786828 DXH786828 EHD786828 EQZ786828 FAV786828 FKR786828 FUN786828 GEJ786828 GOF786828 GYB786828 HHX786828 HRT786828 IBP786828 ILL786828 IVH786828 JFD786828 JOZ786828 JYV786828 KIR786828 KSN786828 LCJ786828 LMF786828 LWB786828 MFX786828 MPT786828 MZP786828 NJL786828 NTH786828 ODD786828 OMZ786828 OWV786828 PGR786828 PQN786828 QAJ786828 QKF786828 QUB786828 RDX786828 RNT786828 RXP786828 SHL786828 SRH786828 TBD786828 TKZ786828 TUV786828 UER786828 UON786828 UYJ786828 VIF786828 VSB786828 WBX786828 WLT786828 WVP786828 H786838 JD786838 SZ786838 ACV786838 AMR786838 AWN786838 BGJ786838 BQF786838 CAB786838 CJX786838 CTT786838 DDP786838 DNL786838 DXH786838 EHD786838 EQZ786838 FAV786838 FKR786838 FUN786838 GEJ786838 GOF786838 GYB786838 HHX786838 HRT786838 IBP786838 ILL786838 IVH786838 JFD786838 JOZ786838 JYV786838 KIR786838 KSN786838 LCJ786838 LMF786838 LWB786838 MFX786838 MPT786838 MZP786838 NJL786838 NTH786838 ODD786838 OMZ786838 OWV786838 PGR786838 PQN786838 QAJ786838 QKF786838 QUB786838 RDX786838 RNT786838 RXP786838 SHL786838 SRH786838 TBD786838 TKZ786838 TUV786838 UER786838 UON786838 UYJ786838 VIF786838 VSB786838 WBX786838 WLT786838 WVP786838 H786840 JD786840 SZ786840 ACV786840 AMR786840 AWN786840 BGJ786840 BQF786840 CAB786840 CJX786840 CTT786840 DDP786840 DNL786840 DXH786840 EHD786840 EQZ786840 FAV786840 FKR786840 FUN786840 GEJ786840 GOF786840 GYB786840 HHX786840 HRT786840 IBP786840 ILL786840 IVH786840 JFD786840 JOZ786840 JYV786840 KIR786840 KSN786840 LCJ786840 LMF786840 LWB786840 MFX786840 MPT786840 MZP786840 NJL786840 NTH786840 ODD786840 OMZ786840 OWV786840 PGR786840 PQN786840 QAJ786840 QKF786840 QUB786840 RDX786840 RNT786840 RXP786840 SHL786840 SRH786840 TBD786840 TKZ786840 TUV786840 UER786840 UON786840 UYJ786840 VIF786840 VSB786840 WBX786840 WLT786840 WVP786840 H786850 JD786850 SZ786850 ACV786850 AMR786850 AWN786850 BGJ786850 BQF786850 CAB786850 CJX786850 CTT786850 DDP786850 DNL786850 DXH786850 EHD786850 EQZ786850 FAV786850 FKR786850 FUN786850 GEJ786850 GOF786850 GYB786850 HHX786850 HRT786850 IBP786850 ILL786850 IVH786850 JFD786850 JOZ786850 JYV786850 KIR786850 KSN786850 LCJ786850 LMF786850 LWB786850 MFX786850 MPT786850 MZP786850 NJL786850 NTH786850 ODD786850 OMZ786850 OWV786850 PGR786850 PQN786850 QAJ786850 QKF786850 QUB786850 RDX786850 RNT786850 RXP786850 SHL786850 SRH786850 TBD786850 TKZ786850 TUV786850 UER786850 UON786850 UYJ786850 VIF786850 VSB786850 WBX786850 WLT786850 WVP786850 H786852 JD786852 SZ786852 ACV786852 AMR786852 AWN786852 BGJ786852 BQF786852 CAB786852 CJX786852 CTT786852 DDP786852 DNL786852 DXH786852 EHD786852 EQZ786852 FAV786852 FKR786852 FUN786852 GEJ786852 GOF786852 GYB786852 HHX786852 HRT786852 IBP786852 ILL786852 IVH786852 JFD786852 JOZ786852 JYV786852 KIR786852 KSN786852 LCJ786852 LMF786852 LWB786852 MFX786852 MPT786852 MZP786852 NJL786852 NTH786852 ODD786852 OMZ786852 OWV786852 PGR786852 PQN786852 QAJ786852 QKF786852 QUB786852 RDX786852 RNT786852 RXP786852 SHL786852 SRH786852 TBD786852 TKZ786852 TUV786852 UER786852 UON786852 UYJ786852 VIF786852 VSB786852 WBX786852 WLT786852 WVP786852 H786862 JD786862 SZ786862 ACV786862 AMR786862 AWN786862 BGJ786862 BQF786862 CAB786862 CJX786862 CTT786862 DDP786862 DNL786862 DXH786862 EHD786862 EQZ786862 FAV786862 FKR786862 FUN786862 GEJ786862 GOF786862 GYB786862 HHX786862 HRT786862 IBP786862 ILL786862 IVH786862 JFD786862 JOZ786862 JYV786862 KIR786862 KSN786862 LCJ786862 LMF786862 LWB786862 MFX786862 MPT786862 MZP786862 NJL786862 NTH786862 ODD786862 OMZ786862 OWV786862 PGR786862 PQN786862 QAJ786862 QKF786862 QUB786862 RDX786862 RNT786862 RXP786862 SHL786862 SRH786862 TBD786862 TKZ786862 TUV786862 UER786862 UON786862 UYJ786862 VIF786862 VSB786862 WBX786862 WLT786862 WVP786862 H786864 JD786864 SZ786864 ACV786864 AMR786864 AWN786864 BGJ786864 BQF786864 CAB786864 CJX786864 CTT786864 DDP786864 DNL786864 DXH786864 EHD786864 EQZ786864 FAV786864 FKR786864 FUN786864 GEJ786864 GOF786864 GYB786864 HHX786864 HRT786864 IBP786864 ILL786864 IVH786864 JFD786864 JOZ786864 JYV786864 KIR786864 KSN786864 LCJ786864 LMF786864 LWB786864 MFX786864 MPT786864 MZP786864 NJL786864 NTH786864 ODD786864 OMZ786864 OWV786864 PGR786864 PQN786864 QAJ786864 QKF786864 QUB786864 RDX786864 RNT786864 RXP786864 SHL786864 SRH786864 TBD786864 TKZ786864 TUV786864 UER786864 UON786864 UYJ786864 VIF786864 VSB786864 WBX786864 WLT786864 WVP786864 H786874 JD786874 SZ786874 ACV786874 AMR786874 AWN786874 BGJ786874 BQF786874 CAB786874 CJX786874 CTT786874 DDP786874 DNL786874 DXH786874 EHD786874 EQZ786874 FAV786874 FKR786874 FUN786874 GEJ786874 GOF786874 GYB786874 HHX786874 HRT786874 IBP786874 ILL786874 IVH786874 JFD786874 JOZ786874 JYV786874 KIR786874 KSN786874 LCJ786874 LMF786874 LWB786874 MFX786874 MPT786874 MZP786874 NJL786874 NTH786874 ODD786874 OMZ786874 OWV786874 PGR786874 PQN786874 QAJ786874 QKF786874 QUB786874 RDX786874 RNT786874 RXP786874 SHL786874 SRH786874 TBD786874 TKZ786874 TUV786874 UER786874 UON786874 UYJ786874 VIF786874 VSB786874 WBX786874 WLT786874 WVP786874 H786876 JD786876 SZ786876 ACV786876 AMR786876 AWN786876 BGJ786876 BQF786876 CAB786876 CJX786876 CTT786876 DDP786876 DNL786876 DXH786876 EHD786876 EQZ786876 FAV786876 FKR786876 FUN786876 GEJ786876 GOF786876 GYB786876 HHX786876 HRT786876 IBP786876 ILL786876 IVH786876 JFD786876 JOZ786876 JYV786876 KIR786876 KSN786876 LCJ786876 LMF786876 LWB786876 MFX786876 MPT786876 MZP786876 NJL786876 NTH786876 ODD786876 OMZ786876 OWV786876 PGR786876 PQN786876 QAJ786876 QKF786876 QUB786876 RDX786876 RNT786876 RXP786876 SHL786876 SRH786876 TBD786876 TKZ786876 TUV786876 UER786876 UON786876 UYJ786876 VIF786876 VSB786876 WBX786876 WLT786876 WVP786876 H786886 JD786886 SZ786886 ACV786886 AMR786886 AWN786886 BGJ786886 BQF786886 CAB786886 CJX786886 CTT786886 DDP786886 DNL786886 DXH786886 EHD786886 EQZ786886 FAV786886 FKR786886 FUN786886 GEJ786886 GOF786886 GYB786886 HHX786886 HRT786886 IBP786886 ILL786886 IVH786886 JFD786886 JOZ786886 JYV786886 KIR786886 KSN786886 LCJ786886 LMF786886 LWB786886 MFX786886 MPT786886 MZP786886 NJL786886 NTH786886 ODD786886 OMZ786886 OWV786886 PGR786886 PQN786886 QAJ786886 QKF786886 QUB786886 RDX786886 RNT786886 RXP786886 SHL786886 SRH786886 TBD786886 TKZ786886 TUV786886 UER786886 UON786886 UYJ786886 VIF786886 VSB786886 WBX786886 WLT786886 WVP786886 H786888 JD786888 SZ786888 ACV786888 AMR786888 AWN786888 BGJ786888 BQF786888 CAB786888 CJX786888 CTT786888 DDP786888 DNL786888 DXH786888 EHD786888 EQZ786888 FAV786888 FKR786888 FUN786888 GEJ786888 GOF786888 GYB786888 HHX786888 HRT786888 IBP786888 ILL786888 IVH786888 JFD786888 JOZ786888 JYV786888 KIR786888 KSN786888 LCJ786888 LMF786888 LWB786888 MFX786888 MPT786888 MZP786888 NJL786888 NTH786888 ODD786888 OMZ786888 OWV786888 PGR786888 PQN786888 QAJ786888 QKF786888 QUB786888 RDX786888 RNT786888 RXP786888 SHL786888 SRH786888 TBD786888 TKZ786888 TUV786888 UER786888 UON786888 UYJ786888 VIF786888 VSB786888 WBX786888 WLT786888 WVP786888 H786898 JD786898 SZ786898 ACV786898 AMR786898 AWN786898 BGJ786898 BQF786898 CAB786898 CJX786898 CTT786898 DDP786898 DNL786898 DXH786898 EHD786898 EQZ786898 FAV786898 FKR786898 FUN786898 GEJ786898 GOF786898 GYB786898 HHX786898 HRT786898 IBP786898 ILL786898 IVH786898 JFD786898 JOZ786898 JYV786898 KIR786898 KSN786898 LCJ786898 LMF786898 LWB786898 MFX786898 MPT786898 MZP786898 NJL786898 NTH786898 ODD786898 OMZ786898 OWV786898 PGR786898 PQN786898 QAJ786898 QKF786898 QUB786898 RDX786898 RNT786898 RXP786898 SHL786898 SRH786898 TBD786898 TKZ786898 TUV786898 UER786898 UON786898 UYJ786898 VIF786898 VSB786898 WBX786898 WLT786898 WVP786898 H786900 JD786900 SZ786900 ACV786900 AMR786900 AWN786900 BGJ786900 BQF786900 CAB786900 CJX786900 CTT786900 DDP786900 DNL786900 DXH786900 EHD786900 EQZ786900 FAV786900 FKR786900 FUN786900 GEJ786900 GOF786900 GYB786900 HHX786900 HRT786900 IBP786900 ILL786900 IVH786900 JFD786900 JOZ786900 JYV786900 KIR786900 KSN786900 LCJ786900 LMF786900 LWB786900 MFX786900 MPT786900 MZP786900 NJL786900 NTH786900 ODD786900 OMZ786900 OWV786900 PGR786900 PQN786900 QAJ786900 QKF786900 QUB786900 RDX786900 RNT786900 RXP786900 SHL786900 SRH786900 TBD786900 TKZ786900 TUV786900 UER786900 UON786900 UYJ786900 VIF786900 VSB786900 WBX786900 WLT786900 WVP786900 H852278 JD852278 SZ852278 ACV852278 AMR852278 AWN852278 BGJ852278 BQF852278 CAB852278 CJX852278 CTT852278 DDP852278 DNL852278 DXH852278 EHD852278 EQZ852278 FAV852278 FKR852278 FUN852278 GEJ852278 GOF852278 GYB852278 HHX852278 HRT852278 IBP852278 ILL852278 IVH852278 JFD852278 JOZ852278 JYV852278 KIR852278 KSN852278 LCJ852278 LMF852278 LWB852278 MFX852278 MPT852278 MZP852278 NJL852278 NTH852278 ODD852278 OMZ852278 OWV852278 PGR852278 PQN852278 QAJ852278 QKF852278 QUB852278 RDX852278 RNT852278 RXP852278 SHL852278 SRH852278 TBD852278 TKZ852278 TUV852278 UER852278 UON852278 UYJ852278 VIF852278 VSB852278 WBX852278 WLT852278 WVP852278 H852280 JD852280 SZ852280 ACV852280 AMR852280 AWN852280 BGJ852280 BQF852280 CAB852280 CJX852280 CTT852280 DDP852280 DNL852280 DXH852280 EHD852280 EQZ852280 FAV852280 FKR852280 FUN852280 GEJ852280 GOF852280 GYB852280 HHX852280 HRT852280 IBP852280 ILL852280 IVH852280 JFD852280 JOZ852280 JYV852280 KIR852280 KSN852280 LCJ852280 LMF852280 LWB852280 MFX852280 MPT852280 MZP852280 NJL852280 NTH852280 ODD852280 OMZ852280 OWV852280 PGR852280 PQN852280 QAJ852280 QKF852280 QUB852280 RDX852280 RNT852280 RXP852280 SHL852280 SRH852280 TBD852280 TKZ852280 TUV852280 UER852280 UON852280 UYJ852280 VIF852280 VSB852280 WBX852280 WLT852280 WVP852280 H852290 JD852290 SZ852290 ACV852290 AMR852290 AWN852290 BGJ852290 BQF852290 CAB852290 CJX852290 CTT852290 DDP852290 DNL852290 DXH852290 EHD852290 EQZ852290 FAV852290 FKR852290 FUN852290 GEJ852290 GOF852290 GYB852290 HHX852290 HRT852290 IBP852290 ILL852290 IVH852290 JFD852290 JOZ852290 JYV852290 KIR852290 KSN852290 LCJ852290 LMF852290 LWB852290 MFX852290 MPT852290 MZP852290 NJL852290 NTH852290 ODD852290 OMZ852290 OWV852290 PGR852290 PQN852290 QAJ852290 QKF852290 QUB852290 RDX852290 RNT852290 RXP852290 SHL852290 SRH852290 TBD852290 TKZ852290 TUV852290 UER852290 UON852290 UYJ852290 VIF852290 VSB852290 WBX852290 WLT852290 WVP852290 H852292 JD852292 SZ852292 ACV852292 AMR852292 AWN852292 BGJ852292 BQF852292 CAB852292 CJX852292 CTT852292 DDP852292 DNL852292 DXH852292 EHD852292 EQZ852292 FAV852292 FKR852292 FUN852292 GEJ852292 GOF852292 GYB852292 HHX852292 HRT852292 IBP852292 ILL852292 IVH852292 JFD852292 JOZ852292 JYV852292 KIR852292 KSN852292 LCJ852292 LMF852292 LWB852292 MFX852292 MPT852292 MZP852292 NJL852292 NTH852292 ODD852292 OMZ852292 OWV852292 PGR852292 PQN852292 QAJ852292 QKF852292 QUB852292 RDX852292 RNT852292 RXP852292 SHL852292 SRH852292 TBD852292 TKZ852292 TUV852292 UER852292 UON852292 UYJ852292 VIF852292 VSB852292 WBX852292 WLT852292 WVP852292 H852302 JD852302 SZ852302 ACV852302 AMR852302 AWN852302 BGJ852302 BQF852302 CAB852302 CJX852302 CTT852302 DDP852302 DNL852302 DXH852302 EHD852302 EQZ852302 FAV852302 FKR852302 FUN852302 GEJ852302 GOF852302 GYB852302 HHX852302 HRT852302 IBP852302 ILL852302 IVH852302 JFD852302 JOZ852302 JYV852302 KIR852302 KSN852302 LCJ852302 LMF852302 LWB852302 MFX852302 MPT852302 MZP852302 NJL852302 NTH852302 ODD852302 OMZ852302 OWV852302 PGR852302 PQN852302 QAJ852302 QKF852302 QUB852302 RDX852302 RNT852302 RXP852302 SHL852302 SRH852302 TBD852302 TKZ852302 TUV852302 UER852302 UON852302 UYJ852302 VIF852302 VSB852302 WBX852302 WLT852302 WVP852302 H852304 JD852304 SZ852304 ACV852304 AMR852304 AWN852304 BGJ852304 BQF852304 CAB852304 CJX852304 CTT852304 DDP852304 DNL852304 DXH852304 EHD852304 EQZ852304 FAV852304 FKR852304 FUN852304 GEJ852304 GOF852304 GYB852304 HHX852304 HRT852304 IBP852304 ILL852304 IVH852304 JFD852304 JOZ852304 JYV852304 KIR852304 KSN852304 LCJ852304 LMF852304 LWB852304 MFX852304 MPT852304 MZP852304 NJL852304 NTH852304 ODD852304 OMZ852304 OWV852304 PGR852304 PQN852304 QAJ852304 QKF852304 QUB852304 RDX852304 RNT852304 RXP852304 SHL852304 SRH852304 TBD852304 TKZ852304 TUV852304 UER852304 UON852304 UYJ852304 VIF852304 VSB852304 WBX852304 WLT852304 WVP852304 H852314 JD852314 SZ852314 ACV852314 AMR852314 AWN852314 BGJ852314 BQF852314 CAB852314 CJX852314 CTT852314 DDP852314 DNL852314 DXH852314 EHD852314 EQZ852314 FAV852314 FKR852314 FUN852314 GEJ852314 GOF852314 GYB852314 HHX852314 HRT852314 IBP852314 ILL852314 IVH852314 JFD852314 JOZ852314 JYV852314 KIR852314 KSN852314 LCJ852314 LMF852314 LWB852314 MFX852314 MPT852314 MZP852314 NJL852314 NTH852314 ODD852314 OMZ852314 OWV852314 PGR852314 PQN852314 QAJ852314 QKF852314 QUB852314 RDX852314 RNT852314 RXP852314 SHL852314 SRH852314 TBD852314 TKZ852314 TUV852314 UER852314 UON852314 UYJ852314 VIF852314 VSB852314 WBX852314 WLT852314 WVP852314 H852316 JD852316 SZ852316 ACV852316 AMR852316 AWN852316 BGJ852316 BQF852316 CAB852316 CJX852316 CTT852316 DDP852316 DNL852316 DXH852316 EHD852316 EQZ852316 FAV852316 FKR852316 FUN852316 GEJ852316 GOF852316 GYB852316 HHX852316 HRT852316 IBP852316 ILL852316 IVH852316 JFD852316 JOZ852316 JYV852316 KIR852316 KSN852316 LCJ852316 LMF852316 LWB852316 MFX852316 MPT852316 MZP852316 NJL852316 NTH852316 ODD852316 OMZ852316 OWV852316 PGR852316 PQN852316 QAJ852316 QKF852316 QUB852316 RDX852316 RNT852316 RXP852316 SHL852316 SRH852316 TBD852316 TKZ852316 TUV852316 UER852316 UON852316 UYJ852316 VIF852316 VSB852316 WBX852316 WLT852316 WVP852316 H852326 JD852326 SZ852326 ACV852326 AMR852326 AWN852326 BGJ852326 BQF852326 CAB852326 CJX852326 CTT852326 DDP852326 DNL852326 DXH852326 EHD852326 EQZ852326 FAV852326 FKR852326 FUN852326 GEJ852326 GOF852326 GYB852326 HHX852326 HRT852326 IBP852326 ILL852326 IVH852326 JFD852326 JOZ852326 JYV852326 KIR852326 KSN852326 LCJ852326 LMF852326 LWB852326 MFX852326 MPT852326 MZP852326 NJL852326 NTH852326 ODD852326 OMZ852326 OWV852326 PGR852326 PQN852326 QAJ852326 QKF852326 QUB852326 RDX852326 RNT852326 RXP852326 SHL852326 SRH852326 TBD852326 TKZ852326 TUV852326 UER852326 UON852326 UYJ852326 VIF852326 VSB852326 WBX852326 WLT852326 WVP852326 H852328 JD852328 SZ852328 ACV852328 AMR852328 AWN852328 BGJ852328 BQF852328 CAB852328 CJX852328 CTT852328 DDP852328 DNL852328 DXH852328 EHD852328 EQZ852328 FAV852328 FKR852328 FUN852328 GEJ852328 GOF852328 GYB852328 HHX852328 HRT852328 IBP852328 ILL852328 IVH852328 JFD852328 JOZ852328 JYV852328 KIR852328 KSN852328 LCJ852328 LMF852328 LWB852328 MFX852328 MPT852328 MZP852328 NJL852328 NTH852328 ODD852328 OMZ852328 OWV852328 PGR852328 PQN852328 QAJ852328 QKF852328 QUB852328 RDX852328 RNT852328 RXP852328 SHL852328 SRH852328 TBD852328 TKZ852328 TUV852328 UER852328 UON852328 UYJ852328 VIF852328 VSB852328 WBX852328 WLT852328 WVP852328 H852338 JD852338 SZ852338 ACV852338 AMR852338 AWN852338 BGJ852338 BQF852338 CAB852338 CJX852338 CTT852338 DDP852338 DNL852338 DXH852338 EHD852338 EQZ852338 FAV852338 FKR852338 FUN852338 GEJ852338 GOF852338 GYB852338 HHX852338 HRT852338 IBP852338 ILL852338 IVH852338 JFD852338 JOZ852338 JYV852338 KIR852338 KSN852338 LCJ852338 LMF852338 LWB852338 MFX852338 MPT852338 MZP852338 NJL852338 NTH852338 ODD852338 OMZ852338 OWV852338 PGR852338 PQN852338 QAJ852338 QKF852338 QUB852338 RDX852338 RNT852338 RXP852338 SHL852338 SRH852338 TBD852338 TKZ852338 TUV852338 UER852338 UON852338 UYJ852338 VIF852338 VSB852338 WBX852338 WLT852338 WVP852338 H852340 JD852340 SZ852340 ACV852340 AMR852340 AWN852340 BGJ852340 BQF852340 CAB852340 CJX852340 CTT852340 DDP852340 DNL852340 DXH852340 EHD852340 EQZ852340 FAV852340 FKR852340 FUN852340 GEJ852340 GOF852340 GYB852340 HHX852340 HRT852340 IBP852340 ILL852340 IVH852340 JFD852340 JOZ852340 JYV852340 KIR852340 KSN852340 LCJ852340 LMF852340 LWB852340 MFX852340 MPT852340 MZP852340 NJL852340 NTH852340 ODD852340 OMZ852340 OWV852340 PGR852340 PQN852340 QAJ852340 QKF852340 QUB852340 RDX852340 RNT852340 RXP852340 SHL852340 SRH852340 TBD852340 TKZ852340 TUV852340 UER852340 UON852340 UYJ852340 VIF852340 VSB852340 WBX852340 WLT852340 WVP852340 H852350 JD852350 SZ852350 ACV852350 AMR852350 AWN852350 BGJ852350 BQF852350 CAB852350 CJX852350 CTT852350 DDP852350 DNL852350 DXH852350 EHD852350 EQZ852350 FAV852350 FKR852350 FUN852350 GEJ852350 GOF852350 GYB852350 HHX852350 HRT852350 IBP852350 ILL852350 IVH852350 JFD852350 JOZ852350 JYV852350 KIR852350 KSN852350 LCJ852350 LMF852350 LWB852350 MFX852350 MPT852350 MZP852350 NJL852350 NTH852350 ODD852350 OMZ852350 OWV852350 PGR852350 PQN852350 QAJ852350 QKF852350 QUB852350 RDX852350 RNT852350 RXP852350 SHL852350 SRH852350 TBD852350 TKZ852350 TUV852350 UER852350 UON852350 UYJ852350 VIF852350 VSB852350 WBX852350 WLT852350 WVP852350 H852352 JD852352 SZ852352 ACV852352 AMR852352 AWN852352 BGJ852352 BQF852352 CAB852352 CJX852352 CTT852352 DDP852352 DNL852352 DXH852352 EHD852352 EQZ852352 FAV852352 FKR852352 FUN852352 GEJ852352 GOF852352 GYB852352 HHX852352 HRT852352 IBP852352 ILL852352 IVH852352 JFD852352 JOZ852352 JYV852352 KIR852352 KSN852352 LCJ852352 LMF852352 LWB852352 MFX852352 MPT852352 MZP852352 NJL852352 NTH852352 ODD852352 OMZ852352 OWV852352 PGR852352 PQN852352 QAJ852352 QKF852352 QUB852352 RDX852352 RNT852352 RXP852352 SHL852352 SRH852352 TBD852352 TKZ852352 TUV852352 UER852352 UON852352 UYJ852352 VIF852352 VSB852352 WBX852352 WLT852352 WVP852352 H852362 JD852362 SZ852362 ACV852362 AMR852362 AWN852362 BGJ852362 BQF852362 CAB852362 CJX852362 CTT852362 DDP852362 DNL852362 DXH852362 EHD852362 EQZ852362 FAV852362 FKR852362 FUN852362 GEJ852362 GOF852362 GYB852362 HHX852362 HRT852362 IBP852362 ILL852362 IVH852362 JFD852362 JOZ852362 JYV852362 KIR852362 KSN852362 LCJ852362 LMF852362 LWB852362 MFX852362 MPT852362 MZP852362 NJL852362 NTH852362 ODD852362 OMZ852362 OWV852362 PGR852362 PQN852362 QAJ852362 QKF852362 QUB852362 RDX852362 RNT852362 RXP852362 SHL852362 SRH852362 TBD852362 TKZ852362 TUV852362 UER852362 UON852362 UYJ852362 VIF852362 VSB852362 WBX852362 WLT852362 WVP852362 H852364 JD852364 SZ852364 ACV852364 AMR852364 AWN852364 BGJ852364 BQF852364 CAB852364 CJX852364 CTT852364 DDP852364 DNL852364 DXH852364 EHD852364 EQZ852364 FAV852364 FKR852364 FUN852364 GEJ852364 GOF852364 GYB852364 HHX852364 HRT852364 IBP852364 ILL852364 IVH852364 JFD852364 JOZ852364 JYV852364 KIR852364 KSN852364 LCJ852364 LMF852364 LWB852364 MFX852364 MPT852364 MZP852364 NJL852364 NTH852364 ODD852364 OMZ852364 OWV852364 PGR852364 PQN852364 QAJ852364 QKF852364 QUB852364 RDX852364 RNT852364 RXP852364 SHL852364 SRH852364 TBD852364 TKZ852364 TUV852364 UER852364 UON852364 UYJ852364 VIF852364 VSB852364 WBX852364 WLT852364 WVP852364 H852374 JD852374 SZ852374 ACV852374 AMR852374 AWN852374 BGJ852374 BQF852374 CAB852374 CJX852374 CTT852374 DDP852374 DNL852374 DXH852374 EHD852374 EQZ852374 FAV852374 FKR852374 FUN852374 GEJ852374 GOF852374 GYB852374 HHX852374 HRT852374 IBP852374 ILL852374 IVH852374 JFD852374 JOZ852374 JYV852374 KIR852374 KSN852374 LCJ852374 LMF852374 LWB852374 MFX852374 MPT852374 MZP852374 NJL852374 NTH852374 ODD852374 OMZ852374 OWV852374 PGR852374 PQN852374 QAJ852374 QKF852374 QUB852374 RDX852374 RNT852374 RXP852374 SHL852374 SRH852374 TBD852374 TKZ852374 TUV852374 UER852374 UON852374 UYJ852374 VIF852374 VSB852374 WBX852374 WLT852374 WVP852374 H852376 JD852376 SZ852376 ACV852376 AMR852376 AWN852376 BGJ852376 BQF852376 CAB852376 CJX852376 CTT852376 DDP852376 DNL852376 DXH852376 EHD852376 EQZ852376 FAV852376 FKR852376 FUN852376 GEJ852376 GOF852376 GYB852376 HHX852376 HRT852376 IBP852376 ILL852376 IVH852376 JFD852376 JOZ852376 JYV852376 KIR852376 KSN852376 LCJ852376 LMF852376 LWB852376 MFX852376 MPT852376 MZP852376 NJL852376 NTH852376 ODD852376 OMZ852376 OWV852376 PGR852376 PQN852376 QAJ852376 QKF852376 QUB852376 RDX852376 RNT852376 RXP852376 SHL852376 SRH852376 TBD852376 TKZ852376 TUV852376 UER852376 UON852376 UYJ852376 VIF852376 VSB852376 WBX852376 WLT852376 WVP852376 H852386 JD852386 SZ852386 ACV852386 AMR852386 AWN852386 BGJ852386 BQF852386 CAB852386 CJX852386 CTT852386 DDP852386 DNL852386 DXH852386 EHD852386 EQZ852386 FAV852386 FKR852386 FUN852386 GEJ852386 GOF852386 GYB852386 HHX852386 HRT852386 IBP852386 ILL852386 IVH852386 JFD852386 JOZ852386 JYV852386 KIR852386 KSN852386 LCJ852386 LMF852386 LWB852386 MFX852386 MPT852386 MZP852386 NJL852386 NTH852386 ODD852386 OMZ852386 OWV852386 PGR852386 PQN852386 QAJ852386 QKF852386 QUB852386 RDX852386 RNT852386 RXP852386 SHL852386 SRH852386 TBD852386 TKZ852386 TUV852386 UER852386 UON852386 UYJ852386 VIF852386 VSB852386 WBX852386 WLT852386 WVP852386 H852388 JD852388 SZ852388 ACV852388 AMR852388 AWN852388 BGJ852388 BQF852388 CAB852388 CJX852388 CTT852388 DDP852388 DNL852388 DXH852388 EHD852388 EQZ852388 FAV852388 FKR852388 FUN852388 GEJ852388 GOF852388 GYB852388 HHX852388 HRT852388 IBP852388 ILL852388 IVH852388 JFD852388 JOZ852388 JYV852388 KIR852388 KSN852388 LCJ852388 LMF852388 LWB852388 MFX852388 MPT852388 MZP852388 NJL852388 NTH852388 ODD852388 OMZ852388 OWV852388 PGR852388 PQN852388 QAJ852388 QKF852388 QUB852388 RDX852388 RNT852388 RXP852388 SHL852388 SRH852388 TBD852388 TKZ852388 TUV852388 UER852388 UON852388 UYJ852388 VIF852388 VSB852388 WBX852388 WLT852388 WVP852388 H852398 JD852398 SZ852398 ACV852398 AMR852398 AWN852398 BGJ852398 BQF852398 CAB852398 CJX852398 CTT852398 DDP852398 DNL852398 DXH852398 EHD852398 EQZ852398 FAV852398 FKR852398 FUN852398 GEJ852398 GOF852398 GYB852398 HHX852398 HRT852398 IBP852398 ILL852398 IVH852398 JFD852398 JOZ852398 JYV852398 KIR852398 KSN852398 LCJ852398 LMF852398 LWB852398 MFX852398 MPT852398 MZP852398 NJL852398 NTH852398 ODD852398 OMZ852398 OWV852398 PGR852398 PQN852398 QAJ852398 QKF852398 QUB852398 RDX852398 RNT852398 RXP852398 SHL852398 SRH852398 TBD852398 TKZ852398 TUV852398 UER852398 UON852398 UYJ852398 VIF852398 VSB852398 WBX852398 WLT852398 WVP852398 H852400 JD852400 SZ852400 ACV852400 AMR852400 AWN852400 BGJ852400 BQF852400 CAB852400 CJX852400 CTT852400 DDP852400 DNL852400 DXH852400 EHD852400 EQZ852400 FAV852400 FKR852400 FUN852400 GEJ852400 GOF852400 GYB852400 HHX852400 HRT852400 IBP852400 ILL852400 IVH852400 JFD852400 JOZ852400 JYV852400 KIR852400 KSN852400 LCJ852400 LMF852400 LWB852400 MFX852400 MPT852400 MZP852400 NJL852400 NTH852400 ODD852400 OMZ852400 OWV852400 PGR852400 PQN852400 QAJ852400 QKF852400 QUB852400 RDX852400 RNT852400 RXP852400 SHL852400 SRH852400 TBD852400 TKZ852400 TUV852400 UER852400 UON852400 UYJ852400 VIF852400 VSB852400 WBX852400 WLT852400 WVP852400 H852410 JD852410 SZ852410 ACV852410 AMR852410 AWN852410 BGJ852410 BQF852410 CAB852410 CJX852410 CTT852410 DDP852410 DNL852410 DXH852410 EHD852410 EQZ852410 FAV852410 FKR852410 FUN852410 GEJ852410 GOF852410 GYB852410 HHX852410 HRT852410 IBP852410 ILL852410 IVH852410 JFD852410 JOZ852410 JYV852410 KIR852410 KSN852410 LCJ852410 LMF852410 LWB852410 MFX852410 MPT852410 MZP852410 NJL852410 NTH852410 ODD852410 OMZ852410 OWV852410 PGR852410 PQN852410 QAJ852410 QKF852410 QUB852410 RDX852410 RNT852410 RXP852410 SHL852410 SRH852410 TBD852410 TKZ852410 TUV852410 UER852410 UON852410 UYJ852410 VIF852410 VSB852410 WBX852410 WLT852410 WVP852410 H852412 JD852412 SZ852412 ACV852412 AMR852412 AWN852412 BGJ852412 BQF852412 CAB852412 CJX852412 CTT852412 DDP852412 DNL852412 DXH852412 EHD852412 EQZ852412 FAV852412 FKR852412 FUN852412 GEJ852412 GOF852412 GYB852412 HHX852412 HRT852412 IBP852412 ILL852412 IVH852412 JFD852412 JOZ852412 JYV852412 KIR852412 KSN852412 LCJ852412 LMF852412 LWB852412 MFX852412 MPT852412 MZP852412 NJL852412 NTH852412 ODD852412 OMZ852412 OWV852412 PGR852412 PQN852412 QAJ852412 QKF852412 QUB852412 RDX852412 RNT852412 RXP852412 SHL852412 SRH852412 TBD852412 TKZ852412 TUV852412 UER852412 UON852412 UYJ852412 VIF852412 VSB852412 WBX852412 WLT852412 WVP852412 H852422 JD852422 SZ852422 ACV852422 AMR852422 AWN852422 BGJ852422 BQF852422 CAB852422 CJX852422 CTT852422 DDP852422 DNL852422 DXH852422 EHD852422 EQZ852422 FAV852422 FKR852422 FUN852422 GEJ852422 GOF852422 GYB852422 HHX852422 HRT852422 IBP852422 ILL852422 IVH852422 JFD852422 JOZ852422 JYV852422 KIR852422 KSN852422 LCJ852422 LMF852422 LWB852422 MFX852422 MPT852422 MZP852422 NJL852422 NTH852422 ODD852422 OMZ852422 OWV852422 PGR852422 PQN852422 QAJ852422 QKF852422 QUB852422 RDX852422 RNT852422 RXP852422 SHL852422 SRH852422 TBD852422 TKZ852422 TUV852422 UER852422 UON852422 UYJ852422 VIF852422 VSB852422 WBX852422 WLT852422 WVP852422 H852424 JD852424 SZ852424 ACV852424 AMR852424 AWN852424 BGJ852424 BQF852424 CAB852424 CJX852424 CTT852424 DDP852424 DNL852424 DXH852424 EHD852424 EQZ852424 FAV852424 FKR852424 FUN852424 GEJ852424 GOF852424 GYB852424 HHX852424 HRT852424 IBP852424 ILL852424 IVH852424 JFD852424 JOZ852424 JYV852424 KIR852424 KSN852424 LCJ852424 LMF852424 LWB852424 MFX852424 MPT852424 MZP852424 NJL852424 NTH852424 ODD852424 OMZ852424 OWV852424 PGR852424 PQN852424 QAJ852424 QKF852424 QUB852424 RDX852424 RNT852424 RXP852424 SHL852424 SRH852424 TBD852424 TKZ852424 TUV852424 UER852424 UON852424 UYJ852424 VIF852424 VSB852424 WBX852424 WLT852424 WVP852424 H852434 JD852434 SZ852434 ACV852434 AMR852434 AWN852434 BGJ852434 BQF852434 CAB852434 CJX852434 CTT852434 DDP852434 DNL852434 DXH852434 EHD852434 EQZ852434 FAV852434 FKR852434 FUN852434 GEJ852434 GOF852434 GYB852434 HHX852434 HRT852434 IBP852434 ILL852434 IVH852434 JFD852434 JOZ852434 JYV852434 KIR852434 KSN852434 LCJ852434 LMF852434 LWB852434 MFX852434 MPT852434 MZP852434 NJL852434 NTH852434 ODD852434 OMZ852434 OWV852434 PGR852434 PQN852434 QAJ852434 QKF852434 QUB852434 RDX852434 RNT852434 RXP852434 SHL852434 SRH852434 TBD852434 TKZ852434 TUV852434 UER852434 UON852434 UYJ852434 VIF852434 VSB852434 WBX852434 WLT852434 WVP852434 H852436 JD852436 SZ852436 ACV852436 AMR852436 AWN852436 BGJ852436 BQF852436 CAB852436 CJX852436 CTT852436 DDP852436 DNL852436 DXH852436 EHD852436 EQZ852436 FAV852436 FKR852436 FUN852436 GEJ852436 GOF852436 GYB852436 HHX852436 HRT852436 IBP852436 ILL852436 IVH852436 JFD852436 JOZ852436 JYV852436 KIR852436 KSN852436 LCJ852436 LMF852436 LWB852436 MFX852436 MPT852436 MZP852436 NJL852436 NTH852436 ODD852436 OMZ852436 OWV852436 PGR852436 PQN852436 QAJ852436 QKF852436 QUB852436 RDX852436 RNT852436 RXP852436 SHL852436 SRH852436 TBD852436 TKZ852436 TUV852436 UER852436 UON852436 UYJ852436 VIF852436 VSB852436 WBX852436 WLT852436 WVP852436 H917814 JD917814 SZ917814 ACV917814 AMR917814 AWN917814 BGJ917814 BQF917814 CAB917814 CJX917814 CTT917814 DDP917814 DNL917814 DXH917814 EHD917814 EQZ917814 FAV917814 FKR917814 FUN917814 GEJ917814 GOF917814 GYB917814 HHX917814 HRT917814 IBP917814 ILL917814 IVH917814 JFD917814 JOZ917814 JYV917814 KIR917814 KSN917814 LCJ917814 LMF917814 LWB917814 MFX917814 MPT917814 MZP917814 NJL917814 NTH917814 ODD917814 OMZ917814 OWV917814 PGR917814 PQN917814 QAJ917814 QKF917814 QUB917814 RDX917814 RNT917814 RXP917814 SHL917814 SRH917814 TBD917814 TKZ917814 TUV917814 UER917814 UON917814 UYJ917814 VIF917814 VSB917814 WBX917814 WLT917814 WVP917814 H917816 JD917816 SZ917816 ACV917816 AMR917816 AWN917816 BGJ917816 BQF917816 CAB917816 CJX917816 CTT917816 DDP917816 DNL917816 DXH917816 EHD917816 EQZ917816 FAV917816 FKR917816 FUN917816 GEJ917816 GOF917816 GYB917816 HHX917816 HRT917816 IBP917816 ILL917816 IVH917816 JFD917816 JOZ917816 JYV917816 KIR917816 KSN917816 LCJ917816 LMF917816 LWB917816 MFX917816 MPT917816 MZP917816 NJL917816 NTH917816 ODD917816 OMZ917816 OWV917816 PGR917816 PQN917816 QAJ917816 QKF917816 QUB917816 RDX917816 RNT917816 RXP917816 SHL917816 SRH917816 TBD917816 TKZ917816 TUV917816 UER917816 UON917816 UYJ917816 VIF917816 VSB917816 WBX917816 WLT917816 WVP917816 H917826 JD917826 SZ917826 ACV917826 AMR917826 AWN917826 BGJ917826 BQF917826 CAB917826 CJX917826 CTT917826 DDP917826 DNL917826 DXH917826 EHD917826 EQZ917826 FAV917826 FKR917826 FUN917826 GEJ917826 GOF917826 GYB917826 HHX917826 HRT917826 IBP917826 ILL917826 IVH917826 JFD917826 JOZ917826 JYV917826 KIR917826 KSN917826 LCJ917826 LMF917826 LWB917826 MFX917826 MPT917826 MZP917826 NJL917826 NTH917826 ODD917826 OMZ917826 OWV917826 PGR917826 PQN917826 QAJ917826 QKF917826 QUB917826 RDX917826 RNT917826 RXP917826 SHL917826 SRH917826 TBD917826 TKZ917826 TUV917826 UER917826 UON917826 UYJ917826 VIF917826 VSB917826 WBX917826 WLT917826 WVP917826 H917828 JD917828 SZ917828 ACV917828 AMR917828 AWN917828 BGJ917828 BQF917828 CAB917828 CJX917828 CTT917828 DDP917828 DNL917828 DXH917828 EHD917828 EQZ917828 FAV917828 FKR917828 FUN917828 GEJ917828 GOF917828 GYB917828 HHX917828 HRT917828 IBP917828 ILL917828 IVH917828 JFD917828 JOZ917828 JYV917828 KIR917828 KSN917828 LCJ917828 LMF917828 LWB917828 MFX917828 MPT917828 MZP917828 NJL917828 NTH917828 ODD917828 OMZ917828 OWV917828 PGR917828 PQN917828 QAJ917828 QKF917828 QUB917828 RDX917828 RNT917828 RXP917828 SHL917828 SRH917828 TBD917828 TKZ917828 TUV917828 UER917828 UON917828 UYJ917828 VIF917828 VSB917828 WBX917828 WLT917828 WVP917828 H917838 JD917838 SZ917838 ACV917838 AMR917838 AWN917838 BGJ917838 BQF917838 CAB917838 CJX917838 CTT917838 DDP917838 DNL917838 DXH917838 EHD917838 EQZ917838 FAV917838 FKR917838 FUN917838 GEJ917838 GOF917838 GYB917838 HHX917838 HRT917838 IBP917838 ILL917838 IVH917838 JFD917838 JOZ917838 JYV917838 KIR917838 KSN917838 LCJ917838 LMF917838 LWB917838 MFX917838 MPT917838 MZP917838 NJL917838 NTH917838 ODD917838 OMZ917838 OWV917838 PGR917838 PQN917838 QAJ917838 QKF917838 QUB917838 RDX917838 RNT917838 RXP917838 SHL917838 SRH917838 TBD917838 TKZ917838 TUV917838 UER917838 UON917838 UYJ917838 VIF917838 VSB917838 WBX917838 WLT917838 WVP917838 H917840 JD917840 SZ917840 ACV917840 AMR917840 AWN917840 BGJ917840 BQF917840 CAB917840 CJX917840 CTT917840 DDP917840 DNL917840 DXH917840 EHD917840 EQZ917840 FAV917840 FKR917840 FUN917840 GEJ917840 GOF917840 GYB917840 HHX917840 HRT917840 IBP917840 ILL917840 IVH917840 JFD917840 JOZ917840 JYV917840 KIR917840 KSN917840 LCJ917840 LMF917840 LWB917840 MFX917840 MPT917840 MZP917840 NJL917840 NTH917840 ODD917840 OMZ917840 OWV917840 PGR917840 PQN917840 QAJ917840 QKF917840 QUB917840 RDX917840 RNT917840 RXP917840 SHL917840 SRH917840 TBD917840 TKZ917840 TUV917840 UER917840 UON917840 UYJ917840 VIF917840 VSB917840 WBX917840 WLT917840 WVP917840 H917850 JD917850 SZ917850 ACV917850 AMR917850 AWN917850 BGJ917850 BQF917850 CAB917850 CJX917850 CTT917850 DDP917850 DNL917850 DXH917850 EHD917850 EQZ917850 FAV917850 FKR917850 FUN917850 GEJ917850 GOF917850 GYB917850 HHX917850 HRT917850 IBP917850 ILL917850 IVH917850 JFD917850 JOZ917850 JYV917850 KIR917850 KSN917850 LCJ917850 LMF917850 LWB917850 MFX917850 MPT917850 MZP917850 NJL917850 NTH917850 ODD917850 OMZ917850 OWV917850 PGR917850 PQN917850 QAJ917850 QKF917850 QUB917850 RDX917850 RNT917850 RXP917850 SHL917850 SRH917850 TBD917850 TKZ917850 TUV917850 UER917850 UON917850 UYJ917850 VIF917850 VSB917850 WBX917850 WLT917850 WVP917850 H917852 JD917852 SZ917852 ACV917852 AMR917852 AWN917852 BGJ917852 BQF917852 CAB917852 CJX917852 CTT917852 DDP917852 DNL917852 DXH917852 EHD917852 EQZ917852 FAV917852 FKR917852 FUN917852 GEJ917852 GOF917852 GYB917852 HHX917852 HRT917852 IBP917852 ILL917852 IVH917852 JFD917852 JOZ917852 JYV917852 KIR917852 KSN917852 LCJ917852 LMF917852 LWB917852 MFX917852 MPT917852 MZP917852 NJL917852 NTH917852 ODD917852 OMZ917852 OWV917852 PGR917852 PQN917852 QAJ917852 QKF917852 QUB917852 RDX917852 RNT917852 RXP917852 SHL917852 SRH917852 TBD917852 TKZ917852 TUV917852 UER917852 UON917852 UYJ917852 VIF917852 VSB917852 WBX917852 WLT917852 WVP917852 H917862 JD917862 SZ917862 ACV917862 AMR917862 AWN917862 BGJ917862 BQF917862 CAB917862 CJX917862 CTT917862 DDP917862 DNL917862 DXH917862 EHD917862 EQZ917862 FAV917862 FKR917862 FUN917862 GEJ917862 GOF917862 GYB917862 HHX917862 HRT917862 IBP917862 ILL917862 IVH917862 JFD917862 JOZ917862 JYV917862 KIR917862 KSN917862 LCJ917862 LMF917862 LWB917862 MFX917862 MPT917862 MZP917862 NJL917862 NTH917862 ODD917862 OMZ917862 OWV917862 PGR917862 PQN917862 QAJ917862 QKF917862 QUB917862 RDX917862 RNT917862 RXP917862 SHL917862 SRH917862 TBD917862 TKZ917862 TUV917862 UER917862 UON917862 UYJ917862 VIF917862 VSB917862 WBX917862 WLT917862 WVP917862 H917864 JD917864 SZ917864 ACV917864 AMR917864 AWN917864 BGJ917864 BQF917864 CAB917864 CJX917864 CTT917864 DDP917864 DNL917864 DXH917864 EHD917864 EQZ917864 FAV917864 FKR917864 FUN917864 GEJ917864 GOF917864 GYB917864 HHX917864 HRT917864 IBP917864 ILL917864 IVH917864 JFD917864 JOZ917864 JYV917864 KIR917864 KSN917864 LCJ917864 LMF917864 LWB917864 MFX917864 MPT917864 MZP917864 NJL917864 NTH917864 ODD917864 OMZ917864 OWV917864 PGR917864 PQN917864 QAJ917864 QKF917864 QUB917864 RDX917864 RNT917864 RXP917864 SHL917864 SRH917864 TBD917864 TKZ917864 TUV917864 UER917864 UON917864 UYJ917864 VIF917864 VSB917864 WBX917864 WLT917864 WVP917864 H917874 JD917874 SZ917874 ACV917874 AMR917874 AWN917874 BGJ917874 BQF917874 CAB917874 CJX917874 CTT917874 DDP917874 DNL917874 DXH917874 EHD917874 EQZ917874 FAV917874 FKR917874 FUN917874 GEJ917874 GOF917874 GYB917874 HHX917874 HRT917874 IBP917874 ILL917874 IVH917874 JFD917874 JOZ917874 JYV917874 KIR917874 KSN917874 LCJ917874 LMF917874 LWB917874 MFX917874 MPT917874 MZP917874 NJL917874 NTH917874 ODD917874 OMZ917874 OWV917874 PGR917874 PQN917874 QAJ917874 QKF917874 QUB917874 RDX917874 RNT917874 RXP917874 SHL917874 SRH917874 TBD917874 TKZ917874 TUV917874 UER917874 UON917874 UYJ917874 VIF917874 VSB917874 WBX917874 WLT917874 WVP917874 H917876 JD917876 SZ917876 ACV917876 AMR917876 AWN917876 BGJ917876 BQF917876 CAB917876 CJX917876 CTT917876 DDP917876 DNL917876 DXH917876 EHD917876 EQZ917876 FAV917876 FKR917876 FUN917876 GEJ917876 GOF917876 GYB917876 HHX917876 HRT917876 IBP917876 ILL917876 IVH917876 JFD917876 JOZ917876 JYV917876 KIR917876 KSN917876 LCJ917876 LMF917876 LWB917876 MFX917876 MPT917876 MZP917876 NJL917876 NTH917876 ODD917876 OMZ917876 OWV917876 PGR917876 PQN917876 QAJ917876 QKF917876 QUB917876 RDX917876 RNT917876 RXP917876 SHL917876 SRH917876 TBD917876 TKZ917876 TUV917876 UER917876 UON917876 UYJ917876 VIF917876 VSB917876 WBX917876 WLT917876 WVP917876 H917886 JD917886 SZ917886 ACV917886 AMR917886 AWN917886 BGJ917886 BQF917886 CAB917886 CJX917886 CTT917886 DDP917886 DNL917886 DXH917886 EHD917886 EQZ917886 FAV917886 FKR917886 FUN917886 GEJ917886 GOF917886 GYB917886 HHX917886 HRT917886 IBP917886 ILL917886 IVH917886 JFD917886 JOZ917886 JYV917886 KIR917886 KSN917886 LCJ917886 LMF917886 LWB917886 MFX917886 MPT917886 MZP917886 NJL917886 NTH917886 ODD917886 OMZ917886 OWV917886 PGR917886 PQN917886 QAJ917886 QKF917886 QUB917886 RDX917886 RNT917886 RXP917886 SHL917886 SRH917886 TBD917886 TKZ917886 TUV917886 UER917886 UON917886 UYJ917886 VIF917886 VSB917886 WBX917886 WLT917886 WVP917886 H917888 JD917888 SZ917888 ACV917888 AMR917888 AWN917888 BGJ917888 BQF917888 CAB917888 CJX917888 CTT917888 DDP917888 DNL917888 DXH917888 EHD917888 EQZ917888 FAV917888 FKR917888 FUN917888 GEJ917888 GOF917888 GYB917888 HHX917888 HRT917888 IBP917888 ILL917888 IVH917888 JFD917888 JOZ917888 JYV917888 KIR917888 KSN917888 LCJ917888 LMF917888 LWB917888 MFX917888 MPT917888 MZP917888 NJL917888 NTH917888 ODD917888 OMZ917888 OWV917888 PGR917888 PQN917888 QAJ917888 QKF917888 QUB917888 RDX917888 RNT917888 RXP917888 SHL917888 SRH917888 TBD917888 TKZ917888 TUV917888 UER917888 UON917888 UYJ917888 VIF917888 VSB917888 WBX917888 WLT917888 WVP917888 H917898 JD917898 SZ917898 ACV917898 AMR917898 AWN917898 BGJ917898 BQF917898 CAB917898 CJX917898 CTT917898 DDP917898 DNL917898 DXH917898 EHD917898 EQZ917898 FAV917898 FKR917898 FUN917898 GEJ917898 GOF917898 GYB917898 HHX917898 HRT917898 IBP917898 ILL917898 IVH917898 JFD917898 JOZ917898 JYV917898 KIR917898 KSN917898 LCJ917898 LMF917898 LWB917898 MFX917898 MPT917898 MZP917898 NJL917898 NTH917898 ODD917898 OMZ917898 OWV917898 PGR917898 PQN917898 QAJ917898 QKF917898 QUB917898 RDX917898 RNT917898 RXP917898 SHL917898 SRH917898 TBD917898 TKZ917898 TUV917898 UER917898 UON917898 UYJ917898 VIF917898 VSB917898 WBX917898 WLT917898 WVP917898 H917900 JD917900 SZ917900 ACV917900 AMR917900 AWN917900 BGJ917900 BQF917900 CAB917900 CJX917900 CTT917900 DDP917900 DNL917900 DXH917900 EHD917900 EQZ917900 FAV917900 FKR917900 FUN917900 GEJ917900 GOF917900 GYB917900 HHX917900 HRT917900 IBP917900 ILL917900 IVH917900 JFD917900 JOZ917900 JYV917900 KIR917900 KSN917900 LCJ917900 LMF917900 LWB917900 MFX917900 MPT917900 MZP917900 NJL917900 NTH917900 ODD917900 OMZ917900 OWV917900 PGR917900 PQN917900 QAJ917900 QKF917900 QUB917900 RDX917900 RNT917900 RXP917900 SHL917900 SRH917900 TBD917900 TKZ917900 TUV917900 UER917900 UON917900 UYJ917900 VIF917900 VSB917900 WBX917900 WLT917900 WVP917900 H917910 JD917910 SZ917910 ACV917910 AMR917910 AWN917910 BGJ917910 BQF917910 CAB917910 CJX917910 CTT917910 DDP917910 DNL917910 DXH917910 EHD917910 EQZ917910 FAV917910 FKR917910 FUN917910 GEJ917910 GOF917910 GYB917910 HHX917910 HRT917910 IBP917910 ILL917910 IVH917910 JFD917910 JOZ917910 JYV917910 KIR917910 KSN917910 LCJ917910 LMF917910 LWB917910 MFX917910 MPT917910 MZP917910 NJL917910 NTH917910 ODD917910 OMZ917910 OWV917910 PGR917910 PQN917910 QAJ917910 QKF917910 QUB917910 RDX917910 RNT917910 RXP917910 SHL917910 SRH917910 TBD917910 TKZ917910 TUV917910 UER917910 UON917910 UYJ917910 VIF917910 VSB917910 WBX917910 WLT917910 WVP917910 H917912 JD917912 SZ917912 ACV917912 AMR917912 AWN917912 BGJ917912 BQF917912 CAB917912 CJX917912 CTT917912 DDP917912 DNL917912 DXH917912 EHD917912 EQZ917912 FAV917912 FKR917912 FUN917912 GEJ917912 GOF917912 GYB917912 HHX917912 HRT917912 IBP917912 ILL917912 IVH917912 JFD917912 JOZ917912 JYV917912 KIR917912 KSN917912 LCJ917912 LMF917912 LWB917912 MFX917912 MPT917912 MZP917912 NJL917912 NTH917912 ODD917912 OMZ917912 OWV917912 PGR917912 PQN917912 QAJ917912 QKF917912 QUB917912 RDX917912 RNT917912 RXP917912 SHL917912 SRH917912 TBD917912 TKZ917912 TUV917912 UER917912 UON917912 UYJ917912 VIF917912 VSB917912 WBX917912 WLT917912 WVP917912 H917922 JD917922 SZ917922 ACV917922 AMR917922 AWN917922 BGJ917922 BQF917922 CAB917922 CJX917922 CTT917922 DDP917922 DNL917922 DXH917922 EHD917922 EQZ917922 FAV917922 FKR917922 FUN917922 GEJ917922 GOF917922 GYB917922 HHX917922 HRT917922 IBP917922 ILL917922 IVH917922 JFD917922 JOZ917922 JYV917922 KIR917922 KSN917922 LCJ917922 LMF917922 LWB917922 MFX917922 MPT917922 MZP917922 NJL917922 NTH917922 ODD917922 OMZ917922 OWV917922 PGR917922 PQN917922 QAJ917922 QKF917922 QUB917922 RDX917922 RNT917922 RXP917922 SHL917922 SRH917922 TBD917922 TKZ917922 TUV917922 UER917922 UON917922 UYJ917922 VIF917922 VSB917922 WBX917922 WLT917922 WVP917922 H917924 JD917924 SZ917924 ACV917924 AMR917924 AWN917924 BGJ917924 BQF917924 CAB917924 CJX917924 CTT917924 DDP917924 DNL917924 DXH917924 EHD917924 EQZ917924 FAV917924 FKR917924 FUN917924 GEJ917924 GOF917924 GYB917924 HHX917924 HRT917924 IBP917924 ILL917924 IVH917924 JFD917924 JOZ917924 JYV917924 KIR917924 KSN917924 LCJ917924 LMF917924 LWB917924 MFX917924 MPT917924 MZP917924 NJL917924 NTH917924 ODD917924 OMZ917924 OWV917924 PGR917924 PQN917924 QAJ917924 QKF917924 QUB917924 RDX917924 RNT917924 RXP917924 SHL917924 SRH917924 TBD917924 TKZ917924 TUV917924 UER917924 UON917924 UYJ917924 VIF917924 VSB917924 WBX917924 WLT917924 WVP917924 H917934 JD917934 SZ917934 ACV917934 AMR917934 AWN917934 BGJ917934 BQF917934 CAB917934 CJX917934 CTT917934 DDP917934 DNL917934 DXH917934 EHD917934 EQZ917934 FAV917934 FKR917934 FUN917934 GEJ917934 GOF917934 GYB917934 HHX917934 HRT917934 IBP917934 ILL917934 IVH917934 JFD917934 JOZ917934 JYV917934 KIR917934 KSN917934 LCJ917934 LMF917934 LWB917934 MFX917934 MPT917934 MZP917934 NJL917934 NTH917934 ODD917934 OMZ917934 OWV917934 PGR917934 PQN917934 QAJ917934 QKF917934 QUB917934 RDX917934 RNT917934 RXP917934 SHL917934 SRH917934 TBD917934 TKZ917934 TUV917934 UER917934 UON917934 UYJ917934 VIF917934 VSB917934 WBX917934 WLT917934 WVP917934 H917936 JD917936 SZ917936 ACV917936 AMR917936 AWN917936 BGJ917936 BQF917936 CAB917936 CJX917936 CTT917936 DDP917936 DNL917936 DXH917936 EHD917936 EQZ917936 FAV917936 FKR917936 FUN917936 GEJ917936 GOF917936 GYB917936 HHX917936 HRT917936 IBP917936 ILL917936 IVH917936 JFD917936 JOZ917936 JYV917936 KIR917936 KSN917936 LCJ917936 LMF917936 LWB917936 MFX917936 MPT917936 MZP917936 NJL917936 NTH917936 ODD917936 OMZ917936 OWV917936 PGR917936 PQN917936 QAJ917936 QKF917936 QUB917936 RDX917936 RNT917936 RXP917936 SHL917936 SRH917936 TBD917936 TKZ917936 TUV917936 UER917936 UON917936 UYJ917936 VIF917936 VSB917936 WBX917936 WLT917936 WVP917936 H917946 JD917946 SZ917946 ACV917946 AMR917946 AWN917946 BGJ917946 BQF917946 CAB917946 CJX917946 CTT917946 DDP917946 DNL917946 DXH917946 EHD917946 EQZ917946 FAV917946 FKR917946 FUN917946 GEJ917946 GOF917946 GYB917946 HHX917946 HRT917946 IBP917946 ILL917946 IVH917946 JFD917946 JOZ917946 JYV917946 KIR917946 KSN917946 LCJ917946 LMF917946 LWB917946 MFX917946 MPT917946 MZP917946 NJL917946 NTH917946 ODD917946 OMZ917946 OWV917946 PGR917946 PQN917946 QAJ917946 QKF917946 QUB917946 RDX917946 RNT917946 RXP917946 SHL917946 SRH917946 TBD917946 TKZ917946 TUV917946 UER917946 UON917946 UYJ917946 VIF917946 VSB917946 WBX917946 WLT917946 WVP917946 H917948 JD917948 SZ917948 ACV917948 AMR917948 AWN917948 BGJ917948 BQF917948 CAB917948 CJX917948 CTT917948 DDP917948 DNL917948 DXH917948 EHD917948 EQZ917948 FAV917948 FKR917948 FUN917948 GEJ917948 GOF917948 GYB917948 HHX917948 HRT917948 IBP917948 ILL917948 IVH917948 JFD917948 JOZ917948 JYV917948 KIR917948 KSN917948 LCJ917948 LMF917948 LWB917948 MFX917948 MPT917948 MZP917948 NJL917948 NTH917948 ODD917948 OMZ917948 OWV917948 PGR917948 PQN917948 QAJ917948 QKF917948 QUB917948 RDX917948 RNT917948 RXP917948 SHL917948 SRH917948 TBD917948 TKZ917948 TUV917948 UER917948 UON917948 UYJ917948 VIF917948 VSB917948 WBX917948 WLT917948 WVP917948 H917958 JD917958 SZ917958 ACV917958 AMR917958 AWN917958 BGJ917958 BQF917958 CAB917958 CJX917958 CTT917958 DDP917958 DNL917958 DXH917958 EHD917958 EQZ917958 FAV917958 FKR917958 FUN917958 GEJ917958 GOF917958 GYB917958 HHX917958 HRT917958 IBP917958 ILL917958 IVH917958 JFD917958 JOZ917958 JYV917958 KIR917958 KSN917958 LCJ917958 LMF917958 LWB917958 MFX917958 MPT917958 MZP917958 NJL917958 NTH917958 ODD917958 OMZ917958 OWV917958 PGR917958 PQN917958 QAJ917958 QKF917958 QUB917958 RDX917958 RNT917958 RXP917958 SHL917958 SRH917958 TBD917958 TKZ917958 TUV917958 UER917958 UON917958 UYJ917958 VIF917958 VSB917958 WBX917958 WLT917958 WVP917958 H917960 JD917960 SZ917960 ACV917960 AMR917960 AWN917960 BGJ917960 BQF917960 CAB917960 CJX917960 CTT917960 DDP917960 DNL917960 DXH917960 EHD917960 EQZ917960 FAV917960 FKR917960 FUN917960 GEJ917960 GOF917960 GYB917960 HHX917960 HRT917960 IBP917960 ILL917960 IVH917960 JFD917960 JOZ917960 JYV917960 KIR917960 KSN917960 LCJ917960 LMF917960 LWB917960 MFX917960 MPT917960 MZP917960 NJL917960 NTH917960 ODD917960 OMZ917960 OWV917960 PGR917960 PQN917960 QAJ917960 QKF917960 QUB917960 RDX917960 RNT917960 RXP917960 SHL917960 SRH917960 TBD917960 TKZ917960 TUV917960 UER917960 UON917960 UYJ917960 VIF917960 VSB917960 WBX917960 WLT917960 WVP917960 H917970 JD917970 SZ917970 ACV917970 AMR917970 AWN917970 BGJ917970 BQF917970 CAB917970 CJX917970 CTT917970 DDP917970 DNL917970 DXH917970 EHD917970 EQZ917970 FAV917970 FKR917970 FUN917970 GEJ917970 GOF917970 GYB917970 HHX917970 HRT917970 IBP917970 ILL917970 IVH917970 JFD917970 JOZ917970 JYV917970 KIR917970 KSN917970 LCJ917970 LMF917970 LWB917970 MFX917970 MPT917970 MZP917970 NJL917970 NTH917970 ODD917970 OMZ917970 OWV917970 PGR917970 PQN917970 QAJ917970 QKF917970 QUB917970 RDX917970 RNT917970 RXP917970 SHL917970 SRH917970 TBD917970 TKZ917970 TUV917970 UER917970 UON917970 UYJ917970 VIF917970 VSB917970 WBX917970 WLT917970 WVP917970 H917972 JD917972 SZ917972 ACV917972 AMR917972 AWN917972 BGJ917972 BQF917972 CAB917972 CJX917972 CTT917972 DDP917972 DNL917972 DXH917972 EHD917972 EQZ917972 FAV917972 FKR917972 FUN917972 GEJ917972 GOF917972 GYB917972 HHX917972 HRT917972 IBP917972 ILL917972 IVH917972 JFD917972 JOZ917972 JYV917972 KIR917972 KSN917972 LCJ917972 LMF917972 LWB917972 MFX917972 MPT917972 MZP917972 NJL917972 NTH917972 ODD917972 OMZ917972 OWV917972 PGR917972 PQN917972 QAJ917972 QKF917972 QUB917972 RDX917972 RNT917972 RXP917972 SHL917972 SRH917972 TBD917972 TKZ917972 TUV917972 UER917972 UON917972 UYJ917972 VIF917972 VSB917972 WBX917972 WLT917972 WVP917972 H983350 JD983350 SZ983350 ACV983350 AMR983350 AWN983350 BGJ983350 BQF983350 CAB983350 CJX983350 CTT983350 DDP983350 DNL983350 DXH983350 EHD983350 EQZ983350 FAV983350 FKR983350 FUN983350 GEJ983350 GOF983350 GYB983350 HHX983350 HRT983350 IBP983350 ILL983350 IVH983350 JFD983350 JOZ983350 JYV983350 KIR983350 KSN983350 LCJ983350 LMF983350 LWB983350 MFX983350 MPT983350 MZP983350 NJL983350 NTH983350 ODD983350 OMZ983350 OWV983350 PGR983350 PQN983350 QAJ983350 QKF983350 QUB983350 RDX983350 RNT983350 RXP983350 SHL983350 SRH983350 TBD983350 TKZ983350 TUV983350 UER983350 UON983350 UYJ983350 VIF983350 VSB983350 WBX983350 WLT983350 WVP983350 H983352 JD983352 SZ983352 ACV983352 AMR983352 AWN983352 BGJ983352 BQF983352 CAB983352 CJX983352 CTT983352 DDP983352 DNL983352 DXH983352 EHD983352 EQZ983352 FAV983352 FKR983352 FUN983352 GEJ983352 GOF983352 GYB983352 HHX983352 HRT983352 IBP983352 ILL983352 IVH983352 JFD983352 JOZ983352 JYV983352 KIR983352 KSN983352 LCJ983352 LMF983352 LWB983352 MFX983352 MPT983352 MZP983352 NJL983352 NTH983352 ODD983352 OMZ983352 OWV983352 PGR983352 PQN983352 QAJ983352 QKF983352 QUB983352 RDX983352 RNT983352 RXP983352 SHL983352 SRH983352 TBD983352 TKZ983352 TUV983352 UER983352 UON983352 UYJ983352 VIF983352 VSB983352 WBX983352 WLT983352 WVP983352 H983362 JD983362 SZ983362 ACV983362 AMR983362 AWN983362 BGJ983362 BQF983362 CAB983362 CJX983362 CTT983362 DDP983362 DNL983362 DXH983362 EHD983362 EQZ983362 FAV983362 FKR983362 FUN983362 GEJ983362 GOF983362 GYB983362 HHX983362 HRT983362 IBP983362 ILL983362 IVH983362 JFD983362 JOZ983362 JYV983362 KIR983362 KSN983362 LCJ983362 LMF983362 LWB983362 MFX983362 MPT983362 MZP983362 NJL983362 NTH983362 ODD983362 OMZ983362 OWV983362 PGR983362 PQN983362 QAJ983362 QKF983362 QUB983362 RDX983362 RNT983362 RXP983362 SHL983362 SRH983362 TBD983362 TKZ983362 TUV983362 UER983362 UON983362 UYJ983362 VIF983362 VSB983362 WBX983362 WLT983362 WVP983362 H983364 JD983364 SZ983364 ACV983364 AMR983364 AWN983364 BGJ983364 BQF983364 CAB983364 CJX983364 CTT983364 DDP983364 DNL983364 DXH983364 EHD983364 EQZ983364 FAV983364 FKR983364 FUN983364 GEJ983364 GOF983364 GYB983364 HHX983364 HRT983364 IBP983364 ILL983364 IVH983364 JFD983364 JOZ983364 JYV983364 KIR983364 KSN983364 LCJ983364 LMF983364 LWB983364 MFX983364 MPT983364 MZP983364 NJL983364 NTH983364 ODD983364 OMZ983364 OWV983364 PGR983364 PQN983364 QAJ983364 QKF983364 QUB983364 RDX983364 RNT983364 RXP983364 SHL983364 SRH983364 TBD983364 TKZ983364 TUV983364 UER983364 UON983364 UYJ983364 VIF983364 VSB983364 WBX983364 WLT983364 WVP983364 H983374 JD983374 SZ983374 ACV983374 AMR983374 AWN983374 BGJ983374 BQF983374 CAB983374 CJX983374 CTT983374 DDP983374 DNL983374 DXH983374 EHD983374 EQZ983374 FAV983374 FKR983374 FUN983374 GEJ983374 GOF983374 GYB983374 HHX983374 HRT983374 IBP983374 ILL983374 IVH983374 JFD983374 JOZ983374 JYV983374 KIR983374 KSN983374 LCJ983374 LMF983374 LWB983374 MFX983374 MPT983374 MZP983374 NJL983374 NTH983374 ODD983374 OMZ983374 OWV983374 PGR983374 PQN983374 QAJ983374 QKF983374 QUB983374 RDX983374 RNT983374 RXP983374 SHL983374 SRH983374 TBD983374 TKZ983374 TUV983374 UER983374 UON983374 UYJ983374 VIF983374 VSB983374 WBX983374 WLT983374 WVP983374 H983376 JD983376 SZ983376 ACV983376 AMR983376 AWN983376 BGJ983376 BQF983376 CAB983376 CJX983376 CTT983376 DDP983376 DNL983376 DXH983376 EHD983376 EQZ983376 FAV983376 FKR983376 FUN983376 GEJ983376 GOF983376 GYB983376 HHX983376 HRT983376 IBP983376 ILL983376 IVH983376 JFD983376 JOZ983376 JYV983376 KIR983376 KSN983376 LCJ983376 LMF983376 LWB983376 MFX983376 MPT983376 MZP983376 NJL983376 NTH983376 ODD983376 OMZ983376 OWV983376 PGR983376 PQN983376 QAJ983376 QKF983376 QUB983376 RDX983376 RNT983376 RXP983376 SHL983376 SRH983376 TBD983376 TKZ983376 TUV983376 UER983376 UON983376 UYJ983376 VIF983376 VSB983376 WBX983376 WLT983376 WVP983376 H983386 JD983386 SZ983386 ACV983386 AMR983386 AWN983386 BGJ983386 BQF983386 CAB983386 CJX983386 CTT983386 DDP983386 DNL983386 DXH983386 EHD983386 EQZ983386 FAV983386 FKR983386 FUN983386 GEJ983386 GOF983386 GYB983386 HHX983386 HRT983386 IBP983386 ILL983386 IVH983386 JFD983386 JOZ983386 JYV983386 KIR983386 KSN983386 LCJ983386 LMF983386 LWB983386 MFX983386 MPT983386 MZP983386 NJL983386 NTH983386 ODD983386 OMZ983386 OWV983386 PGR983386 PQN983386 QAJ983386 QKF983386 QUB983386 RDX983386 RNT983386 RXP983386 SHL983386 SRH983386 TBD983386 TKZ983386 TUV983386 UER983386 UON983386 UYJ983386 VIF983386 VSB983386 WBX983386 WLT983386 WVP983386 H983388 JD983388 SZ983388 ACV983388 AMR983388 AWN983388 BGJ983388 BQF983388 CAB983388 CJX983388 CTT983388 DDP983388 DNL983388 DXH983388 EHD983388 EQZ983388 FAV983388 FKR983388 FUN983388 GEJ983388 GOF983388 GYB983388 HHX983388 HRT983388 IBP983388 ILL983388 IVH983388 JFD983388 JOZ983388 JYV983388 KIR983388 KSN983388 LCJ983388 LMF983388 LWB983388 MFX983388 MPT983388 MZP983388 NJL983388 NTH983388 ODD983388 OMZ983388 OWV983388 PGR983388 PQN983388 QAJ983388 QKF983388 QUB983388 RDX983388 RNT983388 RXP983388 SHL983388 SRH983388 TBD983388 TKZ983388 TUV983388 UER983388 UON983388 UYJ983388 VIF983388 VSB983388 WBX983388 WLT983388 WVP983388 H983398 JD983398 SZ983398 ACV983398 AMR983398 AWN983398 BGJ983398 BQF983398 CAB983398 CJX983398 CTT983398 DDP983398 DNL983398 DXH983398 EHD983398 EQZ983398 FAV983398 FKR983398 FUN983398 GEJ983398 GOF983398 GYB983398 HHX983398 HRT983398 IBP983398 ILL983398 IVH983398 JFD983398 JOZ983398 JYV983398 KIR983398 KSN983398 LCJ983398 LMF983398 LWB983398 MFX983398 MPT983398 MZP983398 NJL983398 NTH983398 ODD983398 OMZ983398 OWV983398 PGR983398 PQN983398 QAJ983398 QKF983398 QUB983398 RDX983398 RNT983398 RXP983398 SHL983398 SRH983398 TBD983398 TKZ983398 TUV983398 UER983398 UON983398 UYJ983398 VIF983398 VSB983398 WBX983398 WLT983398 WVP983398 H983400 JD983400 SZ983400 ACV983400 AMR983400 AWN983400 BGJ983400 BQF983400 CAB983400 CJX983400 CTT983400 DDP983400 DNL983400 DXH983400 EHD983400 EQZ983400 FAV983400 FKR983400 FUN983400 GEJ983400 GOF983400 GYB983400 HHX983400 HRT983400 IBP983400 ILL983400 IVH983400 JFD983400 JOZ983400 JYV983400 KIR983400 KSN983400 LCJ983400 LMF983400 LWB983400 MFX983400 MPT983400 MZP983400 NJL983400 NTH983400 ODD983400 OMZ983400 OWV983400 PGR983400 PQN983400 QAJ983400 QKF983400 QUB983400 RDX983400 RNT983400 RXP983400 SHL983400 SRH983400 TBD983400 TKZ983400 TUV983400 UER983400 UON983400 UYJ983400 VIF983400 VSB983400 WBX983400 WLT983400 WVP983400 H983410 JD983410 SZ983410 ACV983410 AMR983410 AWN983410 BGJ983410 BQF983410 CAB983410 CJX983410 CTT983410 DDP983410 DNL983410 DXH983410 EHD983410 EQZ983410 FAV983410 FKR983410 FUN983410 GEJ983410 GOF983410 GYB983410 HHX983410 HRT983410 IBP983410 ILL983410 IVH983410 JFD983410 JOZ983410 JYV983410 KIR983410 KSN983410 LCJ983410 LMF983410 LWB983410 MFX983410 MPT983410 MZP983410 NJL983410 NTH983410 ODD983410 OMZ983410 OWV983410 PGR983410 PQN983410 QAJ983410 QKF983410 QUB983410 RDX983410 RNT983410 RXP983410 SHL983410 SRH983410 TBD983410 TKZ983410 TUV983410 UER983410 UON983410 UYJ983410 VIF983410 VSB983410 WBX983410 WLT983410 WVP983410 H983412 JD983412 SZ983412 ACV983412 AMR983412 AWN983412 BGJ983412 BQF983412 CAB983412 CJX983412 CTT983412 DDP983412 DNL983412 DXH983412 EHD983412 EQZ983412 FAV983412 FKR983412 FUN983412 GEJ983412 GOF983412 GYB983412 HHX983412 HRT983412 IBP983412 ILL983412 IVH983412 JFD983412 JOZ983412 JYV983412 KIR983412 KSN983412 LCJ983412 LMF983412 LWB983412 MFX983412 MPT983412 MZP983412 NJL983412 NTH983412 ODD983412 OMZ983412 OWV983412 PGR983412 PQN983412 QAJ983412 QKF983412 QUB983412 RDX983412 RNT983412 RXP983412 SHL983412 SRH983412 TBD983412 TKZ983412 TUV983412 UER983412 UON983412 UYJ983412 VIF983412 VSB983412 WBX983412 WLT983412 WVP983412 H983422 JD983422 SZ983422 ACV983422 AMR983422 AWN983422 BGJ983422 BQF983422 CAB983422 CJX983422 CTT983422 DDP983422 DNL983422 DXH983422 EHD983422 EQZ983422 FAV983422 FKR983422 FUN983422 GEJ983422 GOF983422 GYB983422 HHX983422 HRT983422 IBP983422 ILL983422 IVH983422 JFD983422 JOZ983422 JYV983422 KIR983422 KSN983422 LCJ983422 LMF983422 LWB983422 MFX983422 MPT983422 MZP983422 NJL983422 NTH983422 ODD983422 OMZ983422 OWV983422 PGR983422 PQN983422 QAJ983422 QKF983422 QUB983422 RDX983422 RNT983422 RXP983422 SHL983422 SRH983422 TBD983422 TKZ983422 TUV983422 UER983422 UON983422 UYJ983422 VIF983422 VSB983422 WBX983422 WLT983422 WVP983422 H983424 JD983424 SZ983424 ACV983424 AMR983424 AWN983424 BGJ983424 BQF983424 CAB983424 CJX983424 CTT983424 DDP983424 DNL983424 DXH983424 EHD983424 EQZ983424 FAV983424 FKR983424 FUN983424 GEJ983424 GOF983424 GYB983424 HHX983424 HRT983424 IBP983424 ILL983424 IVH983424 JFD983424 JOZ983424 JYV983424 KIR983424 KSN983424 LCJ983424 LMF983424 LWB983424 MFX983424 MPT983424 MZP983424 NJL983424 NTH983424 ODD983424 OMZ983424 OWV983424 PGR983424 PQN983424 QAJ983424 QKF983424 QUB983424 RDX983424 RNT983424 RXP983424 SHL983424 SRH983424 TBD983424 TKZ983424 TUV983424 UER983424 UON983424 UYJ983424 VIF983424 VSB983424 WBX983424 WLT983424 WVP983424 H983434 JD983434 SZ983434 ACV983434 AMR983434 AWN983434 BGJ983434 BQF983434 CAB983434 CJX983434 CTT983434 DDP983434 DNL983434 DXH983434 EHD983434 EQZ983434 FAV983434 FKR983434 FUN983434 GEJ983434 GOF983434 GYB983434 HHX983434 HRT983434 IBP983434 ILL983434 IVH983434 JFD983434 JOZ983434 JYV983434 KIR983434 KSN983434 LCJ983434 LMF983434 LWB983434 MFX983434 MPT983434 MZP983434 NJL983434 NTH983434 ODD983434 OMZ983434 OWV983434 PGR983434 PQN983434 QAJ983434 QKF983434 QUB983434 RDX983434 RNT983434 RXP983434 SHL983434 SRH983434 TBD983434 TKZ983434 TUV983434 UER983434 UON983434 UYJ983434 VIF983434 VSB983434 WBX983434 WLT983434 WVP983434 H983436 JD983436 SZ983436 ACV983436 AMR983436 AWN983436 BGJ983436 BQF983436 CAB983436 CJX983436 CTT983436 DDP983436 DNL983436 DXH983436 EHD983436 EQZ983436 FAV983436 FKR983436 FUN983436 GEJ983436 GOF983436 GYB983436 HHX983436 HRT983436 IBP983436 ILL983436 IVH983436 JFD983436 JOZ983436 JYV983436 KIR983436 KSN983436 LCJ983436 LMF983436 LWB983436 MFX983436 MPT983436 MZP983436 NJL983436 NTH983436 ODD983436 OMZ983436 OWV983436 PGR983436 PQN983436 QAJ983436 QKF983436 QUB983436 RDX983436 RNT983436 RXP983436 SHL983436 SRH983436 TBD983436 TKZ983436 TUV983436 UER983436 UON983436 UYJ983436 VIF983436 VSB983436 WBX983436 WLT983436 WVP983436 H983446 JD983446 SZ983446 ACV983446 AMR983446 AWN983446 BGJ983446 BQF983446 CAB983446 CJX983446 CTT983446 DDP983446 DNL983446 DXH983446 EHD983446 EQZ983446 FAV983446 FKR983446 FUN983446 GEJ983446 GOF983446 GYB983446 HHX983446 HRT983446 IBP983446 ILL983446 IVH983446 JFD983446 JOZ983446 JYV983446 KIR983446 KSN983446 LCJ983446 LMF983446 LWB983446 MFX983446 MPT983446 MZP983446 NJL983446 NTH983446 ODD983446 OMZ983446 OWV983446 PGR983446 PQN983446 QAJ983446 QKF983446 QUB983446 RDX983446 RNT983446 RXP983446 SHL983446 SRH983446 TBD983446 TKZ983446 TUV983446 UER983446 UON983446 UYJ983446 VIF983446 VSB983446 WBX983446 WLT983446 WVP983446 H983448 JD983448 SZ983448 ACV983448 AMR983448 AWN983448 BGJ983448 BQF983448 CAB983448 CJX983448 CTT983448 DDP983448 DNL983448 DXH983448 EHD983448 EQZ983448 FAV983448 FKR983448 FUN983448 GEJ983448 GOF983448 GYB983448 HHX983448 HRT983448 IBP983448 ILL983448 IVH983448 JFD983448 JOZ983448 JYV983448 KIR983448 KSN983448 LCJ983448 LMF983448 LWB983448 MFX983448 MPT983448 MZP983448 NJL983448 NTH983448 ODD983448 OMZ983448 OWV983448 PGR983448 PQN983448 QAJ983448 QKF983448 QUB983448 RDX983448 RNT983448 RXP983448 SHL983448 SRH983448 TBD983448 TKZ983448 TUV983448 UER983448 UON983448 UYJ983448 VIF983448 VSB983448 WBX983448 WLT983448 WVP983448 H983458 JD983458 SZ983458 ACV983458 AMR983458 AWN983458 BGJ983458 BQF983458 CAB983458 CJX983458 CTT983458 DDP983458 DNL983458 DXH983458 EHD983458 EQZ983458 FAV983458 FKR983458 FUN983458 GEJ983458 GOF983458 GYB983458 HHX983458 HRT983458 IBP983458 ILL983458 IVH983458 JFD983458 JOZ983458 JYV983458 KIR983458 KSN983458 LCJ983458 LMF983458 LWB983458 MFX983458 MPT983458 MZP983458 NJL983458 NTH983458 ODD983458 OMZ983458 OWV983458 PGR983458 PQN983458 QAJ983458 QKF983458 QUB983458 RDX983458 RNT983458 RXP983458 SHL983458 SRH983458 TBD983458 TKZ983458 TUV983458 UER983458 UON983458 UYJ983458 VIF983458 VSB983458 WBX983458 WLT983458 WVP983458 H983460 JD983460 SZ983460 ACV983460 AMR983460 AWN983460 BGJ983460 BQF983460 CAB983460 CJX983460 CTT983460 DDP983460 DNL983460 DXH983460 EHD983460 EQZ983460 FAV983460 FKR983460 FUN983460 GEJ983460 GOF983460 GYB983460 HHX983460 HRT983460 IBP983460 ILL983460 IVH983460 JFD983460 JOZ983460 JYV983460 KIR983460 KSN983460 LCJ983460 LMF983460 LWB983460 MFX983460 MPT983460 MZP983460 NJL983460 NTH983460 ODD983460 OMZ983460 OWV983460 PGR983460 PQN983460 QAJ983460 QKF983460 QUB983460 RDX983460 RNT983460 RXP983460 SHL983460 SRH983460 TBD983460 TKZ983460 TUV983460 UER983460 UON983460 UYJ983460 VIF983460 VSB983460 WBX983460 WLT983460 WVP983460 H983470 JD983470 SZ983470 ACV983470 AMR983470 AWN983470 BGJ983470 BQF983470 CAB983470 CJX983470 CTT983470 DDP983470 DNL983470 DXH983470 EHD983470 EQZ983470 FAV983470 FKR983470 FUN983470 GEJ983470 GOF983470 GYB983470 HHX983470 HRT983470 IBP983470 ILL983470 IVH983470 JFD983470 JOZ983470 JYV983470 KIR983470 KSN983470 LCJ983470 LMF983470 LWB983470 MFX983470 MPT983470 MZP983470 NJL983470 NTH983470 ODD983470 OMZ983470 OWV983470 PGR983470 PQN983470 QAJ983470 QKF983470 QUB983470 RDX983470 RNT983470 RXP983470 SHL983470 SRH983470 TBD983470 TKZ983470 TUV983470 UER983470 UON983470 UYJ983470 VIF983470 VSB983470 WBX983470 WLT983470 WVP983470 H983472 JD983472 SZ983472 ACV983472 AMR983472 AWN983472 BGJ983472 BQF983472 CAB983472 CJX983472 CTT983472 DDP983472 DNL983472 DXH983472 EHD983472 EQZ983472 FAV983472 FKR983472 FUN983472 GEJ983472 GOF983472 GYB983472 HHX983472 HRT983472 IBP983472 ILL983472 IVH983472 JFD983472 JOZ983472 JYV983472 KIR983472 KSN983472 LCJ983472 LMF983472 LWB983472 MFX983472 MPT983472 MZP983472 NJL983472 NTH983472 ODD983472 OMZ983472 OWV983472 PGR983472 PQN983472 QAJ983472 QKF983472 QUB983472 RDX983472 RNT983472 RXP983472 SHL983472 SRH983472 TBD983472 TKZ983472 TUV983472 UER983472 UON983472 UYJ983472 VIF983472 VSB983472 WBX983472 WLT983472 WVP983472 H983482 JD983482 SZ983482 ACV983482 AMR983482 AWN983482 BGJ983482 BQF983482 CAB983482 CJX983482 CTT983482 DDP983482 DNL983482 DXH983482 EHD983482 EQZ983482 FAV983482 FKR983482 FUN983482 GEJ983482 GOF983482 GYB983482 HHX983482 HRT983482 IBP983482 ILL983482 IVH983482 JFD983482 JOZ983482 JYV983482 KIR983482 KSN983482 LCJ983482 LMF983482 LWB983482 MFX983482 MPT983482 MZP983482 NJL983482 NTH983482 ODD983482 OMZ983482 OWV983482 PGR983482 PQN983482 QAJ983482 QKF983482 QUB983482 RDX983482 RNT983482 RXP983482 SHL983482 SRH983482 TBD983482 TKZ983482 TUV983482 UER983482 UON983482 UYJ983482 VIF983482 VSB983482 WBX983482 WLT983482 WVP983482 H983484 JD983484 SZ983484 ACV983484 AMR983484 AWN983484 BGJ983484 BQF983484 CAB983484 CJX983484 CTT983484 DDP983484 DNL983484 DXH983484 EHD983484 EQZ983484 FAV983484 FKR983484 FUN983484 GEJ983484 GOF983484 GYB983484 HHX983484 HRT983484 IBP983484 ILL983484 IVH983484 JFD983484 JOZ983484 JYV983484 KIR983484 KSN983484 LCJ983484 LMF983484 LWB983484 MFX983484 MPT983484 MZP983484 NJL983484 NTH983484 ODD983484 OMZ983484 OWV983484 PGR983484 PQN983484 QAJ983484 QKF983484 QUB983484 RDX983484 RNT983484 RXP983484 SHL983484 SRH983484 TBD983484 TKZ983484 TUV983484 UER983484 UON983484 UYJ983484 VIF983484 VSB983484 WBX983484 WLT983484 WVP983484 H983494 JD983494 SZ983494 ACV983494 AMR983494 AWN983494 BGJ983494 BQF983494 CAB983494 CJX983494 CTT983494 DDP983494 DNL983494 DXH983494 EHD983494 EQZ983494 FAV983494 FKR983494 FUN983494 GEJ983494 GOF983494 GYB983494 HHX983494 HRT983494 IBP983494 ILL983494 IVH983494 JFD983494 JOZ983494 JYV983494 KIR983494 KSN983494 LCJ983494 LMF983494 LWB983494 MFX983494 MPT983494 MZP983494 NJL983494 NTH983494 ODD983494 OMZ983494 OWV983494 PGR983494 PQN983494 QAJ983494 QKF983494 QUB983494 RDX983494 RNT983494 RXP983494 SHL983494 SRH983494 TBD983494 TKZ983494 TUV983494 UER983494 UON983494 UYJ983494 VIF983494 VSB983494 WBX983494 WLT983494 WVP983494 H983496 JD983496 SZ983496 ACV983496 AMR983496 AWN983496 BGJ983496 BQF983496 CAB983496 CJX983496 CTT983496 DDP983496 DNL983496 DXH983496 EHD983496 EQZ983496 FAV983496 FKR983496 FUN983496 GEJ983496 GOF983496 GYB983496 HHX983496 HRT983496 IBP983496 ILL983496 IVH983496 JFD983496 JOZ983496 JYV983496 KIR983496 KSN983496 LCJ983496 LMF983496 LWB983496 MFX983496 MPT983496 MZP983496 NJL983496 NTH983496 ODD983496 OMZ983496 OWV983496 PGR983496 PQN983496 QAJ983496 QKF983496 QUB983496 RDX983496 RNT983496 RXP983496 SHL983496 SRH983496 TBD983496 TKZ983496 TUV983496 UER983496 UON983496 UYJ983496 VIF983496 VSB983496 WBX983496 WLT983496 WVP983496 H983506 JD983506 SZ983506 ACV983506 AMR983506 AWN983506 BGJ983506 BQF983506 CAB983506 CJX983506 CTT983506 DDP983506 DNL983506 DXH983506 EHD983506 EQZ983506 FAV983506 FKR983506 FUN983506 GEJ983506 GOF983506 GYB983506 HHX983506 HRT983506 IBP983506 ILL983506 IVH983506 JFD983506 JOZ983506 JYV983506 KIR983506 KSN983506 LCJ983506 LMF983506 LWB983506 MFX983506 MPT983506 MZP983506 NJL983506 NTH983506 ODD983506 OMZ983506 OWV983506 PGR983506 PQN983506 QAJ983506 QKF983506 QUB983506 RDX983506 RNT983506 RXP983506 SHL983506 SRH983506 TBD983506 TKZ983506 TUV983506 UER983506 UON983506 UYJ983506 VIF983506 VSB983506 WBX983506 WLT983506 WVP983506 H983508 JD983508 SZ983508 ACV983508 AMR983508 AWN983508 BGJ983508 BQF983508 CAB983508 CJX983508 CTT983508 DDP983508 DNL983508 DXH983508 EHD983508 EQZ983508 FAV983508 FKR983508 FUN983508 GEJ983508 GOF983508 GYB983508 HHX983508 HRT983508 IBP983508 ILL983508 IVH983508 JFD983508 JOZ983508 JYV983508 KIR983508 KSN983508 LCJ983508 LMF983508 LWB983508 MFX983508 MPT983508 MZP983508 NJL983508 NTH983508 ODD983508 OMZ983508 OWV983508 PGR983508 PQN983508 QAJ983508 QKF983508 QUB983508 RDX983508 RNT983508 RXP983508 SHL983508 SRH983508 TBD983508 TKZ983508 TUV983508 UER983508 UON983508 UYJ983508 VIF983508 VSB983508 WBX983508 WLT983508 WVP983508 E36:E37 E65771:E65790 E131307:E131326 E196843:E196862 E262379:E262398 E327915:E327934 E393451:E393470 E458987:E459006 E524523:E524542 E590059:E590078 E655595:E655614 E721131:E721150 E786667:E786686 E852203:E852222 E917739:E917758 E983275:E983294 JA65771:JA65790 JA131307:JA131326 JA196843:JA196862 JA262379:JA262398 JA327915:JA327934 JA393451:JA393470 JA458987:JA459006 JA524523:JA524542 JA590059:JA590078 JA655595:JA655614 JA721131:JA721150 JA786667:JA786686 JA852203:JA852222 JA917739:JA917758 JA983275:JA983294 JB5:JB15 JB16:JB28 JB29:JB34 JB35:JB36 SW65771:SW65790 SW131307:SW131326 SW196843:SW196862 SW262379:SW262398 SW327915:SW327934 SW393451:SW393470 SW458987:SW459006 SW524523:SW524542 SW590059:SW590078 SW655595:SW655614 SW721131:SW721150 SW786667:SW786686 SW852203:SW852222 SW917739:SW917758 SW983275:SW983294 SX5:SX15 SX16:SX28 SX29:SX34 SX35:SX36 ACS65771:ACS65790 ACS131307:ACS131326 ACS196843:ACS196862 ACS262379:ACS262398 ACS327915:ACS327934 ACS393451:ACS393470 ACS458987:ACS459006 ACS524523:ACS524542 ACS590059:ACS590078 ACS655595:ACS655614 ACS721131:ACS721150 ACS786667:ACS786686 ACS852203:ACS852222 ACS917739:ACS917758 ACS983275:ACS983294 ACT5:ACT15 ACT16:ACT28 ACT29:ACT34 ACT35:ACT36 AMO65771:AMO65790 AMO131307:AMO131326 AMO196843:AMO196862 AMO262379:AMO262398 AMO327915:AMO327934 AMO393451:AMO393470 AMO458987:AMO459006 AMO524523:AMO524542 AMO590059:AMO590078 AMO655595:AMO655614 AMO721131:AMO721150 AMO786667:AMO786686 AMO852203:AMO852222 AMO917739:AMO917758 AMO983275:AMO983294 AMP5:AMP15 AMP16:AMP28 AMP29:AMP34 AMP35:AMP36 AWK65771:AWK65790 AWK131307:AWK131326 AWK196843:AWK196862 AWK262379:AWK262398 AWK327915:AWK327934 AWK393451:AWK393470 AWK458987:AWK459006 AWK524523:AWK524542 AWK590059:AWK590078 AWK655595:AWK655614 AWK721131:AWK721150 AWK786667:AWK786686 AWK852203:AWK852222 AWK917739:AWK917758 AWK983275:AWK983294 AWL5:AWL15 AWL16:AWL28 AWL29:AWL34 AWL35:AWL36 BGG65771:BGG65790 BGG131307:BGG131326 BGG196843:BGG196862 BGG262379:BGG262398 BGG327915:BGG327934 BGG393451:BGG393470 BGG458987:BGG459006 BGG524523:BGG524542 BGG590059:BGG590078 BGG655595:BGG655614 BGG721131:BGG721150 BGG786667:BGG786686 BGG852203:BGG852222 BGG917739:BGG917758 BGG983275:BGG983294 BGH5:BGH15 BGH16:BGH28 BGH29:BGH34 BGH35:BGH36 BQC65771:BQC65790 BQC131307:BQC131326 BQC196843:BQC196862 BQC262379:BQC262398 BQC327915:BQC327934 BQC393451:BQC393470 BQC458987:BQC459006 BQC524523:BQC524542 BQC590059:BQC590078 BQC655595:BQC655614 BQC721131:BQC721150 BQC786667:BQC786686 BQC852203:BQC852222 BQC917739:BQC917758 BQC983275:BQC983294 BQD5:BQD15 BQD16:BQD28 BQD29:BQD34 BQD35:BQD36 BZY65771:BZY65790 BZY131307:BZY131326 BZY196843:BZY196862 BZY262379:BZY262398 BZY327915:BZY327934 BZY393451:BZY393470 BZY458987:BZY459006 BZY524523:BZY524542 BZY590059:BZY590078 BZY655595:BZY655614 BZY721131:BZY721150 BZY786667:BZY786686 BZY852203:BZY852222 BZY917739:BZY917758 BZY983275:BZY983294 BZZ5:BZZ15 BZZ16:BZZ28 BZZ29:BZZ34 BZZ35:BZZ36 CJU65771:CJU65790 CJU131307:CJU131326 CJU196843:CJU196862 CJU262379:CJU262398 CJU327915:CJU327934 CJU393451:CJU393470 CJU458987:CJU459006 CJU524523:CJU524542 CJU590059:CJU590078 CJU655595:CJU655614 CJU721131:CJU721150 CJU786667:CJU786686 CJU852203:CJU852222 CJU917739:CJU917758 CJU983275:CJU983294 CJV5:CJV15 CJV16:CJV28 CJV29:CJV34 CJV35:CJV36 CTQ65771:CTQ65790 CTQ131307:CTQ131326 CTQ196843:CTQ196862 CTQ262379:CTQ262398 CTQ327915:CTQ327934 CTQ393451:CTQ393470 CTQ458987:CTQ459006 CTQ524523:CTQ524542 CTQ590059:CTQ590078 CTQ655595:CTQ655614 CTQ721131:CTQ721150 CTQ786667:CTQ786686 CTQ852203:CTQ852222 CTQ917739:CTQ917758 CTQ983275:CTQ983294 CTR5:CTR15 CTR16:CTR28 CTR29:CTR34 CTR35:CTR36 DDM65771:DDM65790 DDM131307:DDM131326 DDM196843:DDM196862 DDM262379:DDM262398 DDM327915:DDM327934 DDM393451:DDM393470 DDM458987:DDM459006 DDM524523:DDM524542 DDM590059:DDM590078 DDM655595:DDM655614 DDM721131:DDM721150 DDM786667:DDM786686 DDM852203:DDM852222 DDM917739:DDM917758 DDM983275:DDM983294 DDN5:DDN15 DDN16:DDN28 DDN29:DDN34 DDN35:DDN36 DNI65771:DNI65790 DNI131307:DNI131326 DNI196843:DNI196862 DNI262379:DNI262398 DNI327915:DNI327934 DNI393451:DNI393470 DNI458987:DNI459006 DNI524523:DNI524542 DNI590059:DNI590078 DNI655595:DNI655614 DNI721131:DNI721150 DNI786667:DNI786686 DNI852203:DNI852222 DNI917739:DNI917758 DNI983275:DNI983294 DNJ5:DNJ15 DNJ16:DNJ28 DNJ29:DNJ34 DNJ35:DNJ36 DXE65771:DXE65790 DXE131307:DXE131326 DXE196843:DXE196862 DXE262379:DXE262398 DXE327915:DXE327934 DXE393451:DXE393470 DXE458987:DXE459006 DXE524523:DXE524542 DXE590059:DXE590078 DXE655595:DXE655614 DXE721131:DXE721150 DXE786667:DXE786686 DXE852203:DXE852222 DXE917739:DXE917758 DXE983275:DXE983294 DXF5:DXF15 DXF16:DXF28 DXF29:DXF34 DXF35:DXF36 EHA65771:EHA65790 EHA131307:EHA131326 EHA196843:EHA196862 EHA262379:EHA262398 EHA327915:EHA327934 EHA393451:EHA393470 EHA458987:EHA459006 EHA524523:EHA524542 EHA590059:EHA590078 EHA655595:EHA655614 EHA721131:EHA721150 EHA786667:EHA786686 EHA852203:EHA852222 EHA917739:EHA917758 EHA983275:EHA983294 EHB5:EHB15 EHB16:EHB28 EHB29:EHB34 EHB35:EHB36 EQW65771:EQW65790 EQW131307:EQW131326 EQW196843:EQW196862 EQW262379:EQW262398 EQW327915:EQW327934 EQW393451:EQW393470 EQW458987:EQW459006 EQW524523:EQW524542 EQW590059:EQW590078 EQW655595:EQW655614 EQW721131:EQW721150 EQW786667:EQW786686 EQW852203:EQW852222 EQW917739:EQW917758 EQW983275:EQW983294 EQX5:EQX15 EQX16:EQX28 EQX29:EQX34 EQX35:EQX36 FAS65771:FAS65790 FAS131307:FAS131326 FAS196843:FAS196862 FAS262379:FAS262398 FAS327915:FAS327934 FAS393451:FAS393470 FAS458987:FAS459006 FAS524523:FAS524542 FAS590059:FAS590078 FAS655595:FAS655614 FAS721131:FAS721150 FAS786667:FAS786686 FAS852203:FAS852222 FAS917739:FAS917758 FAS983275:FAS983294 FAT5:FAT15 FAT16:FAT28 FAT29:FAT34 FAT35:FAT36 FKO65771:FKO65790 FKO131307:FKO131326 FKO196843:FKO196862 FKO262379:FKO262398 FKO327915:FKO327934 FKO393451:FKO393470 FKO458987:FKO459006 FKO524523:FKO524542 FKO590059:FKO590078 FKO655595:FKO655614 FKO721131:FKO721150 FKO786667:FKO786686 FKO852203:FKO852222 FKO917739:FKO917758 FKO983275:FKO983294 FKP5:FKP15 FKP16:FKP28 FKP29:FKP34 FKP35:FKP36 FUK65771:FUK65790 FUK131307:FUK131326 FUK196843:FUK196862 FUK262379:FUK262398 FUK327915:FUK327934 FUK393451:FUK393470 FUK458987:FUK459006 FUK524523:FUK524542 FUK590059:FUK590078 FUK655595:FUK655614 FUK721131:FUK721150 FUK786667:FUK786686 FUK852203:FUK852222 FUK917739:FUK917758 FUK983275:FUK983294 FUL5:FUL15 FUL16:FUL28 FUL29:FUL34 FUL35:FUL36 GEG65771:GEG65790 GEG131307:GEG131326 GEG196843:GEG196862 GEG262379:GEG262398 GEG327915:GEG327934 GEG393451:GEG393470 GEG458987:GEG459006 GEG524523:GEG524542 GEG590059:GEG590078 GEG655595:GEG655614 GEG721131:GEG721150 GEG786667:GEG786686 GEG852203:GEG852222 GEG917739:GEG917758 GEG983275:GEG983294 GEH5:GEH15 GEH16:GEH28 GEH29:GEH34 GEH35:GEH36 GOC65771:GOC65790 GOC131307:GOC131326 GOC196843:GOC196862 GOC262379:GOC262398 GOC327915:GOC327934 GOC393451:GOC393470 GOC458987:GOC459006 GOC524523:GOC524542 GOC590059:GOC590078 GOC655595:GOC655614 GOC721131:GOC721150 GOC786667:GOC786686 GOC852203:GOC852222 GOC917739:GOC917758 GOC983275:GOC983294 GOD5:GOD15 GOD16:GOD28 GOD29:GOD34 GOD35:GOD36 GXY65771:GXY65790 GXY131307:GXY131326 GXY196843:GXY196862 GXY262379:GXY262398 GXY327915:GXY327934 GXY393451:GXY393470 GXY458987:GXY459006 GXY524523:GXY524542 GXY590059:GXY590078 GXY655595:GXY655614 GXY721131:GXY721150 GXY786667:GXY786686 GXY852203:GXY852222 GXY917739:GXY917758 GXY983275:GXY983294 GXZ5:GXZ15 GXZ16:GXZ28 GXZ29:GXZ34 GXZ35:GXZ36 HHU65771:HHU65790 HHU131307:HHU131326 HHU196843:HHU196862 HHU262379:HHU262398 HHU327915:HHU327934 HHU393451:HHU393470 HHU458987:HHU459006 HHU524523:HHU524542 HHU590059:HHU590078 HHU655595:HHU655614 HHU721131:HHU721150 HHU786667:HHU786686 HHU852203:HHU852222 HHU917739:HHU917758 HHU983275:HHU983294 HHV5:HHV15 HHV16:HHV28 HHV29:HHV34 HHV35:HHV36 HRQ65771:HRQ65790 HRQ131307:HRQ131326 HRQ196843:HRQ196862 HRQ262379:HRQ262398 HRQ327915:HRQ327934 HRQ393451:HRQ393470 HRQ458987:HRQ459006 HRQ524523:HRQ524542 HRQ590059:HRQ590078 HRQ655595:HRQ655614 HRQ721131:HRQ721150 HRQ786667:HRQ786686 HRQ852203:HRQ852222 HRQ917739:HRQ917758 HRQ983275:HRQ983294 HRR5:HRR15 HRR16:HRR28 HRR29:HRR34 HRR35:HRR36 IBM65771:IBM65790 IBM131307:IBM131326 IBM196843:IBM196862 IBM262379:IBM262398 IBM327915:IBM327934 IBM393451:IBM393470 IBM458987:IBM459006 IBM524523:IBM524542 IBM590059:IBM590078 IBM655595:IBM655614 IBM721131:IBM721150 IBM786667:IBM786686 IBM852203:IBM852222 IBM917739:IBM917758 IBM983275:IBM983294 IBN5:IBN15 IBN16:IBN28 IBN29:IBN34 IBN35:IBN36 ILI65771:ILI65790 ILI131307:ILI131326 ILI196843:ILI196862 ILI262379:ILI262398 ILI327915:ILI327934 ILI393451:ILI393470 ILI458987:ILI459006 ILI524523:ILI524542 ILI590059:ILI590078 ILI655595:ILI655614 ILI721131:ILI721150 ILI786667:ILI786686 ILI852203:ILI852222 ILI917739:ILI917758 ILI983275:ILI983294 ILJ5:ILJ15 ILJ16:ILJ28 ILJ29:ILJ34 ILJ35:ILJ36 IVE65771:IVE65790 IVE131307:IVE131326 IVE196843:IVE196862 IVE262379:IVE262398 IVE327915:IVE327934 IVE393451:IVE393470 IVE458987:IVE459006 IVE524523:IVE524542 IVE590059:IVE590078 IVE655595:IVE655614 IVE721131:IVE721150 IVE786667:IVE786686 IVE852203:IVE852222 IVE917739:IVE917758 IVE983275:IVE983294 IVF5:IVF15 IVF16:IVF28 IVF29:IVF34 IVF35:IVF36 JFA65771:JFA65790 JFA131307:JFA131326 JFA196843:JFA196862 JFA262379:JFA262398 JFA327915:JFA327934 JFA393451:JFA393470 JFA458987:JFA459006 JFA524523:JFA524542 JFA590059:JFA590078 JFA655595:JFA655614 JFA721131:JFA721150 JFA786667:JFA786686 JFA852203:JFA852222 JFA917739:JFA917758 JFA983275:JFA983294 JFB5:JFB15 JFB16:JFB28 JFB29:JFB34 JFB35:JFB36 JOW65771:JOW65790 JOW131307:JOW131326 JOW196843:JOW196862 JOW262379:JOW262398 JOW327915:JOW327934 JOW393451:JOW393470 JOW458987:JOW459006 JOW524523:JOW524542 JOW590059:JOW590078 JOW655595:JOW655614 JOW721131:JOW721150 JOW786667:JOW786686 JOW852203:JOW852222 JOW917739:JOW917758 JOW983275:JOW983294 JOX5:JOX15 JOX16:JOX28 JOX29:JOX34 JOX35:JOX36 JYS65771:JYS65790 JYS131307:JYS131326 JYS196843:JYS196862 JYS262379:JYS262398 JYS327915:JYS327934 JYS393451:JYS393470 JYS458987:JYS459006 JYS524523:JYS524542 JYS590059:JYS590078 JYS655595:JYS655614 JYS721131:JYS721150 JYS786667:JYS786686 JYS852203:JYS852222 JYS917739:JYS917758 JYS983275:JYS983294 JYT5:JYT15 JYT16:JYT28 JYT29:JYT34 JYT35:JYT36 KIO65771:KIO65790 KIO131307:KIO131326 KIO196843:KIO196862 KIO262379:KIO262398 KIO327915:KIO327934 KIO393451:KIO393470 KIO458987:KIO459006 KIO524523:KIO524542 KIO590059:KIO590078 KIO655595:KIO655614 KIO721131:KIO721150 KIO786667:KIO786686 KIO852203:KIO852222 KIO917739:KIO917758 KIO983275:KIO983294 KIP5:KIP15 KIP16:KIP28 KIP29:KIP34 KIP35:KIP36 KSK65771:KSK65790 KSK131307:KSK131326 KSK196843:KSK196862 KSK262379:KSK262398 KSK327915:KSK327934 KSK393451:KSK393470 KSK458987:KSK459006 KSK524523:KSK524542 KSK590059:KSK590078 KSK655595:KSK655614 KSK721131:KSK721150 KSK786667:KSK786686 KSK852203:KSK852222 KSK917739:KSK917758 KSK983275:KSK983294 KSL5:KSL15 KSL16:KSL28 KSL29:KSL34 KSL35:KSL36 LCG65771:LCG65790 LCG131307:LCG131326 LCG196843:LCG196862 LCG262379:LCG262398 LCG327915:LCG327934 LCG393451:LCG393470 LCG458987:LCG459006 LCG524523:LCG524542 LCG590059:LCG590078 LCG655595:LCG655614 LCG721131:LCG721150 LCG786667:LCG786686 LCG852203:LCG852222 LCG917739:LCG917758 LCG983275:LCG983294 LCH5:LCH15 LCH16:LCH28 LCH29:LCH34 LCH35:LCH36 LMC65771:LMC65790 LMC131307:LMC131326 LMC196843:LMC196862 LMC262379:LMC262398 LMC327915:LMC327934 LMC393451:LMC393470 LMC458987:LMC459006 LMC524523:LMC524542 LMC590059:LMC590078 LMC655595:LMC655614 LMC721131:LMC721150 LMC786667:LMC786686 LMC852203:LMC852222 LMC917739:LMC917758 LMC983275:LMC983294 LMD5:LMD15 LMD16:LMD28 LMD29:LMD34 LMD35:LMD36 LVY65771:LVY65790 LVY131307:LVY131326 LVY196843:LVY196862 LVY262379:LVY262398 LVY327915:LVY327934 LVY393451:LVY393470 LVY458987:LVY459006 LVY524523:LVY524542 LVY590059:LVY590078 LVY655595:LVY655614 LVY721131:LVY721150 LVY786667:LVY786686 LVY852203:LVY852222 LVY917739:LVY917758 LVY983275:LVY983294 LVZ5:LVZ15 LVZ16:LVZ28 LVZ29:LVZ34 LVZ35:LVZ36 MFU65771:MFU65790 MFU131307:MFU131326 MFU196843:MFU196862 MFU262379:MFU262398 MFU327915:MFU327934 MFU393451:MFU393470 MFU458987:MFU459006 MFU524523:MFU524542 MFU590059:MFU590078 MFU655595:MFU655614 MFU721131:MFU721150 MFU786667:MFU786686 MFU852203:MFU852222 MFU917739:MFU917758 MFU983275:MFU983294 MFV5:MFV15 MFV16:MFV28 MFV29:MFV34 MFV35:MFV36 MPQ65771:MPQ65790 MPQ131307:MPQ131326 MPQ196843:MPQ196862 MPQ262379:MPQ262398 MPQ327915:MPQ327934 MPQ393451:MPQ393470 MPQ458987:MPQ459006 MPQ524523:MPQ524542 MPQ590059:MPQ590078 MPQ655595:MPQ655614 MPQ721131:MPQ721150 MPQ786667:MPQ786686 MPQ852203:MPQ852222 MPQ917739:MPQ917758 MPQ983275:MPQ983294 MPR5:MPR15 MPR16:MPR28 MPR29:MPR34 MPR35:MPR36 MZM65771:MZM65790 MZM131307:MZM131326 MZM196843:MZM196862 MZM262379:MZM262398 MZM327915:MZM327934 MZM393451:MZM393470 MZM458987:MZM459006 MZM524523:MZM524542 MZM590059:MZM590078 MZM655595:MZM655614 MZM721131:MZM721150 MZM786667:MZM786686 MZM852203:MZM852222 MZM917739:MZM917758 MZM983275:MZM983294 MZN5:MZN15 MZN16:MZN28 MZN29:MZN34 MZN35:MZN36 NJI65771:NJI65790 NJI131307:NJI131326 NJI196843:NJI196862 NJI262379:NJI262398 NJI327915:NJI327934 NJI393451:NJI393470 NJI458987:NJI459006 NJI524523:NJI524542 NJI590059:NJI590078 NJI655595:NJI655614 NJI721131:NJI721150 NJI786667:NJI786686 NJI852203:NJI852222 NJI917739:NJI917758 NJI983275:NJI983294 NJJ5:NJJ15 NJJ16:NJJ28 NJJ29:NJJ34 NJJ35:NJJ36 NTE65771:NTE65790 NTE131307:NTE131326 NTE196843:NTE196862 NTE262379:NTE262398 NTE327915:NTE327934 NTE393451:NTE393470 NTE458987:NTE459006 NTE524523:NTE524542 NTE590059:NTE590078 NTE655595:NTE655614 NTE721131:NTE721150 NTE786667:NTE786686 NTE852203:NTE852222 NTE917739:NTE917758 NTE983275:NTE983294 NTF5:NTF15 NTF16:NTF28 NTF29:NTF34 NTF35:NTF36 ODA65771:ODA65790 ODA131307:ODA131326 ODA196843:ODA196862 ODA262379:ODA262398 ODA327915:ODA327934 ODA393451:ODA393470 ODA458987:ODA459006 ODA524523:ODA524542 ODA590059:ODA590078 ODA655595:ODA655614 ODA721131:ODA721150 ODA786667:ODA786686 ODA852203:ODA852222 ODA917739:ODA917758 ODA983275:ODA983294 ODB5:ODB15 ODB16:ODB28 ODB29:ODB34 ODB35:ODB36 OMW65771:OMW65790 OMW131307:OMW131326 OMW196843:OMW196862 OMW262379:OMW262398 OMW327915:OMW327934 OMW393451:OMW393470 OMW458987:OMW459006 OMW524523:OMW524542 OMW590059:OMW590078 OMW655595:OMW655614 OMW721131:OMW721150 OMW786667:OMW786686 OMW852203:OMW852222 OMW917739:OMW917758 OMW983275:OMW983294 OMX5:OMX15 OMX16:OMX28 OMX29:OMX34 OMX35:OMX36 OWS65771:OWS65790 OWS131307:OWS131326 OWS196843:OWS196862 OWS262379:OWS262398 OWS327915:OWS327934 OWS393451:OWS393470 OWS458987:OWS459006 OWS524523:OWS524542 OWS590059:OWS590078 OWS655595:OWS655614 OWS721131:OWS721150 OWS786667:OWS786686 OWS852203:OWS852222 OWS917739:OWS917758 OWS983275:OWS983294 OWT5:OWT15 OWT16:OWT28 OWT29:OWT34 OWT35:OWT36 PGO65771:PGO65790 PGO131307:PGO131326 PGO196843:PGO196862 PGO262379:PGO262398 PGO327915:PGO327934 PGO393451:PGO393470 PGO458987:PGO459006 PGO524523:PGO524542 PGO590059:PGO590078 PGO655595:PGO655614 PGO721131:PGO721150 PGO786667:PGO786686 PGO852203:PGO852222 PGO917739:PGO917758 PGO983275:PGO983294 PGP5:PGP15 PGP16:PGP28 PGP29:PGP34 PGP35:PGP36 PQK65771:PQK65790 PQK131307:PQK131326 PQK196843:PQK196862 PQK262379:PQK262398 PQK327915:PQK327934 PQK393451:PQK393470 PQK458987:PQK459006 PQK524523:PQK524542 PQK590059:PQK590078 PQK655595:PQK655614 PQK721131:PQK721150 PQK786667:PQK786686 PQK852203:PQK852222 PQK917739:PQK917758 PQK983275:PQK983294 PQL5:PQL15 PQL16:PQL28 PQL29:PQL34 PQL35:PQL36 QAG65771:QAG65790 QAG131307:QAG131326 QAG196843:QAG196862 QAG262379:QAG262398 QAG327915:QAG327934 QAG393451:QAG393470 QAG458987:QAG459006 QAG524523:QAG524542 QAG590059:QAG590078 QAG655595:QAG655614 QAG721131:QAG721150 QAG786667:QAG786686 QAG852203:QAG852222 QAG917739:QAG917758 QAG983275:QAG983294 QAH5:QAH15 QAH16:QAH28 QAH29:QAH34 QAH35:QAH36 QKC65771:QKC65790 QKC131307:QKC131326 QKC196843:QKC196862 QKC262379:QKC262398 QKC327915:QKC327934 QKC393451:QKC393470 QKC458987:QKC459006 QKC524523:QKC524542 QKC590059:QKC590078 QKC655595:QKC655614 QKC721131:QKC721150 QKC786667:QKC786686 QKC852203:QKC852222 QKC917739:QKC917758 QKC983275:QKC983294 QKD5:QKD15 QKD16:QKD28 QKD29:QKD34 QKD35:QKD36 QTY65771:QTY65790 QTY131307:QTY131326 QTY196843:QTY196862 QTY262379:QTY262398 QTY327915:QTY327934 QTY393451:QTY393470 QTY458987:QTY459006 QTY524523:QTY524542 QTY590059:QTY590078 QTY655595:QTY655614 QTY721131:QTY721150 QTY786667:QTY786686 QTY852203:QTY852222 QTY917739:QTY917758 QTY983275:QTY983294 QTZ5:QTZ15 QTZ16:QTZ28 QTZ29:QTZ34 QTZ35:QTZ36 RDU65771:RDU65790 RDU131307:RDU131326 RDU196843:RDU196862 RDU262379:RDU262398 RDU327915:RDU327934 RDU393451:RDU393470 RDU458987:RDU459006 RDU524523:RDU524542 RDU590059:RDU590078 RDU655595:RDU655614 RDU721131:RDU721150 RDU786667:RDU786686 RDU852203:RDU852222 RDU917739:RDU917758 RDU983275:RDU983294 RDV5:RDV15 RDV16:RDV28 RDV29:RDV34 RDV35:RDV36 RNQ65771:RNQ65790 RNQ131307:RNQ131326 RNQ196843:RNQ196862 RNQ262379:RNQ262398 RNQ327915:RNQ327934 RNQ393451:RNQ393470 RNQ458987:RNQ459006 RNQ524523:RNQ524542 RNQ590059:RNQ590078 RNQ655595:RNQ655614 RNQ721131:RNQ721150 RNQ786667:RNQ786686 RNQ852203:RNQ852222 RNQ917739:RNQ917758 RNQ983275:RNQ983294 RNR5:RNR15 RNR16:RNR28 RNR29:RNR34 RNR35:RNR36 RXM65771:RXM65790 RXM131307:RXM131326 RXM196843:RXM196862 RXM262379:RXM262398 RXM327915:RXM327934 RXM393451:RXM393470 RXM458987:RXM459006 RXM524523:RXM524542 RXM590059:RXM590078 RXM655595:RXM655614 RXM721131:RXM721150 RXM786667:RXM786686 RXM852203:RXM852222 RXM917739:RXM917758 RXM983275:RXM983294 RXN5:RXN15 RXN16:RXN28 RXN29:RXN34 RXN35:RXN36 SHI65771:SHI65790 SHI131307:SHI131326 SHI196843:SHI196862 SHI262379:SHI262398 SHI327915:SHI327934 SHI393451:SHI393470 SHI458987:SHI459006 SHI524523:SHI524542 SHI590059:SHI590078 SHI655595:SHI655614 SHI721131:SHI721150 SHI786667:SHI786686 SHI852203:SHI852222 SHI917739:SHI917758 SHI983275:SHI983294 SHJ5:SHJ15 SHJ16:SHJ28 SHJ29:SHJ34 SHJ35:SHJ36 SRE65771:SRE65790 SRE131307:SRE131326 SRE196843:SRE196862 SRE262379:SRE262398 SRE327915:SRE327934 SRE393451:SRE393470 SRE458987:SRE459006 SRE524523:SRE524542 SRE590059:SRE590078 SRE655595:SRE655614 SRE721131:SRE721150 SRE786667:SRE786686 SRE852203:SRE852222 SRE917739:SRE917758 SRE983275:SRE983294 SRF5:SRF15 SRF16:SRF28 SRF29:SRF34 SRF35:SRF36 TBA65771:TBA65790 TBA131307:TBA131326 TBA196843:TBA196862 TBA262379:TBA262398 TBA327915:TBA327934 TBA393451:TBA393470 TBA458987:TBA459006 TBA524523:TBA524542 TBA590059:TBA590078 TBA655595:TBA655614 TBA721131:TBA721150 TBA786667:TBA786686 TBA852203:TBA852222 TBA917739:TBA917758 TBA983275:TBA983294 TBB5:TBB15 TBB16:TBB28 TBB29:TBB34 TBB35:TBB36 TKW65771:TKW65790 TKW131307:TKW131326 TKW196843:TKW196862 TKW262379:TKW262398 TKW327915:TKW327934 TKW393451:TKW393470 TKW458987:TKW459006 TKW524523:TKW524542 TKW590059:TKW590078 TKW655595:TKW655614 TKW721131:TKW721150 TKW786667:TKW786686 TKW852203:TKW852222 TKW917739:TKW917758 TKW983275:TKW983294 TKX5:TKX15 TKX16:TKX28 TKX29:TKX34 TKX35:TKX36 TUS65771:TUS65790 TUS131307:TUS131326 TUS196843:TUS196862 TUS262379:TUS262398 TUS327915:TUS327934 TUS393451:TUS393470 TUS458987:TUS459006 TUS524523:TUS524542 TUS590059:TUS590078 TUS655595:TUS655614 TUS721131:TUS721150 TUS786667:TUS786686 TUS852203:TUS852222 TUS917739:TUS917758 TUS983275:TUS983294 TUT5:TUT15 TUT16:TUT28 TUT29:TUT34 TUT35:TUT36 UEO65771:UEO65790 UEO131307:UEO131326 UEO196843:UEO196862 UEO262379:UEO262398 UEO327915:UEO327934 UEO393451:UEO393470 UEO458987:UEO459006 UEO524523:UEO524542 UEO590059:UEO590078 UEO655595:UEO655614 UEO721131:UEO721150 UEO786667:UEO786686 UEO852203:UEO852222 UEO917739:UEO917758 UEO983275:UEO983294 UEP5:UEP15 UEP16:UEP28 UEP29:UEP34 UEP35:UEP36 UOK65771:UOK65790 UOK131307:UOK131326 UOK196843:UOK196862 UOK262379:UOK262398 UOK327915:UOK327934 UOK393451:UOK393470 UOK458987:UOK459006 UOK524523:UOK524542 UOK590059:UOK590078 UOK655595:UOK655614 UOK721131:UOK721150 UOK786667:UOK786686 UOK852203:UOK852222 UOK917739:UOK917758 UOK983275:UOK983294 UOL5:UOL15 UOL16:UOL28 UOL29:UOL34 UOL35:UOL36 UYG65771:UYG65790 UYG131307:UYG131326 UYG196843:UYG196862 UYG262379:UYG262398 UYG327915:UYG327934 UYG393451:UYG393470 UYG458987:UYG459006 UYG524523:UYG524542 UYG590059:UYG590078 UYG655595:UYG655614 UYG721131:UYG721150 UYG786667:UYG786686 UYG852203:UYG852222 UYG917739:UYG917758 UYG983275:UYG983294 UYH5:UYH15 UYH16:UYH28 UYH29:UYH34 UYH35:UYH36 VIC65771:VIC65790 VIC131307:VIC131326 VIC196843:VIC196862 VIC262379:VIC262398 VIC327915:VIC327934 VIC393451:VIC393470 VIC458987:VIC459006 VIC524523:VIC524542 VIC590059:VIC590078 VIC655595:VIC655614 VIC721131:VIC721150 VIC786667:VIC786686 VIC852203:VIC852222 VIC917739:VIC917758 VIC983275:VIC983294 VID5:VID15 VID16:VID28 VID29:VID34 VID35:VID36 VRY65771:VRY65790 VRY131307:VRY131326 VRY196843:VRY196862 VRY262379:VRY262398 VRY327915:VRY327934 VRY393451:VRY393470 VRY458987:VRY459006 VRY524523:VRY524542 VRY590059:VRY590078 VRY655595:VRY655614 VRY721131:VRY721150 VRY786667:VRY786686 VRY852203:VRY852222 VRY917739:VRY917758 VRY983275:VRY983294 VRZ5:VRZ15 VRZ16:VRZ28 VRZ29:VRZ34 VRZ35:VRZ36 WBU65771:WBU65790 WBU131307:WBU131326 WBU196843:WBU196862 WBU262379:WBU262398 WBU327915:WBU327934 WBU393451:WBU393470 WBU458987:WBU459006 WBU524523:WBU524542 WBU590059:WBU590078 WBU655595:WBU655614 WBU721131:WBU721150 WBU786667:WBU786686 WBU852203:WBU852222 WBU917739:WBU917758 WBU983275:WBU983294 WBV5:WBV15 WBV16:WBV28 WBV29:WBV34 WBV35:WBV36 WLQ65771:WLQ65790 WLQ131307:WLQ131326 WLQ196843:WLQ196862 WLQ262379:WLQ262398 WLQ327915:WLQ327934 WLQ393451:WLQ393470 WLQ458987:WLQ459006 WLQ524523:WLQ524542 WLQ590059:WLQ590078 WLQ655595:WLQ655614 WLQ721131:WLQ721150 WLQ786667:WLQ786686 WLQ852203:WLQ852222 WLQ917739:WLQ917758 WLQ983275:WLQ983294 WLR5:WLR15 WLR16:WLR28 WLR29:WLR34 WLR35:WLR36 WVM65771:WVM65790 WVM131307:WVM131326 WVM196843:WVM196862 WVM262379:WVM262398 WVM327915:WVM327934 WVM393451:WVM393470 WVM458987:WVM459006 WVM524523:WVM524542 WVM590059:WVM590078 WVM655595:WVM655614 WVM721131:WVM721150 WVM786667:WVM786686 WVM852203:WVM852222 WVM917739:WVM917758 WVM983275:WVM983294 WVN5:WVN15 WVN16:WVN28 WVN29:WVN34 WVN35:WVN36"/>
    <dataValidation allowBlank="1" showInputMessage="1" showErrorMessage="1" prompt="请输入较大值" sqref="D37 IZ37 SV37 ACR37 AMN37 AWJ37 BGF37 BQB37 BZX37 CJT37 CTP37 DDL37 DNH37 DXD37 EGZ37 EQV37 FAR37 FKN37 FUJ37 GEF37 GOB37 GXX37 HHT37 HRP37 IBL37 ILH37 IVD37 JEZ37 JOV37 JYR37 KIN37 KSJ37 LCF37 LMB37 LVX37 MFT37 MPP37 MZL37 NJH37 NTD37 OCZ37 OMV37 OWR37 PGN37 PQJ37 QAF37 QKB37 QTX37 RDT37 RNP37 RXL37 SHH37 SRD37 TAZ37 TKV37 TUR37 UEN37 UOJ37 UYF37 VIB37 VRX37 WBT37 WLP37 WVL37 D65790 IZ65790 SV65790 ACR65790 AMN65790 AWJ65790 BGF65790 BQB65790 BZX65790 CJT65790 CTP65790 DDL65790 DNH65790 DXD65790 EGZ65790 EQV65790 FAR65790 FKN65790 FUJ65790 GEF65790 GOB65790 GXX65790 HHT65790 HRP65790 IBL65790 ILH65790 IVD65790 JEZ65790 JOV65790 JYR65790 KIN65790 KSJ65790 LCF65790 LMB65790 LVX65790 MFT65790 MPP65790 MZL65790 NJH65790 NTD65790 OCZ65790 OMV65790 OWR65790 PGN65790 PQJ65790 QAF65790 QKB65790 QTX65790 RDT65790 RNP65790 RXL65790 SHH65790 SRD65790 TAZ65790 TKV65790 TUR65790 UEN65790 UOJ65790 UYF65790 VIB65790 VRX65790 WBT65790 WLP65790 WVL65790 D131326 IZ131326 SV131326 ACR131326 AMN131326 AWJ131326 BGF131326 BQB131326 BZX131326 CJT131326 CTP131326 DDL131326 DNH131326 DXD131326 EGZ131326 EQV131326 FAR131326 FKN131326 FUJ131326 GEF131326 GOB131326 GXX131326 HHT131326 HRP131326 IBL131326 ILH131326 IVD131326 JEZ131326 JOV131326 JYR131326 KIN131326 KSJ131326 LCF131326 LMB131326 LVX131326 MFT131326 MPP131326 MZL131326 NJH131326 NTD131326 OCZ131326 OMV131326 OWR131326 PGN131326 PQJ131326 QAF131326 QKB131326 QTX131326 RDT131326 RNP131326 RXL131326 SHH131326 SRD131326 TAZ131326 TKV131326 TUR131326 UEN131326 UOJ131326 UYF131326 VIB131326 VRX131326 WBT131326 WLP131326 WVL131326 D196862 IZ196862 SV196862 ACR196862 AMN196862 AWJ196862 BGF196862 BQB196862 BZX196862 CJT196862 CTP196862 DDL196862 DNH196862 DXD196862 EGZ196862 EQV196862 FAR196862 FKN196862 FUJ196862 GEF196862 GOB196862 GXX196862 HHT196862 HRP196862 IBL196862 ILH196862 IVD196862 JEZ196862 JOV196862 JYR196862 KIN196862 KSJ196862 LCF196862 LMB196862 LVX196862 MFT196862 MPP196862 MZL196862 NJH196862 NTD196862 OCZ196862 OMV196862 OWR196862 PGN196862 PQJ196862 QAF196862 QKB196862 QTX196862 RDT196862 RNP196862 RXL196862 SHH196862 SRD196862 TAZ196862 TKV196862 TUR196862 UEN196862 UOJ196862 UYF196862 VIB196862 VRX196862 WBT196862 WLP196862 WVL196862 D262398 IZ262398 SV262398 ACR262398 AMN262398 AWJ262398 BGF262398 BQB262398 BZX262398 CJT262398 CTP262398 DDL262398 DNH262398 DXD262398 EGZ262398 EQV262398 FAR262398 FKN262398 FUJ262398 GEF262398 GOB262398 GXX262398 HHT262398 HRP262398 IBL262398 ILH262398 IVD262398 JEZ262398 JOV262398 JYR262398 KIN262398 KSJ262398 LCF262398 LMB262398 LVX262398 MFT262398 MPP262398 MZL262398 NJH262398 NTD262398 OCZ262398 OMV262398 OWR262398 PGN262398 PQJ262398 QAF262398 QKB262398 QTX262398 RDT262398 RNP262398 RXL262398 SHH262398 SRD262398 TAZ262398 TKV262398 TUR262398 UEN262398 UOJ262398 UYF262398 VIB262398 VRX262398 WBT262398 WLP262398 WVL262398 D327934 IZ327934 SV327934 ACR327934 AMN327934 AWJ327934 BGF327934 BQB327934 BZX327934 CJT327934 CTP327934 DDL327934 DNH327934 DXD327934 EGZ327934 EQV327934 FAR327934 FKN327934 FUJ327934 GEF327934 GOB327934 GXX327934 HHT327934 HRP327934 IBL327934 ILH327934 IVD327934 JEZ327934 JOV327934 JYR327934 KIN327934 KSJ327934 LCF327934 LMB327934 LVX327934 MFT327934 MPP327934 MZL327934 NJH327934 NTD327934 OCZ327934 OMV327934 OWR327934 PGN327934 PQJ327934 QAF327934 QKB327934 QTX327934 RDT327934 RNP327934 RXL327934 SHH327934 SRD327934 TAZ327934 TKV327934 TUR327934 UEN327934 UOJ327934 UYF327934 VIB327934 VRX327934 WBT327934 WLP327934 WVL327934 D393470 IZ393470 SV393470 ACR393470 AMN393470 AWJ393470 BGF393470 BQB393470 BZX393470 CJT393470 CTP393470 DDL393470 DNH393470 DXD393470 EGZ393470 EQV393470 FAR393470 FKN393470 FUJ393470 GEF393470 GOB393470 GXX393470 HHT393470 HRP393470 IBL393470 ILH393470 IVD393470 JEZ393470 JOV393470 JYR393470 KIN393470 KSJ393470 LCF393470 LMB393470 LVX393470 MFT393470 MPP393470 MZL393470 NJH393470 NTD393470 OCZ393470 OMV393470 OWR393470 PGN393470 PQJ393470 QAF393470 QKB393470 QTX393470 RDT393470 RNP393470 RXL393470 SHH393470 SRD393470 TAZ393470 TKV393470 TUR393470 UEN393470 UOJ393470 UYF393470 VIB393470 VRX393470 WBT393470 WLP393470 WVL393470 D459006 IZ459006 SV459006 ACR459006 AMN459006 AWJ459006 BGF459006 BQB459006 BZX459006 CJT459006 CTP459006 DDL459006 DNH459006 DXD459006 EGZ459006 EQV459006 FAR459006 FKN459006 FUJ459006 GEF459006 GOB459006 GXX459006 HHT459006 HRP459006 IBL459006 ILH459006 IVD459006 JEZ459006 JOV459006 JYR459006 KIN459006 KSJ459006 LCF459006 LMB459006 LVX459006 MFT459006 MPP459006 MZL459006 NJH459006 NTD459006 OCZ459006 OMV459006 OWR459006 PGN459006 PQJ459006 QAF459006 QKB459006 QTX459006 RDT459006 RNP459006 RXL459006 SHH459006 SRD459006 TAZ459006 TKV459006 TUR459006 UEN459006 UOJ459006 UYF459006 VIB459006 VRX459006 WBT459006 WLP459006 WVL459006 D524542 IZ524542 SV524542 ACR524542 AMN524542 AWJ524542 BGF524542 BQB524542 BZX524542 CJT524542 CTP524542 DDL524542 DNH524542 DXD524542 EGZ524542 EQV524542 FAR524542 FKN524542 FUJ524542 GEF524542 GOB524542 GXX524542 HHT524542 HRP524542 IBL524542 ILH524542 IVD524542 JEZ524542 JOV524542 JYR524542 KIN524542 KSJ524542 LCF524542 LMB524542 LVX524542 MFT524542 MPP524542 MZL524542 NJH524542 NTD524542 OCZ524542 OMV524542 OWR524542 PGN524542 PQJ524542 QAF524542 QKB524542 QTX524542 RDT524542 RNP524542 RXL524542 SHH524542 SRD524542 TAZ524542 TKV524542 TUR524542 UEN524542 UOJ524542 UYF524542 VIB524542 VRX524542 WBT524542 WLP524542 WVL524542 D590078 IZ590078 SV590078 ACR590078 AMN590078 AWJ590078 BGF590078 BQB590078 BZX590078 CJT590078 CTP590078 DDL590078 DNH590078 DXD590078 EGZ590078 EQV590078 FAR590078 FKN590078 FUJ590078 GEF590078 GOB590078 GXX590078 HHT590078 HRP590078 IBL590078 ILH590078 IVD590078 JEZ590078 JOV590078 JYR590078 KIN590078 KSJ590078 LCF590078 LMB590078 LVX590078 MFT590078 MPP590078 MZL590078 NJH590078 NTD590078 OCZ590078 OMV590078 OWR590078 PGN590078 PQJ590078 QAF590078 QKB590078 QTX590078 RDT590078 RNP590078 RXL590078 SHH590078 SRD590078 TAZ590078 TKV590078 TUR590078 UEN590078 UOJ590078 UYF590078 VIB590078 VRX590078 WBT590078 WLP590078 WVL590078 D655614 IZ655614 SV655614 ACR655614 AMN655614 AWJ655614 BGF655614 BQB655614 BZX655614 CJT655614 CTP655614 DDL655614 DNH655614 DXD655614 EGZ655614 EQV655614 FAR655614 FKN655614 FUJ655614 GEF655614 GOB655614 GXX655614 HHT655614 HRP655614 IBL655614 ILH655614 IVD655614 JEZ655614 JOV655614 JYR655614 KIN655614 KSJ655614 LCF655614 LMB655614 LVX655614 MFT655614 MPP655614 MZL655614 NJH655614 NTD655614 OCZ655614 OMV655614 OWR655614 PGN655614 PQJ655614 QAF655614 QKB655614 QTX655614 RDT655614 RNP655614 RXL655614 SHH655614 SRD655614 TAZ655614 TKV655614 TUR655614 UEN655614 UOJ655614 UYF655614 VIB655614 VRX655614 WBT655614 WLP655614 WVL655614 D721150 IZ721150 SV721150 ACR721150 AMN721150 AWJ721150 BGF721150 BQB721150 BZX721150 CJT721150 CTP721150 DDL721150 DNH721150 DXD721150 EGZ721150 EQV721150 FAR721150 FKN721150 FUJ721150 GEF721150 GOB721150 GXX721150 HHT721150 HRP721150 IBL721150 ILH721150 IVD721150 JEZ721150 JOV721150 JYR721150 KIN721150 KSJ721150 LCF721150 LMB721150 LVX721150 MFT721150 MPP721150 MZL721150 NJH721150 NTD721150 OCZ721150 OMV721150 OWR721150 PGN721150 PQJ721150 QAF721150 QKB721150 QTX721150 RDT721150 RNP721150 RXL721150 SHH721150 SRD721150 TAZ721150 TKV721150 TUR721150 UEN721150 UOJ721150 UYF721150 VIB721150 VRX721150 WBT721150 WLP721150 WVL721150 D786686 IZ786686 SV786686 ACR786686 AMN786686 AWJ786686 BGF786686 BQB786686 BZX786686 CJT786686 CTP786686 DDL786686 DNH786686 DXD786686 EGZ786686 EQV786686 FAR786686 FKN786686 FUJ786686 GEF786686 GOB786686 GXX786686 HHT786686 HRP786686 IBL786686 ILH786686 IVD786686 JEZ786686 JOV786686 JYR786686 KIN786686 KSJ786686 LCF786686 LMB786686 LVX786686 MFT786686 MPP786686 MZL786686 NJH786686 NTD786686 OCZ786686 OMV786686 OWR786686 PGN786686 PQJ786686 QAF786686 QKB786686 QTX786686 RDT786686 RNP786686 RXL786686 SHH786686 SRD786686 TAZ786686 TKV786686 TUR786686 UEN786686 UOJ786686 UYF786686 VIB786686 VRX786686 WBT786686 WLP786686 WVL786686 D852222 IZ852222 SV852222 ACR852222 AMN852222 AWJ852222 BGF852222 BQB852222 BZX852222 CJT852222 CTP852222 DDL852222 DNH852222 DXD852222 EGZ852222 EQV852222 FAR852222 FKN852222 FUJ852222 GEF852222 GOB852222 GXX852222 HHT852222 HRP852222 IBL852222 ILH852222 IVD852222 JEZ852222 JOV852222 JYR852222 KIN852222 KSJ852222 LCF852222 LMB852222 LVX852222 MFT852222 MPP852222 MZL852222 NJH852222 NTD852222 OCZ852222 OMV852222 OWR852222 PGN852222 PQJ852222 QAF852222 QKB852222 QTX852222 RDT852222 RNP852222 RXL852222 SHH852222 SRD852222 TAZ852222 TKV852222 TUR852222 UEN852222 UOJ852222 UYF852222 VIB852222 VRX852222 WBT852222 WLP852222 WVL852222 D917758 IZ917758 SV917758 ACR917758 AMN917758 AWJ917758 BGF917758 BQB917758 BZX917758 CJT917758 CTP917758 DDL917758 DNH917758 DXD917758 EGZ917758 EQV917758 FAR917758 FKN917758 FUJ917758 GEF917758 GOB917758 GXX917758 HHT917758 HRP917758 IBL917758 ILH917758 IVD917758 JEZ917758 JOV917758 JYR917758 KIN917758 KSJ917758 LCF917758 LMB917758 LVX917758 MFT917758 MPP917758 MZL917758 NJH917758 NTD917758 OCZ917758 OMV917758 OWR917758 PGN917758 PQJ917758 QAF917758 QKB917758 QTX917758 RDT917758 RNP917758 RXL917758 SHH917758 SRD917758 TAZ917758 TKV917758 TUR917758 UEN917758 UOJ917758 UYF917758 VIB917758 VRX917758 WBT917758 WLP917758 WVL917758 D983294 IZ983294 SV983294 ACR983294 AMN983294 AWJ983294 BGF983294 BQB983294 BZX983294 CJT983294 CTP983294 DDL983294 DNH983294 DXD983294 EGZ983294 EQV983294 FAR983294 FKN983294 FUJ983294 GEF983294 GOB983294 GXX983294 HHT983294 HRP983294 IBL983294 ILH983294 IVD983294 JEZ983294 JOV983294 JYR983294 KIN983294 KSJ983294 LCF983294 LMB983294 LVX983294 MFT983294 MPP983294 MZL983294 NJH983294 NTD983294 OCZ983294 OMV983294 OWR983294 PGN983294 PQJ983294 QAF983294 QKB983294 QTX983294 RDT983294 RNP983294 RXL983294 SHH983294 SRD983294 TAZ983294 TKV983294 TUR983294 UEN983294 UOJ983294 UYF983294 VIB983294 VRX983294 WBT983294 WLP983294 WVL983294"/>
    <dataValidation allowBlank="1" showInputMessage="1" showErrorMessage="1" sqref="K77:K83 K89:K95 K101:K107 K113:K119 K125:K131 K137:K143 K149:K155 K161:K167 K173:K179 K185:K191 K197:K203 K209:K215 K221:K227 K233:K239 K245:K251 K257:K263 K269:K275 K281:K287 K293:K299 K305:K311 K317:K323 K329:K335 K341:K347 K353:K359 K365:K371 K377:K383 K389:K395 K401:K407 K413:K419 K425:K431 K437:K443 K449:K455 K65844:K65850 K65856:K65862 K65868:K65874 K65880:K65886 K65892:K65898 K65904:K65910 K65916:K65922 K65928:K65934 K65940:K65946 K65952:K65958 K65964:K65970 K65976:K65982 K65988:K65994 K66000:K66006 K131380:K131386 K131392:K131398 K131404:K131410 K131416:K131422 K131428:K131434 K131440:K131446 K131452:K131458 K131464:K131470 K131476:K131482 K131488:K131494 K131500:K131506 K131512:K131518 K131524:K131530 K131536:K131542 K196916:K196922 K196928:K196934 K196940:K196946 K196952:K196958 K196964:K196970 K196976:K196982 K196988:K196994 K197000:K197006 K197012:K197018 K197024:K197030 K197036:K197042 K197048:K197054 K197060:K197066 K197072:K197078 K262452:K262458 K262464:K262470 K262476:K262482 K262488:K262494 K262500:K262506 K262512:K262518 K262524:K262530 K262536:K262542 K262548:K262554 K262560:K262566 K262572:K262578 K262584:K262590 K262596:K262602 K262608:K262614 K327988:K327994 K328000:K328006 K328012:K328018 K328024:K328030 K328036:K328042 K328048:K328054 K328060:K328066 K328072:K328078 K328084:K328090 K328096:K328102 K328108:K328114 K328120:K328126 K328132:K328138 K328144:K328150 K393524:K393530 K393536:K393542 K393548:K393554 K393560:K393566 K393572:K393578 K393584:K393590 K393596:K393602 K393608:K393614 K393620:K393626 K393632:K393638 K393644:K393650 K393656:K393662 K393668:K393674 K393680:K393686 K459060:K459066 K459072:K459078 K459084:K459090 K459096:K459102 K459108:K459114 K459120:K459126 K459132:K459138 K459144:K459150 K459156:K459162 K459168:K459174 K459180:K459186 K459192:K459198 K459204:K459210 K459216:K459222 K524596:K524602 K524608:K524614 K524620:K524626 K524632:K524638 K524644:K524650 K524656:K524662 K524668:K524674 K524680:K524686 K524692:K524698 K524704:K524710 K524716:K524722 K524728:K524734 K524740:K524746 K524752:K524758 K590132:K590138 K590144:K590150 K590156:K590162 K590168:K590174 K590180:K590186 K590192:K590198 K590204:K590210 K590216:K590222 K590228:K590234 K590240:K590246 K590252:K590258 K590264:K590270 K590276:K590282 K590288:K590294 K655668:K655674 K655680:K655686 K655692:K655698 K655704:K655710 K655716:K655722 K655728:K655734 K655740:K655746 K655752:K655758 K655764:K655770 K655776:K655782 K655788:K655794 K655800:K655806 K655812:K655818 K655824:K655830 K721204:K721210 K721216:K721222 K721228:K721234 K721240:K721246 K721252:K721258 K721264:K721270 K721276:K721282 K721288:K721294 K721300:K721306 K721312:K721318 K721324:K721330 K721336:K721342 K721348:K721354 K721360:K721366 K786740:K786746 K786752:K786758 K786764:K786770 K786776:K786782 K786788:K786794 K786800:K786806 K786812:K786818 K786824:K786830 K786836:K786842 K786848:K786854 K786860:K786866 K786872:K786878 K786884:K786890 K786896:K786902 K852276:K852282 K852288:K852294 K852300:K852306 K852312:K852318 K852324:K852330 K852336:K852342 K852348:K852354 K852360:K852366 K852372:K852378 K852384:K852390 K852396:K852402 K852408:K852414 K852420:K852426 K852432:K852438 K917812:K917818 K917824:K917830 K917836:K917842 K917848:K917854 K917860:K917866 K917872:K917878 K917884:K917890 K917896:K917902 K917908:K917914 K917920:K917926 K917932:K917938 K917944:K917950 K917956:K917962 K917968:K917974 K983348:K983354 K983360:K983366 K983372:K983378 K983384:K983390 K983396:K983402 K983408:K983414 K983420:K983426 K983432:K983438 K983444:K983450 K983456:K983462 K983468:K983474 K983480:K983486 K983492:K983498 K983504:K983510 JG77:JG83 JG89:JG95 JG101:JG107 JG113:JG119 JG125:JG131 JG137:JG143 JG149:JG155 JG161:JG167 JG173:JG179 JG185:JG191 JG197:JG203 JG209:JG215 JG221:JG227 JG233:JG239 JG65844:JG65850 JG65856:JG65862 JG65868:JG65874 JG65880:JG65886 JG65892:JG65898 JG65904:JG65910 JG65916:JG65922 JG65928:JG65934 JG65940:JG65946 JG65952:JG65958 JG65964:JG65970 JG65976:JG65982 JG65988:JG65994 JG66000:JG66006 JG131380:JG131386 JG131392:JG131398 JG131404:JG131410 JG131416:JG131422 JG131428:JG131434 JG131440:JG131446 JG131452:JG131458 JG131464:JG131470 JG131476:JG131482 JG131488:JG131494 JG131500:JG131506 JG131512:JG131518 JG131524:JG131530 JG131536:JG131542 JG196916:JG196922 JG196928:JG196934 JG196940:JG196946 JG196952:JG196958 JG196964:JG196970 JG196976:JG196982 JG196988:JG196994 JG197000:JG197006 JG197012:JG197018 JG197024:JG197030 JG197036:JG197042 JG197048:JG197054 JG197060:JG197066 JG197072:JG197078 JG262452:JG262458 JG262464:JG262470 JG262476:JG262482 JG262488:JG262494 JG262500:JG262506 JG262512:JG262518 JG262524:JG262530 JG262536:JG262542 JG262548:JG262554 JG262560:JG262566 JG262572:JG262578 JG262584:JG262590 JG262596:JG262602 JG262608:JG262614 JG327988:JG327994 JG328000:JG328006 JG328012:JG328018 JG328024:JG328030 JG328036:JG328042 JG328048:JG328054 JG328060:JG328066 JG328072:JG328078 JG328084:JG328090 JG328096:JG328102 JG328108:JG328114 JG328120:JG328126 JG328132:JG328138 JG328144:JG328150 JG393524:JG393530 JG393536:JG393542 JG393548:JG393554 JG393560:JG393566 JG393572:JG393578 JG393584:JG393590 JG393596:JG393602 JG393608:JG393614 JG393620:JG393626 JG393632:JG393638 JG393644:JG393650 JG393656:JG393662 JG393668:JG393674 JG393680:JG393686 JG459060:JG459066 JG459072:JG459078 JG459084:JG459090 JG459096:JG459102 JG459108:JG459114 JG459120:JG459126 JG459132:JG459138 JG459144:JG459150 JG459156:JG459162 JG459168:JG459174 JG459180:JG459186 JG459192:JG459198 JG459204:JG459210 JG459216:JG459222 JG524596:JG524602 JG524608:JG524614 JG524620:JG524626 JG524632:JG524638 JG524644:JG524650 JG524656:JG524662 JG524668:JG524674 JG524680:JG524686 JG524692:JG524698 JG524704:JG524710 JG524716:JG524722 JG524728:JG524734 JG524740:JG524746 JG524752:JG524758 JG590132:JG590138 JG590144:JG590150 JG590156:JG590162 JG590168:JG590174 JG590180:JG590186 JG590192:JG590198 JG590204:JG590210 JG590216:JG590222 JG590228:JG590234 JG590240:JG590246 JG590252:JG590258 JG590264:JG590270 JG590276:JG590282 JG590288:JG590294 JG655668:JG655674 JG655680:JG655686 JG655692:JG655698 JG655704:JG655710 JG655716:JG655722 JG655728:JG655734 JG655740:JG655746 JG655752:JG655758 JG655764:JG655770 JG655776:JG655782 JG655788:JG655794 JG655800:JG655806 JG655812:JG655818 JG655824:JG655830 JG721204:JG721210 JG721216:JG721222 JG721228:JG721234 JG721240:JG721246 JG721252:JG721258 JG721264:JG721270 JG721276:JG721282 JG721288:JG721294 JG721300:JG721306 JG721312:JG721318 JG721324:JG721330 JG721336:JG721342 JG721348:JG721354 JG721360:JG721366 JG786740:JG786746 JG786752:JG786758 JG786764:JG786770 JG786776:JG786782 JG786788:JG786794 JG786800:JG786806 JG786812:JG786818 JG786824:JG786830 JG786836:JG786842 JG786848:JG786854 JG786860:JG786866 JG786872:JG786878 JG786884:JG786890 JG786896:JG786902 JG852276:JG852282 JG852288:JG852294 JG852300:JG852306 JG852312:JG852318 JG852324:JG852330 JG852336:JG852342 JG852348:JG852354 JG852360:JG852366 JG852372:JG852378 JG852384:JG852390 JG852396:JG852402 JG852408:JG852414 JG852420:JG852426 JG852432:JG852438 JG917812:JG917818 JG917824:JG917830 JG917836:JG917842 JG917848:JG917854 JG917860:JG917866 JG917872:JG917878 JG917884:JG917890 JG917896:JG917902 JG917908:JG917914 JG917920:JG917926 JG917932:JG917938 JG917944:JG917950 JG917956:JG917962 JG917968:JG917974 JG983348:JG983354 JG983360:JG983366 JG983372:JG983378 JG983384:JG983390 JG983396:JG983402 JG983408:JG983414 JG983420:JG983426 JG983432:JG983438 JG983444:JG983450 JG983456:JG983462 JG983468:JG983474 JG983480:JG983486 JG983492:JG983498 JG983504:JG983510 TC77:TC83 TC89:TC95 TC101:TC107 TC113:TC119 TC125:TC131 TC137:TC143 TC149:TC155 TC161:TC167 TC173:TC179 TC185:TC191 TC197:TC203 TC209:TC215 TC221:TC227 TC233:TC239 TC65844:TC65850 TC65856:TC65862 TC65868:TC65874 TC65880:TC65886 TC65892:TC65898 TC65904:TC65910 TC65916:TC65922 TC65928:TC65934 TC65940:TC65946 TC65952:TC65958 TC65964:TC65970 TC65976:TC65982 TC65988:TC65994 TC66000:TC66006 TC131380:TC131386 TC131392:TC131398 TC131404:TC131410 TC131416:TC131422 TC131428:TC131434 TC131440:TC131446 TC131452:TC131458 TC131464:TC131470 TC131476:TC131482 TC131488:TC131494 TC131500:TC131506 TC131512:TC131518 TC131524:TC131530 TC131536:TC131542 TC196916:TC196922 TC196928:TC196934 TC196940:TC196946 TC196952:TC196958 TC196964:TC196970 TC196976:TC196982 TC196988:TC196994 TC197000:TC197006 TC197012:TC197018 TC197024:TC197030 TC197036:TC197042 TC197048:TC197054 TC197060:TC197066 TC197072:TC197078 TC262452:TC262458 TC262464:TC262470 TC262476:TC262482 TC262488:TC262494 TC262500:TC262506 TC262512:TC262518 TC262524:TC262530 TC262536:TC262542 TC262548:TC262554 TC262560:TC262566 TC262572:TC262578 TC262584:TC262590 TC262596:TC262602 TC262608:TC262614 TC327988:TC327994 TC328000:TC328006 TC328012:TC328018 TC328024:TC328030 TC328036:TC328042 TC328048:TC328054 TC328060:TC328066 TC328072:TC328078 TC328084:TC328090 TC328096:TC328102 TC328108:TC328114 TC328120:TC328126 TC328132:TC328138 TC328144:TC328150 TC393524:TC393530 TC393536:TC393542 TC393548:TC393554 TC393560:TC393566 TC393572:TC393578 TC393584:TC393590 TC393596:TC393602 TC393608:TC393614 TC393620:TC393626 TC393632:TC393638 TC393644:TC393650 TC393656:TC393662 TC393668:TC393674 TC393680:TC393686 TC459060:TC459066 TC459072:TC459078 TC459084:TC459090 TC459096:TC459102 TC459108:TC459114 TC459120:TC459126 TC459132:TC459138 TC459144:TC459150 TC459156:TC459162 TC459168:TC459174 TC459180:TC459186 TC459192:TC459198 TC459204:TC459210 TC459216:TC459222 TC524596:TC524602 TC524608:TC524614 TC524620:TC524626 TC524632:TC524638 TC524644:TC524650 TC524656:TC524662 TC524668:TC524674 TC524680:TC524686 TC524692:TC524698 TC524704:TC524710 TC524716:TC524722 TC524728:TC524734 TC524740:TC524746 TC524752:TC524758 TC590132:TC590138 TC590144:TC590150 TC590156:TC590162 TC590168:TC590174 TC590180:TC590186 TC590192:TC590198 TC590204:TC590210 TC590216:TC590222 TC590228:TC590234 TC590240:TC590246 TC590252:TC590258 TC590264:TC590270 TC590276:TC590282 TC590288:TC590294 TC655668:TC655674 TC655680:TC655686 TC655692:TC655698 TC655704:TC655710 TC655716:TC655722 TC655728:TC655734 TC655740:TC655746 TC655752:TC655758 TC655764:TC655770 TC655776:TC655782 TC655788:TC655794 TC655800:TC655806 TC655812:TC655818 TC655824:TC655830 TC721204:TC721210 TC721216:TC721222 TC721228:TC721234 TC721240:TC721246 TC721252:TC721258 TC721264:TC721270 TC721276:TC721282 TC721288:TC721294 TC721300:TC721306 TC721312:TC721318 TC721324:TC721330 TC721336:TC721342 TC721348:TC721354 TC721360:TC721366 TC786740:TC786746 TC786752:TC786758 TC786764:TC786770 TC786776:TC786782 TC786788:TC786794 TC786800:TC786806 TC786812:TC786818 TC786824:TC786830 TC786836:TC786842 TC786848:TC786854 TC786860:TC786866 TC786872:TC786878 TC786884:TC786890 TC786896:TC786902 TC852276:TC852282 TC852288:TC852294 TC852300:TC852306 TC852312:TC852318 TC852324:TC852330 TC852336:TC852342 TC852348:TC852354 TC852360:TC852366 TC852372:TC852378 TC852384:TC852390 TC852396:TC852402 TC852408:TC852414 TC852420:TC852426 TC852432:TC852438 TC917812:TC917818 TC917824:TC917830 TC917836:TC917842 TC917848:TC917854 TC917860:TC917866 TC917872:TC917878 TC917884:TC917890 TC917896:TC917902 TC917908:TC917914 TC917920:TC917926 TC917932:TC917938 TC917944:TC917950 TC917956:TC917962 TC917968:TC917974 TC983348:TC983354 TC983360:TC983366 TC983372:TC983378 TC983384:TC983390 TC983396:TC983402 TC983408:TC983414 TC983420:TC983426 TC983432:TC983438 TC983444:TC983450 TC983456:TC983462 TC983468:TC983474 TC983480:TC983486 TC983492:TC983498 TC983504:TC983510 ACY77:ACY83 ACY89:ACY95 ACY101:ACY107 ACY113:ACY119 ACY125:ACY131 ACY137:ACY143 ACY149:ACY155 ACY161:ACY167 ACY173:ACY179 ACY185:ACY191 ACY197:ACY203 ACY209:ACY215 ACY221:ACY227 ACY233:ACY239 ACY65844:ACY65850 ACY65856:ACY65862 ACY65868:ACY65874 ACY65880:ACY65886 ACY65892:ACY65898 ACY65904:ACY65910 ACY65916:ACY65922 ACY65928:ACY65934 ACY65940:ACY65946 ACY65952:ACY65958 ACY65964:ACY65970 ACY65976:ACY65982 ACY65988:ACY65994 ACY66000:ACY66006 ACY131380:ACY131386 ACY131392:ACY131398 ACY131404:ACY131410 ACY131416:ACY131422 ACY131428:ACY131434 ACY131440:ACY131446 ACY131452:ACY131458 ACY131464:ACY131470 ACY131476:ACY131482 ACY131488:ACY131494 ACY131500:ACY131506 ACY131512:ACY131518 ACY131524:ACY131530 ACY131536:ACY131542 ACY196916:ACY196922 ACY196928:ACY196934 ACY196940:ACY196946 ACY196952:ACY196958 ACY196964:ACY196970 ACY196976:ACY196982 ACY196988:ACY196994 ACY197000:ACY197006 ACY197012:ACY197018 ACY197024:ACY197030 ACY197036:ACY197042 ACY197048:ACY197054 ACY197060:ACY197066 ACY197072:ACY197078 ACY262452:ACY262458 ACY262464:ACY262470 ACY262476:ACY262482 ACY262488:ACY262494 ACY262500:ACY262506 ACY262512:ACY262518 ACY262524:ACY262530 ACY262536:ACY262542 ACY262548:ACY262554 ACY262560:ACY262566 ACY262572:ACY262578 ACY262584:ACY262590 ACY262596:ACY262602 ACY262608:ACY262614 ACY327988:ACY327994 ACY328000:ACY328006 ACY328012:ACY328018 ACY328024:ACY328030 ACY328036:ACY328042 ACY328048:ACY328054 ACY328060:ACY328066 ACY328072:ACY328078 ACY328084:ACY328090 ACY328096:ACY328102 ACY328108:ACY328114 ACY328120:ACY328126 ACY328132:ACY328138 ACY328144:ACY328150 ACY393524:ACY393530 ACY393536:ACY393542 ACY393548:ACY393554 ACY393560:ACY393566 ACY393572:ACY393578 ACY393584:ACY393590 ACY393596:ACY393602 ACY393608:ACY393614 ACY393620:ACY393626 ACY393632:ACY393638 ACY393644:ACY393650 ACY393656:ACY393662 ACY393668:ACY393674 ACY393680:ACY393686 ACY459060:ACY459066 ACY459072:ACY459078 ACY459084:ACY459090 ACY459096:ACY459102 ACY459108:ACY459114 ACY459120:ACY459126 ACY459132:ACY459138 ACY459144:ACY459150 ACY459156:ACY459162 ACY459168:ACY459174 ACY459180:ACY459186 ACY459192:ACY459198 ACY459204:ACY459210 ACY459216:ACY459222 ACY524596:ACY524602 ACY524608:ACY524614 ACY524620:ACY524626 ACY524632:ACY524638 ACY524644:ACY524650 ACY524656:ACY524662 ACY524668:ACY524674 ACY524680:ACY524686 ACY524692:ACY524698 ACY524704:ACY524710 ACY524716:ACY524722 ACY524728:ACY524734 ACY524740:ACY524746 ACY524752:ACY524758 ACY590132:ACY590138 ACY590144:ACY590150 ACY590156:ACY590162 ACY590168:ACY590174 ACY590180:ACY590186 ACY590192:ACY590198 ACY590204:ACY590210 ACY590216:ACY590222 ACY590228:ACY590234 ACY590240:ACY590246 ACY590252:ACY590258 ACY590264:ACY590270 ACY590276:ACY590282 ACY590288:ACY590294 ACY655668:ACY655674 ACY655680:ACY655686 ACY655692:ACY655698 ACY655704:ACY655710 ACY655716:ACY655722 ACY655728:ACY655734 ACY655740:ACY655746 ACY655752:ACY655758 ACY655764:ACY655770 ACY655776:ACY655782 ACY655788:ACY655794 ACY655800:ACY655806 ACY655812:ACY655818 ACY655824:ACY655830 ACY721204:ACY721210 ACY721216:ACY721222 ACY721228:ACY721234 ACY721240:ACY721246 ACY721252:ACY721258 ACY721264:ACY721270 ACY721276:ACY721282 ACY721288:ACY721294 ACY721300:ACY721306 ACY721312:ACY721318 ACY721324:ACY721330 ACY721336:ACY721342 ACY721348:ACY721354 ACY721360:ACY721366 ACY786740:ACY786746 ACY786752:ACY786758 ACY786764:ACY786770 ACY786776:ACY786782 ACY786788:ACY786794 ACY786800:ACY786806 ACY786812:ACY786818 ACY786824:ACY786830 ACY786836:ACY786842 ACY786848:ACY786854 ACY786860:ACY786866 ACY786872:ACY786878 ACY786884:ACY786890 ACY786896:ACY786902 ACY852276:ACY852282 ACY852288:ACY852294 ACY852300:ACY852306 ACY852312:ACY852318 ACY852324:ACY852330 ACY852336:ACY852342 ACY852348:ACY852354 ACY852360:ACY852366 ACY852372:ACY852378 ACY852384:ACY852390 ACY852396:ACY852402 ACY852408:ACY852414 ACY852420:ACY852426 ACY852432:ACY852438 ACY917812:ACY917818 ACY917824:ACY917830 ACY917836:ACY917842 ACY917848:ACY917854 ACY917860:ACY917866 ACY917872:ACY917878 ACY917884:ACY917890 ACY917896:ACY917902 ACY917908:ACY917914 ACY917920:ACY917926 ACY917932:ACY917938 ACY917944:ACY917950 ACY917956:ACY917962 ACY917968:ACY917974 ACY983348:ACY983354 ACY983360:ACY983366 ACY983372:ACY983378 ACY983384:ACY983390 ACY983396:ACY983402 ACY983408:ACY983414 ACY983420:ACY983426 ACY983432:ACY983438 ACY983444:ACY983450 ACY983456:ACY983462 ACY983468:ACY983474 ACY983480:ACY983486 ACY983492:ACY983498 ACY983504:ACY983510 AMU77:AMU83 AMU89:AMU95 AMU101:AMU107 AMU113:AMU119 AMU125:AMU131 AMU137:AMU143 AMU149:AMU155 AMU161:AMU167 AMU173:AMU179 AMU185:AMU191 AMU197:AMU203 AMU209:AMU215 AMU221:AMU227 AMU233:AMU239 AMU65844:AMU65850 AMU65856:AMU65862 AMU65868:AMU65874 AMU65880:AMU65886 AMU65892:AMU65898 AMU65904:AMU65910 AMU65916:AMU65922 AMU65928:AMU65934 AMU65940:AMU65946 AMU65952:AMU65958 AMU65964:AMU65970 AMU65976:AMU65982 AMU65988:AMU65994 AMU66000:AMU66006 AMU131380:AMU131386 AMU131392:AMU131398 AMU131404:AMU131410 AMU131416:AMU131422 AMU131428:AMU131434 AMU131440:AMU131446 AMU131452:AMU131458 AMU131464:AMU131470 AMU131476:AMU131482 AMU131488:AMU131494 AMU131500:AMU131506 AMU131512:AMU131518 AMU131524:AMU131530 AMU131536:AMU131542 AMU196916:AMU196922 AMU196928:AMU196934 AMU196940:AMU196946 AMU196952:AMU196958 AMU196964:AMU196970 AMU196976:AMU196982 AMU196988:AMU196994 AMU197000:AMU197006 AMU197012:AMU197018 AMU197024:AMU197030 AMU197036:AMU197042 AMU197048:AMU197054 AMU197060:AMU197066 AMU197072:AMU197078 AMU262452:AMU262458 AMU262464:AMU262470 AMU262476:AMU262482 AMU262488:AMU262494 AMU262500:AMU262506 AMU262512:AMU262518 AMU262524:AMU262530 AMU262536:AMU262542 AMU262548:AMU262554 AMU262560:AMU262566 AMU262572:AMU262578 AMU262584:AMU262590 AMU262596:AMU262602 AMU262608:AMU262614 AMU327988:AMU327994 AMU328000:AMU328006 AMU328012:AMU328018 AMU328024:AMU328030 AMU328036:AMU328042 AMU328048:AMU328054 AMU328060:AMU328066 AMU328072:AMU328078 AMU328084:AMU328090 AMU328096:AMU328102 AMU328108:AMU328114 AMU328120:AMU328126 AMU328132:AMU328138 AMU328144:AMU328150 AMU393524:AMU393530 AMU393536:AMU393542 AMU393548:AMU393554 AMU393560:AMU393566 AMU393572:AMU393578 AMU393584:AMU393590 AMU393596:AMU393602 AMU393608:AMU393614 AMU393620:AMU393626 AMU393632:AMU393638 AMU393644:AMU393650 AMU393656:AMU393662 AMU393668:AMU393674 AMU393680:AMU393686 AMU459060:AMU459066 AMU459072:AMU459078 AMU459084:AMU459090 AMU459096:AMU459102 AMU459108:AMU459114 AMU459120:AMU459126 AMU459132:AMU459138 AMU459144:AMU459150 AMU459156:AMU459162 AMU459168:AMU459174 AMU459180:AMU459186 AMU459192:AMU459198 AMU459204:AMU459210 AMU459216:AMU459222 AMU524596:AMU524602 AMU524608:AMU524614 AMU524620:AMU524626 AMU524632:AMU524638 AMU524644:AMU524650 AMU524656:AMU524662 AMU524668:AMU524674 AMU524680:AMU524686 AMU524692:AMU524698 AMU524704:AMU524710 AMU524716:AMU524722 AMU524728:AMU524734 AMU524740:AMU524746 AMU524752:AMU524758 AMU590132:AMU590138 AMU590144:AMU590150 AMU590156:AMU590162 AMU590168:AMU590174 AMU590180:AMU590186 AMU590192:AMU590198 AMU590204:AMU590210 AMU590216:AMU590222 AMU590228:AMU590234 AMU590240:AMU590246 AMU590252:AMU590258 AMU590264:AMU590270 AMU590276:AMU590282 AMU590288:AMU590294 AMU655668:AMU655674 AMU655680:AMU655686 AMU655692:AMU655698 AMU655704:AMU655710 AMU655716:AMU655722 AMU655728:AMU655734 AMU655740:AMU655746 AMU655752:AMU655758 AMU655764:AMU655770 AMU655776:AMU655782 AMU655788:AMU655794 AMU655800:AMU655806 AMU655812:AMU655818 AMU655824:AMU655830 AMU721204:AMU721210 AMU721216:AMU721222 AMU721228:AMU721234 AMU721240:AMU721246 AMU721252:AMU721258 AMU721264:AMU721270 AMU721276:AMU721282 AMU721288:AMU721294 AMU721300:AMU721306 AMU721312:AMU721318 AMU721324:AMU721330 AMU721336:AMU721342 AMU721348:AMU721354 AMU721360:AMU721366 AMU786740:AMU786746 AMU786752:AMU786758 AMU786764:AMU786770 AMU786776:AMU786782 AMU786788:AMU786794 AMU786800:AMU786806 AMU786812:AMU786818 AMU786824:AMU786830 AMU786836:AMU786842 AMU786848:AMU786854 AMU786860:AMU786866 AMU786872:AMU786878 AMU786884:AMU786890 AMU786896:AMU786902 AMU852276:AMU852282 AMU852288:AMU852294 AMU852300:AMU852306 AMU852312:AMU852318 AMU852324:AMU852330 AMU852336:AMU852342 AMU852348:AMU852354 AMU852360:AMU852366 AMU852372:AMU852378 AMU852384:AMU852390 AMU852396:AMU852402 AMU852408:AMU852414 AMU852420:AMU852426 AMU852432:AMU852438 AMU917812:AMU917818 AMU917824:AMU917830 AMU917836:AMU917842 AMU917848:AMU917854 AMU917860:AMU917866 AMU917872:AMU917878 AMU917884:AMU917890 AMU917896:AMU917902 AMU917908:AMU917914 AMU917920:AMU917926 AMU917932:AMU917938 AMU917944:AMU917950 AMU917956:AMU917962 AMU917968:AMU917974 AMU983348:AMU983354 AMU983360:AMU983366 AMU983372:AMU983378 AMU983384:AMU983390 AMU983396:AMU983402 AMU983408:AMU983414 AMU983420:AMU983426 AMU983432:AMU983438 AMU983444:AMU983450 AMU983456:AMU983462 AMU983468:AMU983474 AMU983480:AMU983486 AMU983492:AMU983498 AMU983504:AMU983510 AWQ77:AWQ83 AWQ89:AWQ95 AWQ101:AWQ107 AWQ113:AWQ119 AWQ125:AWQ131 AWQ137:AWQ143 AWQ149:AWQ155 AWQ161:AWQ167 AWQ173:AWQ179 AWQ185:AWQ191 AWQ197:AWQ203 AWQ209:AWQ215 AWQ221:AWQ227 AWQ233:AWQ239 AWQ65844:AWQ65850 AWQ65856:AWQ65862 AWQ65868:AWQ65874 AWQ65880:AWQ65886 AWQ65892:AWQ65898 AWQ65904:AWQ65910 AWQ65916:AWQ65922 AWQ65928:AWQ65934 AWQ65940:AWQ65946 AWQ65952:AWQ65958 AWQ65964:AWQ65970 AWQ65976:AWQ65982 AWQ65988:AWQ65994 AWQ66000:AWQ66006 AWQ131380:AWQ131386 AWQ131392:AWQ131398 AWQ131404:AWQ131410 AWQ131416:AWQ131422 AWQ131428:AWQ131434 AWQ131440:AWQ131446 AWQ131452:AWQ131458 AWQ131464:AWQ131470 AWQ131476:AWQ131482 AWQ131488:AWQ131494 AWQ131500:AWQ131506 AWQ131512:AWQ131518 AWQ131524:AWQ131530 AWQ131536:AWQ131542 AWQ196916:AWQ196922 AWQ196928:AWQ196934 AWQ196940:AWQ196946 AWQ196952:AWQ196958 AWQ196964:AWQ196970 AWQ196976:AWQ196982 AWQ196988:AWQ196994 AWQ197000:AWQ197006 AWQ197012:AWQ197018 AWQ197024:AWQ197030 AWQ197036:AWQ197042 AWQ197048:AWQ197054 AWQ197060:AWQ197066 AWQ197072:AWQ197078 AWQ262452:AWQ262458 AWQ262464:AWQ262470 AWQ262476:AWQ262482 AWQ262488:AWQ262494 AWQ262500:AWQ262506 AWQ262512:AWQ262518 AWQ262524:AWQ262530 AWQ262536:AWQ262542 AWQ262548:AWQ262554 AWQ262560:AWQ262566 AWQ262572:AWQ262578 AWQ262584:AWQ262590 AWQ262596:AWQ262602 AWQ262608:AWQ262614 AWQ327988:AWQ327994 AWQ328000:AWQ328006 AWQ328012:AWQ328018 AWQ328024:AWQ328030 AWQ328036:AWQ328042 AWQ328048:AWQ328054 AWQ328060:AWQ328066 AWQ328072:AWQ328078 AWQ328084:AWQ328090 AWQ328096:AWQ328102 AWQ328108:AWQ328114 AWQ328120:AWQ328126 AWQ328132:AWQ328138 AWQ328144:AWQ328150 AWQ393524:AWQ393530 AWQ393536:AWQ393542 AWQ393548:AWQ393554 AWQ393560:AWQ393566 AWQ393572:AWQ393578 AWQ393584:AWQ393590 AWQ393596:AWQ393602 AWQ393608:AWQ393614 AWQ393620:AWQ393626 AWQ393632:AWQ393638 AWQ393644:AWQ393650 AWQ393656:AWQ393662 AWQ393668:AWQ393674 AWQ393680:AWQ393686 AWQ459060:AWQ459066 AWQ459072:AWQ459078 AWQ459084:AWQ459090 AWQ459096:AWQ459102 AWQ459108:AWQ459114 AWQ459120:AWQ459126 AWQ459132:AWQ459138 AWQ459144:AWQ459150 AWQ459156:AWQ459162 AWQ459168:AWQ459174 AWQ459180:AWQ459186 AWQ459192:AWQ459198 AWQ459204:AWQ459210 AWQ459216:AWQ459222 AWQ524596:AWQ524602 AWQ524608:AWQ524614 AWQ524620:AWQ524626 AWQ524632:AWQ524638 AWQ524644:AWQ524650 AWQ524656:AWQ524662 AWQ524668:AWQ524674 AWQ524680:AWQ524686 AWQ524692:AWQ524698 AWQ524704:AWQ524710 AWQ524716:AWQ524722 AWQ524728:AWQ524734 AWQ524740:AWQ524746 AWQ524752:AWQ524758 AWQ590132:AWQ590138 AWQ590144:AWQ590150 AWQ590156:AWQ590162 AWQ590168:AWQ590174 AWQ590180:AWQ590186 AWQ590192:AWQ590198 AWQ590204:AWQ590210 AWQ590216:AWQ590222 AWQ590228:AWQ590234 AWQ590240:AWQ590246 AWQ590252:AWQ590258 AWQ590264:AWQ590270 AWQ590276:AWQ590282 AWQ590288:AWQ590294 AWQ655668:AWQ655674 AWQ655680:AWQ655686 AWQ655692:AWQ655698 AWQ655704:AWQ655710 AWQ655716:AWQ655722 AWQ655728:AWQ655734 AWQ655740:AWQ655746 AWQ655752:AWQ655758 AWQ655764:AWQ655770 AWQ655776:AWQ655782 AWQ655788:AWQ655794 AWQ655800:AWQ655806 AWQ655812:AWQ655818 AWQ655824:AWQ655830 AWQ721204:AWQ721210 AWQ721216:AWQ721222 AWQ721228:AWQ721234 AWQ721240:AWQ721246 AWQ721252:AWQ721258 AWQ721264:AWQ721270 AWQ721276:AWQ721282 AWQ721288:AWQ721294 AWQ721300:AWQ721306 AWQ721312:AWQ721318 AWQ721324:AWQ721330 AWQ721336:AWQ721342 AWQ721348:AWQ721354 AWQ721360:AWQ721366 AWQ786740:AWQ786746 AWQ786752:AWQ786758 AWQ786764:AWQ786770 AWQ786776:AWQ786782 AWQ786788:AWQ786794 AWQ786800:AWQ786806 AWQ786812:AWQ786818 AWQ786824:AWQ786830 AWQ786836:AWQ786842 AWQ786848:AWQ786854 AWQ786860:AWQ786866 AWQ786872:AWQ786878 AWQ786884:AWQ786890 AWQ786896:AWQ786902 AWQ852276:AWQ852282 AWQ852288:AWQ852294 AWQ852300:AWQ852306 AWQ852312:AWQ852318 AWQ852324:AWQ852330 AWQ852336:AWQ852342 AWQ852348:AWQ852354 AWQ852360:AWQ852366 AWQ852372:AWQ852378 AWQ852384:AWQ852390 AWQ852396:AWQ852402 AWQ852408:AWQ852414 AWQ852420:AWQ852426 AWQ852432:AWQ852438 AWQ917812:AWQ917818 AWQ917824:AWQ917830 AWQ917836:AWQ917842 AWQ917848:AWQ917854 AWQ917860:AWQ917866 AWQ917872:AWQ917878 AWQ917884:AWQ917890 AWQ917896:AWQ917902 AWQ917908:AWQ917914 AWQ917920:AWQ917926 AWQ917932:AWQ917938 AWQ917944:AWQ917950 AWQ917956:AWQ917962 AWQ917968:AWQ917974 AWQ983348:AWQ983354 AWQ983360:AWQ983366 AWQ983372:AWQ983378 AWQ983384:AWQ983390 AWQ983396:AWQ983402 AWQ983408:AWQ983414 AWQ983420:AWQ983426 AWQ983432:AWQ983438 AWQ983444:AWQ983450 AWQ983456:AWQ983462 AWQ983468:AWQ983474 AWQ983480:AWQ983486 AWQ983492:AWQ983498 AWQ983504:AWQ983510 BGM77:BGM83 BGM89:BGM95 BGM101:BGM107 BGM113:BGM119 BGM125:BGM131 BGM137:BGM143 BGM149:BGM155 BGM161:BGM167 BGM173:BGM179 BGM185:BGM191 BGM197:BGM203 BGM209:BGM215 BGM221:BGM227 BGM233:BGM239 BGM65844:BGM65850 BGM65856:BGM65862 BGM65868:BGM65874 BGM65880:BGM65886 BGM65892:BGM65898 BGM65904:BGM65910 BGM65916:BGM65922 BGM65928:BGM65934 BGM65940:BGM65946 BGM65952:BGM65958 BGM65964:BGM65970 BGM65976:BGM65982 BGM65988:BGM65994 BGM66000:BGM66006 BGM131380:BGM131386 BGM131392:BGM131398 BGM131404:BGM131410 BGM131416:BGM131422 BGM131428:BGM131434 BGM131440:BGM131446 BGM131452:BGM131458 BGM131464:BGM131470 BGM131476:BGM131482 BGM131488:BGM131494 BGM131500:BGM131506 BGM131512:BGM131518 BGM131524:BGM131530 BGM131536:BGM131542 BGM196916:BGM196922 BGM196928:BGM196934 BGM196940:BGM196946 BGM196952:BGM196958 BGM196964:BGM196970 BGM196976:BGM196982 BGM196988:BGM196994 BGM197000:BGM197006 BGM197012:BGM197018 BGM197024:BGM197030 BGM197036:BGM197042 BGM197048:BGM197054 BGM197060:BGM197066 BGM197072:BGM197078 BGM262452:BGM262458 BGM262464:BGM262470 BGM262476:BGM262482 BGM262488:BGM262494 BGM262500:BGM262506 BGM262512:BGM262518 BGM262524:BGM262530 BGM262536:BGM262542 BGM262548:BGM262554 BGM262560:BGM262566 BGM262572:BGM262578 BGM262584:BGM262590 BGM262596:BGM262602 BGM262608:BGM262614 BGM327988:BGM327994 BGM328000:BGM328006 BGM328012:BGM328018 BGM328024:BGM328030 BGM328036:BGM328042 BGM328048:BGM328054 BGM328060:BGM328066 BGM328072:BGM328078 BGM328084:BGM328090 BGM328096:BGM328102 BGM328108:BGM328114 BGM328120:BGM328126 BGM328132:BGM328138 BGM328144:BGM328150 BGM393524:BGM393530 BGM393536:BGM393542 BGM393548:BGM393554 BGM393560:BGM393566 BGM393572:BGM393578 BGM393584:BGM393590 BGM393596:BGM393602 BGM393608:BGM393614 BGM393620:BGM393626 BGM393632:BGM393638 BGM393644:BGM393650 BGM393656:BGM393662 BGM393668:BGM393674 BGM393680:BGM393686 BGM459060:BGM459066 BGM459072:BGM459078 BGM459084:BGM459090 BGM459096:BGM459102 BGM459108:BGM459114 BGM459120:BGM459126 BGM459132:BGM459138 BGM459144:BGM459150 BGM459156:BGM459162 BGM459168:BGM459174 BGM459180:BGM459186 BGM459192:BGM459198 BGM459204:BGM459210 BGM459216:BGM459222 BGM524596:BGM524602 BGM524608:BGM524614 BGM524620:BGM524626 BGM524632:BGM524638 BGM524644:BGM524650 BGM524656:BGM524662 BGM524668:BGM524674 BGM524680:BGM524686 BGM524692:BGM524698 BGM524704:BGM524710 BGM524716:BGM524722 BGM524728:BGM524734 BGM524740:BGM524746 BGM524752:BGM524758 BGM590132:BGM590138 BGM590144:BGM590150 BGM590156:BGM590162 BGM590168:BGM590174 BGM590180:BGM590186 BGM590192:BGM590198 BGM590204:BGM590210 BGM590216:BGM590222 BGM590228:BGM590234 BGM590240:BGM590246 BGM590252:BGM590258 BGM590264:BGM590270 BGM590276:BGM590282 BGM590288:BGM590294 BGM655668:BGM655674 BGM655680:BGM655686 BGM655692:BGM655698 BGM655704:BGM655710 BGM655716:BGM655722 BGM655728:BGM655734 BGM655740:BGM655746 BGM655752:BGM655758 BGM655764:BGM655770 BGM655776:BGM655782 BGM655788:BGM655794 BGM655800:BGM655806 BGM655812:BGM655818 BGM655824:BGM655830 BGM721204:BGM721210 BGM721216:BGM721222 BGM721228:BGM721234 BGM721240:BGM721246 BGM721252:BGM721258 BGM721264:BGM721270 BGM721276:BGM721282 BGM721288:BGM721294 BGM721300:BGM721306 BGM721312:BGM721318 BGM721324:BGM721330 BGM721336:BGM721342 BGM721348:BGM721354 BGM721360:BGM721366 BGM786740:BGM786746 BGM786752:BGM786758 BGM786764:BGM786770 BGM786776:BGM786782 BGM786788:BGM786794 BGM786800:BGM786806 BGM786812:BGM786818 BGM786824:BGM786830 BGM786836:BGM786842 BGM786848:BGM786854 BGM786860:BGM786866 BGM786872:BGM786878 BGM786884:BGM786890 BGM786896:BGM786902 BGM852276:BGM852282 BGM852288:BGM852294 BGM852300:BGM852306 BGM852312:BGM852318 BGM852324:BGM852330 BGM852336:BGM852342 BGM852348:BGM852354 BGM852360:BGM852366 BGM852372:BGM852378 BGM852384:BGM852390 BGM852396:BGM852402 BGM852408:BGM852414 BGM852420:BGM852426 BGM852432:BGM852438 BGM917812:BGM917818 BGM917824:BGM917830 BGM917836:BGM917842 BGM917848:BGM917854 BGM917860:BGM917866 BGM917872:BGM917878 BGM917884:BGM917890 BGM917896:BGM917902 BGM917908:BGM917914 BGM917920:BGM917926 BGM917932:BGM917938 BGM917944:BGM917950 BGM917956:BGM917962 BGM917968:BGM917974 BGM983348:BGM983354 BGM983360:BGM983366 BGM983372:BGM983378 BGM983384:BGM983390 BGM983396:BGM983402 BGM983408:BGM983414 BGM983420:BGM983426 BGM983432:BGM983438 BGM983444:BGM983450 BGM983456:BGM983462 BGM983468:BGM983474 BGM983480:BGM983486 BGM983492:BGM983498 BGM983504:BGM983510 BQI77:BQI83 BQI89:BQI95 BQI101:BQI107 BQI113:BQI119 BQI125:BQI131 BQI137:BQI143 BQI149:BQI155 BQI161:BQI167 BQI173:BQI179 BQI185:BQI191 BQI197:BQI203 BQI209:BQI215 BQI221:BQI227 BQI233:BQI239 BQI65844:BQI65850 BQI65856:BQI65862 BQI65868:BQI65874 BQI65880:BQI65886 BQI65892:BQI65898 BQI65904:BQI65910 BQI65916:BQI65922 BQI65928:BQI65934 BQI65940:BQI65946 BQI65952:BQI65958 BQI65964:BQI65970 BQI65976:BQI65982 BQI65988:BQI65994 BQI66000:BQI66006 BQI131380:BQI131386 BQI131392:BQI131398 BQI131404:BQI131410 BQI131416:BQI131422 BQI131428:BQI131434 BQI131440:BQI131446 BQI131452:BQI131458 BQI131464:BQI131470 BQI131476:BQI131482 BQI131488:BQI131494 BQI131500:BQI131506 BQI131512:BQI131518 BQI131524:BQI131530 BQI131536:BQI131542 BQI196916:BQI196922 BQI196928:BQI196934 BQI196940:BQI196946 BQI196952:BQI196958 BQI196964:BQI196970 BQI196976:BQI196982 BQI196988:BQI196994 BQI197000:BQI197006 BQI197012:BQI197018 BQI197024:BQI197030 BQI197036:BQI197042 BQI197048:BQI197054 BQI197060:BQI197066 BQI197072:BQI197078 BQI262452:BQI262458 BQI262464:BQI262470 BQI262476:BQI262482 BQI262488:BQI262494 BQI262500:BQI262506 BQI262512:BQI262518 BQI262524:BQI262530 BQI262536:BQI262542 BQI262548:BQI262554 BQI262560:BQI262566 BQI262572:BQI262578 BQI262584:BQI262590 BQI262596:BQI262602 BQI262608:BQI262614 BQI327988:BQI327994 BQI328000:BQI328006 BQI328012:BQI328018 BQI328024:BQI328030 BQI328036:BQI328042 BQI328048:BQI328054 BQI328060:BQI328066 BQI328072:BQI328078 BQI328084:BQI328090 BQI328096:BQI328102 BQI328108:BQI328114 BQI328120:BQI328126 BQI328132:BQI328138 BQI328144:BQI328150 BQI393524:BQI393530 BQI393536:BQI393542 BQI393548:BQI393554 BQI393560:BQI393566 BQI393572:BQI393578 BQI393584:BQI393590 BQI393596:BQI393602 BQI393608:BQI393614 BQI393620:BQI393626 BQI393632:BQI393638 BQI393644:BQI393650 BQI393656:BQI393662 BQI393668:BQI393674 BQI393680:BQI393686 BQI459060:BQI459066 BQI459072:BQI459078 BQI459084:BQI459090 BQI459096:BQI459102 BQI459108:BQI459114 BQI459120:BQI459126 BQI459132:BQI459138 BQI459144:BQI459150 BQI459156:BQI459162 BQI459168:BQI459174 BQI459180:BQI459186 BQI459192:BQI459198 BQI459204:BQI459210 BQI459216:BQI459222 BQI524596:BQI524602 BQI524608:BQI524614 BQI524620:BQI524626 BQI524632:BQI524638 BQI524644:BQI524650 BQI524656:BQI524662 BQI524668:BQI524674 BQI524680:BQI524686 BQI524692:BQI524698 BQI524704:BQI524710 BQI524716:BQI524722 BQI524728:BQI524734 BQI524740:BQI524746 BQI524752:BQI524758 BQI590132:BQI590138 BQI590144:BQI590150 BQI590156:BQI590162 BQI590168:BQI590174 BQI590180:BQI590186 BQI590192:BQI590198 BQI590204:BQI590210 BQI590216:BQI590222 BQI590228:BQI590234 BQI590240:BQI590246 BQI590252:BQI590258 BQI590264:BQI590270 BQI590276:BQI590282 BQI590288:BQI590294 BQI655668:BQI655674 BQI655680:BQI655686 BQI655692:BQI655698 BQI655704:BQI655710 BQI655716:BQI655722 BQI655728:BQI655734 BQI655740:BQI655746 BQI655752:BQI655758 BQI655764:BQI655770 BQI655776:BQI655782 BQI655788:BQI655794 BQI655800:BQI655806 BQI655812:BQI655818 BQI655824:BQI655830 BQI721204:BQI721210 BQI721216:BQI721222 BQI721228:BQI721234 BQI721240:BQI721246 BQI721252:BQI721258 BQI721264:BQI721270 BQI721276:BQI721282 BQI721288:BQI721294 BQI721300:BQI721306 BQI721312:BQI721318 BQI721324:BQI721330 BQI721336:BQI721342 BQI721348:BQI721354 BQI721360:BQI721366 BQI786740:BQI786746 BQI786752:BQI786758 BQI786764:BQI786770 BQI786776:BQI786782 BQI786788:BQI786794 BQI786800:BQI786806 BQI786812:BQI786818 BQI786824:BQI786830 BQI786836:BQI786842 BQI786848:BQI786854 BQI786860:BQI786866 BQI786872:BQI786878 BQI786884:BQI786890 BQI786896:BQI786902 BQI852276:BQI852282 BQI852288:BQI852294 BQI852300:BQI852306 BQI852312:BQI852318 BQI852324:BQI852330 BQI852336:BQI852342 BQI852348:BQI852354 BQI852360:BQI852366 BQI852372:BQI852378 BQI852384:BQI852390 BQI852396:BQI852402 BQI852408:BQI852414 BQI852420:BQI852426 BQI852432:BQI852438 BQI917812:BQI917818 BQI917824:BQI917830 BQI917836:BQI917842 BQI917848:BQI917854 BQI917860:BQI917866 BQI917872:BQI917878 BQI917884:BQI917890 BQI917896:BQI917902 BQI917908:BQI917914 BQI917920:BQI917926 BQI917932:BQI917938 BQI917944:BQI917950 BQI917956:BQI917962 BQI917968:BQI917974 BQI983348:BQI983354 BQI983360:BQI983366 BQI983372:BQI983378 BQI983384:BQI983390 BQI983396:BQI983402 BQI983408:BQI983414 BQI983420:BQI983426 BQI983432:BQI983438 BQI983444:BQI983450 BQI983456:BQI983462 BQI983468:BQI983474 BQI983480:BQI983486 BQI983492:BQI983498 BQI983504:BQI983510 CAE77:CAE83 CAE89:CAE95 CAE101:CAE107 CAE113:CAE119 CAE125:CAE131 CAE137:CAE143 CAE149:CAE155 CAE161:CAE167 CAE173:CAE179 CAE185:CAE191 CAE197:CAE203 CAE209:CAE215 CAE221:CAE227 CAE233:CAE239 CAE65844:CAE65850 CAE65856:CAE65862 CAE65868:CAE65874 CAE65880:CAE65886 CAE65892:CAE65898 CAE65904:CAE65910 CAE65916:CAE65922 CAE65928:CAE65934 CAE65940:CAE65946 CAE65952:CAE65958 CAE65964:CAE65970 CAE65976:CAE65982 CAE65988:CAE65994 CAE66000:CAE66006 CAE131380:CAE131386 CAE131392:CAE131398 CAE131404:CAE131410 CAE131416:CAE131422 CAE131428:CAE131434 CAE131440:CAE131446 CAE131452:CAE131458 CAE131464:CAE131470 CAE131476:CAE131482 CAE131488:CAE131494 CAE131500:CAE131506 CAE131512:CAE131518 CAE131524:CAE131530 CAE131536:CAE131542 CAE196916:CAE196922 CAE196928:CAE196934 CAE196940:CAE196946 CAE196952:CAE196958 CAE196964:CAE196970 CAE196976:CAE196982 CAE196988:CAE196994 CAE197000:CAE197006 CAE197012:CAE197018 CAE197024:CAE197030 CAE197036:CAE197042 CAE197048:CAE197054 CAE197060:CAE197066 CAE197072:CAE197078 CAE262452:CAE262458 CAE262464:CAE262470 CAE262476:CAE262482 CAE262488:CAE262494 CAE262500:CAE262506 CAE262512:CAE262518 CAE262524:CAE262530 CAE262536:CAE262542 CAE262548:CAE262554 CAE262560:CAE262566 CAE262572:CAE262578 CAE262584:CAE262590 CAE262596:CAE262602 CAE262608:CAE262614 CAE327988:CAE327994 CAE328000:CAE328006 CAE328012:CAE328018 CAE328024:CAE328030 CAE328036:CAE328042 CAE328048:CAE328054 CAE328060:CAE328066 CAE328072:CAE328078 CAE328084:CAE328090 CAE328096:CAE328102 CAE328108:CAE328114 CAE328120:CAE328126 CAE328132:CAE328138 CAE328144:CAE328150 CAE393524:CAE393530 CAE393536:CAE393542 CAE393548:CAE393554 CAE393560:CAE393566 CAE393572:CAE393578 CAE393584:CAE393590 CAE393596:CAE393602 CAE393608:CAE393614 CAE393620:CAE393626 CAE393632:CAE393638 CAE393644:CAE393650 CAE393656:CAE393662 CAE393668:CAE393674 CAE393680:CAE393686 CAE459060:CAE459066 CAE459072:CAE459078 CAE459084:CAE459090 CAE459096:CAE459102 CAE459108:CAE459114 CAE459120:CAE459126 CAE459132:CAE459138 CAE459144:CAE459150 CAE459156:CAE459162 CAE459168:CAE459174 CAE459180:CAE459186 CAE459192:CAE459198 CAE459204:CAE459210 CAE459216:CAE459222 CAE524596:CAE524602 CAE524608:CAE524614 CAE524620:CAE524626 CAE524632:CAE524638 CAE524644:CAE524650 CAE524656:CAE524662 CAE524668:CAE524674 CAE524680:CAE524686 CAE524692:CAE524698 CAE524704:CAE524710 CAE524716:CAE524722 CAE524728:CAE524734 CAE524740:CAE524746 CAE524752:CAE524758 CAE590132:CAE590138 CAE590144:CAE590150 CAE590156:CAE590162 CAE590168:CAE590174 CAE590180:CAE590186 CAE590192:CAE590198 CAE590204:CAE590210 CAE590216:CAE590222 CAE590228:CAE590234 CAE590240:CAE590246 CAE590252:CAE590258 CAE590264:CAE590270 CAE590276:CAE590282 CAE590288:CAE590294 CAE655668:CAE655674 CAE655680:CAE655686 CAE655692:CAE655698 CAE655704:CAE655710 CAE655716:CAE655722 CAE655728:CAE655734 CAE655740:CAE655746 CAE655752:CAE655758 CAE655764:CAE655770 CAE655776:CAE655782 CAE655788:CAE655794 CAE655800:CAE655806 CAE655812:CAE655818 CAE655824:CAE655830 CAE721204:CAE721210 CAE721216:CAE721222 CAE721228:CAE721234 CAE721240:CAE721246 CAE721252:CAE721258 CAE721264:CAE721270 CAE721276:CAE721282 CAE721288:CAE721294 CAE721300:CAE721306 CAE721312:CAE721318 CAE721324:CAE721330 CAE721336:CAE721342 CAE721348:CAE721354 CAE721360:CAE721366 CAE786740:CAE786746 CAE786752:CAE786758 CAE786764:CAE786770 CAE786776:CAE786782 CAE786788:CAE786794 CAE786800:CAE786806 CAE786812:CAE786818 CAE786824:CAE786830 CAE786836:CAE786842 CAE786848:CAE786854 CAE786860:CAE786866 CAE786872:CAE786878 CAE786884:CAE786890 CAE786896:CAE786902 CAE852276:CAE852282 CAE852288:CAE852294 CAE852300:CAE852306 CAE852312:CAE852318 CAE852324:CAE852330 CAE852336:CAE852342 CAE852348:CAE852354 CAE852360:CAE852366 CAE852372:CAE852378 CAE852384:CAE852390 CAE852396:CAE852402 CAE852408:CAE852414 CAE852420:CAE852426 CAE852432:CAE852438 CAE917812:CAE917818 CAE917824:CAE917830 CAE917836:CAE917842 CAE917848:CAE917854 CAE917860:CAE917866 CAE917872:CAE917878 CAE917884:CAE917890 CAE917896:CAE917902 CAE917908:CAE917914 CAE917920:CAE917926 CAE917932:CAE917938 CAE917944:CAE917950 CAE917956:CAE917962 CAE917968:CAE917974 CAE983348:CAE983354 CAE983360:CAE983366 CAE983372:CAE983378 CAE983384:CAE983390 CAE983396:CAE983402 CAE983408:CAE983414 CAE983420:CAE983426 CAE983432:CAE983438 CAE983444:CAE983450 CAE983456:CAE983462 CAE983468:CAE983474 CAE983480:CAE983486 CAE983492:CAE983498 CAE983504:CAE983510 CKA77:CKA83 CKA89:CKA95 CKA101:CKA107 CKA113:CKA119 CKA125:CKA131 CKA137:CKA143 CKA149:CKA155 CKA161:CKA167 CKA173:CKA179 CKA185:CKA191 CKA197:CKA203 CKA209:CKA215 CKA221:CKA227 CKA233:CKA239 CKA65844:CKA65850 CKA65856:CKA65862 CKA65868:CKA65874 CKA65880:CKA65886 CKA65892:CKA65898 CKA65904:CKA65910 CKA65916:CKA65922 CKA65928:CKA65934 CKA65940:CKA65946 CKA65952:CKA65958 CKA65964:CKA65970 CKA65976:CKA65982 CKA65988:CKA65994 CKA66000:CKA66006 CKA131380:CKA131386 CKA131392:CKA131398 CKA131404:CKA131410 CKA131416:CKA131422 CKA131428:CKA131434 CKA131440:CKA131446 CKA131452:CKA131458 CKA131464:CKA131470 CKA131476:CKA131482 CKA131488:CKA131494 CKA131500:CKA131506 CKA131512:CKA131518 CKA131524:CKA131530 CKA131536:CKA131542 CKA196916:CKA196922 CKA196928:CKA196934 CKA196940:CKA196946 CKA196952:CKA196958 CKA196964:CKA196970 CKA196976:CKA196982 CKA196988:CKA196994 CKA197000:CKA197006 CKA197012:CKA197018 CKA197024:CKA197030 CKA197036:CKA197042 CKA197048:CKA197054 CKA197060:CKA197066 CKA197072:CKA197078 CKA262452:CKA262458 CKA262464:CKA262470 CKA262476:CKA262482 CKA262488:CKA262494 CKA262500:CKA262506 CKA262512:CKA262518 CKA262524:CKA262530 CKA262536:CKA262542 CKA262548:CKA262554 CKA262560:CKA262566 CKA262572:CKA262578 CKA262584:CKA262590 CKA262596:CKA262602 CKA262608:CKA262614 CKA327988:CKA327994 CKA328000:CKA328006 CKA328012:CKA328018 CKA328024:CKA328030 CKA328036:CKA328042 CKA328048:CKA328054 CKA328060:CKA328066 CKA328072:CKA328078 CKA328084:CKA328090 CKA328096:CKA328102 CKA328108:CKA328114 CKA328120:CKA328126 CKA328132:CKA328138 CKA328144:CKA328150 CKA393524:CKA393530 CKA393536:CKA393542 CKA393548:CKA393554 CKA393560:CKA393566 CKA393572:CKA393578 CKA393584:CKA393590 CKA393596:CKA393602 CKA393608:CKA393614 CKA393620:CKA393626 CKA393632:CKA393638 CKA393644:CKA393650 CKA393656:CKA393662 CKA393668:CKA393674 CKA393680:CKA393686 CKA459060:CKA459066 CKA459072:CKA459078 CKA459084:CKA459090 CKA459096:CKA459102 CKA459108:CKA459114 CKA459120:CKA459126 CKA459132:CKA459138 CKA459144:CKA459150 CKA459156:CKA459162 CKA459168:CKA459174 CKA459180:CKA459186 CKA459192:CKA459198 CKA459204:CKA459210 CKA459216:CKA459222 CKA524596:CKA524602 CKA524608:CKA524614 CKA524620:CKA524626 CKA524632:CKA524638 CKA524644:CKA524650 CKA524656:CKA524662 CKA524668:CKA524674 CKA524680:CKA524686 CKA524692:CKA524698 CKA524704:CKA524710 CKA524716:CKA524722 CKA524728:CKA524734 CKA524740:CKA524746 CKA524752:CKA524758 CKA590132:CKA590138 CKA590144:CKA590150 CKA590156:CKA590162 CKA590168:CKA590174 CKA590180:CKA590186 CKA590192:CKA590198 CKA590204:CKA590210 CKA590216:CKA590222 CKA590228:CKA590234 CKA590240:CKA590246 CKA590252:CKA590258 CKA590264:CKA590270 CKA590276:CKA590282 CKA590288:CKA590294 CKA655668:CKA655674 CKA655680:CKA655686 CKA655692:CKA655698 CKA655704:CKA655710 CKA655716:CKA655722 CKA655728:CKA655734 CKA655740:CKA655746 CKA655752:CKA655758 CKA655764:CKA655770 CKA655776:CKA655782 CKA655788:CKA655794 CKA655800:CKA655806 CKA655812:CKA655818 CKA655824:CKA655830 CKA721204:CKA721210 CKA721216:CKA721222 CKA721228:CKA721234 CKA721240:CKA721246 CKA721252:CKA721258 CKA721264:CKA721270 CKA721276:CKA721282 CKA721288:CKA721294 CKA721300:CKA721306 CKA721312:CKA721318 CKA721324:CKA721330 CKA721336:CKA721342 CKA721348:CKA721354 CKA721360:CKA721366 CKA786740:CKA786746 CKA786752:CKA786758 CKA786764:CKA786770 CKA786776:CKA786782 CKA786788:CKA786794 CKA786800:CKA786806 CKA786812:CKA786818 CKA786824:CKA786830 CKA786836:CKA786842 CKA786848:CKA786854 CKA786860:CKA786866 CKA786872:CKA786878 CKA786884:CKA786890 CKA786896:CKA786902 CKA852276:CKA852282 CKA852288:CKA852294 CKA852300:CKA852306 CKA852312:CKA852318 CKA852324:CKA852330 CKA852336:CKA852342 CKA852348:CKA852354 CKA852360:CKA852366 CKA852372:CKA852378 CKA852384:CKA852390 CKA852396:CKA852402 CKA852408:CKA852414 CKA852420:CKA852426 CKA852432:CKA852438 CKA917812:CKA917818 CKA917824:CKA917830 CKA917836:CKA917842 CKA917848:CKA917854 CKA917860:CKA917866 CKA917872:CKA917878 CKA917884:CKA917890 CKA917896:CKA917902 CKA917908:CKA917914 CKA917920:CKA917926 CKA917932:CKA917938 CKA917944:CKA917950 CKA917956:CKA917962 CKA917968:CKA917974 CKA983348:CKA983354 CKA983360:CKA983366 CKA983372:CKA983378 CKA983384:CKA983390 CKA983396:CKA983402 CKA983408:CKA983414 CKA983420:CKA983426 CKA983432:CKA983438 CKA983444:CKA983450 CKA983456:CKA983462 CKA983468:CKA983474 CKA983480:CKA983486 CKA983492:CKA983498 CKA983504:CKA983510 CTW77:CTW83 CTW89:CTW95 CTW101:CTW107 CTW113:CTW119 CTW125:CTW131 CTW137:CTW143 CTW149:CTW155 CTW161:CTW167 CTW173:CTW179 CTW185:CTW191 CTW197:CTW203 CTW209:CTW215 CTW221:CTW227 CTW233:CTW239 CTW65844:CTW65850 CTW65856:CTW65862 CTW65868:CTW65874 CTW65880:CTW65886 CTW65892:CTW65898 CTW65904:CTW65910 CTW65916:CTW65922 CTW65928:CTW65934 CTW65940:CTW65946 CTW65952:CTW65958 CTW65964:CTW65970 CTW65976:CTW65982 CTW65988:CTW65994 CTW66000:CTW66006 CTW131380:CTW131386 CTW131392:CTW131398 CTW131404:CTW131410 CTW131416:CTW131422 CTW131428:CTW131434 CTW131440:CTW131446 CTW131452:CTW131458 CTW131464:CTW131470 CTW131476:CTW131482 CTW131488:CTW131494 CTW131500:CTW131506 CTW131512:CTW131518 CTW131524:CTW131530 CTW131536:CTW131542 CTW196916:CTW196922 CTW196928:CTW196934 CTW196940:CTW196946 CTW196952:CTW196958 CTW196964:CTW196970 CTW196976:CTW196982 CTW196988:CTW196994 CTW197000:CTW197006 CTW197012:CTW197018 CTW197024:CTW197030 CTW197036:CTW197042 CTW197048:CTW197054 CTW197060:CTW197066 CTW197072:CTW197078 CTW262452:CTW262458 CTW262464:CTW262470 CTW262476:CTW262482 CTW262488:CTW262494 CTW262500:CTW262506 CTW262512:CTW262518 CTW262524:CTW262530 CTW262536:CTW262542 CTW262548:CTW262554 CTW262560:CTW262566 CTW262572:CTW262578 CTW262584:CTW262590 CTW262596:CTW262602 CTW262608:CTW262614 CTW327988:CTW327994 CTW328000:CTW328006 CTW328012:CTW328018 CTW328024:CTW328030 CTW328036:CTW328042 CTW328048:CTW328054 CTW328060:CTW328066 CTW328072:CTW328078 CTW328084:CTW328090 CTW328096:CTW328102 CTW328108:CTW328114 CTW328120:CTW328126 CTW328132:CTW328138 CTW328144:CTW328150 CTW393524:CTW393530 CTW393536:CTW393542 CTW393548:CTW393554 CTW393560:CTW393566 CTW393572:CTW393578 CTW393584:CTW393590 CTW393596:CTW393602 CTW393608:CTW393614 CTW393620:CTW393626 CTW393632:CTW393638 CTW393644:CTW393650 CTW393656:CTW393662 CTW393668:CTW393674 CTW393680:CTW393686 CTW459060:CTW459066 CTW459072:CTW459078 CTW459084:CTW459090 CTW459096:CTW459102 CTW459108:CTW459114 CTW459120:CTW459126 CTW459132:CTW459138 CTW459144:CTW459150 CTW459156:CTW459162 CTW459168:CTW459174 CTW459180:CTW459186 CTW459192:CTW459198 CTW459204:CTW459210 CTW459216:CTW459222 CTW524596:CTW524602 CTW524608:CTW524614 CTW524620:CTW524626 CTW524632:CTW524638 CTW524644:CTW524650 CTW524656:CTW524662 CTW524668:CTW524674 CTW524680:CTW524686 CTW524692:CTW524698 CTW524704:CTW524710 CTW524716:CTW524722 CTW524728:CTW524734 CTW524740:CTW524746 CTW524752:CTW524758 CTW590132:CTW590138 CTW590144:CTW590150 CTW590156:CTW590162 CTW590168:CTW590174 CTW590180:CTW590186 CTW590192:CTW590198 CTW590204:CTW590210 CTW590216:CTW590222 CTW590228:CTW590234 CTW590240:CTW590246 CTW590252:CTW590258 CTW590264:CTW590270 CTW590276:CTW590282 CTW590288:CTW590294 CTW655668:CTW655674 CTW655680:CTW655686 CTW655692:CTW655698 CTW655704:CTW655710 CTW655716:CTW655722 CTW655728:CTW655734 CTW655740:CTW655746 CTW655752:CTW655758 CTW655764:CTW655770 CTW655776:CTW655782 CTW655788:CTW655794 CTW655800:CTW655806 CTW655812:CTW655818 CTW655824:CTW655830 CTW721204:CTW721210 CTW721216:CTW721222 CTW721228:CTW721234 CTW721240:CTW721246 CTW721252:CTW721258 CTW721264:CTW721270 CTW721276:CTW721282 CTW721288:CTW721294 CTW721300:CTW721306 CTW721312:CTW721318 CTW721324:CTW721330 CTW721336:CTW721342 CTW721348:CTW721354 CTW721360:CTW721366 CTW786740:CTW786746 CTW786752:CTW786758 CTW786764:CTW786770 CTW786776:CTW786782 CTW786788:CTW786794 CTW786800:CTW786806 CTW786812:CTW786818 CTW786824:CTW786830 CTW786836:CTW786842 CTW786848:CTW786854 CTW786860:CTW786866 CTW786872:CTW786878 CTW786884:CTW786890 CTW786896:CTW786902 CTW852276:CTW852282 CTW852288:CTW852294 CTW852300:CTW852306 CTW852312:CTW852318 CTW852324:CTW852330 CTW852336:CTW852342 CTW852348:CTW852354 CTW852360:CTW852366 CTW852372:CTW852378 CTW852384:CTW852390 CTW852396:CTW852402 CTW852408:CTW852414 CTW852420:CTW852426 CTW852432:CTW852438 CTW917812:CTW917818 CTW917824:CTW917830 CTW917836:CTW917842 CTW917848:CTW917854 CTW917860:CTW917866 CTW917872:CTW917878 CTW917884:CTW917890 CTW917896:CTW917902 CTW917908:CTW917914 CTW917920:CTW917926 CTW917932:CTW917938 CTW917944:CTW917950 CTW917956:CTW917962 CTW917968:CTW917974 CTW983348:CTW983354 CTW983360:CTW983366 CTW983372:CTW983378 CTW983384:CTW983390 CTW983396:CTW983402 CTW983408:CTW983414 CTW983420:CTW983426 CTW983432:CTW983438 CTW983444:CTW983450 CTW983456:CTW983462 CTW983468:CTW983474 CTW983480:CTW983486 CTW983492:CTW983498 CTW983504:CTW983510 DDS77:DDS83 DDS89:DDS95 DDS101:DDS107 DDS113:DDS119 DDS125:DDS131 DDS137:DDS143 DDS149:DDS155 DDS161:DDS167 DDS173:DDS179 DDS185:DDS191 DDS197:DDS203 DDS209:DDS215 DDS221:DDS227 DDS233:DDS239 DDS65844:DDS65850 DDS65856:DDS65862 DDS65868:DDS65874 DDS65880:DDS65886 DDS65892:DDS65898 DDS65904:DDS65910 DDS65916:DDS65922 DDS65928:DDS65934 DDS65940:DDS65946 DDS65952:DDS65958 DDS65964:DDS65970 DDS65976:DDS65982 DDS65988:DDS65994 DDS66000:DDS66006 DDS131380:DDS131386 DDS131392:DDS131398 DDS131404:DDS131410 DDS131416:DDS131422 DDS131428:DDS131434 DDS131440:DDS131446 DDS131452:DDS131458 DDS131464:DDS131470 DDS131476:DDS131482 DDS131488:DDS131494 DDS131500:DDS131506 DDS131512:DDS131518 DDS131524:DDS131530 DDS131536:DDS131542 DDS196916:DDS196922 DDS196928:DDS196934 DDS196940:DDS196946 DDS196952:DDS196958 DDS196964:DDS196970 DDS196976:DDS196982 DDS196988:DDS196994 DDS197000:DDS197006 DDS197012:DDS197018 DDS197024:DDS197030 DDS197036:DDS197042 DDS197048:DDS197054 DDS197060:DDS197066 DDS197072:DDS197078 DDS262452:DDS262458 DDS262464:DDS262470 DDS262476:DDS262482 DDS262488:DDS262494 DDS262500:DDS262506 DDS262512:DDS262518 DDS262524:DDS262530 DDS262536:DDS262542 DDS262548:DDS262554 DDS262560:DDS262566 DDS262572:DDS262578 DDS262584:DDS262590 DDS262596:DDS262602 DDS262608:DDS262614 DDS327988:DDS327994 DDS328000:DDS328006 DDS328012:DDS328018 DDS328024:DDS328030 DDS328036:DDS328042 DDS328048:DDS328054 DDS328060:DDS328066 DDS328072:DDS328078 DDS328084:DDS328090 DDS328096:DDS328102 DDS328108:DDS328114 DDS328120:DDS328126 DDS328132:DDS328138 DDS328144:DDS328150 DDS393524:DDS393530 DDS393536:DDS393542 DDS393548:DDS393554 DDS393560:DDS393566 DDS393572:DDS393578 DDS393584:DDS393590 DDS393596:DDS393602 DDS393608:DDS393614 DDS393620:DDS393626 DDS393632:DDS393638 DDS393644:DDS393650 DDS393656:DDS393662 DDS393668:DDS393674 DDS393680:DDS393686 DDS459060:DDS459066 DDS459072:DDS459078 DDS459084:DDS459090 DDS459096:DDS459102 DDS459108:DDS459114 DDS459120:DDS459126 DDS459132:DDS459138 DDS459144:DDS459150 DDS459156:DDS459162 DDS459168:DDS459174 DDS459180:DDS459186 DDS459192:DDS459198 DDS459204:DDS459210 DDS459216:DDS459222 DDS524596:DDS524602 DDS524608:DDS524614 DDS524620:DDS524626 DDS524632:DDS524638 DDS524644:DDS524650 DDS524656:DDS524662 DDS524668:DDS524674 DDS524680:DDS524686 DDS524692:DDS524698 DDS524704:DDS524710 DDS524716:DDS524722 DDS524728:DDS524734 DDS524740:DDS524746 DDS524752:DDS524758 DDS590132:DDS590138 DDS590144:DDS590150 DDS590156:DDS590162 DDS590168:DDS590174 DDS590180:DDS590186 DDS590192:DDS590198 DDS590204:DDS590210 DDS590216:DDS590222 DDS590228:DDS590234 DDS590240:DDS590246 DDS590252:DDS590258 DDS590264:DDS590270 DDS590276:DDS590282 DDS590288:DDS590294 DDS655668:DDS655674 DDS655680:DDS655686 DDS655692:DDS655698 DDS655704:DDS655710 DDS655716:DDS655722 DDS655728:DDS655734 DDS655740:DDS655746 DDS655752:DDS655758 DDS655764:DDS655770 DDS655776:DDS655782 DDS655788:DDS655794 DDS655800:DDS655806 DDS655812:DDS655818 DDS655824:DDS655830 DDS721204:DDS721210 DDS721216:DDS721222 DDS721228:DDS721234 DDS721240:DDS721246 DDS721252:DDS721258 DDS721264:DDS721270 DDS721276:DDS721282 DDS721288:DDS721294 DDS721300:DDS721306 DDS721312:DDS721318 DDS721324:DDS721330 DDS721336:DDS721342 DDS721348:DDS721354 DDS721360:DDS721366 DDS786740:DDS786746 DDS786752:DDS786758 DDS786764:DDS786770 DDS786776:DDS786782 DDS786788:DDS786794 DDS786800:DDS786806 DDS786812:DDS786818 DDS786824:DDS786830 DDS786836:DDS786842 DDS786848:DDS786854 DDS786860:DDS786866 DDS786872:DDS786878 DDS786884:DDS786890 DDS786896:DDS786902 DDS852276:DDS852282 DDS852288:DDS852294 DDS852300:DDS852306 DDS852312:DDS852318 DDS852324:DDS852330 DDS852336:DDS852342 DDS852348:DDS852354 DDS852360:DDS852366 DDS852372:DDS852378 DDS852384:DDS852390 DDS852396:DDS852402 DDS852408:DDS852414 DDS852420:DDS852426 DDS852432:DDS852438 DDS917812:DDS917818 DDS917824:DDS917830 DDS917836:DDS917842 DDS917848:DDS917854 DDS917860:DDS917866 DDS917872:DDS917878 DDS917884:DDS917890 DDS917896:DDS917902 DDS917908:DDS917914 DDS917920:DDS917926 DDS917932:DDS917938 DDS917944:DDS917950 DDS917956:DDS917962 DDS917968:DDS917974 DDS983348:DDS983354 DDS983360:DDS983366 DDS983372:DDS983378 DDS983384:DDS983390 DDS983396:DDS983402 DDS983408:DDS983414 DDS983420:DDS983426 DDS983432:DDS983438 DDS983444:DDS983450 DDS983456:DDS983462 DDS983468:DDS983474 DDS983480:DDS983486 DDS983492:DDS983498 DDS983504:DDS983510 DNO77:DNO83 DNO89:DNO95 DNO101:DNO107 DNO113:DNO119 DNO125:DNO131 DNO137:DNO143 DNO149:DNO155 DNO161:DNO167 DNO173:DNO179 DNO185:DNO191 DNO197:DNO203 DNO209:DNO215 DNO221:DNO227 DNO233:DNO239 DNO65844:DNO65850 DNO65856:DNO65862 DNO65868:DNO65874 DNO65880:DNO65886 DNO65892:DNO65898 DNO65904:DNO65910 DNO65916:DNO65922 DNO65928:DNO65934 DNO65940:DNO65946 DNO65952:DNO65958 DNO65964:DNO65970 DNO65976:DNO65982 DNO65988:DNO65994 DNO66000:DNO66006 DNO131380:DNO131386 DNO131392:DNO131398 DNO131404:DNO131410 DNO131416:DNO131422 DNO131428:DNO131434 DNO131440:DNO131446 DNO131452:DNO131458 DNO131464:DNO131470 DNO131476:DNO131482 DNO131488:DNO131494 DNO131500:DNO131506 DNO131512:DNO131518 DNO131524:DNO131530 DNO131536:DNO131542 DNO196916:DNO196922 DNO196928:DNO196934 DNO196940:DNO196946 DNO196952:DNO196958 DNO196964:DNO196970 DNO196976:DNO196982 DNO196988:DNO196994 DNO197000:DNO197006 DNO197012:DNO197018 DNO197024:DNO197030 DNO197036:DNO197042 DNO197048:DNO197054 DNO197060:DNO197066 DNO197072:DNO197078 DNO262452:DNO262458 DNO262464:DNO262470 DNO262476:DNO262482 DNO262488:DNO262494 DNO262500:DNO262506 DNO262512:DNO262518 DNO262524:DNO262530 DNO262536:DNO262542 DNO262548:DNO262554 DNO262560:DNO262566 DNO262572:DNO262578 DNO262584:DNO262590 DNO262596:DNO262602 DNO262608:DNO262614 DNO327988:DNO327994 DNO328000:DNO328006 DNO328012:DNO328018 DNO328024:DNO328030 DNO328036:DNO328042 DNO328048:DNO328054 DNO328060:DNO328066 DNO328072:DNO328078 DNO328084:DNO328090 DNO328096:DNO328102 DNO328108:DNO328114 DNO328120:DNO328126 DNO328132:DNO328138 DNO328144:DNO328150 DNO393524:DNO393530 DNO393536:DNO393542 DNO393548:DNO393554 DNO393560:DNO393566 DNO393572:DNO393578 DNO393584:DNO393590 DNO393596:DNO393602 DNO393608:DNO393614 DNO393620:DNO393626 DNO393632:DNO393638 DNO393644:DNO393650 DNO393656:DNO393662 DNO393668:DNO393674 DNO393680:DNO393686 DNO459060:DNO459066 DNO459072:DNO459078 DNO459084:DNO459090 DNO459096:DNO459102 DNO459108:DNO459114 DNO459120:DNO459126 DNO459132:DNO459138 DNO459144:DNO459150 DNO459156:DNO459162 DNO459168:DNO459174 DNO459180:DNO459186 DNO459192:DNO459198 DNO459204:DNO459210 DNO459216:DNO459222 DNO524596:DNO524602 DNO524608:DNO524614 DNO524620:DNO524626 DNO524632:DNO524638 DNO524644:DNO524650 DNO524656:DNO524662 DNO524668:DNO524674 DNO524680:DNO524686 DNO524692:DNO524698 DNO524704:DNO524710 DNO524716:DNO524722 DNO524728:DNO524734 DNO524740:DNO524746 DNO524752:DNO524758 DNO590132:DNO590138 DNO590144:DNO590150 DNO590156:DNO590162 DNO590168:DNO590174 DNO590180:DNO590186 DNO590192:DNO590198 DNO590204:DNO590210 DNO590216:DNO590222 DNO590228:DNO590234 DNO590240:DNO590246 DNO590252:DNO590258 DNO590264:DNO590270 DNO590276:DNO590282 DNO590288:DNO590294 DNO655668:DNO655674 DNO655680:DNO655686 DNO655692:DNO655698 DNO655704:DNO655710 DNO655716:DNO655722 DNO655728:DNO655734 DNO655740:DNO655746 DNO655752:DNO655758 DNO655764:DNO655770 DNO655776:DNO655782 DNO655788:DNO655794 DNO655800:DNO655806 DNO655812:DNO655818 DNO655824:DNO655830 DNO721204:DNO721210 DNO721216:DNO721222 DNO721228:DNO721234 DNO721240:DNO721246 DNO721252:DNO721258 DNO721264:DNO721270 DNO721276:DNO721282 DNO721288:DNO721294 DNO721300:DNO721306 DNO721312:DNO721318 DNO721324:DNO721330 DNO721336:DNO721342 DNO721348:DNO721354 DNO721360:DNO721366 DNO786740:DNO786746 DNO786752:DNO786758 DNO786764:DNO786770 DNO786776:DNO786782 DNO786788:DNO786794 DNO786800:DNO786806 DNO786812:DNO786818 DNO786824:DNO786830 DNO786836:DNO786842 DNO786848:DNO786854 DNO786860:DNO786866 DNO786872:DNO786878 DNO786884:DNO786890 DNO786896:DNO786902 DNO852276:DNO852282 DNO852288:DNO852294 DNO852300:DNO852306 DNO852312:DNO852318 DNO852324:DNO852330 DNO852336:DNO852342 DNO852348:DNO852354 DNO852360:DNO852366 DNO852372:DNO852378 DNO852384:DNO852390 DNO852396:DNO852402 DNO852408:DNO852414 DNO852420:DNO852426 DNO852432:DNO852438 DNO917812:DNO917818 DNO917824:DNO917830 DNO917836:DNO917842 DNO917848:DNO917854 DNO917860:DNO917866 DNO917872:DNO917878 DNO917884:DNO917890 DNO917896:DNO917902 DNO917908:DNO917914 DNO917920:DNO917926 DNO917932:DNO917938 DNO917944:DNO917950 DNO917956:DNO917962 DNO917968:DNO917974 DNO983348:DNO983354 DNO983360:DNO983366 DNO983372:DNO983378 DNO983384:DNO983390 DNO983396:DNO983402 DNO983408:DNO983414 DNO983420:DNO983426 DNO983432:DNO983438 DNO983444:DNO983450 DNO983456:DNO983462 DNO983468:DNO983474 DNO983480:DNO983486 DNO983492:DNO983498 DNO983504:DNO983510 DXK77:DXK83 DXK89:DXK95 DXK101:DXK107 DXK113:DXK119 DXK125:DXK131 DXK137:DXK143 DXK149:DXK155 DXK161:DXK167 DXK173:DXK179 DXK185:DXK191 DXK197:DXK203 DXK209:DXK215 DXK221:DXK227 DXK233:DXK239 DXK65844:DXK65850 DXK65856:DXK65862 DXK65868:DXK65874 DXK65880:DXK65886 DXK65892:DXK65898 DXK65904:DXK65910 DXK65916:DXK65922 DXK65928:DXK65934 DXK65940:DXK65946 DXK65952:DXK65958 DXK65964:DXK65970 DXK65976:DXK65982 DXK65988:DXK65994 DXK66000:DXK66006 DXK131380:DXK131386 DXK131392:DXK131398 DXK131404:DXK131410 DXK131416:DXK131422 DXK131428:DXK131434 DXK131440:DXK131446 DXK131452:DXK131458 DXK131464:DXK131470 DXK131476:DXK131482 DXK131488:DXK131494 DXK131500:DXK131506 DXK131512:DXK131518 DXK131524:DXK131530 DXK131536:DXK131542 DXK196916:DXK196922 DXK196928:DXK196934 DXK196940:DXK196946 DXK196952:DXK196958 DXK196964:DXK196970 DXK196976:DXK196982 DXK196988:DXK196994 DXK197000:DXK197006 DXK197012:DXK197018 DXK197024:DXK197030 DXK197036:DXK197042 DXK197048:DXK197054 DXK197060:DXK197066 DXK197072:DXK197078 DXK262452:DXK262458 DXK262464:DXK262470 DXK262476:DXK262482 DXK262488:DXK262494 DXK262500:DXK262506 DXK262512:DXK262518 DXK262524:DXK262530 DXK262536:DXK262542 DXK262548:DXK262554 DXK262560:DXK262566 DXK262572:DXK262578 DXK262584:DXK262590 DXK262596:DXK262602 DXK262608:DXK262614 DXK327988:DXK327994 DXK328000:DXK328006 DXK328012:DXK328018 DXK328024:DXK328030 DXK328036:DXK328042 DXK328048:DXK328054 DXK328060:DXK328066 DXK328072:DXK328078 DXK328084:DXK328090 DXK328096:DXK328102 DXK328108:DXK328114 DXK328120:DXK328126 DXK328132:DXK328138 DXK328144:DXK328150 DXK393524:DXK393530 DXK393536:DXK393542 DXK393548:DXK393554 DXK393560:DXK393566 DXK393572:DXK393578 DXK393584:DXK393590 DXK393596:DXK393602 DXK393608:DXK393614 DXK393620:DXK393626 DXK393632:DXK393638 DXK393644:DXK393650 DXK393656:DXK393662 DXK393668:DXK393674 DXK393680:DXK393686 DXK459060:DXK459066 DXK459072:DXK459078 DXK459084:DXK459090 DXK459096:DXK459102 DXK459108:DXK459114 DXK459120:DXK459126 DXK459132:DXK459138 DXK459144:DXK459150 DXK459156:DXK459162 DXK459168:DXK459174 DXK459180:DXK459186 DXK459192:DXK459198 DXK459204:DXK459210 DXK459216:DXK459222 DXK524596:DXK524602 DXK524608:DXK524614 DXK524620:DXK524626 DXK524632:DXK524638 DXK524644:DXK524650 DXK524656:DXK524662 DXK524668:DXK524674 DXK524680:DXK524686 DXK524692:DXK524698 DXK524704:DXK524710 DXK524716:DXK524722 DXK524728:DXK524734 DXK524740:DXK524746 DXK524752:DXK524758 DXK590132:DXK590138 DXK590144:DXK590150 DXK590156:DXK590162 DXK590168:DXK590174 DXK590180:DXK590186 DXK590192:DXK590198 DXK590204:DXK590210 DXK590216:DXK590222 DXK590228:DXK590234 DXK590240:DXK590246 DXK590252:DXK590258 DXK590264:DXK590270 DXK590276:DXK590282 DXK590288:DXK590294 DXK655668:DXK655674 DXK655680:DXK655686 DXK655692:DXK655698 DXK655704:DXK655710 DXK655716:DXK655722 DXK655728:DXK655734 DXK655740:DXK655746 DXK655752:DXK655758 DXK655764:DXK655770 DXK655776:DXK655782 DXK655788:DXK655794 DXK655800:DXK655806 DXK655812:DXK655818 DXK655824:DXK655830 DXK721204:DXK721210 DXK721216:DXK721222 DXK721228:DXK721234 DXK721240:DXK721246 DXK721252:DXK721258 DXK721264:DXK721270 DXK721276:DXK721282 DXK721288:DXK721294 DXK721300:DXK721306 DXK721312:DXK721318 DXK721324:DXK721330 DXK721336:DXK721342 DXK721348:DXK721354 DXK721360:DXK721366 DXK786740:DXK786746 DXK786752:DXK786758 DXK786764:DXK786770 DXK786776:DXK786782 DXK786788:DXK786794 DXK786800:DXK786806 DXK786812:DXK786818 DXK786824:DXK786830 DXK786836:DXK786842 DXK786848:DXK786854 DXK786860:DXK786866 DXK786872:DXK786878 DXK786884:DXK786890 DXK786896:DXK786902 DXK852276:DXK852282 DXK852288:DXK852294 DXK852300:DXK852306 DXK852312:DXK852318 DXK852324:DXK852330 DXK852336:DXK852342 DXK852348:DXK852354 DXK852360:DXK852366 DXK852372:DXK852378 DXK852384:DXK852390 DXK852396:DXK852402 DXK852408:DXK852414 DXK852420:DXK852426 DXK852432:DXK852438 DXK917812:DXK917818 DXK917824:DXK917830 DXK917836:DXK917842 DXK917848:DXK917854 DXK917860:DXK917866 DXK917872:DXK917878 DXK917884:DXK917890 DXK917896:DXK917902 DXK917908:DXK917914 DXK917920:DXK917926 DXK917932:DXK917938 DXK917944:DXK917950 DXK917956:DXK917962 DXK917968:DXK917974 DXK983348:DXK983354 DXK983360:DXK983366 DXK983372:DXK983378 DXK983384:DXK983390 DXK983396:DXK983402 DXK983408:DXK983414 DXK983420:DXK983426 DXK983432:DXK983438 DXK983444:DXK983450 DXK983456:DXK983462 DXK983468:DXK983474 DXK983480:DXK983486 DXK983492:DXK983498 DXK983504:DXK983510 EHG77:EHG83 EHG89:EHG95 EHG101:EHG107 EHG113:EHG119 EHG125:EHG131 EHG137:EHG143 EHG149:EHG155 EHG161:EHG167 EHG173:EHG179 EHG185:EHG191 EHG197:EHG203 EHG209:EHG215 EHG221:EHG227 EHG233:EHG239 EHG65844:EHG65850 EHG65856:EHG65862 EHG65868:EHG65874 EHG65880:EHG65886 EHG65892:EHG65898 EHG65904:EHG65910 EHG65916:EHG65922 EHG65928:EHG65934 EHG65940:EHG65946 EHG65952:EHG65958 EHG65964:EHG65970 EHG65976:EHG65982 EHG65988:EHG65994 EHG66000:EHG66006 EHG131380:EHG131386 EHG131392:EHG131398 EHG131404:EHG131410 EHG131416:EHG131422 EHG131428:EHG131434 EHG131440:EHG131446 EHG131452:EHG131458 EHG131464:EHG131470 EHG131476:EHG131482 EHG131488:EHG131494 EHG131500:EHG131506 EHG131512:EHG131518 EHG131524:EHG131530 EHG131536:EHG131542 EHG196916:EHG196922 EHG196928:EHG196934 EHG196940:EHG196946 EHG196952:EHG196958 EHG196964:EHG196970 EHG196976:EHG196982 EHG196988:EHG196994 EHG197000:EHG197006 EHG197012:EHG197018 EHG197024:EHG197030 EHG197036:EHG197042 EHG197048:EHG197054 EHG197060:EHG197066 EHG197072:EHG197078 EHG262452:EHG262458 EHG262464:EHG262470 EHG262476:EHG262482 EHG262488:EHG262494 EHG262500:EHG262506 EHG262512:EHG262518 EHG262524:EHG262530 EHG262536:EHG262542 EHG262548:EHG262554 EHG262560:EHG262566 EHG262572:EHG262578 EHG262584:EHG262590 EHG262596:EHG262602 EHG262608:EHG262614 EHG327988:EHG327994 EHG328000:EHG328006 EHG328012:EHG328018 EHG328024:EHG328030 EHG328036:EHG328042 EHG328048:EHG328054 EHG328060:EHG328066 EHG328072:EHG328078 EHG328084:EHG328090 EHG328096:EHG328102 EHG328108:EHG328114 EHG328120:EHG328126 EHG328132:EHG328138 EHG328144:EHG328150 EHG393524:EHG393530 EHG393536:EHG393542 EHG393548:EHG393554 EHG393560:EHG393566 EHG393572:EHG393578 EHG393584:EHG393590 EHG393596:EHG393602 EHG393608:EHG393614 EHG393620:EHG393626 EHG393632:EHG393638 EHG393644:EHG393650 EHG393656:EHG393662 EHG393668:EHG393674 EHG393680:EHG393686 EHG459060:EHG459066 EHG459072:EHG459078 EHG459084:EHG459090 EHG459096:EHG459102 EHG459108:EHG459114 EHG459120:EHG459126 EHG459132:EHG459138 EHG459144:EHG459150 EHG459156:EHG459162 EHG459168:EHG459174 EHG459180:EHG459186 EHG459192:EHG459198 EHG459204:EHG459210 EHG459216:EHG459222 EHG524596:EHG524602 EHG524608:EHG524614 EHG524620:EHG524626 EHG524632:EHG524638 EHG524644:EHG524650 EHG524656:EHG524662 EHG524668:EHG524674 EHG524680:EHG524686 EHG524692:EHG524698 EHG524704:EHG524710 EHG524716:EHG524722 EHG524728:EHG524734 EHG524740:EHG524746 EHG524752:EHG524758 EHG590132:EHG590138 EHG590144:EHG590150 EHG590156:EHG590162 EHG590168:EHG590174 EHG590180:EHG590186 EHG590192:EHG590198 EHG590204:EHG590210 EHG590216:EHG590222 EHG590228:EHG590234 EHG590240:EHG590246 EHG590252:EHG590258 EHG590264:EHG590270 EHG590276:EHG590282 EHG590288:EHG590294 EHG655668:EHG655674 EHG655680:EHG655686 EHG655692:EHG655698 EHG655704:EHG655710 EHG655716:EHG655722 EHG655728:EHG655734 EHG655740:EHG655746 EHG655752:EHG655758 EHG655764:EHG655770 EHG655776:EHG655782 EHG655788:EHG655794 EHG655800:EHG655806 EHG655812:EHG655818 EHG655824:EHG655830 EHG721204:EHG721210 EHG721216:EHG721222 EHG721228:EHG721234 EHG721240:EHG721246 EHG721252:EHG721258 EHG721264:EHG721270 EHG721276:EHG721282 EHG721288:EHG721294 EHG721300:EHG721306 EHG721312:EHG721318 EHG721324:EHG721330 EHG721336:EHG721342 EHG721348:EHG721354 EHG721360:EHG721366 EHG786740:EHG786746 EHG786752:EHG786758 EHG786764:EHG786770 EHG786776:EHG786782 EHG786788:EHG786794 EHG786800:EHG786806 EHG786812:EHG786818 EHG786824:EHG786830 EHG786836:EHG786842 EHG786848:EHG786854 EHG786860:EHG786866 EHG786872:EHG786878 EHG786884:EHG786890 EHG786896:EHG786902 EHG852276:EHG852282 EHG852288:EHG852294 EHG852300:EHG852306 EHG852312:EHG852318 EHG852324:EHG852330 EHG852336:EHG852342 EHG852348:EHG852354 EHG852360:EHG852366 EHG852372:EHG852378 EHG852384:EHG852390 EHG852396:EHG852402 EHG852408:EHG852414 EHG852420:EHG852426 EHG852432:EHG852438 EHG917812:EHG917818 EHG917824:EHG917830 EHG917836:EHG917842 EHG917848:EHG917854 EHG917860:EHG917866 EHG917872:EHG917878 EHG917884:EHG917890 EHG917896:EHG917902 EHG917908:EHG917914 EHG917920:EHG917926 EHG917932:EHG917938 EHG917944:EHG917950 EHG917956:EHG917962 EHG917968:EHG917974 EHG983348:EHG983354 EHG983360:EHG983366 EHG983372:EHG983378 EHG983384:EHG983390 EHG983396:EHG983402 EHG983408:EHG983414 EHG983420:EHG983426 EHG983432:EHG983438 EHG983444:EHG983450 EHG983456:EHG983462 EHG983468:EHG983474 EHG983480:EHG983486 EHG983492:EHG983498 EHG983504:EHG983510 ERC77:ERC83 ERC89:ERC95 ERC101:ERC107 ERC113:ERC119 ERC125:ERC131 ERC137:ERC143 ERC149:ERC155 ERC161:ERC167 ERC173:ERC179 ERC185:ERC191 ERC197:ERC203 ERC209:ERC215 ERC221:ERC227 ERC233:ERC239 ERC65844:ERC65850 ERC65856:ERC65862 ERC65868:ERC65874 ERC65880:ERC65886 ERC65892:ERC65898 ERC65904:ERC65910 ERC65916:ERC65922 ERC65928:ERC65934 ERC65940:ERC65946 ERC65952:ERC65958 ERC65964:ERC65970 ERC65976:ERC65982 ERC65988:ERC65994 ERC66000:ERC66006 ERC131380:ERC131386 ERC131392:ERC131398 ERC131404:ERC131410 ERC131416:ERC131422 ERC131428:ERC131434 ERC131440:ERC131446 ERC131452:ERC131458 ERC131464:ERC131470 ERC131476:ERC131482 ERC131488:ERC131494 ERC131500:ERC131506 ERC131512:ERC131518 ERC131524:ERC131530 ERC131536:ERC131542 ERC196916:ERC196922 ERC196928:ERC196934 ERC196940:ERC196946 ERC196952:ERC196958 ERC196964:ERC196970 ERC196976:ERC196982 ERC196988:ERC196994 ERC197000:ERC197006 ERC197012:ERC197018 ERC197024:ERC197030 ERC197036:ERC197042 ERC197048:ERC197054 ERC197060:ERC197066 ERC197072:ERC197078 ERC262452:ERC262458 ERC262464:ERC262470 ERC262476:ERC262482 ERC262488:ERC262494 ERC262500:ERC262506 ERC262512:ERC262518 ERC262524:ERC262530 ERC262536:ERC262542 ERC262548:ERC262554 ERC262560:ERC262566 ERC262572:ERC262578 ERC262584:ERC262590 ERC262596:ERC262602 ERC262608:ERC262614 ERC327988:ERC327994 ERC328000:ERC328006 ERC328012:ERC328018 ERC328024:ERC328030 ERC328036:ERC328042 ERC328048:ERC328054 ERC328060:ERC328066 ERC328072:ERC328078 ERC328084:ERC328090 ERC328096:ERC328102 ERC328108:ERC328114 ERC328120:ERC328126 ERC328132:ERC328138 ERC328144:ERC328150 ERC393524:ERC393530 ERC393536:ERC393542 ERC393548:ERC393554 ERC393560:ERC393566 ERC393572:ERC393578 ERC393584:ERC393590 ERC393596:ERC393602 ERC393608:ERC393614 ERC393620:ERC393626 ERC393632:ERC393638 ERC393644:ERC393650 ERC393656:ERC393662 ERC393668:ERC393674 ERC393680:ERC393686 ERC459060:ERC459066 ERC459072:ERC459078 ERC459084:ERC459090 ERC459096:ERC459102 ERC459108:ERC459114 ERC459120:ERC459126 ERC459132:ERC459138 ERC459144:ERC459150 ERC459156:ERC459162 ERC459168:ERC459174 ERC459180:ERC459186 ERC459192:ERC459198 ERC459204:ERC459210 ERC459216:ERC459222 ERC524596:ERC524602 ERC524608:ERC524614 ERC524620:ERC524626 ERC524632:ERC524638 ERC524644:ERC524650 ERC524656:ERC524662 ERC524668:ERC524674 ERC524680:ERC524686 ERC524692:ERC524698 ERC524704:ERC524710 ERC524716:ERC524722 ERC524728:ERC524734 ERC524740:ERC524746 ERC524752:ERC524758 ERC590132:ERC590138 ERC590144:ERC590150 ERC590156:ERC590162 ERC590168:ERC590174 ERC590180:ERC590186 ERC590192:ERC590198 ERC590204:ERC590210 ERC590216:ERC590222 ERC590228:ERC590234 ERC590240:ERC590246 ERC590252:ERC590258 ERC590264:ERC590270 ERC590276:ERC590282 ERC590288:ERC590294 ERC655668:ERC655674 ERC655680:ERC655686 ERC655692:ERC655698 ERC655704:ERC655710 ERC655716:ERC655722 ERC655728:ERC655734 ERC655740:ERC655746 ERC655752:ERC655758 ERC655764:ERC655770 ERC655776:ERC655782 ERC655788:ERC655794 ERC655800:ERC655806 ERC655812:ERC655818 ERC655824:ERC655830 ERC721204:ERC721210 ERC721216:ERC721222 ERC721228:ERC721234 ERC721240:ERC721246 ERC721252:ERC721258 ERC721264:ERC721270 ERC721276:ERC721282 ERC721288:ERC721294 ERC721300:ERC721306 ERC721312:ERC721318 ERC721324:ERC721330 ERC721336:ERC721342 ERC721348:ERC721354 ERC721360:ERC721366 ERC786740:ERC786746 ERC786752:ERC786758 ERC786764:ERC786770 ERC786776:ERC786782 ERC786788:ERC786794 ERC786800:ERC786806 ERC786812:ERC786818 ERC786824:ERC786830 ERC786836:ERC786842 ERC786848:ERC786854 ERC786860:ERC786866 ERC786872:ERC786878 ERC786884:ERC786890 ERC786896:ERC786902 ERC852276:ERC852282 ERC852288:ERC852294 ERC852300:ERC852306 ERC852312:ERC852318 ERC852324:ERC852330 ERC852336:ERC852342 ERC852348:ERC852354 ERC852360:ERC852366 ERC852372:ERC852378 ERC852384:ERC852390 ERC852396:ERC852402 ERC852408:ERC852414 ERC852420:ERC852426 ERC852432:ERC852438 ERC917812:ERC917818 ERC917824:ERC917830 ERC917836:ERC917842 ERC917848:ERC917854 ERC917860:ERC917866 ERC917872:ERC917878 ERC917884:ERC917890 ERC917896:ERC917902 ERC917908:ERC917914 ERC917920:ERC917926 ERC917932:ERC917938 ERC917944:ERC917950 ERC917956:ERC917962 ERC917968:ERC917974 ERC983348:ERC983354 ERC983360:ERC983366 ERC983372:ERC983378 ERC983384:ERC983390 ERC983396:ERC983402 ERC983408:ERC983414 ERC983420:ERC983426 ERC983432:ERC983438 ERC983444:ERC983450 ERC983456:ERC983462 ERC983468:ERC983474 ERC983480:ERC983486 ERC983492:ERC983498 ERC983504:ERC983510 FAY77:FAY83 FAY89:FAY95 FAY101:FAY107 FAY113:FAY119 FAY125:FAY131 FAY137:FAY143 FAY149:FAY155 FAY161:FAY167 FAY173:FAY179 FAY185:FAY191 FAY197:FAY203 FAY209:FAY215 FAY221:FAY227 FAY233:FAY239 FAY65844:FAY65850 FAY65856:FAY65862 FAY65868:FAY65874 FAY65880:FAY65886 FAY65892:FAY65898 FAY65904:FAY65910 FAY65916:FAY65922 FAY65928:FAY65934 FAY65940:FAY65946 FAY65952:FAY65958 FAY65964:FAY65970 FAY65976:FAY65982 FAY65988:FAY65994 FAY66000:FAY66006 FAY131380:FAY131386 FAY131392:FAY131398 FAY131404:FAY131410 FAY131416:FAY131422 FAY131428:FAY131434 FAY131440:FAY131446 FAY131452:FAY131458 FAY131464:FAY131470 FAY131476:FAY131482 FAY131488:FAY131494 FAY131500:FAY131506 FAY131512:FAY131518 FAY131524:FAY131530 FAY131536:FAY131542 FAY196916:FAY196922 FAY196928:FAY196934 FAY196940:FAY196946 FAY196952:FAY196958 FAY196964:FAY196970 FAY196976:FAY196982 FAY196988:FAY196994 FAY197000:FAY197006 FAY197012:FAY197018 FAY197024:FAY197030 FAY197036:FAY197042 FAY197048:FAY197054 FAY197060:FAY197066 FAY197072:FAY197078 FAY262452:FAY262458 FAY262464:FAY262470 FAY262476:FAY262482 FAY262488:FAY262494 FAY262500:FAY262506 FAY262512:FAY262518 FAY262524:FAY262530 FAY262536:FAY262542 FAY262548:FAY262554 FAY262560:FAY262566 FAY262572:FAY262578 FAY262584:FAY262590 FAY262596:FAY262602 FAY262608:FAY262614 FAY327988:FAY327994 FAY328000:FAY328006 FAY328012:FAY328018 FAY328024:FAY328030 FAY328036:FAY328042 FAY328048:FAY328054 FAY328060:FAY328066 FAY328072:FAY328078 FAY328084:FAY328090 FAY328096:FAY328102 FAY328108:FAY328114 FAY328120:FAY328126 FAY328132:FAY328138 FAY328144:FAY328150 FAY393524:FAY393530 FAY393536:FAY393542 FAY393548:FAY393554 FAY393560:FAY393566 FAY393572:FAY393578 FAY393584:FAY393590 FAY393596:FAY393602 FAY393608:FAY393614 FAY393620:FAY393626 FAY393632:FAY393638 FAY393644:FAY393650 FAY393656:FAY393662 FAY393668:FAY393674 FAY393680:FAY393686 FAY459060:FAY459066 FAY459072:FAY459078 FAY459084:FAY459090 FAY459096:FAY459102 FAY459108:FAY459114 FAY459120:FAY459126 FAY459132:FAY459138 FAY459144:FAY459150 FAY459156:FAY459162 FAY459168:FAY459174 FAY459180:FAY459186 FAY459192:FAY459198 FAY459204:FAY459210 FAY459216:FAY459222 FAY524596:FAY524602 FAY524608:FAY524614 FAY524620:FAY524626 FAY524632:FAY524638 FAY524644:FAY524650 FAY524656:FAY524662 FAY524668:FAY524674 FAY524680:FAY524686 FAY524692:FAY524698 FAY524704:FAY524710 FAY524716:FAY524722 FAY524728:FAY524734 FAY524740:FAY524746 FAY524752:FAY524758 FAY590132:FAY590138 FAY590144:FAY590150 FAY590156:FAY590162 FAY590168:FAY590174 FAY590180:FAY590186 FAY590192:FAY590198 FAY590204:FAY590210 FAY590216:FAY590222 FAY590228:FAY590234 FAY590240:FAY590246 FAY590252:FAY590258 FAY590264:FAY590270 FAY590276:FAY590282 FAY590288:FAY590294 FAY655668:FAY655674 FAY655680:FAY655686 FAY655692:FAY655698 FAY655704:FAY655710 FAY655716:FAY655722 FAY655728:FAY655734 FAY655740:FAY655746 FAY655752:FAY655758 FAY655764:FAY655770 FAY655776:FAY655782 FAY655788:FAY655794 FAY655800:FAY655806 FAY655812:FAY655818 FAY655824:FAY655830 FAY721204:FAY721210 FAY721216:FAY721222 FAY721228:FAY721234 FAY721240:FAY721246 FAY721252:FAY721258 FAY721264:FAY721270 FAY721276:FAY721282 FAY721288:FAY721294 FAY721300:FAY721306 FAY721312:FAY721318 FAY721324:FAY721330 FAY721336:FAY721342 FAY721348:FAY721354 FAY721360:FAY721366 FAY786740:FAY786746 FAY786752:FAY786758 FAY786764:FAY786770 FAY786776:FAY786782 FAY786788:FAY786794 FAY786800:FAY786806 FAY786812:FAY786818 FAY786824:FAY786830 FAY786836:FAY786842 FAY786848:FAY786854 FAY786860:FAY786866 FAY786872:FAY786878 FAY786884:FAY786890 FAY786896:FAY786902 FAY852276:FAY852282 FAY852288:FAY852294 FAY852300:FAY852306 FAY852312:FAY852318 FAY852324:FAY852330 FAY852336:FAY852342 FAY852348:FAY852354 FAY852360:FAY852366 FAY852372:FAY852378 FAY852384:FAY852390 FAY852396:FAY852402 FAY852408:FAY852414 FAY852420:FAY852426 FAY852432:FAY852438 FAY917812:FAY917818 FAY917824:FAY917830 FAY917836:FAY917842 FAY917848:FAY917854 FAY917860:FAY917866 FAY917872:FAY917878 FAY917884:FAY917890 FAY917896:FAY917902 FAY917908:FAY917914 FAY917920:FAY917926 FAY917932:FAY917938 FAY917944:FAY917950 FAY917956:FAY917962 FAY917968:FAY917974 FAY983348:FAY983354 FAY983360:FAY983366 FAY983372:FAY983378 FAY983384:FAY983390 FAY983396:FAY983402 FAY983408:FAY983414 FAY983420:FAY983426 FAY983432:FAY983438 FAY983444:FAY983450 FAY983456:FAY983462 FAY983468:FAY983474 FAY983480:FAY983486 FAY983492:FAY983498 FAY983504:FAY983510 FKU77:FKU83 FKU89:FKU95 FKU101:FKU107 FKU113:FKU119 FKU125:FKU131 FKU137:FKU143 FKU149:FKU155 FKU161:FKU167 FKU173:FKU179 FKU185:FKU191 FKU197:FKU203 FKU209:FKU215 FKU221:FKU227 FKU233:FKU239 FKU65844:FKU65850 FKU65856:FKU65862 FKU65868:FKU65874 FKU65880:FKU65886 FKU65892:FKU65898 FKU65904:FKU65910 FKU65916:FKU65922 FKU65928:FKU65934 FKU65940:FKU65946 FKU65952:FKU65958 FKU65964:FKU65970 FKU65976:FKU65982 FKU65988:FKU65994 FKU66000:FKU66006 FKU131380:FKU131386 FKU131392:FKU131398 FKU131404:FKU131410 FKU131416:FKU131422 FKU131428:FKU131434 FKU131440:FKU131446 FKU131452:FKU131458 FKU131464:FKU131470 FKU131476:FKU131482 FKU131488:FKU131494 FKU131500:FKU131506 FKU131512:FKU131518 FKU131524:FKU131530 FKU131536:FKU131542 FKU196916:FKU196922 FKU196928:FKU196934 FKU196940:FKU196946 FKU196952:FKU196958 FKU196964:FKU196970 FKU196976:FKU196982 FKU196988:FKU196994 FKU197000:FKU197006 FKU197012:FKU197018 FKU197024:FKU197030 FKU197036:FKU197042 FKU197048:FKU197054 FKU197060:FKU197066 FKU197072:FKU197078 FKU262452:FKU262458 FKU262464:FKU262470 FKU262476:FKU262482 FKU262488:FKU262494 FKU262500:FKU262506 FKU262512:FKU262518 FKU262524:FKU262530 FKU262536:FKU262542 FKU262548:FKU262554 FKU262560:FKU262566 FKU262572:FKU262578 FKU262584:FKU262590 FKU262596:FKU262602 FKU262608:FKU262614 FKU327988:FKU327994 FKU328000:FKU328006 FKU328012:FKU328018 FKU328024:FKU328030 FKU328036:FKU328042 FKU328048:FKU328054 FKU328060:FKU328066 FKU328072:FKU328078 FKU328084:FKU328090 FKU328096:FKU328102 FKU328108:FKU328114 FKU328120:FKU328126 FKU328132:FKU328138 FKU328144:FKU328150 FKU393524:FKU393530 FKU393536:FKU393542 FKU393548:FKU393554 FKU393560:FKU393566 FKU393572:FKU393578 FKU393584:FKU393590 FKU393596:FKU393602 FKU393608:FKU393614 FKU393620:FKU393626 FKU393632:FKU393638 FKU393644:FKU393650 FKU393656:FKU393662 FKU393668:FKU393674 FKU393680:FKU393686 FKU459060:FKU459066 FKU459072:FKU459078 FKU459084:FKU459090 FKU459096:FKU459102 FKU459108:FKU459114 FKU459120:FKU459126 FKU459132:FKU459138 FKU459144:FKU459150 FKU459156:FKU459162 FKU459168:FKU459174 FKU459180:FKU459186 FKU459192:FKU459198 FKU459204:FKU459210 FKU459216:FKU459222 FKU524596:FKU524602 FKU524608:FKU524614 FKU524620:FKU524626 FKU524632:FKU524638 FKU524644:FKU524650 FKU524656:FKU524662 FKU524668:FKU524674 FKU524680:FKU524686 FKU524692:FKU524698 FKU524704:FKU524710 FKU524716:FKU524722 FKU524728:FKU524734 FKU524740:FKU524746 FKU524752:FKU524758 FKU590132:FKU590138 FKU590144:FKU590150 FKU590156:FKU590162 FKU590168:FKU590174 FKU590180:FKU590186 FKU590192:FKU590198 FKU590204:FKU590210 FKU590216:FKU590222 FKU590228:FKU590234 FKU590240:FKU590246 FKU590252:FKU590258 FKU590264:FKU590270 FKU590276:FKU590282 FKU590288:FKU590294 FKU655668:FKU655674 FKU655680:FKU655686 FKU655692:FKU655698 FKU655704:FKU655710 FKU655716:FKU655722 FKU655728:FKU655734 FKU655740:FKU655746 FKU655752:FKU655758 FKU655764:FKU655770 FKU655776:FKU655782 FKU655788:FKU655794 FKU655800:FKU655806 FKU655812:FKU655818 FKU655824:FKU655830 FKU721204:FKU721210 FKU721216:FKU721222 FKU721228:FKU721234 FKU721240:FKU721246 FKU721252:FKU721258 FKU721264:FKU721270 FKU721276:FKU721282 FKU721288:FKU721294 FKU721300:FKU721306 FKU721312:FKU721318 FKU721324:FKU721330 FKU721336:FKU721342 FKU721348:FKU721354 FKU721360:FKU721366 FKU786740:FKU786746 FKU786752:FKU786758 FKU786764:FKU786770 FKU786776:FKU786782 FKU786788:FKU786794 FKU786800:FKU786806 FKU786812:FKU786818 FKU786824:FKU786830 FKU786836:FKU786842 FKU786848:FKU786854 FKU786860:FKU786866 FKU786872:FKU786878 FKU786884:FKU786890 FKU786896:FKU786902 FKU852276:FKU852282 FKU852288:FKU852294 FKU852300:FKU852306 FKU852312:FKU852318 FKU852324:FKU852330 FKU852336:FKU852342 FKU852348:FKU852354 FKU852360:FKU852366 FKU852372:FKU852378 FKU852384:FKU852390 FKU852396:FKU852402 FKU852408:FKU852414 FKU852420:FKU852426 FKU852432:FKU852438 FKU917812:FKU917818 FKU917824:FKU917830 FKU917836:FKU917842 FKU917848:FKU917854 FKU917860:FKU917866 FKU917872:FKU917878 FKU917884:FKU917890 FKU917896:FKU917902 FKU917908:FKU917914 FKU917920:FKU917926 FKU917932:FKU917938 FKU917944:FKU917950 FKU917956:FKU917962 FKU917968:FKU917974 FKU983348:FKU983354 FKU983360:FKU983366 FKU983372:FKU983378 FKU983384:FKU983390 FKU983396:FKU983402 FKU983408:FKU983414 FKU983420:FKU983426 FKU983432:FKU983438 FKU983444:FKU983450 FKU983456:FKU983462 FKU983468:FKU983474 FKU983480:FKU983486 FKU983492:FKU983498 FKU983504:FKU983510 FUQ77:FUQ83 FUQ89:FUQ95 FUQ101:FUQ107 FUQ113:FUQ119 FUQ125:FUQ131 FUQ137:FUQ143 FUQ149:FUQ155 FUQ161:FUQ167 FUQ173:FUQ179 FUQ185:FUQ191 FUQ197:FUQ203 FUQ209:FUQ215 FUQ221:FUQ227 FUQ233:FUQ239 FUQ65844:FUQ65850 FUQ65856:FUQ65862 FUQ65868:FUQ65874 FUQ65880:FUQ65886 FUQ65892:FUQ65898 FUQ65904:FUQ65910 FUQ65916:FUQ65922 FUQ65928:FUQ65934 FUQ65940:FUQ65946 FUQ65952:FUQ65958 FUQ65964:FUQ65970 FUQ65976:FUQ65982 FUQ65988:FUQ65994 FUQ66000:FUQ66006 FUQ131380:FUQ131386 FUQ131392:FUQ131398 FUQ131404:FUQ131410 FUQ131416:FUQ131422 FUQ131428:FUQ131434 FUQ131440:FUQ131446 FUQ131452:FUQ131458 FUQ131464:FUQ131470 FUQ131476:FUQ131482 FUQ131488:FUQ131494 FUQ131500:FUQ131506 FUQ131512:FUQ131518 FUQ131524:FUQ131530 FUQ131536:FUQ131542 FUQ196916:FUQ196922 FUQ196928:FUQ196934 FUQ196940:FUQ196946 FUQ196952:FUQ196958 FUQ196964:FUQ196970 FUQ196976:FUQ196982 FUQ196988:FUQ196994 FUQ197000:FUQ197006 FUQ197012:FUQ197018 FUQ197024:FUQ197030 FUQ197036:FUQ197042 FUQ197048:FUQ197054 FUQ197060:FUQ197066 FUQ197072:FUQ197078 FUQ262452:FUQ262458 FUQ262464:FUQ262470 FUQ262476:FUQ262482 FUQ262488:FUQ262494 FUQ262500:FUQ262506 FUQ262512:FUQ262518 FUQ262524:FUQ262530 FUQ262536:FUQ262542 FUQ262548:FUQ262554 FUQ262560:FUQ262566 FUQ262572:FUQ262578 FUQ262584:FUQ262590 FUQ262596:FUQ262602 FUQ262608:FUQ262614 FUQ327988:FUQ327994 FUQ328000:FUQ328006 FUQ328012:FUQ328018 FUQ328024:FUQ328030 FUQ328036:FUQ328042 FUQ328048:FUQ328054 FUQ328060:FUQ328066 FUQ328072:FUQ328078 FUQ328084:FUQ328090 FUQ328096:FUQ328102 FUQ328108:FUQ328114 FUQ328120:FUQ328126 FUQ328132:FUQ328138 FUQ328144:FUQ328150 FUQ393524:FUQ393530 FUQ393536:FUQ393542 FUQ393548:FUQ393554 FUQ393560:FUQ393566 FUQ393572:FUQ393578 FUQ393584:FUQ393590 FUQ393596:FUQ393602 FUQ393608:FUQ393614 FUQ393620:FUQ393626 FUQ393632:FUQ393638 FUQ393644:FUQ393650 FUQ393656:FUQ393662 FUQ393668:FUQ393674 FUQ393680:FUQ393686 FUQ459060:FUQ459066 FUQ459072:FUQ459078 FUQ459084:FUQ459090 FUQ459096:FUQ459102 FUQ459108:FUQ459114 FUQ459120:FUQ459126 FUQ459132:FUQ459138 FUQ459144:FUQ459150 FUQ459156:FUQ459162 FUQ459168:FUQ459174 FUQ459180:FUQ459186 FUQ459192:FUQ459198 FUQ459204:FUQ459210 FUQ459216:FUQ459222 FUQ524596:FUQ524602 FUQ524608:FUQ524614 FUQ524620:FUQ524626 FUQ524632:FUQ524638 FUQ524644:FUQ524650 FUQ524656:FUQ524662 FUQ524668:FUQ524674 FUQ524680:FUQ524686 FUQ524692:FUQ524698 FUQ524704:FUQ524710 FUQ524716:FUQ524722 FUQ524728:FUQ524734 FUQ524740:FUQ524746 FUQ524752:FUQ524758 FUQ590132:FUQ590138 FUQ590144:FUQ590150 FUQ590156:FUQ590162 FUQ590168:FUQ590174 FUQ590180:FUQ590186 FUQ590192:FUQ590198 FUQ590204:FUQ590210 FUQ590216:FUQ590222 FUQ590228:FUQ590234 FUQ590240:FUQ590246 FUQ590252:FUQ590258 FUQ590264:FUQ590270 FUQ590276:FUQ590282 FUQ590288:FUQ590294 FUQ655668:FUQ655674 FUQ655680:FUQ655686 FUQ655692:FUQ655698 FUQ655704:FUQ655710 FUQ655716:FUQ655722 FUQ655728:FUQ655734 FUQ655740:FUQ655746 FUQ655752:FUQ655758 FUQ655764:FUQ655770 FUQ655776:FUQ655782 FUQ655788:FUQ655794 FUQ655800:FUQ655806 FUQ655812:FUQ655818 FUQ655824:FUQ655830 FUQ721204:FUQ721210 FUQ721216:FUQ721222 FUQ721228:FUQ721234 FUQ721240:FUQ721246 FUQ721252:FUQ721258 FUQ721264:FUQ721270 FUQ721276:FUQ721282 FUQ721288:FUQ721294 FUQ721300:FUQ721306 FUQ721312:FUQ721318 FUQ721324:FUQ721330 FUQ721336:FUQ721342 FUQ721348:FUQ721354 FUQ721360:FUQ721366 FUQ786740:FUQ786746 FUQ786752:FUQ786758 FUQ786764:FUQ786770 FUQ786776:FUQ786782 FUQ786788:FUQ786794 FUQ786800:FUQ786806 FUQ786812:FUQ786818 FUQ786824:FUQ786830 FUQ786836:FUQ786842 FUQ786848:FUQ786854 FUQ786860:FUQ786866 FUQ786872:FUQ786878 FUQ786884:FUQ786890 FUQ786896:FUQ786902 FUQ852276:FUQ852282 FUQ852288:FUQ852294 FUQ852300:FUQ852306 FUQ852312:FUQ852318 FUQ852324:FUQ852330 FUQ852336:FUQ852342 FUQ852348:FUQ852354 FUQ852360:FUQ852366 FUQ852372:FUQ852378 FUQ852384:FUQ852390 FUQ852396:FUQ852402 FUQ852408:FUQ852414 FUQ852420:FUQ852426 FUQ852432:FUQ852438 FUQ917812:FUQ917818 FUQ917824:FUQ917830 FUQ917836:FUQ917842 FUQ917848:FUQ917854 FUQ917860:FUQ917866 FUQ917872:FUQ917878 FUQ917884:FUQ917890 FUQ917896:FUQ917902 FUQ917908:FUQ917914 FUQ917920:FUQ917926 FUQ917932:FUQ917938 FUQ917944:FUQ917950 FUQ917956:FUQ917962 FUQ917968:FUQ917974 FUQ983348:FUQ983354 FUQ983360:FUQ983366 FUQ983372:FUQ983378 FUQ983384:FUQ983390 FUQ983396:FUQ983402 FUQ983408:FUQ983414 FUQ983420:FUQ983426 FUQ983432:FUQ983438 FUQ983444:FUQ983450 FUQ983456:FUQ983462 FUQ983468:FUQ983474 FUQ983480:FUQ983486 FUQ983492:FUQ983498 FUQ983504:FUQ983510 GEM77:GEM83 GEM89:GEM95 GEM101:GEM107 GEM113:GEM119 GEM125:GEM131 GEM137:GEM143 GEM149:GEM155 GEM161:GEM167 GEM173:GEM179 GEM185:GEM191 GEM197:GEM203 GEM209:GEM215 GEM221:GEM227 GEM233:GEM239 GEM65844:GEM65850 GEM65856:GEM65862 GEM65868:GEM65874 GEM65880:GEM65886 GEM65892:GEM65898 GEM65904:GEM65910 GEM65916:GEM65922 GEM65928:GEM65934 GEM65940:GEM65946 GEM65952:GEM65958 GEM65964:GEM65970 GEM65976:GEM65982 GEM65988:GEM65994 GEM66000:GEM66006 GEM131380:GEM131386 GEM131392:GEM131398 GEM131404:GEM131410 GEM131416:GEM131422 GEM131428:GEM131434 GEM131440:GEM131446 GEM131452:GEM131458 GEM131464:GEM131470 GEM131476:GEM131482 GEM131488:GEM131494 GEM131500:GEM131506 GEM131512:GEM131518 GEM131524:GEM131530 GEM131536:GEM131542 GEM196916:GEM196922 GEM196928:GEM196934 GEM196940:GEM196946 GEM196952:GEM196958 GEM196964:GEM196970 GEM196976:GEM196982 GEM196988:GEM196994 GEM197000:GEM197006 GEM197012:GEM197018 GEM197024:GEM197030 GEM197036:GEM197042 GEM197048:GEM197054 GEM197060:GEM197066 GEM197072:GEM197078 GEM262452:GEM262458 GEM262464:GEM262470 GEM262476:GEM262482 GEM262488:GEM262494 GEM262500:GEM262506 GEM262512:GEM262518 GEM262524:GEM262530 GEM262536:GEM262542 GEM262548:GEM262554 GEM262560:GEM262566 GEM262572:GEM262578 GEM262584:GEM262590 GEM262596:GEM262602 GEM262608:GEM262614 GEM327988:GEM327994 GEM328000:GEM328006 GEM328012:GEM328018 GEM328024:GEM328030 GEM328036:GEM328042 GEM328048:GEM328054 GEM328060:GEM328066 GEM328072:GEM328078 GEM328084:GEM328090 GEM328096:GEM328102 GEM328108:GEM328114 GEM328120:GEM328126 GEM328132:GEM328138 GEM328144:GEM328150 GEM393524:GEM393530 GEM393536:GEM393542 GEM393548:GEM393554 GEM393560:GEM393566 GEM393572:GEM393578 GEM393584:GEM393590 GEM393596:GEM393602 GEM393608:GEM393614 GEM393620:GEM393626 GEM393632:GEM393638 GEM393644:GEM393650 GEM393656:GEM393662 GEM393668:GEM393674 GEM393680:GEM393686 GEM459060:GEM459066 GEM459072:GEM459078 GEM459084:GEM459090 GEM459096:GEM459102 GEM459108:GEM459114 GEM459120:GEM459126 GEM459132:GEM459138 GEM459144:GEM459150 GEM459156:GEM459162 GEM459168:GEM459174 GEM459180:GEM459186 GEM459192:GEM459198 GEM459204:GEM459210 GEM459216:GEM459222 GEM524596:GEM524602 GEM524608:GEM524614 GEM524620:GEM524626 GEM524632:GEM524638 GEM524644:GEM524650 GEM524656:GEM524662 GEM524668:GEM524674 GEM524680:GEM524686 GEM524692:GEM524698 GEM524704:GEM524710 GEM524716:GEM524722 GEM524728:GEM524734 GEM524740:GEM524746 GEM524752:GEM524758 GEM590132:GEM590138 GEM590144:GEM590150 GEM590156:GEM590162 GEM590168:GEM590174 GEM590180:GEM590186 GEM590192:GEM590198 GEM590204:GEM590210 GEM590216:GEM590222 GEM590228:GEM590234 GEM590240:GEM590246 GEM590252:GEM590258 GEM590264:GEM590270 GEM590276:GEM590282 GEM590288:GEM590294 GEM655668:GEM655674 GEM655680:GEM655686 GEM655692:GEM655698 GEM655704:GEM655710 GEM655716:GEM655722 GEM655728:GEM655734 GEM655740:GEM655746 GEM655752:GEM655758 GEM655764:GEM655770 GEM655776:GEM655782 GEM655788:GEM655794 GEM655800:GEM655806 GEM655812:GEM655818 GEM655824:GEM655830 GEM721204:GEM721210 GEM721216:GEM721222 GEM721228:GEM721234 GEM721240:GEM721246 GEM721252:GEM721258 GEM721264:GEM721270 GEM721276:GEM721282 GEM721288:GEM721294 GEM721300:GEM721306 GEM721312:GEM721318 GEM721324:GEM721330 GEM721336:GEM721342 GEM721348:GEM721354 GEM721360:GEM721366 GEM786740:GEM786746 GEM786752:GEM786758 GEM786764:GEM786770 GEM786776:GEM786782 GEM786788:GEM786794 GEM786800:GEM786806 GEM786812:GEM786818 GEM786824:GEM786830 GEM786836:GEM786842 GEM786848:GEM786854 GEM786860:GEM786866 GEM786872:GEM786878 GEM786884:GEM786890 GEM786896:GEM786902 GEM852276:GEM852282 GEM852288:GEM852294 GEM852300:GEM852306 GEM852312:GEM852318 GEM852324:GEM852330 GEM852336:GEM852342 GEM852348:GEM852354 GEM852360:GEM852366 GEM852372:GEM852378 GEM852384:GEM852390 GEM852396:GEM852402 GEM852408:GEM852414 GEM852420:GEM852426 GEM852432:GEM852438 GEM917812:GEM917818 GEM917824:GEM917830 GEM917836:GEM917842 GEM917848:GEM917854 GEM917860:GEM917866 GEM917872:GEM917878 GEM917884:GEM917890 GEM917896:GEM917902 GEM917908:GEM917914 GEM917920:GEM917926 GEM917932:GEM917938 GEM917944:GEM917950 GEM917956:GEM917962 GEM917968:GEM917974 GEM983348:GEM983354 GEM983360:GEM983366 GEM983372:GEM983378 GEM983384:GEM983390 GEM983396:GEM983402 GEM983408:GEM983414 GEM983420:GEM983426 GEM983432:GEM983438 GEM983444:GEM983450 GEM983456:GEM983462 GEM983468:GEM983474 GEM983480:GEM983486 GEM983492:GEM983498 GEM983504:GEM983510 GOI77:GOI83 GOI89:GOI95 GOI101:GOI107 GOI113:GOI119 GOI125:GOI131 GOI137:GOI143 GOI149:GOI155 GOI161:GOI167 GOI173:GOI179 GOI185:GOI191 GOI197:GOI203 GOI209:GOI215 GOI221:GOI227 GOI233:GOI239 GOI65844:GOI65850 GOI65856:GOI65862 GOI65868:GOI65874 GOI65880:GOI65886 GOI65892:GOI65898 GOI65904:GOI65910 GOI65916:GOI65922 GOI65928:GOI65934 GOI65940:GOI65946 GOI65952:GOI65958 GOI65964:GOI65970 GOI65976:GOI65982 GOI65988:GOI65994 GOI66000:GOI66006 GOI131380:GOI131386 GOI131392:GOI131398 GOI131404:GOI131410 GOI131416:GOI131422 GOI131428:GOI131434 GOI131440:GOI131446 GOI131452:GOI131458 GOI131464:GOI131470 GOI131476:GOI131482 GOI131488:GOI131494 GOI131500:GOI131506 GOI131512:GOI131518 GOI131524:GOI131530 GOI131536:GOI131542 GOI196916:GOI196922 GOI196928:GOI196934 GOI196940:GOI196946 GOI196952:GOI196958 GOI196964:GOI196970 GOI196976:GOI196982 GOI196988:GOI196994 GOI197000:GOI197006 GOI197012:GOI197018 GOI197024:GOI197030 GOI197036:GOI197042 GOI197048:GOI197054 GOI197060:GOI197066 GOI197072:GOI197078 GOI262452:GOI262458 GOI262464:GOI262470 GOI262476:GOI262482 GOI262488:GOI262494 GOI262500:GOI262506 GOI262512:GOI262518 GOI262524:GOI262530 GOI262536:GOI262542 GOI262548:GOI262554 GOI262560:GOI262566 GOI262572:GOI262578 GOI262584:GOI262590 GOI262596:GOI262602 GOI262608:GOI262614 GOI327988:GOI327994 GOI328000:GOI328006 GOI328012:GOI328018 GOI328024:GOI328030 GOI328036:GOI328042 GOI328048:GOI328054 GOI328060:GOI328066 GOI328072:GOI328078 GOI328084:GOI328090 GOI328096:GOI328102 GOI328108:GOI328114 GOI328120:GOI328126 GOI328132:GOI328138 GOI328144:GOI328150 GOI393524:GOI393530 GOI393536:GOI393542 GOI393548:GOI393554 GOI393560:GOI393566 GOI393572:GOI393578 GOI393584:GOI393590 GOI393596:GOI393602 GOI393608:GOI393614 GOI393620:GOI393626 GOI393632:GOI393638 GOI393644:GOI393650 GOI393656:GOI393662 GOI393668:GOI393674 GOI393680:GOI393686 GOI459060:GOI459066 GOI459072:GOI459078 GOI459084:GOI459090 GOI459096:GOI459102 GOI459108:GOI459114 GOI459120:GOI459126 GOI459132:GOI459138 GOI459144:GOI459150 GOI459156:GOI459162 GOI459168:GOI459174 GOI459180:GOI459186 GOI459192:GOI459198 GOI459204:GOI459210 GOI459216:GOI459222 GOI524596:GOI524602 GOI524608:GOI524614 GOI524620:GOI524626 GOI524632:GOI524638 GOI524644:GOI524650 GOI524656:GOI524662 GOI524668:GOI524674 GOI524680:GOI524686 GOI524692:GOI524698 GOI524704:GOI524710 GOI524716:GOI524722 GOI524728:GOI524734 GOI524740:GOI524746 GOI524752:GOI524758 GOI590132:GOI590138 GOI590144:GOI590150 GOI590156:GOI590162 GOI590168:GOI590174 GOI590180:GOI590186 GOI590192:GOI590198 GOI590204:GOI590210 GOI590216:GOI590222 GOI590228:GOI590234 GOI590240:GOI590246 GOI590252:GOI590258 GOI590264:GOI590270 GOI590276:GOI590282 GOI590288:GOI590294 GOI655668:GOI655674 GOI655680:GOI655686 GOI655692:GOI655698 GOI655704:GOI655710 GOI655716:GOI655722 GOI655728:GOI655734 GOI655740:GOI655746 GOI655752:GOI655758 GOI655764:GOI655770 GOI655776:GOI655782 GOI655788:GOI655794 GOI655800:GOI655806 GOI655812:GOI655818 GOI655824:GOI655830 GOI721204:GOI721210 GOI721216:GOI721222 GOI721228:GOI721234 GOI721240:GOI721246 GOI721252:GOI721258 GOI721264:GOI721270 GOI721276:GOI721282 GOI721288:GOI721294 GOI721300:GOI721306 GOI721312:GOI721318 GOI721324:GOI721330 GOI721336:GOI721342 GOI721348:GOI721354 GOI721360:GOI721366 GOI786740:GOI786746 GOI786752:GOI786758 GOI786764:GOI786770 GOI786776:GOI786782 GOI786788:GOI786794 GOI786800:GOI786806 GOI786812:GOI786818 GOI786824:GOI786830 GOI786836:GOI786842 GOI786848:GOI786854 GOI786860:GOI786866 GOI786872:GOI786878 GOI786884:GOI786890 GOI786896:GOI786902 GOI852276:GOI852282 GOI852288:GOI852294 GOI852300:GOI852306 GOI852312:GOI852318 GOI852324:GOI852330 GOI852336:GOI852342 GOI852348:GOI852354 GOI852360:GOI852366 GOI852372:GOI852378 GOI852384:GOI852390 GOI852396:GOI852402 GOI852408:GOI852414 GOI852420:GOI852426 GOI852432:GOI852438 GOI917812:GOI917818 GOI917824:GOI917830 GOI917836:GOI917842 GOI917848:GOI917854 GOI917860:GOI917866 GOI917872:GOI917878 GOI917884:GOI917890 GOI917896:GOI917902 GOI917908:GOI917914 GOI917920:GOI917926 GOI917932:GOI917938 GOI917944:GOI917950 GOI917956:GOI917962 GOI917968:GOI917974 GOI983348:GOI983354 GOI983360:GOI983366 GOI983372:GOI983378 GOI983384:GOI983390 GOI983396:GOI983402 GOI983408:GOI983414 GOI983420:GOI983426 GOI983432:GOI983438 GOI983444:GOI983450 GOI983456:GOI983462 GOI983468:GOI983474 GOI983480:GOI983486 GOI983492:GOI983498 GOI983504:GOI983510 GYE77:GYE83 GYE89:GYE95 GYE101:GYE107 GYE113:GYE119 GYE125:GYE131 GYE137:GYE143 GYE149:GYE155 GYE161:GYE167 GYE173:GYE179 GYE185:GYE191 GYE197:GYE203 GYE209:GYE215 GYE221:GYE227 GYE233:GYE239 GYE65844:GYE65850 GYE65856:GYE65862 GYE65868:GYE65874 GYE65880:GYE65886 GYE65892:GYE65898 GYE65904:GYE65910 GYE65916:GYE65922 GYE65928:GYE65934 GYE65940:GYE65946 GYE65952:GYE65958 GYE65964:GYE65970 GYE65976:GYE65982 GYE65988:GYE65994 GYE66000:GYE66006 GYE131380:GYE131386 GYE131392:GYE131398 GYE131404:GYE131410 GYE131416:GYE131422 GYE131428:GYE131434 GYE131440:GYE131446 GYE131452:GYE131458 GYE131464:GYE131470 GYE131476:GYE131482 GYE131488:GYE131494 GYE131500:GYE131506 GYE131512:GYE131518 GYE131524:GYE131530 GYE131536:GYE131542 GYE196916:GYE196922 GYE196928:GYE196934 GYE196940:GYE196946 GYE196952:GYE196958 GYE196964:GYE196970 GYE196976:GYE196982 GYE196988:GYE196994 GYE197000:GYE197006 GYE197012:GYE197018 GYE197024:GYE197030 GYE197036:GYE197042 GYE197048:GYE197054 GYE197060:GYE197066 GYE197072:GYE197078 GYE262452:GYE262458 GYE262464:GYE262470 GYE262476:GYE262482 GYE262488:GYE262494 GYE262500:GYE262506 GYE262512:GYE262518 GYE262524:GYE262530 GYE262536:GYE262542 GYE262548:GYE262554 GYE262560:GYE262566 GYE262572:GYE262578 GYE262584:GYE262590 GYE262596:GYE262602 GYE262608:GYE262614 GYE327988:GYE327994 GYE328000:GYE328006 GYE328012:GYE328018 GYE328024:GYE328030 GYE328036:GYE328042 GYE328048:GYE328054 GYE328060:GYE328066 GYE328072:GYE328078 GYE328084:GYE328090 GYE328096:GYE328102 GYE328108:GYE328114 GYE328120:GYE328126 GYE328132:GYE328138 GYE328144:GYE328150 GYE393524:GYE393530 GYE393536:GYE393542 GYE393548:GYE393554 GYE393560:GYE393566 GYE393572:GYE393578 GYE393584:GYE393590 GYE393596:GYE393602 GYE393608:GYE393614 GYE393620:GYE393626 GYE393632:GYE393638 GYE393644:GYE393650 GYE393656:GYE393662 GYE393668:GYE393674 GYE393680:GYE393686 GYE459060:GYE459066 GYE459072:GYE459078 GYE459084:GYE459090 GYE459096:GYE459102 GYE459108:GYE459114 GYE459120:GYE459126 GYE459132:GYE459138 GYE459144:GYE459150 GYE459156:GYE459162 GYE459168:GYE459174 GYE459180:GYE459186 GYE459192:GYE459198 GYE459204:GYE459210 GYE459216:GYE459222 GYE524596:GYE524602 GYE524608:GYE524614 GYE524620:GYE524626 GYE524632:GYE524638 GYE524644:GYE524650 GYE524656:GYE524662 GYE524668:GYE524674 GYE524680:GYE524686 GYE524692:GYE524698 GYE524704:GYE524710 GYE524716:GYE524722 GYE524728:GYE524734 GYE524740:GYE524746 GYE524752:GYE524758 GYE590132:GYE590138 GYE590144:GYE590150 GYE590156:GYE590162 GYE590168:GYE590174 GYE590180:GYE590186 GYE590192:GYE590198 GYE590204:GYE590210 GYE590216:GYE590222 GYE590228:GYE590234 GYE590240:GYE590246 GYE590252:GYE590258 GYE590264:GYE590270 GYE590276:GYE590282 GYE590288:GYE590294 GYE655668:GYE655674 GYE655680:GYE655686 GYE655692:GYE655698 GYE655704:GYE655710 GYE655716:GYE655722 GYE655728:GYE655734 GYE655740:GYE655746 GYE655752:GYE655758 GYE655764:GYE655770 GYE655776:GYE655782 GYE655788:GYE655794 GYE655800:GYE655806 GYE655812:GYE655818 GYE655824:GYE655830 GYE721204:GYE721210 GYE721216:GYE721222 GYE721228:GYE721234 GYE721240:GYE721246 GYE721252:GYE721258 GYE721264:GYE721270 GYE721276:GYE721282 GYE721288:GYE721294 GYE721300:GYE721306 GYE721312:GYE721318 GYE721324:GYE721330 GYE721336:GYE721342 GYE721348:GYE721354 GYE721360:GYE721366 GYE786740:GYE786746 GYE786752:GYE786758 GYE786764:GYE786770 GYE786776:GYE786782 GYE786788:GYE786794 GYE786800:GYE786806 GYE786812:GYE786818 GYE786824:GYE786830 GYE786836:GYE786842 GYE786848:GYE786854 GYE786860:GYE786866 GYE786872:GYE786878 GYE786884:GYE786890 GYE786896:GYE786902 GYE852276:GYE852282 GYE852288:GYE852294 GYE852300:GYE852306 GYE852312:GYE852318 GYE852324:GYE852330 GYE852336:GYE852342 GYE852348:GYE852354 GYE852360:GYE852366 GYE852372:GYE852378 GYE852384:GYE852390 GYE852396:GYE852402 GYE852408:GYE852414 GYE852420:GYE852426 GYE852432:GYE852438 GYE917812:GYE917818 GYE917824:GYE917830 GYE917836:GYE917842 GYE917848:GYE917854 GYE917860:GYE917866 GYE917872:GYE917878 GYE917884:GYE917890 GYE917896:GYE917902 GYE917908:GYE917914 GYE917920:GYE917926 GYE917932:GYE917938 GYE917944:GYE917950 GYE917956:GYE917962 GYE917968:GYE917974 GYE983348:GYE983354 GYE983360:GYE983366 GYE983372:GYE983378 GYE983384:GYE983390 GYE983396:GYE983402 GYE983408:GYE983414 GYE983420:GYE983426 GYE983432:GYE983438 GYE983444:GYE983450 GYE983456:GYE983462 GYE983468:GYE983474 GYE983480:GYE983486 GYE983492:GYE983498 GYE983504:GYE983510 HIA77:HIA83 HIA89:HIA95 HIA101:HIA107 HIA113:HIA119 HIA125:HIA131 HIA137:HIA143 HIA149:HIA155 HIA161:HIA167 HIA173:HIA179 HIA185:HIA191 HIA197:HIA203 HIA209:HIA215 HIA221:HIA227 HIA233:HIA239 HIA65844:HIA65850 HIA65856:HIA65862 HIA65868:HIA65874 HIA65880:HIA65886 HIA65892:HIA65898 HIA65904:HIA65910 HIA65916:HIA65922 HIA65928:HIA65934 HIA65940:HIA65946 HIA65952:HIA65958 HIA65964:HIA65970 HIA65976:HIA65982 HIA65988:HIA65994 HIA66000:HIA66006 HIA131380:HIA131386 HIA131392:HIA131398 HIA131404:HIA131410 HIA131416:HIA131422 HIA131428:HIA131434 HIA131440:HIA131446 HIA131452:HIA131458 HIA131464:HIA131470 HIA131476:HIA131482 HIA131488:HIA131494 HIA131500:HIA131506 HIA131512:HIA131518 HIA131524:HIA131530 HIA131536:HIA131542 HIA196916:HIA196922 HIA196928:HIA196934 HIA196940:HIA196946 HIA196952:HIA196958 HIA196964:HIA196970 HIA196976:HIA196982 HIA196988:HIA196994 HIA197000:HIA197006 HIA197012:HIA197018 HIA197024:HIA197030 HIA197036:HIA197042 HIA197048:HIA197054 HIA197060:HIA197066 HIA197072:HIA197078 HIA262452:HIA262458 HIA262464:HIA262470 HIA262476:HIA262482 HIA262488:HIA262494 HIA262500:HIA262506 HIA262512:HIA262518 HIA262524:HIA262530 HIA262536:HIA262542 HIA262548:HIA262554 HIA262560:HIA262566 HIA262572:HIA262578 HIA262584:HIA262590 HIA262596:HIA262602 HIA262608:HIA262614 HIA327988:HIA327994 HIA328000:HIA328006 HIA328012:HIA328018 HIA328024:HIA328030 HIA328036:HIA328042 HIA328048:HIA328054 HIA328060:HIA328066 HIA328072:HIA328078 HIA328084:HIA328090 HIA328096:HIA328102 HIA328108:HIA328114 HIA328120:HIA328126 HIA328132:HIA328138 HIA328144:HIA328150 HIA393524:HIA393530 HIA393536:HIA393542 HIA393548:HIA393554 HIA393560:HIA393566 HIA393572:HIA393578 HIA393584:HIA393590 HIA393596:HIA393602 HIA393608:HIA393614 HIA393620:HIA393626 HIA393632:HIA393638 HIA393644:HIA393650 HIA393656:HIA393662 HIA393668:HIA393674 HIA393680:HIA393686 HIA459060:HIA459066 HIA459072:HIA459078 HIA459084:HIA459090 HIA459096:HIA459102 HIA459108:HIA459114 HIA459120:HIA459126 HIA459132:HIA459138 HIA459144:HIA459150 HIA459156:HIA459162 HIA459168:HIA459174 HIA459180:HIA459186 HIA459192:HIA459198 HIA459204:HIA459210 HIA459216:HIA459222 HIA524596:HIA524602 HIA524608:HIA524614 HIA524620:HIA524626 HIA524632:HIA524638 HIA524644:HIA524650 HIA524656:HIA524662 HIA524668:HIA524674 HIA524680:HIA524686 HIA524692:HIA524698 HIA524704:HIA524710 HIA524716:HIA524722 HIA524728:HIA524734 HIA524740:HIA524746 HIA524752:HIA524758 HIA590132:HIA590138 HIA590144:HIA590150 HIA590156:HIA590162 HIA590168:HIA590174 HIA590180:HIA590186 HIA590192:HIA590198 HIA590204:HIA590210 HIA590216:HIA590222 HIA590228:HIA590234 HIA590240:HIA590246 HIA590252:HIA590258 HIA590264:HIA590270 HIA590276:HIA590282 HIA590288:HIA590294 HIA655668:HIA655674 HIA655680:HIA655686 HIA655692:HIA655698 HIA655704:HIA655710 HIA655716:HIA655722 HIA655728:HIA655734 HIA655740:HIA655746 HIA655752:HIA655758 HIA655764:HIA655770 HIA655776:HIA655782 HIA655788:HIA655794 HIA655800:HIA655806 HIA655812:HIA655818 HIA655824:HIA655830 HIA721204:HIA721210 HIA721216:HIA721222 HIA721228:HIA721234 HIA721240:HIA721246 HIA721252:HIA721258 HIA721264:HIA721270 HIA721276:HIA721282 HIA721288:HIA721294 HIA721300:HIA721306 HIA721312:HIA721318 HIA721324:HIA721330 HIA721336:HIA721342 HIA721348:HIA721354 HIA721360:HIA721366 HIA786740:HIA786746 HIA786752:HIA786758 HIA786764:HIA786770 HIA786776:HIA786782 HIA786788:HIA786794 HIA786800:HIA786806 HIA786812:HIA786818 HIA786824:HIA786830 HIA786836:HIA786842 HIA786848:HIA786854 HIA786860:HIA786866 HIA786872:HIA786878 HIA786884:HIA786890 HIA786896:HIA786902 HIA852276:HIA852282 HIA852288:HIA852294 HIA852300:HIA852306 HIA852312:HIA852318 HIA852324:HIA852330 HIA852336:HIA852342 HIA852348:HIA852354 HIA852360:HIA852366 HIA852372:HIA852378 HIA852384:HIA852390 HIA852396:HIA852402 HIA852408:HIA852414 HIA852420:HIA852426 HIA852432:HIA852438 HIA917812:HIA917818 HIA917824:HIA917830 HIA917836:HIA917842 HIA917848:HIA917854 HIA917860:HIA917866 HIA917872:HIA917878 HIA917884:HIA917890 HIA917896:HIA917902 HIA917908:HIA917914 HIA917920:HIA917926 HIA917932:HIA917938 HIA917944:HIA917950 HIA917956:HIA917962 HIA917968:HIA917974 HIA983348:HIA983354 HIA983360:HIA983366 HIA983372:HIA983378 HIA983384:HIA983390 HIA983396:HIA983402 HIA983408:HIA983414 HIA983420:HIA983426 HIA983432:HIA983438 HIA983444:HIA983450 HIA983456:HIA983462 HIA983468:HIA983474 HIA983480:HIA983486 HIA983492:HIA983498 HIA983504:HIA983510 HRW77:HRW83 HRW89:HRW95 HRW101:HRW107 HRW113:HRW119 HRW125:HRW131 HRW137:HRW143 HRW149:HRW155 HRW161:HRW167 HRW173:HRW179 HRW185:HRW191 HRW197:HRW203 HRW209:HRW215 HRW221:HRW227 HRW233:HRW239 HRW65844:HRW65850 HRW65856:HRW65862 HRW65868:HRW65874 HRW65880:HRW65886 HRW65892:HRW65898 HRW65904:HRW65910 HRW65916:HRW65922 HRW65928:HRW65934 HRW65940:HRW65946 HRW65952:HRW65958 HRW65964:HRW65970 HRW65976:HRW65982 HRW65988:HRW65994 HRW66000:HRW66006 HRW131380:HRW131386 HRW131392:HRW131398 HRW131404:HRW131410 HRW131416:HRW131422 HRW131428:HRW131434 HRW131440:HRW131446 HRW131452:HRW131458 HRW131464:HRW131470 HRW131476:HRW131482 HRW131488:HRW131494 HRW131500:HRW131506 HRW131512:HRW131518 HRW131524:HRW131530 HRW131536:HRW131542 HRW196916:HRW196922 HRW196928:HRW196934 HRW196940:HRW196946 HRW196952:HRW196958 HRW196964:HRW196970 HRW196976:HRW196982 HRW196988:HRW196994 HRW197000:HRW197006 HRW197012:HRW197018 HRW197024:HRW197030 HRW197036:HRW197042 HRW197048:HRW197054 HRW197060:HRW197066 HRW197072:HRW197078 HRW262452:HRW262458 HRW262464:HRW262470 HRW262476:HRW262482 HRW262488:HRW262494 HRW262500:HRW262506 HRW262512:HRW262518 HRW262524:HRW262530 HRW262536:HRW262542 HRW262548:HRW262554 HRW262560:HRW262566 HRW262572:HRW262578 HRW262584:HRW262590 HRW262596:HRW262602 HRW262608:HRW262614 HRW327988:HRW327994 HRW328000:HRW328006 HRW328012:HRW328018 HRW328024:HRW328030 HRW328036:HRW328042 HRW328048:HRW328054 HRW328060:HRW328066 HRW328072:HRW328078 HRW328084:HRW328090 HRW328096:HRW328102 HRW328108:HRW328114 HRW328120:HRW328126 HRW328132:HRW328138 HRW328144:HRW328150 HRW393524:HRW393530 HRW393536:HRW393542 HRW393548:HRW393554 HRW393560:HRW393566 HRW393572:HRW393578 HRW393584:HRW393590 HRW393596:HRW393602 HRW393608:HRW393614 HRW393620:HRW393626 HRW393632:HRW393638 HRW393644:HRW393650 HRW393656:HRW393662 HRW393668:HRW393674 HRW393680:HRW393686 HRW459060:HRW459066 HRW459072:HRW459078 HRW459084:HRW459090 HRW459096:HRW459102 HRW459108:HRW459114 HRW459120:HRW459126 HRW459132:HRW459138 HRW459144:HRW459150 HRW459156:HRW459162 HRW459168:HRW459174 HRW459180:HRW459186 HRW459192:HRW459198 HRW459204:HRW459210 HRW459216:HRW459222 HRW524596:HRW524602 HRW524608:HRW524614 HRW524620:HRW524626 HRW524632:HRW524638 HRW524644:HRW524650 HRW524656:HRW524662 HRW524668:HRW524674 HRW524680:HRW524686 HRW524692:HRW524698 HRW524704:HRW524710 HRW524716:HRW524722 HRW524728:HRW524734 HRW524740:HRW524746 HRW524752:HRW524758 HRW590132:HRW590138 HRW590144:HRW590150 HRW590156:HRW590162 HRW590168:HRW590174 HRW590180:HRW590186 HRW590192:HRW590198 HRW590204:HRW590210 HRW590216:HRW590222 HRW590228:HRW590234 HRW590240:HRW590246 HRW590252:HRW590258 HRW590264:HRW590270 HRW590276:HRW590282 HRW590288:HRW590294 HRW655668:HRW655674 HRW655680:HRW655686 HRW655692:HRW655698 HRW655704:HRW655710 HRW655716:HRW655722 HRW655728:HRW655734 HRW655740:HRW655746 HRW655752:HRW655758 HRW655764:HRW655770 HRW655776:HRW655782 HRW655788:HRW655794 HRW655800:HRW655806 HRW655812:HRW655818 HRW655824:HRW655830 HRW721204:HRW721210 HRW721216:HRW721222 HRW721228:HRW721234 HRW721240:HRW721246 HRW721252:HRW721258 HRW721264:HRW721270 HRW721276:HRW721282 HRW721288:HRW721294 HRW721300:HRW721306 HRW721312:HRW721318 HRW721324:HRW721330 HRW721336:HRW721342 HRW721348:HRW721354 HRW721360:HRW721366 HRW786740:HRW786746 HRW786752:HRW786758 HRW786764:HRW786770 HRW786776:HRW786782 HRW786788:HRW786794 HRW786800:HRW786806 HRW786812:HRW786818 HRW786824:HRW786830 HRW786836:HRW786842 HRW786848:HRW786854 HRW786860:HRW786866 HRW786872:HRW786878 HRW786884:HRW786890 HRW786896:HRW786902 HRW852276:HRW852282 HRW852288:HRW852294 HRW852300:HRW852306 HRW852312:HRW852318 HRW852324:HRW852330 HRW852336:HRW852342 HRW852348:HRW852354 HRW852360:HRW852366 HRW852372:HRW852378 HRW852384:HRW852390 HRW852396:HRW852402 HRW852408:HRW852414 HRW852420:HRW852426 HRW852432:HRW852438 HRW917812:HRW917818 HRW917824:HRW917830 HRW917836:HRW917842 HRW917848:HRW917854 HRW917860:HRW917866 HRW917872:HRW917878 HRW917884:HRW917890 HRW917896:HRW917902 HRW917908:HRW917914 HRW917920:HRW917926 HRW917932:HRW917938 HRW917944:HRW917950 HRW917956:HRW917962 HRW917968:HRW917974 HRW983348:HRW983354 HRW983360:HRW983366 HRW983372:HRW983378 HRW983384:HRW983390 HRW983396:HRW983402 HRW983408:HRW983414 HRW983420:HRW983426 HRW983432:HRW983438 HRW983444:HRW983450 HRW983456:HRW983462 HRW983468:HRW983474 HRW983480:HRW983486 HRW983492:HRW983498 HRW983504:HRW983510 IBS77:IBS83 IBS89:IBS95 IBS101:IBS107 IBS113:IBS119 IBS125:IBS131 IBS137:IBS143 IBS149:IBS155 IBS161:IBS167 IBS173:IBS179 IBS185:IBS191 IBS197:IBS203 IBS209:IBS215 IBS221:IBS227 IBS233:IBS239 IBS65844:IBS65850 IBS65856:IBS65862 IBS65868:IBS65874 IBS65880:IBS65886 IBS65892:IBS65898 IBS65904:IBS65910 IBS65916:IBS65922 IBS65928:IBS65934 IBS65940:IBS65946 IBS65952:IBS65958 IBS65964:IBS65970 IBS65976:IBS65982 IBS65988:IBS65994 IBS66000:IBS66006 IBS131380:IBS131386 IBS131392:IBS131398 IBS131404:IBS131410 IBS131416:IBS131422 IBS131428:IBS131434 IBS131440:IBS131446 IBS131452:IBS131458 IBS131464:IBS131470 IBS131476:IBS131482 IBS131488:IBS131494 IBS131500:IBS131506 IBS131512:IBS131518 IBS131524:IBS131530 IBS131536:IBS131542 IBS196916:IBS196922 IBS196928:IBS196934 IBS196940:IBS196946 IBS196952:IBS196958 IBS196964:IBS196970 IBS196976:IBS196982 IBS196988:IBS196994 IBS197000:IBS197006 IBS197012:IBS197018 IBS197024:IBS197030 IBS197036:IBS197042 IBS197048:IBS197054 IBS197060:IBS197066 IBS197072:IBS197078 IBS262452:IBS262458 IBS262464:IBS262470 IBS262476:IBS262482 IBS262488:IBS262494 IBS262500:IBS262506 IBS262512:IBS262518 IBS262524:IBS262530 IBS262536:IBS262542 IBS262548:IBS262554 IBS262560:IBS262566 IBS262572:IBS262578 IBS262584:IBS262590 IBS262596:IBS262602 IBS262608:IBS262614 IBS327988:IBS327994 IBS328000:IBS328006 IBS328012:IBS328018 IBS328024:IBS328030 IBS328036:IBS328042 IBS328048:IBS328054 IBS328060:IBS328066 IBS328072:IBS328078 IBS328084:IBS328090 IBS328096:IBS328102 IBS328108:IBS328114 IBS328120:IBS328126 IBS328132:IBS328138 IBS328144:IBS328150 IBS393524:IBS393530 IBS393536:IBS393542 IBS393548:IBS393554 IBS393560:IBS393566 IBS393572:IBS393578 IBS393584:IBS393590 IBS393596:IBS393602 IBS393608:IBS393614 IBS393620:IBS393626 IBS393632:IBS393638 IBS393644:IBS393650 IBS393656:IBS393662 IBS393668:IBS393674 IBS393680:IBS393686 IBS459060:IBS459066 IBS459072:IBS459078 IBS459084:IBS459090 IBS459096:IBS459102 IBS459108:IBS459114 IBS459120:IBS459126 IBS459132:IBS459138 IBS459144:IBS459150 IBS459156:IBS459162 IBS459168:IBS459174 IBS459180:IBS459186 IBS459192:IBS459198 IBS459204:IBS459210 IBS459216:IBS459222 IBS524596:IBS524602 IBS524608:IBS524614 IBS524620:IBS524626 IBS524632:IBS524638 IBS524644:IBS524650 IBS524656:IBS524662 IBS524668:IBS524674 IBS524680:IBS524686 IBS524692:IBS524698 IBS524704:IBS524710 IBS524716:IBS524722 IBS524728:IBS524734 IBS524740:IBS524746 IBS524752:IBS524758 IBS590132:IBS590138 IBS590144:IBS590150 IBS590156:IBS590162 IBS590168:IBS590174 IBS590180:IBS590186 IBS590192:IBS590198 IBS590204:IBS590210 IBS590216:IBS590222 IBS590228:IBS590234 IBS590240:IBS590246 IBS590252:IBS590258 IBS590264:IBS590270 IBS590276:IBS590282 IBS590288:IBS590294 IBS655668:IBS655674 IBS655680:IBS655686 IBS655692:IBS655698 IBS655704:IBS655710 IBS655716:IBS655722 IBS655728:IBS655734 IBS655740:IBS655746 IBS655752:IBS655758 IBS655764:IBS655770 IBS655776:IBS655782 IBS655788:IBS655794 IBS655800:IBS655806 IBS655812:IBS655818 IBS655824:IBS655830 IBS721204:IBS721210 IBS721216:IBS721222 IBS721228:IBS721234 IBS721240:IBS721246 IBS721252:IBS721258 IBS721264:IBS721270 IBS721276:IBS721282 IBS721288:IBS721294 IBS721300:IBS721306 IBS721312:IBS721318 IBS721324:IBS721330 IBS721336:IBS721342 IBS721348:IBS721354 IBS721360:IBS721366 IBS786740:IBS786746 IBS786752:IBS786758 IBS786764:IBS786770 IBS786776:IBS786782 IBS786788:IBS786794 IBS786800:IBS786806 IBS786812:IBS786818 IBS786824:IBS786830 IBS786836:IBS786842 IBS786848:IBS786854 IBS786860:IBS786866 IBS786872:IBS786878 IBS786884:IBS786890 IBS786896:IBS786902 IBS852276:IBS852282 IBS852288:IBS852294 IBS852300:IBS852306 IBS852312:IBS852318 IBS852324:IBS852330 IBS852336:IBS852342 IBS852348:IBS852354 IBS852360:IBS852366 IBS852372:IBS852378 IBS852384:IBS852390 IBS852396:IBS852402 IBS852408:IBS852414 IBS852420:IBS852426 IBS852432:IBS852438 IBS917812:IBS917818 IBS917824:IBS917830 IBS917836:IBS917842 IBS917848:IBS917854 IBS917860:IBS917866 IBS917872:IBS917878 IBS917884:IBS917890 IBS917896:IBS917902 IBS917908:IBS917914 IBS917920:IBS917926 IBS917932:IBS917938 IBS917944:IBS917950 IBS917956:IBS917962 IBS917968:IBS917974 IBS983348:IBS983354 IBS983360:IBS983366 IBS983372:IBS983378 IBS983384:IBS983390 IBS983396:IBS983402 IBS983408:IBS983414 IBS983420:IBS983426 IBS983432:IBS983438 IBS983444:IBS983450 IBS983456:IBS983462 IBS983468:IBS983474 IBS983480:IBS983486 IBS983492:IBS983498 IBS983504:IBS983510 ILO77:ILO83 ILO89:ILO95 ILO101:ILO107 ILO113:ILO119 ILO125:ILO131 ILO137:ILO143 ILO149:ILO155 ILO161:ILO167 ILO173:ILO179 ILO185:ILO191 ILO197:ILO203 ILO209:ILO215 ILO221:ILO227 ILO233:ILO239 ILO65844:ILO65850 ILO65856:ILO65862 ILO65868:ILO65874 ILO65880:ILO65886 ILO65892:ILO65898 ILO65904:ILO65910 ILO65916:ILO65922 ILO65928:ILO65934 ILO65940:ILO65946 ILO65952:ILO65958 ILO65964:ILO65970 ILO65976:ILO65982 ILO65988:ILO65994 ILO66000:ILO66006 ILO131380:ILO131386 ILO131392:ILO131398 ILO131404:ILO131410 ILO131416:ILO131422 ILO131428:ILO131434 ILO131440:ILO131446 ILO131452:ILO131458 ILO131464:ILO131470 ILO131476:ILO131482 ILO131488:ILO131494 ILO131500:ILO131506 ILO131512:ILO131518 ILO131524:ILO131530 ILO131536:ILO131542 ILO196916:ILO196922 ILO196928:ILO196934 ILO196940:ILO196946 ILO196952:ILO196958 ILO196964:ILO196970 ILO196976:ILO196982 ILO196988:ILO196994 ILO197000:ILO197006 ILO197012:ILO197018 ILO197024:ILO197030 ILO197036:ILO197042 ILO197048:ILO197054 ILO197060:ILO197066 ILO197072:ILO197078 ILO262452:ILO262458 ILO262464:ILO262470 ILO262476:ILO262482 ILO262488:ILO262494 ILO262500:ILO262506 ILO262512:ILO262518 ILO262524:ILO262530 ILO262536:ILO262542 ILO262548:ILO262554 ILO262560:ILO262566 ILO262572:ILO262578 ILO262584:ILO262590 ILO262596:ILO262602 ILO262608:ILO262614 ILO327988:ILO327994 ILO328000:ILO328006 ILO328012:ILO328018 ILO328024:ILO328030 ILO328036:ILO328042 ILO328048:ILO328054 ILO328060:ILO328066 ILO328072:ILO328078 ILO328084:ILO328090 ILO328096:ILO328102 ILO328108:ILO328114 ILO328120:ILO328126 ILO328132:ILO328138 ILO328144:ILO328150 ILO393524:ILO393530 ILO393536:ILO393542 ILO393548:ILO393554 ILO393560:ILO393566 ILO393572:ILO393578 ILO393584:ILO393590 ILO393596:ILO393602 ILO393608:ILO393614 ILO393620:ILO393626 ILO393632:ILO393638 ILO393644:ILO393650 ILO393656:ILO393662 ILO393668:ILO393674 ILO393680:ILO393686 ILO459060:ILO459066 ILO459072:ILO459078 ILO459084:ILO459090 ILO459096:ILO459102 ILO459108:ILO459114 ILO459120:ILO459126 ILO459132:ILO459138 ILO459144:ILO459150 ILO459156:ILO459162 ILO459168:ILO459174 ILO459180:ILO459186 ILO459192:ILO459198 ILO459204:ILO459210 ILO459216:ILO459222 ILO524596:ILO524602 ILO524608:ILO524614 ILO524620:ILO524626 ILO524632:ILO524638 ILO524644:ILO524650 ILO524656:ILO524662 ILO524668:ILO524674 ILO524680:ILO524686 ILO524692:ILO524698 ILO524704:ILO524710 ILO524716:ILO524722 ILO524728:ILO524734 ILO524740:ILO524746 ILO524752:ILO524758 ILO590132:ILO590138 ILO590144:ILO590150 ILO590156:ILO590162 ILO590168:ILO590174 ILO590180:ILO590186 ILO590192:ILO590198 ILO590204:ILO590210 ILO590216:ILO590222 ILO590228:ILO590234 ILO590240:ILO590246 ILO590252:ILO590258 ILO590264:ILO590270 ILO590276:ILO590282 ILO590288:ILO590294 ILO655668:ILO655674 ILO655680:ILO655686 ILO655692:ILO655698 ILO655704:ILO655710 ILO655716:ILO655722 ILO655728:ILO655734 ILO655740:ILO655746 ILO655752:ILO655758 ILO655764:ILO655770 ILO655776:ILO655782 ILO655788:ILO655794 ILO655800:ILO655806 ILO655812:ILO655818 ILO655824:ILO655830 ILO721204:ILO721210 ILO721216:ILO721222 ILO721228:ILO721234 ILO721240:ILO721246 ILO721252:ILO721258 ILO721264:ILO721270 ILO721276:ILO721282 ILO721288:ILO721294 ILO721300:ILO721306 ILO721312:ILO721318 ILO721324:ILO721330 ILO721336:ILO721342 ILO721348:ILO721354 ILO721360:ILO721366 ILO786740:ILO786746 ILO786752:ILO786758 ILO786764:ILO786770 ILO786776:ILO786782 ILO786788:ILO786794 ILO786800:ILO786806 ILO786812:ILO786818 ILO786824:ILO786830 ILO786836:ILO786842 ILO786848:ILO786854 ILO786860:ILO786866 ILO786872:ILO786878 ILO786884:ILO786890 ILO786896:ILO786902 ILO852276:ILO852282 ILO852288:ILO852294 ILO852300:ILO852306 ILO852312:ILO852318 ILO852324:ILO852330 ILO852336:ILO852342 ILO852348:ILO852354 ILO852360:ILO852366 ILO852372:ILO852378 ILO852384:ILO852390 ILO852396:ILO852402 ILO852408:ILO852414 ILO852420:ILO852426 ILO852432:ILO852438 ILO917812:ILO917818 ILO917824:ILO917830 ILO917836:ILO917842 ILO917848:ILO917854 ILO917860:ILO917866 ILO917872:ILO917878 ILO917884:ILO917890 ILO917896:ILO917902 ILO917908:ILO917914 ILO917920:ILO917926 ILO917932:ILO917938 ILO917944:ILO917950 ILO917956:ILO917962 ILO917968:ILO917974 ILO983348:ILO983354 ILO983360:ILO983366 ILO983372:ILO983378 ILO983384:ILO983390 ILO983396:ILO983402 ILO983408:ILO983414 ILO983420:ILO983426 ILO983432:ILO983438 ILO983444:ILO983450 ILO983456:ILO983462 ILO983468:ILO983474 ILO983480:ILO983486 ILO983492:ILO983498 ILO983504:ILO983510 IVK77:IVK83 IVK89:IVK95 IVK101:IVK107 IVK113:IVK119 IVK125:IVK131 IVK137:IVK143 IVK149:IVK155 IVK161:IVK167 IVK173:IVK179 IVK185:IVK191 IVK197:IVK203 IVK209:IVK215 IVK221:IVK227 IVK233:IVK239 IVK65844:IVK65850 IVK65856:IVK65862 IVK65868:IVK65874 IVK65880:IVK65886 IVK65892:IVK65898 IVK65904:IVK65910 IVK65916:IVK65922 IVK65928:IVK65934 IVK65940:IVK65946 IVK65952:IVK65958 IVK65964:IVK65970 IVK65976:IVK65982 IVK65988:IVK65994 IVK66000:IVK66006 IVK131380:IVK131386 IVK131392:IVK131398 IVK131404:IVK131410 IVK131416:IVK131422 IVK131428:IVK131434 IVK131440:IVK131446 IVK131452:IVK131458 IVK131464:IVK131470 IVK131476:IVK131482 IVK131488:IVK131494 IVK131500:IVK131506 IVK131512:IVK131518 IVK131524:IVK131530 IVK131536:IVK131542 IVK196916:IVK196922 IVK196928:IVK196934 IVK196940:IVK196946 IVK196952:IVK196958 IVK196964:IVK196970 IVK196976:IVK196982 IVK196988:IVK196994 IVK197000:IVK197006 IVK197012:IVK197018 IVK197024:IVK197030 IVK197036:IVK197042 IVK197048:IVK197054 IVK197060:IVK197066 IVK197072:IVK197078 IVK262452:IVK262458 IVK262464:IVK262470 IVK262476:IVK262482 IVK262488:IVK262494 IVK262500:IVK262506 IVK262512:IVK262518 IVK262524:IVK262530 IVK262536:IVK262542 IVK262548:IVK262554 IVK262560:IVK262566 IVK262572:IVK262578 IVK262584:IVK262590 IVK262596:IVK262602 IVK262608:IVK262614 IVK327988:IVK327994 IVK328000:IVK328006 IVK328012:IVK328018 IVK328024:IVK328030 IVK328036:IVK328042 IVK328048:IVK328054 IVK328060:IVK328066 IVK328072:IVK328078 IVK328084:IVK328090 IVK328096:IVK328102 IVK328108:IVK328114 IVK328120:IVK328126 IVK328132:IVK328138 IVK328144:IVK328150 IVK393524:IVK393530 IVK393536:IVK393542 IVK393548:IVK393554 IVK393560:IVK393566 IVK393572:IVK393578 IVK393584:IVK393590 IVK393596:IVK393602 IVK393608:IVK393614 IVK393620:IVK393626 IVK393632:IVK393638 IVK393644:IVK393650 IVK393656:IVK393662 IVK393668:IVK393674 IVK393680:IVK393686 IVK459060:IVK459066 IVK459072:IVK459078 IVK459084:IVK459090 IVK459096:IVK459102 IVK459108:IVK459114 IVK459120:IVK459126 IVK459132:IVK459138 IVK459144:IVK459150 IVK459156:IVK459162 IVK459168:IVK459174 IVK459180:IVK459186 IVK459192:IVK459198 IVK459204:IVK459210 IVK459216:IVK459222 IVK524596:IVK524602 IVK524608:IVK524614 IVK524620:IVK524626 IVK524632:IVK524638 IVK524644:IVK524650 IVK524656:IVK524662 IVK524668:IVK524674 IVK524680:IVK524686 IVK524692:IVK524698 IVK524704:IVK524710 IVK524716:IVK524722 IVK524728:IVK524734 IVK524740:IVK524746 IVK524752:IVK524758 IVK590132:IVK590138 IVK590144:IVK590150 IVK590156:IVK590162 IVK590168:IVK590174 IVK590180:IVK590186 IVK590192:IVK590198 IVK590204:IVK590210 IVK590216:IVK590222 IVK590228:IVK590234 IVK590240:IVK590246 IVK590252:IVK590258 IVK590264:IVK590270 IVK590276:IVK590282 IVK590288:IVK590294 IVK655668:IVK655674 IVK655680:IVK655686 IVK655692:IVK655698 IVK655704:IVK655710 IVK655716:IVK655722 IVK655728:IVK655734 IVK655740:IVK655746 IVK655752:IVK655758 IVK655764:IVK655770 IVK655776:IVK655782 IVK655788:IVK655794 IVK655800:IVK655806 IVK655812:IVK655818 IVK655824:IVK655830 IVK721204:IVK721210 IVK721216:IVK721222 IVK721228:IVK721234 IVK721240:IVK721246 IVK721252:IVK721258 IVK721264:IVK721270 IVK721276:IVK721282 IVK721288:IVK721294 IVK721300:IVK721306 IVK721312:IVK721318 IVK721324:IVK721330 IVK721336:IVK721342 IVK721348:IVK721354 IVK721360:IVK721366 IVK786740:IVK786746 IVK786752:IVK786758 IVK786764:IVK786770 IVK786776:IVK786782 IVK786788:IVK786794 IVK786800:IVK786806 IVK786812:IVK786818 IVK786824:IVK786830 IVK786836:IVK786842 IVK786848:IVK786854 IVK786860:IVK786866 IVK786872:IVK786878 IVK786884:IVK786890 IVK786896:IVK786902 IVK852276:IVK852282 IVK852288:IVK852294 IVK852300:IVK852306 IVK852312:IVK852318 IVK852324:IVK852330 IVK852336:IVK852342 IVK852348:IVK852354 IVK852360:IVK852366 IVK852372:IVK852378 IVK852384:IVK852390 IVK852396:IVK852402 IVK852408:IVK852414 IVK852420:IVK852426 IVK852432:IVK852438 IVK917812:IVK917818 IVK917824:IVK917830 IVK917836:IVK917842 IVK917848:IVK917854 IVK917860:IVK917866 IVK917872:IVK917878 IVK917884:IVK917890 IVK917896:IVK917902 IVK917908:IVK917914 IVK917920:IVK917926 IVK917932:IVK917938 IVK917944:IVK917950 IVK917956:IVK917962 IVK917968:IVK917974 IVK983348:IVK983354 IVK983360:IVK983366 IVK983372:IVK983378 IVK983384:IVK983390 IVK983396:IVK983402 IVK983408:IVK983414 IVK983420:IVK983426 IVK983432:IVK983438 IVK983444:IVK983450 IVK983456:IVK983462 IVK983468:IVK983474 IVK983480:IVK983486 IVK983492:IVK983498 IVK983504:IVK983510 JFG77:JFG83 JFG89:JFG95 JFG101:JFG107 JFG113:JFG119 JFG125:JFG131 JFG137:JFG143 JFG149:JFG155 JFG161:JFG167 JFG173:JFG179 JFG185:JFG191 JFG197:JFG203 JFG209:JFG215 JFG221:JFG227 JFG233:JFG239 JFG65844:JFG65850 JFG65856:JFG65862 JFG65868:JFG65874 JFG65880:JFG65886 JFG65892:JFG65898 JFG65904:JFG65910 JFG65916:JFG65922 JFG65928:JFG65934 JFG65940:JFG65946 JFG65952:JFG65958 JFG65964:JFG65970 JFG65976:JFG65982 JFG65988:JFG65994 JFG66000:JFG66006 JFG131380:JFG131386 JFG131392:JFG131398 JFG131404:JFG131410 JFG131416:JFG131422 JFG131428:JFG131434 JFG131440:JFG131446 JFG131452:JFG131458 JFG131464:JFG131470 JFG131476:JFG131482 JFG131488:JFG131494 JFG131500:JFG131506 JFG131512:JFG131518 JFG131524:JFG131530 JFG131536:JFG131542 JFG196916:JFG196922 JFG196928:JFG196934 JFG196940:JFG196946 JFG196952:JFG196958 JFG196964:JFG196970 JFG196976:JFG196982 JFG196988:JFG196994 JFG197000:JFG197006 JFG197012:JFG197018 JFG197024:JFG197030 JFG197036:JFG197042 JFG197048:JFG197054 JFG197060:JFG197066 JFG197072:JFG197078 JFG262452:JFG262458 JFG262464:JFG262470 JFG262476:JFG262482 JFG262488:JFG262494 JFG262500:JFG262506 JFG262512:JFG262518 JFG262524:JFG262530 JFG262536:JFG262542 JFG262548:JFG262554 JFG262560:JFG262566 JFG262572:JFG262578 JFG262584:JFG262590 JFG262596:JFG262602 JFG262608:JFG262614 JFG327988:JFG327994 JFG328000:JFG328006 JFG328012:JFG328018 JFG328024:JFG328030 JFG328036:JFG328042 JFG328048:JFG328054 JFG328060:JFG328066 JFG328072:JFG328078 JFG328084:JFG328090 JFG328096:JFG328102 JFG328108:JFG328114 JFG328120:JFG328126 JFG328132:JFG328138 JFG328144:JFG328150 JFG393524:JFG393530 JFG393536:JFG393542 JFG393548:JFG393554 JFG393560:JFG393566 JFG393572:JFG393578 JFG393584:JFG393590 JFG393596:JFG393602 JFG393608:JFG393614 JFG393620:JFG393626 JFG393632:JFG393638 JFG393644:JFG393650 JFG393656:JFG393662 JFG393668:JFG393674 JFG393680:JFG393686 JFG459060:JFG459066 JFG459072:JFG459078 JFG459084:JFG459090 JFG459096:JFG459102 JFG459108:JFG459114 JFG459120:JFG459126 JFG459132:JFG459138 JFG459144:JFG459150 JFG459156:JFG459162 JFG459168:JFG459174 JFG459180:JFG459186 JFG459192:JFG459198 JFG459204:JFG459210 JFG459216:JFG459222 JFG524596:JFG524602 JFG524608:JFG524614 JFG524620:JFG524626 JFG524632:JFG524638 JFG524644:JFG524650 JFG524656:JFG524662 JFG524668:JFG524674 JFG524680:JFG524686 JFG524692:JFG524698 JFG524704:JFG524710 JFG524716:JFG524722 JFG524728:JFG524734 JFG524740:JFG524746 JFG524752:JFG524758 JFG590132:JFG590138 JFG590144:JFG590150 JFG590156:JFG590162 JFG590168:JFG590174 JFG590180:JFG590186 JFG590192:JFG590198 JFG590204:JFG590210 JFG590216:JFG590222 JFG590228:JFG590234 JFG590240:JFG590246 JFG590252:JFG590258 JFG590264:JFG590270 JFG590276:JFG590282 JFG590288:JFG590294 JFG655668:JFG655674 JFG655680:JFG655686 JFG655692:JFG655698 JFG655704:JFG655710 JFG655716:JFG655722 JFG655728:JFG655734 JFG655740:JFG655746 JFG655752:JFG655758 JFG655764:JFG655770 JFG655776:JFG655782 JFG655788:JFG655794 JFG655800:JFG655806 JFG655812:JFG655818 JFG655824:JFG655830 JFG721204:JFG721210 JFG721216:JFG721222 JFG721228:JFG721234 JFG721240:JFG721246 JFG721252:JFG721258 JFG721264:JFG721270 JFG721276:JFG721282 JFG721288:JFG721294 JFG721300:JFG721306 JFG721312:JFG721318 JFG721324:JFG721330 JFG721336:JFG721342 JFG721348:JFG721354 JFG721360:JFG721366 JFG786740:JFG786746 JFG786752:JFG786758 JFG786764:JFG786770 JFG786776:JFG786782 JFG786788:JFG786794 JFG786800:JFG786806 JFG786812:JFG786818 JFG786824:JFG786830 JFG786836:JFG786842 JFG786848:JFG786854 JFG786860:JFG786866 JFG786872:JFG786878 JFG786884:JFG786890 JFG786896:JFG786902 JFG852276:JFG852282 JFG852288:JFG852294 JFG852300:JFG852306 JFG852312:JFG852318 JFG852324:JFG852330 JFG852336:JFG852342 JFG852348:JFG852354 JFG852360:JFG852366 JFG852372:JFG852378 JFG852384:JFG852390 JFG852396:JFG852402 JFG852408:JFG852414 JFG852420:JFG852426 JFG852432:JFG852438 JFG917812:JFG917818 JFG917824:JFG917830 JFG917836:JFG917842 JFG917848:JFG917854 JFG917860:JFG917866 JFG917872:JFG917878 JFG917884:JFG917890 JFG917896:JFG917902 JFG917908:JFG917914 JFG917920:JFG917926 JFG917932:JFG917938 JFG917944:JFG917950 JFG917956:JFG917962 JFG917968:JFG917974 JFG983348:JFG983354 JFG983360:JFG983366 JFG983372:JFG983378 JFG983384:JFG983390 JFG983396:JFG983402 JFG983408:JFG983414 JFG983420:JFG983426 JFG983432:JFG983438 JFG983444:JFG983450 JFG983456:JFG983462 JFG983468:JFG983474 JFG983480:JFG983486 JFG983492:JFG983498 JFG983504:JFG983510 JPC77:JPC83 JPC89:JPC95 JPC101:JPC107 JPC113:JPC119 JPC125:JPC131 JPC137:JPC143 JPC149:JPC155 JPC161:JPC167 JPC173:JPC179 JPC185:JPC191 JPC197:JPC203 JPC209:JPC215 JPC221:JPC227 JPC233:JPC239 JPC65844:JPC65850 JPC65856:JPC65862 JPC65868:JPC65874 JPC65880:JPC65886 JPC65892:JPC65898 JPC65904:JPC65910 JPC65916:JPC65922 JPC65928:JPC65934 JPC65940:JPC65946 JPC65952:JPC65958 JPC65964:JPC65970 JPC65976:JPC65982 JPC65988:JPC65994 JPC66000:JPC66006 JPC131380:JPC131386 JPC131392:JPC131398 JPC131404:JPC131410 JPC131416:JPC131422 JPC131428:JPC131434 JPC131440:JPC131446 JPC131452:JPC131458 JPC131464:JPC131470 JPC131476:JPC131482 JPC131488:JPC131494 JPC131500:JPC131506 JPC131512:JPC131518 JPC131524:JPC131530 JPC131536:JPC131542 JPC196916:JPC196922 JPC196928:JPC196934 JPC196940:JPC196946 JPC196952:JPC196958 JPC196964:JPC196970 JPC196976:JPC196982 JPC196988:JPC196994 JPC197000:JPC197006 JPC197012:JPC197018 JPC197024:JPC197030 JPC197036:JPC197042 JPC197048:JPC197054 JPC197060:JPC197066 JPC197072:JPC197078 JPC262452:JPC262458 JPC262464:JPC262470 JPC262476:JPC262482 JPC262488:JPC262494 JPC262500:JPC262506 JPC262512:JPC262518 JPC262524:JPC262530 JPC262536:JPC262542 JPC262548:JPC262554 JPC262560:JPC262566 JPC262572:JPC262578 JPC262584:JPC262590 JPC262596:JPC262602 JPC262608:JPC262614 JPC327988:JPC327994 JPC328000:JPC328006 JPC328012:JPC328018 JPC328024:JPC328030 JPC328036:JPC328042 JPC328048:JPC328054 JPC328060:JPC328066 JPC328072:JPC328078 JPC328084:JPC328090 JPC328096:JPC328102 JPC328108:JPC328114 JPC328120:JPC328126 JPC328132:JPC328138 JPC328144:JPC328150 JPC393524:JPC393530 JPC393536:JPC393542 JPC393548:JPC393554 JPC393560:JPC393566 JPC393572:JPC393578 JPC393584:JPC393590 JPC393596:JPC393602 JPC393608:JPC393614 JPC393620:JPC393626 JPC393632:JPC393638 JPC393644:JPC393650 JPC393656:JPC393662 JPC393668:JPC393674 JPC393680:JPC393686 JPC459060:JPC459066 JPC459072:JPC459078 JPC459084:JPC459090 JPC459096:JPC459102 JPC459108:JPC459114 JPC459120:JPC459126 JPC459132:JPC459138 JPC459144:JPC459150 JPC459156:JPC459162 JPC459168:JPC459174 JPC459180:JPC459186 JPC459192:JPC459198 JPC459204:JPC459210 JPC459216:JPC459222 JPC524596:JPC524602 JPC524608:JPC524614 JPC524620:JPC524626 JPC524632:JPC524638 JPC524644:JPC524650 JPC524656:JPC524662 JPC524668:JPC524674 JPC524680:JPC524686 JPC524692:JPC524698 JPC524704:JPC524710 JPC524716:JPC524722 JPC524728:JPC524734 JPC524740:JPC524746 JPC524752:JPC524758 JPC590132:JPC590138 JPC590144:JPC590150 JPC590156:JPC590162 JPC590168:JPC590174 JPC590180:JPC590186 JPC590192:JPC590198 JPC590204:JPC590210 JPC590216:JPC590222 JPC590228:JPC590234 JPC590240:JPC590246 JPC590252:JPC590258 JPC590264:JPC590270 JPC590276:JPC590282 JPC590288:JPC590294 JPC655668:JPC655674 JPC655680:JPC655686 JPC655692:JPC655698 JPC655704:JPC655710 JPC655716:JPC655722 JPC655728:JPC655734 JPC655740:JPC655746 JPC655752:JPC655758 JPC655764:JPC655770 JPC655776:JPC655782 JPC655788:JPC655794 JPC655800:JPC655806 JPC655812:JPC655818 JPC655824:JPC655830 JPC721204:JPC721210 JPC721216:JPC721222 JPC721228:JPC721234 JPC721240:JPC721246 JPC721252:JPC721258 JPC721264:JPC721270 JPC721276:JPC721282 JPC721288:JPC721294 JPC721300:JPC721306 JPC721312:JPC721318 JPC721324:JPC721330 JPC721336:JPC721342 JPC721348:JPC721354 JPC721360:JPC721366 JPC786740:JPC786746 JPC786752:JPC786758 JPC786764:JPC786770 JPC786776:JPC786782 JPC786788:JPC786794 JPC786800:JPC786806 JPC786812:JPC786818 JPC786824:JPC786830 JPC786836:JPC786842 JPC786848:JPC786854 JPC786860:JPC786866 JPC786872:JPC786878 JPC786884:JPC786890 JPC786896:JPC786902 JPC852276:JPC852282 JPC852288:JPC852294 JPC852300:JPC852306 JPC852312:JPC852318 JPC852324:JPC852330 JPC852336:JPC852342 JPC852348:JPC852354 JPC852360:JPC852366 JPC852372:JPC852378 JPC852384:JPC852390 JPC852396:JPC852402 JPC852408:JPC852414 JPC852420:JPC852426 JPC852432:JPC852438 JPC917812:JPC917818 JPC917824:JPC917830 JPC917836:JPC917842 JPC917848:JPC917854 JPC917860:JPC917866 JPC917872:JPC917878 JPC917884:JPC917890 JPC917896:JPC917902 JPC917908:JPC917914 JPC917920:JPC917926 JPC917932:JPC917938 JPC917944:JPC917950 JPC917956:JPC917962 JPC917968:JPC917974 JPC983348:JPC983354 JPC983360:JPC983366 JPC983372:JPC983378 JPC983384:JPC983390 JPC983396:JPC983402 JPC983408:JPC983414 JPC983420:JPC983426 JPC983432:JPC983438 JPC983444:JPC983450 JPC983456:JPC983462 JPC983468:JPC983474 JPC983480:JPC983486 JPC983492:JPC983498 JPC983504:JPC983510 JYY77:JYY83 JYY89:JYY95 JYY101:JYY107 JYY113:JYY119 JYY125:JYY131 JYY137:JYY143 JYY149:JYY155 JYY161:JYY167 JYY173:JYY179 JYY185:JYY191 JYY197:JYY203 JYY209:JYY215 JYY221:JYY227 JYY233:JYY239 JYY65844:JYY65850 JYY65856:JYY65862 JYY65868:JYY65874 JYY65880:JYY65886 JYY65892:JYY65898 JYY65904:JYY65910 JYY65916:JYY65922 JYY65928:JYY65934 JYY65940:JYY65946 JYY65952:JYY65958 JYY65964:JYY65970 JYY65976:JYY65982 JYY65988:JYY65994 JYY66000:JYY66006 JYY131380:JYY131386 JYY131392:JYY131398 JYY131404:JYY131410 JYY131416:JYY131422 JYY131428:JYY131434 JYY131440:JYY131446 JYY131452:JYY131458 JYY131464:JYY131470 JYY131476:JYY131482 JYY131488:JYY131494 JYY131500:JYY131506 JYY131512:JYY131518 JYY131524:JYY131530 JYY131536:JYY131542 JYY196916:JYY196922 JYY196928:JYY196934 JYY196940:JYY196946 JYY196952:JYY196958 JYY196964:JYY196970 JYY196976:JYY196982 JYY196988:JYY196994 JYY197000:JYY197006 JYY197012:JYY197018 JYY197024:JYY197030 JYY197036:JYY197042 JYY197048:JYY197054 JYY197060:JYY197066 JYY197072:JYY197078 JYY262452:JYY262458 JYY262464:JYY262470 JYY262476:JYY262482 JYY262488:JYY262494 JYY262500:JYY262506 JYY262512:JYY262518 JYY262524:JYY262530 JYY262536:JYY262542 JYY262548:JYY262554 JYY262560:JYY262566 JYY262572:JYY262578 JYY262584:JYY262590 JYY262596:JYY262602 JYY262608:JYY262614 JYY327988:JYY327994 JYY328000:JYY328006 JYY328012:JYY328018 JYY328024:JYY328030 JYY328036:JYY328042 JYY328048:JYY328054 JYY328060:JYY328066 JYY328072:JYY328078 JYY328084:JYY328090 JYY328096:JYY328102 JYY328108:JYY328114 JYY328120:JYY328126 JYY328132:JYY328138 JYY328144:JYY328150 JYY393524:JYY393530 JYY393536:JYY393542 JYY393548:JYY393554 JYY393560:JYY393566 JYY393572:JYY393578 JYY393584:JYY393590 JYY393596:JYY393602 JYY393608:JYY393614 JYY393620:JYY393626 JYY393632:JYY393638 JYY393644:JYY393650 JYY393656:JYY393662 JYY393668:JYY393674 JYY393680:JYY393686 JYY459060:JYY459066 JYY459072:JYY459078 JYY459084:JYY459090 JYY459096:JYY459102 JYY459108:JYY459114 JYY459120:JYY459126 JYY459132:JYY459138 JYY459144:JYY459150 JYY459156:JYY459162 JYY459168:JYY459174 JYY459180:JYY459186 JYY459192:JYY459198 JYY459204:JYY459210 JYY459216:JYY459222 JYY524596:JYY524602 JYY524608:JYY524614 JYY524620:JYY524626 JYY524632:JYY524638 JYY524644:JYY524650 JYY524656:JYY524662 JYY524668:JYY524674 JYY524680:JYY524686 JYY524692:JYY524698 JYY524704:JYY524710 JYY524716:JYY524722 JYY524728:JYY524734 JYY524740:JYY524746 JYY524752:JYY524758 JYY590132:JYY590138 JYY590144:JYY590150 JYY590156:JYY590162 JYY590168:JYY590174 JYY590180:JYY590186 JYY590192:JYY590198 JYY590204:JYY590210 JYY590216:JYY590222 JYY590228:JYY590234 JYY590240:JYY590246 JYY590252:JYY590258 JYY590264:JYY590270 JYY590276:JYY590282 JYY590288:JYY590294 JYY655668:JYY655674 JYY655680:JYY655686 JYY655692:JYY655698 JYY655704:JYY655710 JYY655716:JYY655722 JYY655728:JYY655734 JYY655740:JYY655746 JYY655752:JYY655758 JYY655764:JYY655770 JYY655776:JYY655782 JYY655788:JYY655794 JYY655800:JYY655806 JYY655812:JYY655818 JYY655824:JYY655830 JYY721204:JYY721210 JYY721216:JYY721222 JYY721228:JYY721234 JYY721240:JYY721246 JYY721252:JYY721258 JYY721264:JYY721270 JYY721276:JYY721282 JYY721288:JYY721294 JYY721300:JYY721306 JYY721312:JYY721318 JYY721324:JYY721330 JYY721336:JYY721342 JYY721348:JYY721354 JYY721360:JYY721366 JYY786740:JYY786746 JYY786752:JYY786758 JYY786764:JYY786770 JYY786776:JYY786782 JYY786788:JYY786794 JYY786800:JYY786806 JYY786812:JYY786818 JYY786824:JYY786830 JYY786836:JYY786842 JYY786848:JYY786854 JYY786860:JYY786866 JYY786872:JYY786878 JYY786884:JYY786890 JYY786896:JYY786902 JYY852276:JYY852282 JYY852288:JYY852294 JYY852300:JYY852306 JYY852312:JYY852318 JYY852324:JYY852330 JYY852336:JYY852342 JYY852348:JYY852354 JYY852360:JYY852366 JYY852372:JYY852378 JYY852384:JYY852390 JYY852396:JYY852402 JYY852408:JYY852414 JYY852420:JYY852426 JYY852432:JYY852438 JYY917812:JYY917818 JYY917824:JYY917830 JYY917836:JYY917842 JYY917848:JYY917854 JYY917860:JYY917866 JYY917872:JYY917878 JYY917884:JYY917890 JYY917896:JYY917902 JYY917908:JYY917914 JYY917920:JYY917926 JYY917932:JYY917938 JYY917944:JYY917950 JYY917956:JYY917962 JYY917968:JYY917974 JYY983348:JYY983354 JYY983360:JYY983366 JYY983372:JYY983378 JYY983384:JYY983390 JYY983396:JYY983402 JYY983408:JYY983414 JYY983420:JYY983426 JYY983432:JYY983438 JYY983444:JYY983450 JYY983456:JYY983462 JYY983468:JYY983474 JYY983480:JYY983486 JYY983492:JYY983498 JYY983504:JYY983510 KIU77:KIU83 KIU89:KIU95 KIU101:KIU107 KIU113:KIU119 KIU125:KIU131 KIU137:KIU143 KIU149:KIU155 KIU161:KIU167 KIU173:KIU179 KIU185:KIU191 KIU197:KIU203 KIU209:KIU215 KIU221:KIU227 KIU233:KIU239 KIU65844:KIU65850 KIU65856:KIU65862 KIU65868:KIU65874 KIU65880:KIU65886 KIU65892:KIU65898 KIU65904:KIU65910 KIU65916:KIU65922 KIU65928:KIU65934 KIU65940:KIU65946 KIU65952:KIU65958 KIU65964:KIU65970 KIU65976:KIU65982 KIU65988:KIU65994 KIU66000:KIU66006 KIU131380:KIU131386 KIU131392:KIU131398 KIU131404:KIU131410 KIU131416:KIU131422 KIU131428:KIU131434 KIU131440:KIU131446 KIU131452:KIU131458 KIU131464:KIU131470 KIU131476:KIU131482 KIU131488:KIU131494 KIU131500:KIU131506 KIU131512:KIU131518 KIU131524:KIU131530 KIU131536:KIU131542 KIU196916:KIU196922 KIU196928:KIU196934 KIU196940:KIU196946 KIU196952:KIU196958 KIU196964:KIU196970 KIU196976:KIU196982 KIU196988:KIU196994 KIU197000:KIU197006 KIU197012:KIU197018 KIU197024:KIU197030 KIU197036:KIU197042 KIU197048:KIU197054 KIU197060:KIU197066 KIU197072:KIU197078 KIU262452:KIU262458 KIU262464:KIU262470 KIU262476:KIU262482 KIU262488:KIU262494 KIU262500:KIU262506 KIU262512:KIU262518 KIU262524:KIU262530 KIU262536:KIU262542 KIU262548:KIU262554 KIU262560:KIU262566 KIU262572:KIU262578 KIU262584:KIU262590 KIU262596:KIU262602 KIU262608:KIU262614 KIU327988:KIU327994 KIU328000:KIU328006 KIU328012:KIU328018 KIU328024:KIU328030 KIU328036:KIU328042 KIU328048:KIU328054 KIU328060:KIU328066 KIU328072:KIU328078 KIU328084:KIU328090 KIU328096:KIU328102 KIU328108:KIU328114 KIU328120:KIU328126 KIU328132:KIU328138 KIU328144:KIU328150 KIU393524:KIU393530 KIU393536:KIU393542 KIU393548:KIU393554 KIU393560:KIU393566 KIU393572:KIU393578 KIU393584:KIU393590 KIU393596:KIU393602 KIU393608:KIU393614 KIU393620:KIU393626 KIU393632:KIU393638 KIU393644:KIU393650 KIU393656:KIU393662 KIU393668:KIU393674 KIU393680:KIU393686 KIU459060:KIU459066 KIU459072:KIU459078 KIU459084:KIU459090 KIU459096:KIU459102 KIU459108:KIU459114 KIU459120:KIU459126 KIU459132:KIU459138 KIU459144:KIU459150 KIU459156:KIU459162 KIU459168:KIU459174 KIU459180:KIU459186 KIU459192:KIU459198 KIU459204:KIU459210 KIU459216:KIU459222 KIU524596:KIU524602 KIU524608:KIU524614 KIU524620:KIU524626 KIU524632:KIU524638 KIU524644:KIU524650 KIU524656:KIU524662 KIU524668:KIU524674 KIU524680:KIU524686 KIU524692:KIU524698 KIU524704:KIU524710 KIU524716:KIU524722 KIU524728:KIU524734 KIU524740:KIU524746 KIU524752:KIU524758 KIU590132:KIU590138 KIU590144:KIU590150 KIU590156:KIU590162 KIU590168:KIU590174 KIU590180:KIU590186 KIU590192:KIU590198 KIU590204:KIU590210 KIU590216:KIU590222 KIU590228:KIU590234 KIU590240:KIU590246 KIU590252:KIU590258 KIU590264:KIU590270 KIU590276:KIU590282 KIU590288:KIU590294 KIU655668:KIU655674 KIU655680:KIU655686 KIU655692:KIU655698 KIU655704:KIU655710 KIU655716:KIU655722 KIU655728:KIU655734 KIU655740:KIU655746 KIU655752:KIU655758 KIU655764:KIU655770 KIU655776:KIU655782 KIU655788:KIU655794 KIU655800:KIU655806 KIU655812:KIU655818 KIU655824:KIU655830 KIU721204:KIU721210 KIU721216:KIU721222 KIU721228:KIU721234 KIU721240:KIU721246 KIU721252:KIU721258 KIU721264:KIU721270 KIU721276:KIU721282 KIU721288:KIU721294 KIU721300:KIU721306 KIU721312:KIU721318 KIU721324:KIU721330 KIU721336:KIU721342 KIU721348:KIU721354 KIU721360:KIU721366 KIU786740:KIU786746 KIU786752:KIU786758 KIU786764:KIU786770 KIU786776:KIU786782 KIU786788:KIU786794 KIU786800:KIU786806 KIU786812:KIU786818 KIU786824:KIU786830 KIU786836:KIU786842 KIU786848:KIU786854 KIU786860:KIU786866 KIU786872:KIU786878 KIU786884:KIU786890 KIU786896:KIU786902 KIU852276:KIU852282 KIU852288:KIU852294 KIU852300:KIU852306 KIU852312:KIU852318 KIU852324:KIU852330 KIU852336:KIU852342 KIU852348:KIU852354 KIU852360:KIU852366 KIU852372:KIU852378 KIU852384:KIU852390 KIU852396:KIU852402 KIU852408:KIU852414 KIU852420:KIU852426 KIU852432:KIU852438 KIU917812:KIU917818 KIU917824:KIU917830 KIU917836:KIU917842 KIU917848:KIU917854 KIU917860:KIU917866 KIU917872:KIU917878 KIU917884:KIU917890 KIU917896:KIU917902 KIU917908:KIU917914 KIU917920:KIU917926 KIU917932:KIU917938 KIU917944:KIU917950 KIU917956:KIU917962 KIU917968:KIU917974 KIU983348:KIU983354 KIU983360:KIU983366 KIU983372:KIU983378 KIU983384:KIU983390 KIU983396:KIU983402 KIU983408:KIU983414 KIU983420:KIU983426 KIU983432:KIU983438 KIU983444:KIU983450 KIU983456:KIU983462 KIU983468:KIU983474 KIU983480:KIU983486 KIU983492:KIU983498 KIU983504:KIU983510 KSQ77:KSQ83 KSQ89:KSQ95 KSQ101:KSQ107 KSQ113:KSQ119 KSQ125:KSQ131 KSQ137:KSQ143 KSQ149:KSQ155 KSQ161:KSQ167 KSQ173:KSQ179 KSQ185:KSQ191 KSQ197:KSQ203 KSQ209:KSQ215 KSQ221:KSQ227 KSQ233:KSQ239 KSQ65844:KSQ65850 KSQ65856:KSQ65862 KSQ65868:KSQ65874 KSQ65880:KSQ65886 KSQ65892:KSQ65898 KSQ65904:KSQ65910 KSQ65916:KSQ65922 KSQ65928:KSQ65934 KSQ65940:KSQ65946 KSQ65952:KSQ65958 KSQ65964:KSQ65970 KSQ65976:KSQ65982 KSQ65988:KSQ65994 KSQ66000:KSQ66006 KSQ131380:KSQ131386 KSQ131392:KSQ131398 KSQ131404:KSQ131410 KSQ131416:KSQ131422 KSQ131428:KSQ131434 KSQ131440:KSQ131446 KSQ131452:KSQ131458 KSQ131464:KSQ131470 KSQ131476:KSQ131482 KSQ131488:KSQ131494 KSQ131500:KSQ131506 KSQ131512:KSQ131518 KSQ131524:KSQ131530 KSQ131536:KSQ131542 KSQ196916:KSQ196922 KSQ196928:KSQ196934 KSQ196940:KSQ196946 KSQ196952:KSQ196958 KSQ196964:KSQ196970 KSQ196976:KSQ196982 KSQ196988:KSQ196994 KSQ197000:KSQ197006 KSQ197012:KSQ197018 KSQ197024:KSQ197030 KSQ197036:KSQ197042 KSQ197048:KSQ197054 KSQ197060:KSQ197066 KSQ197072:KSQ197078 KSQ262452:KSQ262458 KSQ262464:KSQ262470 KSQ262476:KSQ262482 KSQ262488:KSQ262494 KSQ262500:KSQ262506 KSQ262512:KSQ262518 KSQ262524:KSQ262530 KSQ262536:KSQ262542 KSQ262548:KSQ262554 KSQ262560:KSQ262566 KSQ262572:KSQ262578 KSQ262584:KSQ262590 KSQ262596:KSQ262602 KSQ262608:KSQ262614 KSQ327988:KSQ327994 KSQ328000:KSQ328006 KSQ328012:KSQ328018 KSQ328024:KSQ328030 KSQ328036:KSQ328042 KSQ328048:KSQ328054 KSQ328060:KSQ328066 KSQ328072:KSQ328078 KSQ328084:KSQ328090 KSQ328096:KSQ328102 KSQ328108:KSQ328114 KSQ328120:KSQ328126 KSQ328132:KSQ328138 KSQ328144:KSQ328150 KSQ393524:KSQ393530 KSQ393536:KSQ393542 KSQ393548:KSQ393554 KSQ393560:KSQ393566 KSQ393572:KSQ393578 KSQ393584:KSQ393590 KSQ393596:KSQ393602 KSQ393608:KSQ393614 KSQ393620:KSQ393626 KSQ393632:KSQ393638 KSQ393644:KSQ393650 KSQ393656:KSQ393662 KSQ393668:KSQ393674 KSQ393680:KSQ393686 KSQ459060:KSQ459066 KSQ459072:KSQ459078 KSQ459084:KSQ459090 KSQ459096:KSQ459102 KSQ459108:KSQ459114 KSQ459120:KSQ459126 KSQ459132:KSQ459138 KSQ459144:KSQ459150 KSQ459156:KSQ459162 KSQ459168:KSQ459174 KSQ459180:KSQ459186 KSQ459192:KSQ459198 KSQ459204:KSQ459210 KSQ459216:KSQ459222 KSQ524596:KSQ524602 KSQ524608:KSQ524614 KSQ524620:KSQ524626 KSQ524632:KSQ524638 KSQ524644:KSQ524650 KSQ524656:KSQ524662 KSQ524668:KSQ524674 KSQ524680:KSQ524686 KSQ524692:KSQ524698 KSQ524704:KSQ524710 KSQ524716:KSQ524722 KSQ524728:KSQ524734 KSQ524740:KSQ524746 KSQ524752:KSQ524758 KSQ590132:KSQ590138 KSQ590144:KSQ590150 KSQ590156:KSQ590162 KSQ590168:KSQ590174 KSQ590180:KSQ590186 KSQ590192:KSQ590198 KSQ590204:KSQ590210 KSQ590216:KSQ590222 KSQ590228:KSQ590234 KSQ590240:KSQ590246 KSQ590252:KSQ590258 KSQ590264:KSQ590270 KSQ590276:KSQ590282 KSQ590288:KSQ590294 KSQ655668:KSQ655674 KSQ655680:KSQ655686 KSQ655692:KSQ655698 KSQ655704:KSQ655710 KSQ655716:KSQ655722 KSQ655728:KSQ655734 KSQ655740:KSQ655746 KSQ655752:KSQ655758 KSQ655764:KSQ655770 KSQ655776:KSQ655782 KSQ655788:KSQ655794 KSQ655800:KSQ655806 KSQ655812:KSQ655818 KSQ655824:KSQ655830 KSQ721204:KSQ721210 KSQ721216:KSQ721222 KSQ721228:KSQ721234 KSQ721240:KSQ721246 KSQ721252:KSQ721258 KSQ721264:KSQ721270 KSQ721276:KSQ721282 KSQ721288:KSQ721294 KSQ721300:KSQ721306 KSQ721312:KSQ721318 KSQ721324:KSQ721330 KSQ721336:KSQ721342 KSQ721348:KSQ721354 KSQ721360:KSQ721366 KSQ786740:KSQ786746 KSQ786752:KSQ786758 KSQ786764:KSQ786770 KSQ786776:KSQ786782 KSQ786788:KSQ786794 KSQ786800:KSQ786806 KSQ786812:KSQ786818 KSQ786824:KSQ786830 KSQ786836:KSQ786842 KSQ786848:KSQ786854 KSQ786860:KSQ786866 KSQ786872:KSQ786878 KSQ786884:KSQ786890 KSQ786896:KSQ786902 KSQ852276:KSQ852282 KSQ852288:KSQ852294 KSQ852300:KSQ852306 KSQ852312:KSQ852318 KSQ852324:KSQ852330 KSQ852336:KSQ852342 KSQ852348:KSQ852354 KSQ852360:KSQ852366 KSQ852372:KSQ852378 KSQ852384:KSQ852390 KSQ852396:KSQ852402 KSQ852408:KSQ852414 KSQ852420:KSQ852426 KSQ852432:KSQ852438 KSQ917812:KSQ917818 KSQ917824:KSQ917830 KSQ917836:KSQ917842 KSQ917848:KSQ917854 KSQ917860:KSQ917866 KSQ917872:KSQ917878 KSQ917884:KSQ917890 KSQ917896:KSQ917902 KSQ917908:KSQ917914 KSQ917920:KSQ917926 KSQ917932:KSQ917938 KSQ917944:KSQ917950 KSQ917956:KSQ917962 KSQ917968:KSQ917974 KSQ983348:KSQ983354 KSQ983360:KSQ983366 KSQ983372:KSQ983378 KSQ983384:KSQ983390 KSQ983396:KSQ983402 KSQ983408:KSQ983414 KSQ983420:KSQ983426 KSQ983432:KSQ983438 KSQ983444:KSQ983450 KSQ983456:KSQ983462 KSQ983468:KSQ983474 KSQ983480:KSQ983486 KSQ983492:KSQ983498 KSQ983504:KSQ983510 LCM77:LCM83 LCM89:LCM95 LCM101:LCM107 LCM113:LCM119 LCM125:LCM131 LCM137:LCM143 LCM149:LCM155 LCM161:LCM167 LCM173:LCM179 LCM185:LCM191 LCM197:LCM203 LCM209:LCM215 LCM221:LCM227 LCM233:LCM239 LCM65844:LCM65850 LCM65856:LCM65862 LCM65868:LCM65874 LCM65880:LCM65886 LCM65892:LCM65898 LCM65904:LCM65910 LCM65916:LCM65922 LCM65928:LCM65934 LCM65940:LCM65946 LCM65952:LCM65958 LCM65964:LCM65970 LCM65976:LCM65982 LCM65988:LCM65994 LCM66000:LCM66006 LCM131380:LCM131386 LCM131392:LCM131398 LCM131404:LCM131410 LCM131416:LCM131422 LCM131428:LCM131434 LCM131440:LCM131446 LCM131452:LCM131458 LCM131464:LCM131470 LCM131476:LCM131482 LCM131488:LCM131494 LCM131500:LCM131506 LCM131512:LCM131518 LCM131524:LCM131530 LCM131536:LCM131542 LCM196916:LCM196922 LCM196928:LCM196934 LCM196940:LCM196946 LCM196952:LCM196958 LCM196964:LCM196970 LCM196976:LCM196982 LCM196988:LCM196994 LCM197000:LCM197006 LCM197012:LCM197018 LCM197024:LCM197030 LCM197036:LCM197042 LCM197048:LCM197054 LCM197060:LCM197066 LCM197072:LCM197078 LCM262452:LCM262458 LCM262464:LCM262470 LCM262476:LCM262482 LCM262488:LCM262494 LCM262500:LCM262506 LCM262512:LCM262518 LCM262524:LCM262530 LCM262536:LCM262542 LCM262548:LCM262554 LCM262560:LCM262566 LCM262572:LCM262578 LCM262584:LCM262590 LCM262596:LCM262602 LCM262608:LCM262614 LCM327988:LCM327994 LCM328000:LCM328006 LCM328012:LCM328018 LCM328024:LCM328030 LCM328036:LCM328042 LCM328048:LCM328054 LCM328060:LCM328066 LCM328072:LCM328078 LCM328084:LCM328090 LCM328096:LCM328102 LCM328108:LCM328114 LCM328120:LCM328126 LCM328132:LCM328138 LCM328144:LCM328150 LCM393524:LCM393530 LCM393536:LCM393542 LCM393548:LCM393554 LCM393560:LCM393566 LCM393572:LCM393578 LCM393584:LCM393590 LCM393596:LCM393602 LCM393608:LCM393614 LCM393620:LCM393626 LCM393632:LCM393638 LCM393644:LCM393650 LCM393656:LCM393662 LCM393668:LCM393674 LCM393680:LCM393686 LCM459060:LCM459066 LCM459072:LCM459078 LCM459084:LCM459090 LCM459096:LCM459102 LCM459108:LCM459114 LCM459120:LCM459126 LCM459132:LCM459138 LCM459144:LCM459150 LCM459156:LCM459162 LCM459168:LCM459174 LCM459180:LCM459186 LCM459192:LCM459198 LCM459204:LCM459210 LCM459216:LCM459222 LCM524596:LCM524602 LCM524608:LCM524614 LCM524620:LCM524626 LCM524632:LCM524638 LCM524644:LCM524650 LCM524656:LCM524662 LCM524668:LCM524674 LCM524680:LCM524686 LCM524692:LCM524698 LCM524704:LCM524710 LCM524716:LCM524722 LCM524728:LCM524734 LCM524740:LCM524746 LCM524752:LCM524758 LCM590132:LCM590138 LCM590144:LCM590150 LCM590156:LCM590162 LCM590168:LCM590174 LCM590180:LCM590186 LCM590192:LCM590198 LCM590204:LCM590210 LCM590216:LCM590222 LCM590228:LCM590234 LCM590240:LCM590246 LCM590252:LCM590258 LCM590264:LCM590270 LCM590276:LCM590282 LCM590288:LCM590294 LCM655668:LCM655674 LCM655680:LCM655686 LCM655692:LCM655698 LCM655704:LCM655710 LCM655716:LCM655722 LCM655728:LCM655734 LCM655740:LCM655746 LCM655752:LCM655758 LCM655764:LCM655770 LCM655776:LCM655782 LCM655788:LCM655794 LCM655800:LCM655806 LCM655812:LCM655818 LCM655824:LCM655830 LCM721204:LCM721210 LCM721216:LCM721222 LCM721228:LCM721234 LCM721240:LCM721246 LCM721252:LCM721258 LCM721264:LCM721270 LCM721276:LCM721282 LCM721288:LCM721294 LCM721300:LCM721306 LCM721312:LCM721318 LCM721324:LCM721330 LCM721336:LCM721342 LCM721348:LCM721354 LCM721360:LCM721366 LCM786740:LCM786746 LCM786752:LCM786758 LCM786764:LCM786770 LCM786776:LCM786782 LCM786788:LCM786794 LCM786800:LCM786806 LCM786812:LCM786818 LCM786824:LCM786830 LCM786836:LCM786842 LCM786848:LCM786854 LCM786860:LCM786866 LCM786872:LCM786878 LCM786884:LCM786890 LCM786896:LCM786902 LCM852276:LCM852282 LCM852288:LCM852294 LCM852300:LCM852306 LCM852312:LCM852318 LCM852324:LCM852330 LCM852336:LCM852342 LCM852348:LCM852354 LCM852360:LCM852366 LCM852372:LCM852378 LCM852384:LCM852390 LCM852396:LCM852402 LCM852408:LCM852414 LCM852420:LCM852426 LCM852432:LCM852438 LCM917812:LCM917818 LCM917824:LCM917830 LCM917836:LCM917842 LCM917848:LCM917854 LCM917860:LCM917866 LCM917872:LCM917878 LCM917884:LCM917890 LCM917896:LCM917902 LCM917908:LCM917914 LCM917920:LCM917926 LCM917932:LCM917938 LCM917944:LCM917950 LCM917956:LCM917962 LCM917968:LCM917974 LCM983348:LCM983354 LCM983360:LCM983366 LCM983372:LCM983378 LCM983384:LCM983390 LCM983396:LCM983402 LCM983408:LCM983414 LCM983420:LCM983426 LCM983432:LCM983438 LCM983444:LCM983450 LCM983456:LCM983462 LCM983468:LCM983474 LCM983480:LCM983486 LCM983492:LCM983498 LCM983504:LCM983510 LMI77:LMI83 LMI89:LMI95 LMI101:LMI107 LMI113:LMI119 LMI125:LMI131 LMI137:LMI143 LMI149:LMI155 LMI161:LMI167 LMI173:LMI179 LMI185:LMI191 LMI197:LMI203 LMI209:LMI215 LMI221:LMI227 LMI233:LMI239 LMI65844:LMI65850 LMI65856:LMI65862 LMI65868:LMI65874 LMI65880:LMI65886 LMI65892:LMI65898 LMI65904:LMI65910 LMI65916:LMI65922 LMI65928:LMI65934 LMI65940:LMI65946 LMI65952:LMI65958 LMI65964:LMI65970 LMI65976:LMI65982 LMI65988:LMI65994 LMI66000:LMI66006 LMI131380:LMI131386 LMI131392:LMI131398 LMI131404:LMI131410 LMI131416:LMI131422 LMI131428:LMI131434 LMI131440:LMI131446 LMI131452:LMI131458 LMI131464:LMI131470 LMI131476:LMI131482 LMI131488:LMI131494 LMI131500:LMI131506 LMI131512:LMI131518 LMI131524:LMI131530 LMI131536:LMI131542 LMI196916:LMI196922 LMI196928:LMI196934 LMI196940:LMI196946 LMI196952:LMI196958 LMI196964:LMI196970 LMI196976:LMI196982 LMI196988:LMI196994 LMI197000:LMI197006 LMI197012:LMI197018 LMI197024:LMI197030 LMI197036:LMI197042 LMI197048:LMI197054 LMI197060:LMI197066 LMI197072:LMI197078 LMI262452:LMI262458 LMI262464:LMI262470 LMI262476:LMI262482 LMI262488:LMI262494 LMI262500:LMI262506 LMI262512:LMI262518 LMI262524:LMI262530 LMI262536:LMI262542 LMI262548:LMI262554 LMI262560:LMI262566 LMI262572:LMI262578 LMI262584:LMI262590 LMI262596:LMI262602 LMI262608:LMI262614 LMI327988:LMI327994 LMI328000:LMI328006 LMI328012:LMI328018 LMI328024:LMI328030 LMI328036:LMI328042 LMI328048:LMI328054 LMI328060:LMI328066 LMI328072:LMI328078 LMI328084:LMI328090 LMI328096:LMI328102 LMI328108:LMI328114 LMI328120:LMI328126 LMI328132:LMI328138 LMI328144:LMI328150 LMI393524:LMI393530 LMI393536:LMI393542 LMI393548:LMI393554 LMI393560:LMI393566 LMI393572:LMI393578 LMI393584:LMI393590 LMI393596:LMI393602 LMI393608:LMI393614 LMI393620:LMI393626 LMI393632:LMI393638 LMI393644:LMI393650 LMI393656:LMI393662 LMI393668:LMI393674 LMI393680:LMI393686 LMI459060:LMI459066 LMI459072:LMI459078 LMI459084:LMI459090 LMI459096:LMI459102 LMI459108:LMI459114 LMI459120:LMI459126 LMI459132:LMI459138 LMI459144:LMI459150 LMI459156:LMI459162 LMI459168:LMI459174 LMI459180:LMI459186 LMI459192:LMI459198 LMI459204:LMI459210 LMI459216:LMI459222 LMI524596:LMI524602 LMI524608:LMI524614 LMI524620:LMI524626 LMI524632:LMI524638 LMI524644:LMI524650 LMI524656:LMI524662 LMI524668:LMI524674 LMI524680:LMI524686 LMI524692:LMI524698 LMI524704:LMI524710 LMI524716:LMI524722 LMI524728:LMI524734 LMI524740:LMI524746 LMI524752:LMI524758 LMI590132:LMI590138 LMI590144:LMI590150 LMI590156:LMI590162 LMI590168:LMI590174 LMI590180:LMI590186 LMI590192:LMI590198 LMI590204:LMI590210 LMI590216:LMI590222 LMI590228:LMI590234 LMI590240:LMI590246 LMI590252:LMI590258 LMI590264:LMI590270 LMI590276:LMI590282 LMI590288:LMI590294 LMI655668:LMI655674 LMI655680:LMI655686 LMI655692:LMI655698 LMI655704:LMI655710 LMI655716:LMI655722 LMI655728:LMI655734 LMI655740:LMI655746 LMI655752:LMI655758 LMI655764:LMI655770 LMI655776:LMI655782 LMI655788:LMI655794 LMI655800:LMI655806 LMI655812:LMI655818 LMI655824:LMI655830 LMI721204:LMI721210 LMI721216:LMI721222 LMI721228:LMI721234 LMI721240:LMI721246 LMI721252:LMI721258 LMI721264:LMI721270 LMI721276:LMI721282 LMI721288:LMI721294 LMI721300:LMI721306 LMI721312:LMI721318 LMI721324:LMI721330 LMI721336:LMI721342 LMI721348:LMI721354 LMI721360:LMI721366 LMI786740:LMI786746 LMI786752:LMI786758 LMI786764:LMI786770 LMI786776:LMI786782 LMI786788:LMI786794 LMI786800:LMI786806 LMI786812:LMI786818 LMI786824:LMI786830 LMI786836:LMI786842 LMI786848:LMI786854 LMI786860:LMI786866 LMI786872:LMI786878 LMI786884:LMI786890 LMI786896:LMI786902 LMI852276:LMI852282 LMI852288:LMI852294 LMI852300:LMI852306 LMI852312:LMI852318 LMI852324:LMI852330 LMI852336:LMI852342 LMI852348:LMI852354 LMI852360:LMI852366 LMI852372:LMI852378 LMI852384:LMI852390 LMI852396:LMI852402 LMI852408:LMI852414 LMI852420:LMI852426 LMI852432:LMI852438 LMI917812:LMI917818 LMI917824:LMI917830 LMI917836:LMI917842 LMI917848:LMI917854 LMI917860:LMI917866 LMI917872:LMI917878 LMI917884:LMI917890 LMI917896:LMI917902 LMI917908:LMI917914 LMI917920:LMI917926 LMI917932:LMI917938 LMI917944:LMI917950 LMI917956:LMI917962 LMI917968:LMI917974 LMI983348:LMI983354 LMI983360:LMI983366 LMI983372:LMI983378 LMI983384:LMI983390 LMI983396:LMI983402 LMI983408:LMI983414 LMI983420:LMI983426 LMI983432:LMI983438 LMI983444:LMI983450 LMI983456:LMI983462 LMI983468:LMI983474 LMI983480:LMI983486 LMI983492:LMI983498 LMI983504:LMI983510 LWE77:LWE83 LWE89:LWE95 LWE101:LWE107 LWE113:LWE119 LWE125:LWE131 LWE137:LWE143 LWE149:LWE155 LWE161:LWE167 LWE173:LWE179 LWE185:LWE191 LWE197:LWE203 LWE209:LWE215 LWE221:LWE227 LWE233:LWE239 LWE65844:LWE65850 LWE65856:LWE65862 LWE65868:LWE65874 LWE65880:LWE65886 LWE65892:LWE65898 LWE65904:LWE65910 LWE65916:LWE65922 LWE65928:LWE65934 LWE65940:LWE65946 LWE65952:LWE65958 LWE65964:LWE65970 LWE65976:LWE65982 LWE65988:LWE65994 LWE66000:LWE66006 LWE131380:LWE131386 LWE131392:LWE131398 LWE131404:LWE131410 LWE131416:LWE131422 LWE131428:LWE131434 LWE131440:LWE131446 LWE131452:LWE131458 LWE131464:LWE131470 LWE131476:LWE131482 LWE131488:LWE131494 LWE131500:LWE131506 LWE131512:LWE131518 LWE131524:LWE131530 LWE131536:LWE131542 LWE196916:LWE196922 LWE196928:LWE196934 LWE196940:LWE196946 LWE196952:LWE196958 LWE196964:LWE196970 LWE196976:LWE196982 LWE196988:LWE196994 LWE197000:LWE197006 LWE197012:LWE197018 LWE197024:LWE197030 LWE197036:LWE197042 LWE197048:LWE197054 LWE197060:LWE197066 LWE197072:LWE197078 LWE262452:LWE262458 LWE262464:LWE262470 LWE262476:LWE262482 LWE262488:LWE262494 LWE262500:LWE262506 LWE262512:LWE262518 LWE262524:LWE262530 LWE262536:LWE262542 LWE262548:LWE262554 LWE262560:LWE262566 LWE262572:LWE262578 LWE262584:LWE262590 LWE262596:LWE262602 LWE262608:LWE262614 LWE327988:LWE327994 LWE328000:LWE328006 LWE328012:LWE328018 LWE328024:LWE328030 LWE328036:LWE328042 LWE328048:LWE328054 LWE328060:LWE328066 LWE328072:LWE328078 LWE328084:LWE328090 LWE328096:LWE328102 LWE328108:LWE328114 LWE328120:LWE328126 LWE328132:LWE328138 LWE328144:LWE328150 LWE393524:LWE393530 LWE393536:LWE393542 LWE393548:LWE393554 LWE393560:LWE393566 LWE393572:LWE393578 LWE393584:LWE393590 LWE393596:LWE393602 LWE393608:LWE393614 LWE393620:LWE393626 LWE393632:LWE393638 LWE393644:LWE393650 LWE393656:LWE393662 LWE393668:LWE393674 LWE393680:LWE393686 LWE459060:LWE459066 LWE459072:LWE459078 LWE459084:LWE459090 LWE459096:LWE459102 LWE459108:LWE459114 LWE459120:LWE459126 LWE459132:LWE459138 LWE459144:LWE459150 LWE459156:LWE459162 LWE459168:LWE459174 LWE459180:LWE459186 LWE459192:LWE459198 LWE459204:LWE459210 LWE459216:LWE459222 LWE524596:LWE524602 LWE524608:LWE524614 LWE524620:LWE524626 LWE524632:LWE524638 LWE524644:LWE524650 LWE524656:LWE524662 LWE524668:LWE524674 LWE524680:LWE524686 LWE524692:LWE524698 LWE524704:LWE524710 LWE524716:LWE524722 LWE524728:LWE524734 LWE524740:LWE524746 LWE524752:LWE524758 LWE590132:LWE590138 LWE590144:LWE590150 LWE590156:LWE590162 LWE590168:LWE590174 LWE590180:LWE590186 LWE590192:LWE590198 LWE590204:LWE590210 LWE590216:LWE590222 LWE590228:LWE590234 LWE590240:LWE590246 LWE590252:LWE590258 LWE590264:LWE590270 LWE590276:LWE590282 LWE590288:LWE590294 LWE655668:LWE655674 LWE655680:LWE655686 LWE655692:LWE655698 LWE655704:LWE655710 LWE655716:LWE655722 LWE655728:LWE655734 LWE655740:LWE655746 LWE655752:LWE655758 LWE655764:LWE655770 LWE655776:LWE655782 LWE655788:LWE655794 LWE655800:LWE655806 LWE655812:LWE655818 LWE655824:LWE655830 LWE721204:LWE721210 LWE721216:LWE721222 LWE721228:LWE721234 LWE721240:LWE721246 LWE721252:LWE721258 LWE721264:LWE721270 LWE721276:LWE721282 LWE721288:LWE721294 LWE721300:LWE721306 LWE721312:LWE721318 LWE721324:LWE721330 LWE721336:LWE721342 LWE721348:LWE721354 LWE721360:LWE721366 LWE786740:LWE786746 LWE786752:LWE786758 LWE786764:LWE786770 LWE786776:LWE786782 LWE786788:LWE786794 LWE786800:LWE786806 LWE786812:LWE786818 LWE786824:LWE786830 LWE786836:LWE786842 LWE786848:LWE786854 LWE786860:LWE786866 LWE786872:LWE786878 LWE786884:LWE786890 LWE786896:LWE786902 LWE852276:LWE852282 LWE852288:LWE852294 LWE852300:LWE852306 LWE852312:LWE852318 LWE852324:LWE852330 LWE852336:LWE852342 LWE852348:LWE852354 LWE852360:LWE852366 LWE852372:LWE852378 LWE852384:LWE852390 LWE852396:LWE852402 LWE852408:LWE852414 LWE852420:LWE852426 LWE852432:LWE852438 LWE917812:LWE917818 LWE917824:LWE917830 LWE917836:LWE917842 LWE917848:LWE917854 LWE917860:LWE917866 LWE917872:LWE917878 LWE917884:LWE917890 LWE917896:LWE917902 LWE917908:LWE917914 LWE917920:LWE917926 LWE917932:LWE917938 LWE917944:LWE917950 LWE917956:LWE917962 LWE917968:LWE917974 LWE983348:LWE983354 LWE983360:LWE983366 LWE983372:LWE983378 LWE983384:LWE983390 LWE983396:LWE983402 LWE983408:LWE983414 LWE983420:LWE983426 LWE983432:LWE983438 LWE983444:LWE983450 LWE983456:LWE983462 LWE983468:LWE983474 LWE983480:LWE983486 LWE983492:LWE983498 LWE983504:LWE983510 MGA77:MGA83 MGA89:MGA95 MGA101:MGA107 MGA113:MGA119 MGA125:MGA131 MGA137:MGA143 MGA149:MGA155 MGA161:MGA167 MGA173:MGA179 MGA185:MGA191 MGA197:MGA203 MGA209:MGA215 MGA221:MGA227 MGA233:MGA239 MGA65844:MGA65850 MGA65856:MGA65862 MGA65868:MGA65874 MGA65880:MGA65886 MGA65892:MGA65898 MGA65904:MGA65910 MGA65916:MGA65922 MGA65928:MGA65934 MGA65940:MGA65946 MGA65952:MGA65958 MGA65964:MGA65970 MGA65976:MGA65982 MGA65988:MGA65994 MGA66000:MGA66006 MGA131380:MGA131386 MGA131392:MGA131398 MGA131404:MGA131410 MGA131416:MGA131422 MGA131428:MGA131434 MGA131440:MGA131446 MGA131452:MGA131458 MGA131464:MGA131470 MGA131476:MGA131482 MGA131488:MGA131494 MGA131500:MGA131506 MGA131512:MGA131518 MGA131524:MGA131530 MGA131536:MGA131542 MGA196916:MGA196922 MGA196928:MGA196934 MGA196940:MGA196946 MGA196952:MGA196958 MGA196964:MGA196970 MGA196976:MGA196982 MGA196988:MGA196994 MGA197000:MGA197006 MGA197012:MGA197018 MGA197024:MGA197030 MGA197036:MGA197042 MGA197048:MGA197054 MGA197060:MGA197066 MGA197072:MGA197078 MGA262452:MGA262458 MGA262464:MGA262470 MGA262476:MGA262482 MGA262488:MGA262494 MGA262500:MGA262506 MGA262512:MGA262518 MGA262524:MGA262530 MGA262536:MGA262542 MGA262548:MGA262554 MGA262560:MGA262566 MGA262572:MGA262578 MGA262584:MGA262590 MGA262596:MGA262602 MGA262608:MGA262614 MGA327988:MGA327994 MGA328000:MGA328006 MGA328012:MGA328018 MGA328024:MGA328030 MGA328036:MGA328042 MGA328048:MGA328054 MGA328060:MGA328066 MGA328072:MGA328078 MGA328084:MGA328090 MGA328096:MGA328102 MGA328108:MGA328114 MGA328120:MGA328126 MGA328132:MGA328138 MGA328144:MGA328150 MGA393524:MGA393530 MGA393536:MGA393542 MGA393548:MGA393554 MGA393560:MGA393566 MGA393572:MGA393578 MGA393584:MGA393590 MGA393596:MGA393602 MGA393608:MGA393614 MGA393620:MGA393626 MGA393632:MGA393638 MGA393644:MGA393650 MGA393656:MGA393662 MGA393668:MGA393674 MGA393680:MGA393686 MGA459060:MGA459066 MGA459072:MGA459078 MGA459084:MGA459090 MGA459096:MGA459102 MGA459108:MGA459114 MGA459120:MGA459126 MGA459132:MGA459138 MGA459144:MGA459150 MGA459156:MGA459162 MGA459168:MGA459174 MGA459180:MGA459186 MGA459192:MGA459198 MGA459204:MGA459210 MGA459216:MGA459222 MGA524596:MGA524602 MGA524608:MGA524614 MGA524620:MGA524626 MGA524632:MGA524638 MGA524644:MGA524650 MGA524656:MGA524662 MGA524668:MGA524674 MGA524680:MGA524686 MGA524692:MGA524698 MGA524704:MGA524710 MGA524716:MGA524722 MGA524728:MGA524734 MGA524740:MGA524746 MGA524752:MGA524758 MGA590132:MGA590138 MGA590144:MGA590150 MGA590156:MGA590162 MGA590168:MGA590174 MGA590180:MGA590186 MGA590192:MGA590198 MGA590204:MGA590210 MGA590216:MGA590222 MGA590228:MGA590234 MGA590240:MGA590246 MGA590252:MGA590258 MGA590264:MGA590270 MGA590276:MGA590282 MGA590288:MGA590294 MGA655668:MGA655674 MGA655680:MGA655686 MGA655692:MGA655698 MGA655704:MGA655710 MGA655716:MGA655722 MGA655728:MGA655734 MGA655740:MGA655746 MGA655752:MGA655758 MGA655764:MGA655770 MGA655776:MGA655782 MGA655788:MGA655794 MGA655800:MGA655806 MGA655812:MGA655818 MGA655824:MGA655830 MGA721204:MGA721210 MGA721216:MGA721222 MGA721228:MGA721234 MGA721240:MGA721246 MGA721252:MGA721258 MGA721264:MGA721270 MGA721276:MGA721282 MGA721288:MGA721294 MGA721300:MGA721306 MGA721312:MGA721318 MGA721324:MGA721330 MGA721336:MGA721342 MGA721348:MGA721354 MGA721360:MGA721366 MGA786740:MGA786746 MGA786752:MGA786758 MGA786764:MGA786770 MGA786776:MGA786782 MGA786788:MGA786794 MGA786800:MGA786806 MGA786812:MGA786818 MGA786824:MGA786830 MGA786836:MGA786842 MGA786848:MGA786854 MGA786860:MGA786866 MGA786872:MGA786878 MGA786884:MGA786890 MGA786896:MGA786902 MGA852276:MGA852282 MGA852288:MGA852294 MGA852300:MGA852306 MGA852312:MGA852318 MGA852324:MGA852330 MGA852336:MGA852342 MGA852348:MGA852354 MGA852360:MGA852366 MGA852372:MGA852378 MGA852384:MGA852390 MGA852396:MGA852402 MGA852408:MGA852414 MGA852420:MGA852426 MGA852432:MGA852438 MGA917812:MGA917818 MGA917824:MGA917830 MGA917836:MGA917842 MGA917848:MGA917854 MGA917860:MGA917866 MGA917872:MGA917878 MGA917884:MGA917890 MGA917896:MGA917902 MGA917908:MGA917914 MGA917920:MGA917926 MGA917932:MGA917938 MGA917944:MGA917950 MGA917956:MGA917962 MGA917968:MGA917974 MGA983348:MGA983354 MGA983360:MGA983366 MGA983372:MGA983378 MGA983384:MGA983390 MGA983396:MGA983402 MGA983408:MGA983414 MGA983420:MGA983426 MGA983432:MGA983438 MGA983444:MGA983450 MGA983456:MGA983462 MGA983468:MGA983474 MGA983480:MGA983486 MGA983492:MGA983498 MGA983504:MGA983510 MPW77:MPW83 MPW89:MPW95 MPW101:MPW107 MPW113:MPW119 MPW125:MPW131 MPW137:MPW143 MPW149:MPW155 MPW161:MPW167 MPW173:MPW179 MPW185:MPW191 MPW197:MPW203 MPW209:MPW215 MPW221:MPW227 MPW233:MPW239 MPW65844:MPW65850 MPW65856:MPW65862 MPW65868:MPW65874 MPW65880:MPW65886 MPW65892:MPW65898 MPW65904:MPW65910 MPW65916:MPW65922 MPW65928:MPW65934 MPW65940:MPW65946 MPW65952:MPW65958 MPW65964:MPW65970 MPW65976:MPW65982 MPW65988:MPW65994 MPW66000:MPW66006 MPW131380:MPW131386 MPW131392:MPW131398 MPW131404:MPW131410 MPW131416:MPW131422 MPW131428:MPW131434 MPW131440:MPW131446 MPW131452:MPW131458 MPW131464:MPW131470 MPW131476:MPW131482 MPW131488:MPW131494 MPW131500:MPW131506 MPW131512:MPW131518 MPW131524:MPW131530 MPW131536:MPW131542 MPW196916:MPW196922 MPW196928:MPW196934 MPW196940:MPW196946 MPW196952:MPW196958 MPW196964:MPW196970 MPW196976:MPW196982 MPW196988:MPW196994 MPW197000:MPW197006 MPW197012:MPW197018 MPW197024:MPW197030 MPW197036:MPW197042 MPW197048:MPW197054 MPW197060:MPW197066 MPW197072:MPW197078 MPW262452:MPW262458 MPW262464:MPW262470 MPW262476:MPW262482 MPW262488:MPW262494 MPW262500:MPW262506 MPW262512:MPW262518 MPW262524:MPW262530 MPW262536:MPW262542 MPW262548:MPW262554 MPW262560:MPW262566 MPW262572:MPW262578 MPW262584:MPW262590 MPW262596:MPW262602 MPW262608:MPW262614 MPW327988:MPW327994 MPW328000:MPW328006 MPW328012:MPW328018 MPW328024:MPW328030 MPW328036:MPW328042 MPW328048:MPW328054 MPW328060:MPW328066 MPW328072:MPW328078 MPW328084:MPW328090 MPW328096:MPW328102 MPW328108:MPW328114 MPW328120:MPW328126 MPW328132:MPW328138 MPW328144:MPW328150 MPW393524:MPW393530 MPW393536:MPW393542 MPW393548:MPW393554 MPW393560:MPW393566 MPW393572:MPW393578 MPW393584:MPW393590 MPW393596:MPW393602 MPW393608:MPW393614 MPW393620:MPW393626 MPW393632:MPW393638 MPW393644:MPW393650 MPW393656:MPW393662 MPW393668:MPW393674 MPW393680:MPW393686 MPW459060:MPW459066 MPW459072:MPW459078 MPW459084:MPW459090 MPW459096:MPW459102 MPW459108:MPW459114 MPW459120:MPW459126 MPW459132:MPW459138 MPW459144:MPW459150 MPW459156:MPW459162 MPW459168:MPW459174 MPW459180:MPW459186 MPW459192:MPW459198 MPW459204:MPW459210 MPW459216:MPW459222 MPW524596:MPW524602 MPW524608:MPW524614 MPW524620:MPW524626 MPW524632:MPW524638 MPW524644:MPW524650 MPW524656:MPW524662 MPW524668:MPW524674 MPW524680:MPW524686 MPW524692:MPW524698 MPW524704:MPW524710 MPW524716:MPW524722 MPW524728:MPW524734 MPW524740:MPW524746 MPW524752:MPW524758 MPW590132:MPW590138 MPW590144:MPW590150 MPW590156:MPW590162 MPW590168:MPW590174 MPW590180:MPW590186 MPW590192:MPW590198 MPW590204:MPW590210 MPW590216:MPW590222 MPW590228:MPW590234 MPW590240:MPW590246 MPW590252:MPW590258 MPW590264:MPW590270 MPW590276:MPW590282 MPW590288:MPW590294 MPW655668:MPW655674 MPW655680:MPW655686 MPW655692:MPW655698 MPW655704:MPW655710 MPW655716:MPW655722 MPW655728:MPW655734 MPW655740:MPW655746 MPW655752:MPW655758 MPW655764:MPW655770 MPW655776:MPW655782 MPW655788:MPW655794 MPW655800:MPW655806 MPW655812:MPW655818 MPW655824:MPW655830 MPW721204:MPW721210 MPW721216:MPW721222 MPW721228:MPW721234 MPW721240:MPW721246 MPW721252:MPW721258 MPW721264:MPW721270 MPW721276:MPW721282 MPW721288:MPW721294 MPW721300:MPW721306 MPW721312:MPW721318 MPW721324:MPW721330 MPW721336:MPW721342 MPW721348:MPW721354 MPW721360:MPW721366 MPW786740:MPW786746 MPW786752:MPW786758 MPW786764:MPW786770 MPW786776:MPW786782 MPW786788:MPW786794 MPW786800:MPW786806 MPW786812:MPW786818 MPW786824:MPW786830 MPW786836:MPW786842 MPW786848:MPW786854 MPW786860:MPW786866 MPW786872:MPW786878 MPW786884:MPW786890 MPW786896:MPW786902 MPW852276:MPW852282 MPW852288:MPW852294 MPW852300:MPW852306 MPW852312:MPW852318 MPW852324:MPW852330 MPW852336:MPW852342 MPW852348:MPW852354 MPW852360:MPW852366 MPW852372:MPW852378 MPW852384:MPW852390 MPW852396:MPW852402 MPW852408:MPW852414 MPW852420:MPW852426 MPW852432:MPW852438 MPW917812:MPW917818 MPW917824:MPW917830 MPW917836:MPW917842 MPW917848:MPW917854 MPW917860:MPW917866 MPW917872:MPW917878 MPW917884:MPW917890 MPW917896:MPW917902 MPW917908:MPW917914 MPW917920:MPW917926 MPW917932:MPW917938 MPW917944:MPW917950 MPW917956:MPW917962 MPW917968:MPW917974 MPW983348:MPW983354 MPW983360:MPW983366 MPW983372:MPW983378 MPW983384:MPW983390 MPW983396:MPW983402 MPW983408:MPW983414 MPW983420:MPW983426 MPW983432:MPW983438 MPW983444:MPW983450 MPW983456:MPW983462 MPW983468:MPW983474 MPW983480:MPW983486 MPW983492:MPW983498 MPW983504:MPW983510 MZS77:MZS83 MZS89:MZS95 MZS101:MZS107 MZS113:MZS119 MZS125:MZS131 MZS137:MZS143 MZS149:MZS155 MZS161:MZS167 MZS173:MZS179 MZS185:MZS191 MZS197:MZS203 MZS209:MZS215 MZS221:MZS227 MZS233:MZS239 MZS65844:MZS65850 MZS65856:MZS65862 MZS65868:MZS65874 MZS65880:MZS65886 MZS65892:MZS65898 MZS65904:MZS65910 MZS65916:MZS65922 MZS65928:MZS65934 MZS65940:MZS65946 MZS65952:MZS65958 MZS65964:MZS65970 MZS65976:MZS65982 MZS65988:MZS65994 MZS66000:MZS66006 MZS131380:MZS131386 MZS131392:MZS131398 MZS131404:MZS131410 MZS131416:MZS131422 MZS131428:MZS131434 MZS131440:MZS131446 MZS131452:MZS131458 MZS131464:MZS131470 MZS131476:MZS131482 MZS131488:MZS131494 MZS131500:MZS131506 MZS131512:MZS131518 MZS131524:MZS131530 MZS131536:MZS131542 MZS196916:MZS196922 MZS196928:MZS196934 MZS196940:MZS196946 MZS196952:MZS196958 MZS196964:MZS196970 MZS196976:MZS196982 MZS196988:MZS196994 MZS197000:MZS197006 MZS197012:MZS197018 MZS197024:MZS197030 MZS197036:MZS197042 MZS197048:MZS197054 MZS197060:MZS197066 MZS197072:MZS197078 MZS262452:MZS262458 MZS262464:MZS262470 MZS262476:MZS262482 MZS262488:MZS262494 MZS262500:MZS262506 MZS262512:MZS262518 MZS262524:MZS262530 MZS262536:MZS262542 MZS262548:MZS262554 MZS262560:MZS262566 MZS262572:MZS262578 MZS262584:MZS262590 MZS262596:MZS262602 MZS262608:MZS262614 MZS327988:MZS327994 MZS328000:MZS328006 MZS328012:MZS328018 MZS328024:MZS328030 MZS328036:MZS328042 MZS328048:MZS328054 MZS328060:MZS328066 MZS328072:MZS328078 MZS328084:MZS328090 MZS328096:MZS328102 MZS328108:MZS328114 MZS328120:MZS328126 MZS328132:MZS328138 MZS328144:MZS328150 MZS393524:MZS393530 MZS393536:MZS393542 MZS393548:MZS393554 MZS393560:MZS393566 MZS393572:MZS393578 MZS393584:MZS393590 MZS393596:MZS393602 MZS393608:MZS393614 MZS393620:MZS393626 MZS393632:MZS393638 MZS393644:MZS393650 MZS393656:MZS393662 MZS393668:MZS393674 MZS393680:MZS393686 MZS459060:MZS459066 MZS459072:MZS459078 MZS459084:MZS459090 MZS459096:MZS459102 MZS459108:MZS459114 MZS459120:MZS459126 MZS459132:MZS459138 MZS459144:MZS459150 MZS459156:MZS459162 MZS459168:MZS459174 MZS459180:MZS459186 MZS459192:MZS459198 MZS459204:MZS459210 MZS459216:MZS459222 MZS524596:MZS524602 MZS524608:MZS524614 MZS524620:MZS524626 MZS524632:MZS524638 MZS524644:MZS524650 MZS524656:MZS524662 MZS524668:MZS524674 MZS524680:MZS524686 MZS524692:MZS524698 MZS524704:MZS524710 MZS524716:MZS524722 MZS524728:MZS524734 MZS524740:MZS524746 MZS524752:MZS524758 MZS590132:MZS590138 MZS590144:MZS590150 MZS590156:MZS590162 MZS590168:MZS590174 MZS590180:MZS590186 MZS590192:MZS590198 MZS590204:MZS590210 MZS590216:MZS590222 MZS590228:MZS590234 MZS590240:MZS590246 MZS590252:MZS590258 MZS590264:MZS590270 MZS590276:MZS590282 MZS590288:MZS590294 MZS655668:MZS655674 MZS655680:MZS655686 MZS655692:MZS655698 MZS655704:MZS655710 MZS655716:MZS655722 MZS655728:MZS655734 MZS655740:MZS655746 MZS655752:MZS655758 MZS655764:MZS655770 MZS655776:MZS655782 MZS655788:MZS655794 MZS655800:MZS655806 MZS655812:MZS655818 MZS655824:MZS655830 MZS721204:MZS721210 MZS721216:MZS721222 MZS721228:MZS721234 MZS721240:MZS721246 MZS721252:MZS721258 MZS721264:MZS721270 MZS721276:MZS721282 MZS721288:MZS721294 MZS721300:MZS721306 MZS721312:MZS721318 MZS721324:MZS721330 MZS721336:MZS721342 MZS721348:MZS721354 MZS721360:MZS721366 MZS786740:MZS786746 MZS786752:MZS786758 MZS786764:MZS786770 MZS786776:MZS786782 MZS786788:MZS786794 MZS786800:MZS786806 MZS786812:MZS786818 MZS786824:MZS786830 MZS786836:MZS786842 MZS786848:MZS786854 MZS786860:MZS786866 MZS786872:MZS786878 MZS786884:MZS786890 MZS786896:MZS786902 MZS852276:MZS852282 MZS852288:MZS852294 MZS852300:MZS852306 MZS852312:MZS852318 MZS852324:MZS852330 MZS852336:MZS852342 MZS852348:MZS852354 MZS852360:MZS852366 MZS852372:MZS852378 MZS852384:MZS852390 MZS852396:MZS852402 MZS852408:MZS852414 MZS852420:MZS852426 MZS852432:MZS852438 MZS917812:MZS917818 MZS917824:MZS917830 MZS917836:MZS917842 MZS917848:MZS917854 MZS917860:MZS917866 MZS917872:MZS917878 MZS917884:MZS917890 MZS917896:MZS917902 MZS917908:MZS917914 MZS917920:MZS917926 MZS917932:MZS917938 MZS917944:MZS917950 MZS917956:MZS917962 MZS917968:MZS917974 MZS983348:MZS983354 MZS983360:MZS983366 MZS983372:MZS983378 MZS983384:MZS983390 MZS983396:MZS983402 MZS983408:MZS983414 MZS983420:MZS983426 MZS983432:MZS983438 MZS983444:MZS983450 MZS983456:MZS983462 MZS983468:MZS983474 MZS983480:MZS983486 MZS983492:MZS983498 MZS983504:MZS983510 NJO77:NJO83 NJO89:NJO95 NJO101:NJO107 NJO113:NJO119 NJO125:NJO131 NJO137:NJO143 NJO149:NJO155 NJO161:NJO167 NJO173:NJO179 NJO185:NJO191 NJO197:NJO203 NJO209:NJO215 NJO221:NJO227 NJO233:NJO239 NJO65844:NJO65850 NJO65856:NJO65862 NJO65868:NJO65874 NJO65880:NJO65886 NJO65892:NJO65898 NJO65904:NJO65910 NJO65916:NJO65922 NJO65928:NJO65934 NJO65940:NJO65946 NJO65952:NJO65958 NJO65964:NJO65970 NJO65976:NJO65982 NJO65988:NJO65994 NJO66000:NJO66006 NJO131380:NJO131386 NJO131392:NJO131398 NJO131404:NJO131410 NJO131416:NJO131422 NJO131428:NJO131434 NJO131440:NJO131446 NJO131452:NJO131458 NJO131464:NJO131470 NJO131476:NJO131482 NJO131488:NJO131494 NJO131500:NJO131506 NJO131512:NJO131518 NJO131524:NJO131530 NJO131536:NJO131542 NJO196916:NJO196922 NJO196928:NJO196934 NJO196940:NJO196946 NJO196952:NJO196958 NJO196964:NJO196970 NJO196976:NJO196982 NJO196988:NJO196994 NJO197000:NJO197006 NJO197012:NJO197018 NJO197024:NJO197030 NJO197036:NJO197042 NJO197048:NJO197054 NJO197060:NJO197066 NJO197072:NJO197078 NJO262452:NJO262458 NJO262464:NJO262470 NJO262476:NJO262482 NJO262488:NJO262494 NJO262500:NJO262506 NJO262512:NJO262518 NJO262524:NJO262530 NJO262536:NJO262542 NJO262548:NJO262554 NJO262560:NJO262566 NJO262572:NJO262578 NJO262584:NJO262590 NJO262596:NJO262602 NJO262608:NJO262614 NJO327988:NJO327994 NJO328000:NJO328006 NJO328012:NJO328018 NJO328024:NJO328030 NJO328036:NJO328042 NJO328048:NJO328054 NJO328060:NJO328066 NJO328072:NJO328078 NJO328084:NJO328090 NJO328096:NJO328102 NJO328108:NJO328114 NJO328120:NJO328126 NJO328132:NJO328138 NJO328144:NJO328150 NJO393524:NJO393530 NJO393536:NJO393542 NJO393548:NJO393554 NJO393560:NJO393566 NJO393572:NJO393578 NJO393584:NJO393590 NJO393596:NJO393602 NJO393608:NJO393614 NJO393620:NJO393626 NJO393632:NJO393638 NJO393644:NJO393650 NJO393656:NJO393662 NJO393668:NJO393674 NJO393680:NJO393686 NJO459060:NJO459066 NJO459072:NJO459078 NJO459084:NJO459090 NJO459096:NJO459102 NJO459108:NJO459114 NJO459120:NJO459126 NJO459132:NJO459138 NJO459144:NJO459150 NJO459156:NJO459162 NJO459168:NJO459174 NJO459180:NJO459186 NJO459192:NJO459198 NJO459204:NJO459210 NJO459216:NJO459222 NJO524596:NJO524602 NJO524608:NJO524614 NJO524620:NJO524626 NJO524632:NJO524638 NJO524644:NJO524650 NJO524656:NJO524662 NJO524668:NJO524674 NJO524680:NJO524686 NJO524692:NJO524698 NJO524704:NJO524710 NJO524716:NJO524722 NJO524728:NJO524734 NJO524740:NJO524746 NJO524752:NJO524758 NJO590132:NJO590138 NJO590144:NJO590150 NJO590156:NJO590162 NJO590168:NJO590174 NJO590180:NJO590186 NJO590192:NJO590198 NJO590204:NJO590210 NJO590216:NJO590222 NJO590228:NJO590234 NJO590240:NJO590246 NJO590252:NJO590258 NJO590264:NJO590270 NJO590276:NJO590282 NJO590288:NJO590294 NJO655668:NJO655674 NJO655680:NJO655686 NJO655692:NJO655698 NJO655704:NJO655710 NJO655716:NJO655722 NJO655728:NJO655734 NJO655740:NJO655746 NJO655752:NJO655758 NJO655764:NJO655770 NJO655776:NJO655782 NJO655788:NJO655794 NJO655800:NJO655806 NJO655812:NJO655818 NJO655824:NJO655830 NJO721204:NJO721210 NJO721216:NJO721222 NJO721228:NJO721234 NJO721240:NJO721246 NJO721252:NJO721258 NJO721264:NJO721270 NJO721276:NJO721282 NJO721288:NJO721294 NJO721300:NJO721306 NJO721312:NJO721318 NJO721324:NJO721330 NJO721336:NJO721342 NJO721348:NJO721354 NJO721360:NJO721366 NJO786740:NJO786746 NJO786752:NJO786758 NJO786764:NJO786770 NJO786776:NJO786782 NJO786788:NJO786794 NJO786800:NJO786806 NJO786812:NJO786818 NJO786824:NJO786830 NJO786836:NJO786842 NJO786848:NJO786854 NJO786860:NJO786866 NJO786872:NJO786878 NJO786884:NJO786890 NJO786896:NJO786902 NJO852276:NJO852282 NJO852288:NJO852294 NJO852300:NJO852306 NJO852312:NJO852318 NJO852324:NJO852330 NJO852336:NJO852342 NJO852348:NJO852354 NJO852360:NJO852366 NJO852372:NJO852378 NJO852384:NJO852390 NJO852396:NJO852402 NJO852408:NJO852414 NJO852420:NJO852426 NJO852432:NJO852438 NJO917812:NJO917818 NJO917824:NJO917830 NJO917836:NJO917842 NJO917848:NJO917854 NJO917860:NJO917866 NJO917872:NJO917878 NJO917884:NJO917890 NJO917896:NJO917902 NJO917908:NJO917914 NJO917920:NJO917926 NJO917932:NJO917938 NJO917944:NJO917950 NJO917956:NJO917962 NJO917968:NJO917974 NJO983348:NJO983354 NJO983360:NJO983366 NJO983372:NJO983378 NJO983384:NJO983390 NJO983396:NJO983402 NJO983408:NJO983414 NJO983420:NJO983426 NJO983432:NJO983438 NJO983444:NJO983450 NJO983456:NJO983462 NJO983468:NJO983474 NJO983480:NJO983486 NJO983492:NJO983498 NJO983504:NJO983510 NTK77:NTK83 NTK89:NTK95 NTK101:NTK107 NTK113:NTK119 NTK125:NTK131 NTK137:NTK143 NTK149:NTK155 NTK161:NTK167 NTK173:NTK179 NTK185:NTK191 NTK197:NTK203 NTK209:NTK215 NTK221:NTK227 NTK233:NTK239 NTK65844:NTK65850 NTK65856:NTK65862 NTK65868:NTK65874 NTK65880:NTK65886 NTK65892:NTK65898 NTK65904:NTK65910 NTK65916:NTK65922 NTK65928:NTK65934 NTK65940:NTK65946 NTK65952:NTK65958 NTK65964:NTK65970 NTK65976:NTK65982 NTK65988:NTK65994 NTK66000:NTK66006 NTK131380:NTK131386 NTK131392:NTK131398 NTK131404:NTK131410 NTK131416:NTK131422 NTK131428:NTK131434 NTK131440:NTK131446 NTK131452:NTK131458 NTK131464:NTK131470 NTK131476:NTK131482 NTK131488:NTK131494 NTK131500:NTK131506 NTK131512:NTK131518 NTK131524:NTK131530 NTK131536:NTK131542 NTK196916:NTK196922 NTK196928:NTK196934 NTK196940:NTK196946 NTK196952:NTK196958 NTK196964:NTK196970 NTK196976:NTK196982 NTK196988:NTK196994 NTK197000:NTK197006 NTK197012:NTK197018 NTK197024:NTK197030 NTK197036:NTK197042 NTK197048:NTK197054 NTK197060:NTK197066 NTK197072:NTK197078 NTK262452:NTK262458 NTK262464:NTK262470 NTK262476:NTK262482 NTK262488:NTK262494 NTK262500:NTK262506 NTK262512:NTK262518 NTK262524:NTK262530 NTK262536:NTK262542 NTK262548:NTK262554 NTK262560:NTK262566 NTK262572:NTK262578 NTK262584:NTK262590 NTK262596:NTK262602 NTK262608:NTK262614 NTK327988:NTK327994 NTK328000:NTK328006 NTK328012:NTK328018 NTK328024:NTK328030 NTK328036:NTK328042 NTK328048:NTK328054 NTK328060:NTK328066 NTK328072:NTK328078 NTK328084:NTK328090 NTK328096:NTK328102 NTK328108:NTK328114 NTK328120:NTK328126 NTK328132:NTK328138 NTK328144:NTK328150 NTK393524:NTK393530 NTK393536:NTK393542 NTK393548:NTK393554 NTK393560:NTK393566 NTK393572:NTK393578 NTK393584:NTK393590 NTK393596:NTK393602 NTK393608:NTK393614 NTK393620:NTK393626 NTK393632:NTK393638 NTK393644:NTK393650 NTK393656:NTK393662 NTK393668:NTK393674 NTK393680:NTK393686 NTK459060:NTK459066 NTK459072:NTK459078 NTK459084:NTK459090 NTK459096:NTK459102 NTK459108:NTK459114 NTK459120:NTK459126 NTK459132:NTK459138 NTK459144:NTK459150 NTK459156:NTK459162 NTK459168:NTK459174 NTK459180:NTK459186 NTK459192:NTK459198 NTK459204:NTK459210 NTK459216:NTK459222 NTK524596:NTK524602 NTK524608:NTK524614 NTK524620:NTK524626 NTK524632:NTK524638 NTK524644:NTK524650 NTK524656:NTK524662 NTK524668:NTK524674 NTK524680:NTK524686 NTK524692:NTK524698 NTK524704:NTK524710 NTK524716:NTK524722 NTK524728:NTK524734 NTK524740:NTK524746 NTK524752:NTK524758 NTK590132:NTK590138 NTK590144:NTK590150 NTK590156:NTK590162 NTK590168:NTK590174 NTK590180:NTK590186 NTK590192:NTK590198 NTK590204:NTK590210 NTK590216:NTK590222 NTK590228:NTK590234 NTK590240:NTK590246 NTK590252:NTK590258 NTK590264:NTK590270 NTK590276:NTK590282 NTK590288:NTK590294 NTK655668:NTK655674 NTK655680:NTK655686 NTK655692:NTK655698 NTK655704:NTK655710 NTK655716:NTK655722 NTK655728:NTK655734 NTK655740:NTK655746 NTK655752:NTK655758 NTK655764:NTK655770 NTK655776:NTK655782 NTK655788:NTK655794 NTK655800:NTK655806 NTK655812:NTK655818 NTK655824:NTK655830 NTK721204:NTK721210 NTK721216:NTK721222 NTK721228:NTK721234 NTK721240:NTK721246 NTK721252:NTK721258 NTK721264:NTK721270 NTK721276:NTK721282 NTK721288:NTK721294 NTK721300:NTK721306 NTK721312:NTK721318 NTK721324:NTK721330 NTK721336:NTK721342 NTK721348:NTK721354 NTK721360:NTK721366 NTK786740:NTK786746 NTK786752:NTK786758 NTK786764:NTK786770 NTK786776:NTK786782 NTK786788:NTK786794 NTK786800:NTK786806 NTK786812:NTK786818 NTK786824:NTK786830 NTK786836:NTK786842 NTK786848:NTK786854 NTK786860:NTK786866 NTK786872:NTK786878 NTK786884:NTK786890 NTK786896:NTK786902 NTK852276:NTK852282 NTK852288:NTK852294 NTK852300:NTK852306 NTK852312:NTK852318 NTK852324:NTK852330 NTK852336:NTK852342 NTK852348:NTK852354 NTK852360:NTK852366 NTK852372:NTK852378 NTK852384:NTK852390 NTK852396:NTK852402 NTK852408:NTK852414 NTK852420:NTK852426 NTK852432:NTK852438 NTK917812:NTK917818 NTK917824:NTK917830 NTK917836:NTK917842 NTK917848:NTK917854 NTK917860:NTK917866 NTK917872:NTK917878 NTK917884:NTK917890 NTK917896:NTK917902 NTK917908:NTK917914 NTK917920:NTK917926 NTK917932:NTK917938 NTK917944:NTK917950 NTK917956:NTK917962 NTK917968:NTK917974 NTK983348:NTK983354 NTK983360:NTK983366 NTK983372:NTK983378 NTK983384:NTK983390 NTK983396:NTK983402 NTK983408:NTK983414 NTK983420:NTK983426 NTK983432:NTK983438 NTK983444:NTK983450 NTK983456:NTK983462 NTK983468:NTK983474 NTK983480:NTK983486 NTK983492:NTK983498 NTK983504:NTK983510 ODG77:ODG83 ODG89:ODG95 ODG101:ODG107 ODG113:ODG119 ODG125:ODG131 ODG137:ODG143 ODG149:ODG155 ODG161:ODG167 ODG173:ODG179 ODG185:ODG191 ODG197:ODG203 ODG209:ODG215 ODG221:ODG227 ODG233:ODG239 ODG65844:ODG65850 ODG65856:ODG65862 ODG65868:ODG65874 ODG65880:ODG65886 ODG65892:ODG65898 ODG65904:ODG65910 ODG65916:ODG65922 ODG65928:ODG65934 ODG65940:ODG65946 ODG65952:ODG65958 ODG65964:ODG65970 ODG65976:ODG65982 ODG65988:ODG65994 ODG66000:ODG66006 ODG131380:ODG131386 ODG131392:ODG131398 ODG131404:ODG131410 ODG131416:ODG131422 ODG131428:ODG131434 ODG131440:ODG131446 ODG131452:ODG131458 ODG131464:ODG131470 ODG131476:ODG131482 ODG131488:ODG131494 ODG131500:ODG131506 ODG131512:ODG131518 ODG131524:ODG131530 ODG131536:ODG131542 ODG196916:ODG196922 ODG196928:ODG196934 ODG196940:ODG196946 ODG196952:ODG196958 ODG196964:ODG196970 ODG196976:ODG196982 ODG196988:ODG196994 ODG197000:ODG197006 ODG197012:ODG197018 ODG197024:ODG197030 ODG197036:ODG197042 ODG197048:ODG197054 ODG197060:ODG197066 ODG197072:ODG197078 ODG262452:ODG262458 ODG262464:ODG262470 ODG262476:ODG262482 ODG262488:ODG262494 ODG262500:ODG262506 ODG262512:ODG262518 ODG262524:ODG262530 ODG262536:ODG262542 ODG262548:ODG262554 ODG262560:ODG262566 ODG262572:ODG262578 ODG262584:ODG262590 ODG262596:ODG262602 ODG262608:ODG262614 ODG327988:ODG327994 ODG328000:ODG328006 ODG328012:ODG328018 ODG328024:ODG328030 ODG328036:ODG328042 ODG328048:ODG328054 ODG328060:ODG328066 ODG328072:ODG328078 ODG328084:ODG328090 ODG328096:ODG328102 ODG328108:ODG328114 ODG328120:ODG328126 ODG328132:ODG328138 ODG328144:ODG328150 ODG393524:ODG393530 ODG393536:ODG393542 ODG393548:ODG393554 ODG393560:ODG393566 ODG393572:ODG393578 ODG393584:ODG393590 ODG393596:ODG393602 ODG393608:ODG393614 ODG393620:ODG393626 ODG393632:ODG393638 ODG393644:ODG393650 ODG393656:ODG393662 ODG393668:ODG393674 ODG393680:ODG393686 ODG459060:ODG459066 ODG459072:ODG459078 ODG459084:ODG459090 ODG459096:ODG459102 ODG459108:ODG459114 ODG459120:ODG459126 ODG459132:ODG459138 ODG459144:ODG459150 ODG459156:ODG459162 ODG459168:ODG459174 ODG459180:ODG459186 ODG459192:ODG459198 ODG459204:ODG459210 ODG459216:ODG459222 ODG524596:ODG524602 ODG524608:ODG524614 ODG524620:ODG524626 ODG524632:ODG524638 ODG524644:ODG524650 ODG524656:ODG524662 ODG524668:ODG524674 ODG524680:ODG524686 ODG524692:ODG524698 ODG524704:ODG524710 ODG524716:ODG524722 ODG524728:ODG524734 ODG524740:ODG524746 ODG524752:ODG524758 ODG590132:ODG590138 ODG590144:ODG590150 ODG590156:ODG590162 ODG590168:ODG590174 ODG590180:ODG590186 ODG590192:ODG590198 ODG590204:ODG590210 ODG590216:ODG590222 ODG590228:ODG590234 ODG590240:ODG590246 ODG590252:ODG590258 ODG590264:ODG590270 ODG590276:ODG590282 ODG590288:ODG590294 ODG655668:ODG655674 ODG655680:ODG655686 ODG655692:ODG655698 ODG655704:ODG655710 ODG655716:ODG655722 ODG655728:ODG655734 ODG655740:ODG655746 ODG655752:ODG655758 ODG655764:ODG655770 ODG655776:ODG655782 ODG655788:ODG655794 ODG655800:ODG655806 ODG655812:ODG655818 ODG655824:ODG655830 ODG721204:ODG721210 ODG721216:ODG721222 ODG721228:ODG721234 ODG721240:ODG721246 ODG721252:ODG721258 ODG721264:ODG721270 ODG721276:ODG721282 ODG721288:ODG721294 ODG721300:ODG721306 ODG721312:ODG721318 ODG721324:ODG721330 ODG721336:ODG721342 ODG721348:ODG721354 ODG721360:ODG721366 ODG786740:ODG786746 ODG786752:ODG786758 ODG786764:ODG786770 ODG786776:ODG786782 ODG786788:ODG786794 ODG786800:ODG786806 ODG786812:ODG786818 ODG786824:ODG786830 ODG786836:ODG786842 ODG786848:ODG786854 ODG786860:ODG786866 ODG786872:ODG786878 ODG786884:ODG786890 ODG786896:ODG786902 ODG852276:ODG852282 ODG852288:ODG852294 ODG852300:ODG852306 ODG852312:ODG852318 ODG852324:ODG852330 ODG852336:ODG852342 ODG852348:ODG852354 ODG852360:ODG852366 ODG852372:ODG852378 ODG852384:ODG852390 ODG852396:ODG852402 ODG852408:ODG852414 ODG852420:ODG852426 ODG852432:ODG852438 ODG917812:ODG917818 ODG917824:ODG917830 ODG917836:ODG917842 ODG917848:ODG917854 ODG917860:ODG917866 ODG917872:ODG917878 ODG917884:ODG917890 ODG917896:ODG917902 ODG917908:ODG917914 ODG917920:ODG917926 ODG917932:ODG917938 ODG917944:ODG917950 ODG917956:ODG917962 ODG917968:ODG917974 ODG983348:ODG983354 ODG983360:ODG983366 ODG983372:ODG983378 ODG983384:ODG983390 ODG983396:ODG983402 ODG983408:ODG983414 ODG983420:ODG983426 ODG983432:ODG983438 ODG983444:ODG983450 ODG983456:ODG983462 ODG983468:ODG983474 ODG983480:ODG983486 ODG983492:ODG983498 ODG983504:ODG983510 ONC77:ONC83 ONC89:ONC95 ONC101:ONC107 ONC113:ONC119 ONC125:ONC131 ONC137:ONC143 ONC149:ONC155 ONC161:ONC167 ONC173:ONC179 ONC185:ONC191 ONC197:ONC203 ONC209:ONC215 ONC221:ONC227 ONC233:ONC239 ONC65844:ONC65850 ONC65856:ONC65862 ONC65868:ONC65874 ONC65880:ONC65886 ONC65892:ONC65898 ONC65904:ONC65910 ONC65916:ONC65922 ONC65928:ONC65934 ONC65940:ONC65946 ONC65952:ONC65958 ONC65964:ONC65970 ONC65976:ONC65982 ONC65988:ONC65994 ONC66000:ONC66006 ONC131380:ONC131386 ONC131392:ONC131398 ONC131404:ONC131410 ONC131416:ONC131422 ONC131428:ONC131434 ONC131440:ONC131446 ONC131452:ONC131458 ONC131464:ONC131470 ONC131476:ONC131482 ONC131488:ONC131494 ONC131500:ONC131506 ONC131512:ONC131518 ONC131524:ONC131530 ONC131536:ONC131542 ONC196916:ONC196922 ONC196928:ONC196934 ONC196940:ONC196946 ONC196952:ONC196958 ONC196964:ONC196970 ONC196976:ONC196982 ONC196988:ONC196994 ONC197000:ONC197006 ONC197012:ONC197018 ONC197024:ONC197030 ONC197036:ONC197042 ONC197048:ONC197054 ONC197060:ONC197066 ONC197072:ONC197078 ONC262452:ONC262458 ONC262464:ONC262470 ONC262476:ONC262482 ONC262488:ONC262494 ONC262500:ONC262506 ONC262512:ONC262518 ONC262524:ONC262530 ONC262536:ONC262542 ONC262548:ONC262554 ONC262560:ONC262566 ONC262572:ONC262578 ONC262584:ONC262590 ONC262596:ONC262602 ONC262608:ONC262614 ONC327988:ONC327994 ONC328000:ONC328006 ONC328012:ONC328018 ONC328024:ONC328030 ONC328036:ONC328042 ONC328048:ONC328054 ONC328060:ONC328066 ONC328072:ONC328078 ONC328084:ONC328090 ONC328096:ONC328102 ONC328108:ONC328114 ONC328120:ONC328126 ONC328132:ONC328138 ONC328144:ONC328150 ONC393524:ONC393530 ONC393536:ONC393542 ONC393548:ONC393554 ONC393560:ONC393566 ONC393572:ONC393578 ONC393584:ONC393590 ONC393596:ONC393602 ONC393608:ONC393614 ONC393620:ONC393626 ONC393632:ONC393638 ONC393644:ONC393650 ONC393656:ONC393662 ONC393668:ONC393674 ONC393680:ONC393686 ONC459060:ONC459066 ONC459072:ONC459078 ONC459084:ONC459090 ONC459096:ONC459102 ONC459108:ONC459114 ONC459120:ONC459126 ONC459132:ONC459138 ONC459144:ONC459150 ONC459156:ONC459162 ONC459168:ONC459174 ONC459180:ONC459186 ONC459192:ONC459198 ONC459204:ONC459210 ONC459216:ONC459222 ONC524596:ONC524602 ONC524608:ONC524614 ONC524620:ONC524626 ONC524632:ONC524638 ONC524644:ONC524650 ONC524656:ONC524662 ONC524668:ONC524674 ONC524680:ONC524686 ONC524692:ONC524698 ONC524704:ONC524710 ONC524716:ONC524722 ONC524728:ONC524734 ONC524740:ONC524746 ONC524752:ONC524758 ONC590132:ONC590138 ONC590144:ONC590150 ONC590156:ONC590162 ONC590168:ONC590174 ONC590180:ONC590186 ONC590192:ONC590198 ONC590204:ONC590210 ONC590216:ONC590222 ONC590228:ONC590234 ONC590240:ONC590246 ONC590252:ONC590258 ONC590264:ONC590270 ONC590276:ONC590282 ONC590288:ONC590294 ONC655668:ONC655674 ONC655680:ONC655686 ONC655692:ONC655698 ONC655704:ONC655710 ONC655716:ONC655722 ONC655728:ONC655734 ONC655740:ONC655746 ONC655752:ONC655758 ONC655764:ONC655770 ONC655776:ONC655782 ONC655788:ONC655794 ONC655800:ONC655806 ONC655812:ONC655818 ONC655824:ONC655830 ONC721204:ONC721210 ONC721216:ONC721222 ONC721228:ONC721234 ONC721240:ONC721246 ONC721252:ONC721258 ONC721264:ONC721270 ONC721276:ONC721282 ONC721288:ONC721294 ONC721300:ONC721306 ONC721312:ONC721318 ONC721324:ONC721330 ONC721336:ONC721342 ONC721348:ONC721354 ONC721360:ONC721366 ONC786740:ONC786746 ONC786752:ONC786758 ONC786764:ONC786770 ONC786776:ONC786782 ONC786788:ONC786794 ONC786800:ONC786806 ONC786812:ONC786818 ONC786824:ONC786830 ONC786836:ONC786842 ONC786848:ONC786854 ONC786860:ONC786866 ONC786872:ONC786878 ONC786884:ONC786890 ONC786896:ONC786902 ONC852276:ONC852282 ONC852288:ONC852294 ONC852300:ONC852306 ONC852312:ONC852318 ONC852324:ONC852330 ONC852336:ONC852342 ONC852348:ONC852354 ONC852360:ONC852366 ONC852372:ONC852378 ONC852384:ONC852390 ONC852396:ONC852402 ONC852408:ONC852414 ONC852420:ONC852426 ONC852432:ONC852438 ONC917812:ONC917818 ONC917824:ONC917830 ONC917836:ONC917842 ONC917848:ONC917854 ONC917860:ONC917866 ONC917872:ONC917878 ONC917884:ONC917890 ONC917896:ONC917902 ONC917908:ONC917914 ONC917920:ONC917926 ONC917932:ONC917938 ONC917944:ONC917950 ONC917956:ONC917962 ONC917968:ONC917974 ONC983348:ONC983354 ONC983360:ONC983366 ONC983372:ONC983378 ONC983384:ONC983390 ONC983396:ONC983402 ONC983408:ONC983414 ONC983420:ONC983426 ONC983432:ONC983438 ONC983444:ONC983450 ONC983456:ONC983462 ONC983468:ONC983474 ONC983480:ONC983486 ONC983492:ONC983498 ONC983504:ONC983510 OWY77:OWY83 OWY89:OWY95 OWY101:OWY107 OWY113:OWY119 OWY125:OWY131 OWY137:OWY143 OWY149:OWY155 OWY161:OWY167 OWY173:OWY179 OWY185:OWY191 OWY197:OWY203 OWY209:OWY215 OWY221:OWY227 OWY233:OWY239 OWY65844:OWY65850 OWY65856:OWY65862 OWY65868:OWY65874 OWY65880:OWY65886 OWY65892:OWY65898 OWY65904:OWY65910 OWY65916:OWY65922 OWY65928:OWY65934 OWY65940:OWY65946 OWY65952:OWY65958 OWY65964:OWY65970 OWY65976:OWY65982 OWY65988:OWY65994 OWY66000:OWY66006 OWY131380:OWY131386 OWY131392:OWY131398 OWY131404:OWY131410 OWY131416:OWY131422 OWY131428:OWY131434 OWY131440:OWY131446 OWY131452:OWY131458 OWY131464:OWY131470 OWY131476:OWY131482 OWY131488:OWY131494 OWY131500:OWY131506 OWY131512:OWY131518 OWY131524:OWY131530 OWY131536:OWY131542 OWY196916:OWY196922 OWY196928:OWY196934 OWY196940:OWY196946 OWY196952:OWY196958 OWY196964:OWY196970 OWY196976:OWY196982 OWY196988:OWY196994 OWY197000:OWY197006 OWY197012:OWY197018 OWY197024:OWY197030 OWY197036:OWY197042 OWY197048:OWY197054 OWY197060:OWY197066 OWY197072:OWY197078 OWY262452:OWY262458 OWY262464:OWY262470 OWY262476:OWY262482 OWY262488:OWY262494 OWY262500:OWY262506 OWY262512:OWY262518 OWY262524:OWY262530 OWY262536:OWY262542 OWY262548:OWY262554 OWY262560:OWY262566 OWY262572:OWY262578 OWY262584:OWY262590 OWY262596:OWY262602 OWY262608:OWY262614 OWY327988:OWY327994 OWY328000:OWY328006 OWY328012:OWY328018 OWY328024:OWY328030 OWY328036:OWY328042 OWY328048:OWY328054 OWY328060:OWY328066 OWY328072:OWY328078 OWY328084:OWY328090 OWY328096:OWY328102 OWY328108:OWY328114 OWY328120:OWY328126 OWY328132:OWY328138 OWY328144:OWY328150 OWY393524:OWY393530 OWY393536:OWY393542 OWY393548:OWY393554 OWY393560:OWY393566 OWY393572:OWY393578 OWY393584:OWY393590 OWY393596:OWY393602 OWY393608:OWY393614 OWY393620:OWY393626 OWY393632:OWY393638 OWY393644:OWY393650 OWY393656:OWY393662 OWY393668:OWY393674 OWY393680:OWY393686 OWY459060:OWY459066 OWY459072:OWY459078 OWY459084:OWY459090 OWY459096:OWY459102 OWY459108:OWY459114 OWY459120:OWY459126 OWY459132:OWY459138 OWY459144:OWY459150 OWY459156:OWY459162 OWY459168:OWY459174 OWY459180:OWY459186 OWY459192:OWY459198 OWY459204:OWY459210 OWY459216:OWY459222 OWY524596:OWY524602 OWY524608:OWY524614 OWY524620:OWY524626 OWY524632:OWY524638 OWY524644:OWY524650 OWY524656:OWY524662 OWY524668:OWY524674 OWY524680:OWY524686 OWY524692:OWY524698 OWY524704:OWY524710 OWY524716:OWY524722 OWY524728:OWY524734 OWY524740:OWY524746 OWY524752:OWY524758 OWY590132:OWY590138 OWY590144:OWY590150 OWY590156:OWY590162 OWY590168:OWY590174 OWY590180:OWY590186 OWY590192:OWY590198 OWY590204:OWY590210 OWY590216:OWY590222 OWY590228:OWY590234 OWY590240:OWY590246 OWY590252:OWY590258 OWY590264:OWY590270 OWY590276:OWY590282 OWY590288:OWY590294 OWY655668:OWY655674 OWY655680:OWY655686 OWY655692:OWY655698 OWY655704:OWY655710 OWY655716:OWY655722 OWY655728:OWY655734 OWY655740:OWY655746 OWY655752:OWY655758 OWY655764:OWY655770 OWY655776:OWY655782 OWY655788:OWY655794 OWY655800:OWY655806 OWY655812:OWY655818 OWY655824:OWY655830 OWY721204:OWY721210 OWY721216:OWY721222 OWY721228:OWY721234 OWY721240:OWY721246 OWY721252:OWY721258 OWY721264:OWY721270 OWY721276:OWY721282 OWY721288:OWY721294 OWY721300:OWY721306 OWY721312:OWY721318 OWY721324:OWY721330 OWY721336:OWY721342 OWY721348:OWY721354 OWY721360:OWY721366 OWY786740:OWY786746 OWY786752:OWY786758 OWY786764:OWY786770 OWY786776:OWY786782 OWY786788:OWY786794 OWY786800:OWY786806 OWY786812:OWY786818 OWY786824:OWY786830 OWY786836:OWY786842 OWY786848:OWY786854 OWY786860:OWY786866 OWY786872:OWY786878 OWY786884:OWY786890 OWY786896:OWY786902 OWY852276:OWY852282 OWY852288:OWY852294 OWY852300:OWY852306 OWY852312:OWY852318 OWY852324:OWY852330 OWY852336:OWY852342 OWY852348:OWY852354 OWY852360:OWY852366 OWY852372:OWY852378 OWY852384:OWY852390 OWY852396:OWY852402 OWY852408:OWY852414 OWY852420:OWY852426 OWY852432:OWY852438 OWY917812:OWY917818 OWY917824:OWY917830 OWY917836:OWY917842 OWY917848:OWY917854 OWY917860:OWY917866 OWY917872:OWY917878 OWY917884:OWY917890 OWY917896:OWY917902 OWY917908:OWY917914 OWY917920:OWY917926 OWY917932:OWY917938 OWY917944:OWY917950 OWY917956:OWY917962 OWY917968:OWY917974 OWY983348:OWY983354 OWY983360:OWY983366 OWY983372:OWY983378 OWY983384:OWY983390 OWY983396:OWY983402 OWY983408:OWY983414 OWY983420:OWY983426 OWY983432:OWY983438 OWY983444:OWY983450 OWY983456:OWY983462 OWY983468:OWY983474 OWY983480:OWY983486 OWY983492:OWY983498 OWY983504:OWY983510 PGU77:PGU83 PGU89:PGU95 PGU101:PGU107 PGU113:PGU119 PGU125:PGU131 PGU137:PGU143 PGU149:PGU155 PGU161:PGU167 PGU173:PGU179 PGU185:PGU191 PGU197:PGU203 PGU209:PGU215 PGU221:PGU227 PGU233:PGU239 PGU65844:PGU65850 PGU65856:PGU65862 PGU65868:PGU65874 PGU65880:PGU65886 PGU65892:PGU65898 PGU65904:PGU65910 PGU65916:PGU65922 PGU65928:PGU65934 PGU65940:PGU65946 PGU65952:PGU65958 PGU65964:PGU65970 PGU65976:PGU65982 PGU65988:PGU65994 PGU66000:PGU66006 PGU131380:PGU131386 PGU131392:PGU131398 PGU131404:PGU131410 PGU131416:PGU131422 PGU131428:PGU131434 PGU131440:PGU131446 PGU131452:PGU131458 PGU131464:PGU131470 PGU131476:PGU131482 PGU131488:PGU131494 PGU131500:PGU131506 PGU131512:PGU131518 PGU131524:PGU131530 PGU131536:PGU131542 PGU196916:PGU196922 PGU196928:PGU196934 PGU196940:PGU196946 PGU196952:PGU196958 PGU196964:PGU196970 PGU196976:PGU196982 PGU196988:PGU196994 PGU197000:PGU197006 PGU197012:PGU197018 PGU197024:PGU197030 PGU197036:PGU197042 PGU197048:PGU197054 PGU197060:PGU197066 PGU197072:PGU197078 PGU262452:PGU262458 PGU262464:PGU262470 PGU262476:PGU262482 PGU262488:PGU262494 PGU262500:PGU262506 PGU262512:PGU262518 PGU262524:PGU262530 PGU262536:PGU262542 PGU262548:PGU262554 PGU262560:PGU262566 PGU262572:PGU262578 PGU262584:PGU262590 PGU262596:PGU262602 PGU262608:PGU262614 PGU327988:PGU327994 PGU328000:PGU328006 PGU328012:PGU328018 PGU328024:PGU328030 PGU328036:PGU328042 PGU328048:PGU328054 PGU328060:PGU328066 PGU328072:PGU328078 PGU328084:PGU328090 PGU328096:PGU328102 PGU328108:PGU328114 PGU328120:PGU328126 PGU328132:PGU328138 PGU328144:PGU328150 PGU393524:PGU393530 PGU393536:PGU393542 PGU393548:PGU393554 PGU393560:PGU393566 PGU393572:PGU393578 PGU393584:PGU393590 PGU393596:PGU393602 PGU393608:PGU393614 PGU393620:PGU393626 PGU393632:PGU393638 PGU393644:PGU393650 PGU393656:PGU393662 PGU393668:PGU393674 PGU393680:PGU393686 PGU459060:PGU459066 PGU459072:PGU459078 PGU459084:PGU459090 PGU459096:PGU459102 PGU459108:PGU459114 PGU459120:PGU459126 PGU459132:PGU459138 PGU459144:PGU459150 PGU459156:PGU459162 PGU459168:PGU459174 PGU459180:PGU459186 PGU459192:PGU459198 PGU459204:PGU459210 PGU459216:PGU459222 PGU524596:PGU524602 PGU524608:PGU524614 PGU524620:PGU524626 PGU524632:PGU524638 PGU524644:PGU524650 PGU524656:PGU524662 PGU524668:PGU524674 PGU524680:PGU524686 PGU524692:PGU524698 PGU524704:PGU524710 PGU524716:PGU524722 PGU524728:PGU524734 PGU524740:PGU524746 PGU524752:PGU524758 PGU590132:PGU590138 PGU590144:PGU590150 PGU590156:PGU590162 PGU590168:PGU590174 PGU590180:PGU590186 PGU590192:PGU590198 PGU590204:PGU590210 PGU590216:PGU590222 PGU590228:PGU590234 PGU590240:PGU590246 PGU590252:PGU590258 PGU590264:PGU590270 PGU590276:PGU590282 PGU590288:PGU590294 PGU655668:PGU655674 PGU655680:PGU655686 PGU655692:PGU655698 PGU655704:PGU655710 PGU655716:PGU655722 PGU655728:PGU655734 PGU655740:PGU655746 PGU655752:PGU655758 PGU655764:PGU655770 PGU655776:PGU655782 PGU655788:PGU655794 PGU655800:PGU655806 PGU655812:PGU655818 PGU655824:PGU655830 PGU721204:PGU721210 PGU721216:PGU721222 PGU721228:PGU721234 PGU721240:PGU721246 PGU721252:PGU721258 PGU721264:PGU721270 PGU721276:PGU721282 PGU721288:PGU721294 PGU721300:PGU721306 PGU721312:PGU721318 PGU721324:PGU721330 PGU721336:PGU721342 PGU721348:PGU721354 PGU721360:PGU721366 PGU786740:PGU786746 PGU786752:PGU786758 PGU786764:PGU786770 PGU786776:PGU786782 PGU786788:PGU786794 PGU786800:PGU786806 PGU786812:PGU786818 PGU786824:PGU786830 PGU786836:PGU786842 PGU786848:PGU786854 PGU786860:PGU786866 PGU786872:PGU786878 PGU786884:PGU786890 PGU786896:PGU786902 PGU852276:PGU852282 PGU852288:PGU852294 PGU852300:PGU852306 PGU852312:PGU852318 PGU852324:PGU852330 PGU852336:PGU852342 PGU852348:PGU852354 PGU852360:PGU852366 PGU852372:PGU852378 PGU852384:PGU852390 PGU852396:PGU852402 PGU852408:PGU852414 PGU852420:PGU852426 PGU852432:PGU852438 PGU917812:PGU917818 PGU917824:PGU917830 PGU917836:PGU917842 PGU917848:PGU917854 PGU917860:PGU917866 PGU917872:PGU917878 PGU917884:PGU917890 PGU917896:PGU917902 PGU917908:PGU917914 PGU917920:PGU917926 PGU917932:PGU917938 PGU917944:PGU917950 PGU917956:PGU917962 PGU917968:PGU917974 PGU983348:PGU983354 PGU983360:PGU983366 PGU983372:PGU983378 PGU983384:PGU983390 PGU983396:PGU983402 PGU983408:PGU983414 PGU983420:PGU983426 PGU983432:PGU983438 PGU983444:PGU983450 PGU983456:PGU983462 PGU983468:PGU983474 PGU983480:PGU983486 PGU983492:PGU983498 PGU983504:PGU983510 PQQ77:PQQ83 PQQ89:PQQ95 PQQ101:PQQ107 PQQ113:PQQ119 PQQ125:PQQ131 PQQ137:PQQ143 PQQ149:PQQ155 PQQ161:PQQ167 PQQ173:PQQ179 PQQ185:PQQ191 PQQ197:PQQ203 PQQ209:PQQ215 PQQ221:PQQ227 PQQ233:PQQ239 PQQ65844:PQQ65850 PQQ65856:PQQ65862 PQQ65868:PQQ65874 PQQ65880:PQQ65886 PQQ65892:PQQ65898 PQQ65904:PQQ65910 PQQ65916:PQQ65922 PQQ65928:PQQ65934 PQQ65940:PQQ65946 PQQ65952:PQQ65958 PQQ65964:PQQ65970 PQQ65976:PQQ65982 PQQ65988:PQQ65994 PQQ66000:PQQ66006 PQQ131380:PQQ131386 PQQ131392:PQQ131398 PQQ131404:PQQ131410 PQQ131416:PQQ131422 PQQ131428:PQQ131434 PQQ131440:PQQ131446 PQQ131452:PQQ131458 PQQ131464:PQQ131470 PQQ131476:PQQ131482 PQQ131488:PQQ131494 PQQ131500:PQQ131506 PQQ131512:PQQ131518 PQQ131524:PQQ131530 PQQ131536:PQQ131542 PQQ196916:PQQ196922 PQQ196928:PQQ196934 PQQ196940:PQQ196946 PQQ196952:PQQ196958 PQQ196964:PQQ196970 PQQ196976:PQQ196982 PQQ196988:PQQ196994 PQQ197000:PQQ197006 PQQ197012:PQQ197018 PQQ197024:PQQ197030 PQQ197036:PQQ197042 PQQ197048:PQQ197054 PQQ197060:PQQ197066 PQQ197072:PQQ197078 PQQ262452:PQQ262458 PQQ262464:PQQ262470 PQQ262476:PQQ262482 PQQ262488:PQQ262494 PQQ262500:PQQ262506 PQQ262512:PQQ262518 PQQ262524:PQQ262530 PQQ262536:PQQ262542 PQQ262548:PQQ262554 PQQ262560:PQQ262566 PQQ262572:PQQ262578 PQQ262584:PQQ262590 PQQ262596:PQQ262602 PQQ262608:PQQ262614 PQQ327988:PQQ327994 PQQ328000:PQQ328006 PQQ328012:PQQ328018 PQQ328024:PQQ328030 PQQ328036:PQQ328042 PQQ328048:PQQ328054 PQQ328060:PQQ328066 PQQ328072:PQQ328078 PQQ328084:PQQ328090 PQQ328096:PQQ328102 PQQ328108:PQQ328114 PQQ328120:PQQ328126 PQQ328132:PQQ328138 PQQ328144:PQQ328150 PQQ393524:PQQ393530 PQQ393536:PQQ393542 PQQ393548:PQQ393554 PQQ393560:PQQ393566 PQQ393572:PQQ393578 PQQ393584:PQQ393590 PQQ393596:PQQ393602 PQQ393608:PQQ393614 PQQ393620:PQQ393626 PQQ393632:PQQ393638 PQQ393644:PQQ393650 PQQ393656:PQQ393662 PQQ393668:PQQ393674 PQQ393680:PQQ393686 PQQ459060:PQQ459066 PQQ459072:PQQ459078 PQQ459084:PQQ459090 PQQ459096:PQQ459102 PQQ459108:PQQ459114 PQQ459120:PQQ459126 PQQ459132:PQQ459138 PQQ459144:PQQ459150 PQQ459156:PQQ459162 PQQ459168:PQQ459174 PQQ459180:PQQ459186 PQQ459192:PQQ459198 PQQ459204:PQQ459210 PQQ459216:PQQ459222 PQQ524596:PQQ524602 PQQ524608:PQQ524614 PQQ524620:PQQ524626 PQQ524632:PQQ524638 PQQ524644:PQQ524650 PQQ524656:PQQ524662 PQQ524668:PQQ524674 PQQ524680:PQQ524686 PQQ524692:PQQ524698 PQQ524704:PQQ524710 PQQ524716:PQQ524722 PQQ524728:PQQ524734 PQQ524740:PQQ524746 PQQ524752:PQQ524758 PQQ590132:PQQ590138 PQQ590144:PQQ590150 PQQ590156:PQQ590162 PQQ590168:PQQ590174 PQQ590180:PQQ590186 PQQ590192:PQQ590198 PQQ590204:PQQ590210 PQQ590216:PQQ590222 PQQ590228:PQQ590234 PQQ590240:PQQ590246 PQQ590252:PQQ590258 PQQ590264:PQQ590270 PQQ590276:PQQ590282 PQQ590288:PQQ590294 PQQ655668:PQQ655674 PQQ655680:PQQ655686 PQQ655692:PQQ655698 PQQ655704:PQQ655710 PQQ655716:PQQ655722 PQQ655728:PQQ655734 PQQ655740:PQQ655746 PQQ655752:PQQ655758 PQQ655764:PQQ655770 PQQ655776:PQQ655782 PQQ655788:PQQ655794 PQQ655800:PQQ655806 PQQ655812:PQQ655818 PQQ655824:PQQ655830 PQQ721204:PQQ721210 PQQ721216:PQQ721222 PQQ721228:PQQ721234 PQQ721240:PQQ721246 PQQ721252:PQQ721258 PQQ721264:PQQ721270 PQQ721276:PQQ721282 PQQ721288:PQQ721294 PQQ721300:PQQ721306 PQQ721312:PQQ721318 PQQ721324:PQQ721330 PQQ721336:PQQ721342 PQQ721348:PQQ721354 PQQ721360:PQQ721366 PQQ786740:PQQ786746 PQQ786752:PQQ786758 PQQ786764:PQQ786770 PQQ786776:PQQ786782 PQQ786788:PQQ786794 PQQ786800:PQQ786806 PQQ786812:PQQ786818 PQQ786824:PQQ786830 PQQ786836:PQQ786842 PQQ786848:PQQ786854 PQQ786860:PQQ786866 PQQ786872:PQQ786878 PQQ786884:PQQ786890 PQQ786896:PQQ786902 PQQ852276:PQQ852282 PQQ852288:PQQ852294 PQQ852300:PQQ852306 PQQ852312:PQQ852318 PQQ852324:PQQ852330 PQQ852336:PQQ852342 PQQ852348:PQQ852354 PQQ852360:PQQ852366 PQQ852372:PQQ852378 PQQ852384:PQQ852390 PQQ852396:PQQ852402 PQQ852408:PQQ852414 PQQ852420:PQQ852426 PQQ852432:PQQ852438 PQQ917812:PQQ917818 PQQ917824:PQQ917830 PQQ917836:PQQ917842 PQQ917848:PQQ917854 PQQ917860:PQQ917866 PQQ917872:PQQ917878 PQQ917884:PQQ917890 PQQ917896:PQQ917902 PQQ917908:PQQ917914 PQQ917920:PQQ917926 PQQ917932:PQQ917938 PQQ917944:PQQ917950 PQQ917956:PQQ917962 PQQ917968:PQQ917974 PQQ983348:PQQ983354 PQQ983360:PQQ983366 PQQ983372:PQQ983378 PQQ983384:PQQ983390 PQQ983396:PQQ983402 PQQ983408:PQQ983414 PQQ983420:PQQ983426 PQQ983432:PQQ983438 PQQ983444:PQQ983450 PQQ983456:PQQ983462 PQQ983468:PQQ983474 PQQ983480:PQQ983486 PQQ983492:PQQ983498 PQQ983504:PQQ983510 QAM77:QAM83 QAM89:QAM95 QAM101:QAM107 QAM113:QAM119 QAM125:QAM131 QAM137:QAM143 QAM149:QAM155 QAM161:QAM167 QAM173:QAM179 QAM185:QAM191 QAM197:QAM203 QAM209:QAM215 QAM221:QAM227 QAM233:QAM239 QAM65844:QAM65850 QAM65856:QAM65862 QAM65868:QAM65874 QAM65880:QAM65886 QAM65892:QAM65898 QAM65904:QAM65910 QAM65916:QAM65922 QAM65928:QAM65934 QAM65940:QAM65946 QAM65952:QAM65958 QAM65964:QAM65970 QAM65976:QAM65982 QAM65988:QAM65994 QAM66000:QAM66006 QAM131380:QAM131386 QAM131392:QAM131398 QAM131404:QAM131410 QAM131416:QAM131422 QAM131428:QAM131434 QAM131440:QAM131446 QAM131452:QAM131458 QAM131464:QAM131470 QAM131476:QAM131482 QAM131488:QAM131494 QAM131500:QAM131506 QAM131512:QAM131518 QAM131524:QAM131530 QAM131536:QAM131542 QAM196916:QAM196922 QAM196928:QAM196934 QAM196940:QAM196946 QAM196952:QAM196958 QAM196964:QAM196970 QAM196976:QAM196982 QAM196988:QAM196994 QAM197000:QAM197006 QAM197012:QAM197018 QAM197024:QAM197030 QAM197036:QAM197042 QAM197048:QAM197054 QAM197060:QAM197066 QAM197072:QAM197078 QAM262452:QAM262458 QAM262464:QAM262470 QAM262476:QAM262482 QAM262488:QAM262494 QAM262500:QAM262506 QAM262512:QAM262518 QAM262524:QAM262530 QAM262536:QAM262542 QAM262548:QAM262554 QAM262560:QAM262566 QAM262572:QAM262578 QAM262584:QAM262590 QAM262596:QAM262602 QAM262608:QAM262614 QAM327988:QAM327994 QAM328000:QAM328006 QAM328012:QAM328018 QAM328024:QAM328030 QAM328036:QAM328042 QAM328048:QAM328054 QAM328060:QAM328066 QAM328072:QAM328078 QAM328084:QAM328090 QAM328096:QAM328102 QAM328108:QAM328114 QAM328120:QAM328126 QAM328132:QAM328138 QAM328144:QAM328150 QAM393524:QAM393530 QAM393536:QAM393542 QAM393548:QAM393554 QAM393560:QAM393566 QAM393572:QAM393578 QAM393584:QAM393590 QAM393596:QAM393602 QAM393608:QAM393614 QAM393620:QAM393626 QAM393632:QAM393638 QAM393644:QAM393650 QAM393656:QAM393662 QAM393668:QAM393674 QAM393680:QAM393686 QAM459060:QAM459066 QAM459072:QAM459078 QAM459084:QAM459090 QAM459096:QAM459102 QAM459108:QAM459114 QAM459120:QAM459126 QAM459132:QAM459138 QAM459144:QAM459150 QAM459156:QAM459162 QAM459168:QAM459174 QAM459180:QAM459186 QAM459192:QAM459198 QAM459204:QAM459210 QAM459216:QAM459222 QAM524596:QAM524602 QAM524608:QAM524614 QAM524620:QAM524626 QAM524632:QAM524638 QAM524644:QAM524650 QAM524656:QAM524662 QAM524668:QAM524674 QAM524680:QAM524686 QAM524692:QAM524698 QAM524704:QAM524710 QAM524716:QAM524722 QAM524728:QAM524734 QAM524740:QAM524746 QAM524752:QAM524758 QAM590132:QAM590138 QAM590144:QAM590150 QAM590156:QAM590162 QAM590168:QAM590174 QAM590180:QAM590186 QAM590192:QAM590198 QAM590204:QAM590210 QAM590216:QAM590222 QAM590228:QAM590234 QAM590240:QAM590246 QAM590252:QAM590258 QAM590264:QAM590270 QAM590276:QAM590282 QAM590288:QAM590294 QAM655668:QAM655674 QAM655680:QAM655686 QAM655692:QAM655698 QAM655704:QAM655710 QAM655716:QAM655722 QAM655728:QAM655734 QAM655740:QAM655746 QAM655752:QAM655758 QAM655764:QAM655770 QAM655776:QAM655782 QAM655788:QAM655794 QAM655800:QAM655806 QAM655812:QAM655818 QAM655824:QAM655830 QAM721204:QAM721210 QAM721216:QAM721222 QAM721228:QAM721234 QAM721240:QAM721246 QAM721252:QAM721258 QAM721264:QAM721270 QAM721276:QAM721282 QAM721288:QAM721294 QAM721300:QAM721306 QAM721312:QAM721318 QAM721324:QAM721330 QAM721336:QAM721342 QAM721348:QAM721354 QAM721360:QAM721366 QAM786740:QAM786746 QAM786752:QAM786758 QAM786764:QAM786770 QAM786776:QAM786782 QAM786788:QAM786794 QAM786800:QAM786806 QAM786812:QAM786818 QAM786824:QAM786830 QAM786836:QAM786842 QAM786848:QAM786854 QAM786860:QAM786866 QAM786872:QAM786878 QAM786884:QAM786890 QAM786896:QAM786902 QAM852276:QAM852282 QAM852288:QAM852294 QAM852300:QAM852306 QAM852312:QAM852318 QAM852324:QAM852330 QAM852336:QAM852342 QAM852348:QAM852354 QAM852360:QAM852366 QAM852372:QAM852378 QAM852384:QAM852390 QAM852396:QAM852402 QAM852408:QAM852414 QAM852420:QAM852426 QAM852432:QAM852438 QAM917812:QAM917818 QAM917824:QAM917830 QAM917836:QAM917842 QAM917848:QAM917854 QAM917860:QAM917866 QAM917872:QAM917878 QAM917884:QAM917890 QAM917896:QAM917902 QAM917908:QAM917914 QAM917920:QAM917926 QAM917932:QAM917938 QAM917944:QAM917950 QAM917956:QAM917962 QAM917968:QAM917974 QAM983348:QAM983354 QAM983360:QAM983366 QAM983372:QAM983378 QAM983384:QAM983390 QAM983396:QAM983402 QAM983408:QAM983414 QAM983420:QAM983426 QAM983432:QAM983438 QAM983444:QAM983450 QAM983456:QAM983462 QAM983468:QAM983474 QAM983480:QAM983486 QAM983492:QAM983498 QAM983504:QAM983510 QKI77:QKI83 QKI89:QKI95 QKI101:QKI107 QKI113:QKI119 QKI125:QKI131 QKI137:QKI143 QKI149:QKI155 QKI161:QKI167 QKI173:QKI179 QKI185:QKI191 QKI197:QKI203 QKI209:QKI215 QKI221:QKI227 QKI233:QKI239 QKI65844:QKI65850 QKI65856:QKI65862 QKI65868:QKI65874 QKI65880:QKI65886 QKI65892:QKI65898 QKI65904:QKI65910 QKI65916:QKI65922 QKI65928:QKI65934 QKI65940:QKI65946 QKI65952:QKI65958 QKI65964:QKI65970 QKI65976:QKI65982 QKI65988:QKI65994 QKI66000:QKI66006 QKI131380:QKI131386 QKI131392:QKI131398 QKI131404:QKI131410 QKI131416:QKI131422 QKI131428:QKI131434 QKI131440:QKI131446 QKI131452:QKI131458 QKI131464:QKI131470 QKI131476:QKI131482 QKI131488:QKI131494 QKI131500:QKI131506 QKI131512:QKI131518 QKI131524:QKI131530 QKI131536:QKI131542 QKI196916:QKI196922 QKI196928:QKI196934 QKI196940:QKI196946 QKI196952:QKI196958 QKI196964:QKI196970 QKI196976:QKI196982 QKI196988:QKI196994 QKI197000:QKI197006 QKI197012:QKI197018 QKI197024:QKI197030 QKI197036:QKI197042 QKI197048:QKI197054 QKI197060:QKI197066 QKI197072:QKI197078 QKI262452:QKI262458 QKI262464:QKI262470 QKI262476:QKI262482 QKI262488:QKI262494 QKI262500:QKI262506 QKI262512:QKI262518 QKI262524:QKI262530 QKI262536:QKI262542 QKI262548:QKI262554 QKI262560:QKI262566 QKI262572:QKI262578 QKI262584:QKI262590 QKI262596:QKI262602 QKI262608:QKI262614 QKI327988:QKI327994 QKI328000:QKI328006 QKI328012:QKI328018 QKI328024:QKI328030 QKI328036:QKI328042 QKI328048:QKI328054 QKI328060:QKI328066 QKI328072:QKI328078 QKI328084:QKI328090 QKI328096:QKI328102 QKI328108:QKI328114 QKI328120:QKI328126 QKI328132:QKI328138 QKI328144:QKI328150 QKI393524:QKI393530 QKI393536:QKI393542 QKI393548:QKI393554 QKI393560:QKI393566 QKI393572:QKI393578 QKI393584:QKI393590 QKI393596:QKI393602 QKI393608:QKI393614 QKI393620:QKI393626 QKI393632:QKI393638 QKI393644:QKI393650 QKI393656:QKI393662 QKI393668:QKI393674 QKI393680:QKI393686 QKI459060:QKI459066 QKI459072:QKI459078 QKI459084:QKI459090 QKI459096:QKI459102 QKI459108:QKI459114 QKI459120:QKI459126 QKI459132:QKI459138 QKI459144:QKI459150 QKI459156:QKI459162 QKI459168:QKI459174 QKI459180:QKI459186 QKI459192:QKI459198 QKI459204:QKI459210 QKI459216:QKI459222 QKI524596:QKI524602 QKI524608:QKI524614 QKI524620:QKI524626 QKI524632:QKI524638 QKI524644:QKI524650 QKI524656:QKI524662 QKI524668:QKI524674 QKI524680:QKI524686 QKI524692:QKI524698 QKI524704:QKI524710 QKI524716:QKI524722 QKI524728:QKI524734 QKI524740:QKI524746 QKI524752:QKI524758 QKI590132:QKI590138 QKI590144:QKI590150 QKI590156:QKI590162 QKI590168:QKI590174 QKI590180:QKI590186 QKI590192:QKI590198 QKI590204:QKI590210 QKI590216:QKI590222 QKI590228:QKI590234 QKI590240:QKI590246 QKI590252:QKI590258 QKI590264:QKI590270 QKI590276:QKI590282 QKI590288:QKI590294 QKI655668:QKI655674 QKI655680:QKI655686 QKI655692:QKI655698 QKI655704:QKI655710 QKI655716:QKI655722 QKI655728:QKI655734 QKI655740:QKI655746 QKI655752:QKI655758 QKI655764:QKI655770 QKI655776:QKI655782 QKI655788:QKI655794 QKI655800:QKI655806 QKI655812:QKI655818 QKI655824:QKI655830 QKI721204:QKI721210 QKI721216:QKI721222 QKI721228:QKI721234 QKI721240:QKI721246 QKI721252:QKI721258 QKI721264:QKI721270 QKI721276:QKI721282 QKI721288:QKI721294 QKI721300:QKI721306 QKI721312:QKI721318 QKI721324:QKI721330 QKI721336:QKI721342 QKI721348:QKI721354 QKI721360:QKI721366 QKI786740:QKI786746 QKI786752:QKI786758 QKI786764:QKI786770 QKI786776:QKI786782 QKI786788:QKI786794 QKI786800:QKI786806 QKI786812:QKI786818 QKI786824:QKI786830 QKI786836:QKI786842 QKI786848:QKI786854 QKI786860:QKI786866 QKI786872:QKI786878 QKI786884:QKI786890 QKI786896:QKI786902 QKI852276:QKI852282 QKI852288:QKI852294 QKI852300:QKI852306 QKI852312:QKI852318 QKI852324:QKI852330 QKI852336:QKI852342 QKI852348:QKI852354 QKI852360:QKI852366 QKI852372:QKI852378 QKI852384:QKI852390 QKI852396:QKI852402 QKI852408:QKI852414 QKI852420:QKI852426 QKI852432:QKI852438 QKI917812:QKI917818 QKI917824:QKI917830 QKI917836:QKI917842 QKI917848:QKI917854 QKI917860:QKI917866 QKI917872:QKI917878 QKI917884:QKI917890 QKI917896:QKI917902 QKI917908:QKI917914 QKI917920:QKI917926 QKI917932:QKI917938 QKI917944:QKI917950 QKI917956:QKI917962 QKI917968:QKI917974 QKI983348:QKI983354 QKI983360:QKI983366 QKI983372:QKI983378 QKI983384:QKI983390 QKI983396:QKI983402 QKI983408:QKI983414 QKI983420:QKI983426 QKI983432:QKI983438 QKI983444:QKI983450 QKI983456:QKI983462 QKI983468:QKI983474 QKI983480:QKI983486 QKI983492:QKI983498 QKI983504:QKI983510 QUE77:QUE83 QUE89:QUE95 QUE101:QUE107 QUE113:QUE119 QUE125:QUE131 QUE137:QUE143 QUE149:QUE155 QUE161:QUE167 QUE173:QUE179 QUE185:QUE191 QUE197:QUE203 QUE209:QUE215 QUE221:QUE227 QUE233:QUE239 QUE65844:QUE65850 QUE65856:QUE65862 QUE65868:QUE65874 QUE65880:QUE65886 QUE65892:QUE65898 QUE65904:QUE65910 QUE65916:QUE65922 QUE65928:QUE65934 QUE65940:QUE65946 QUE65952:QUE65958 QUE65964:QUE65970 QUE65976:QUE65982 QUE65988:QUE65994 QUE66000:QUE66006 QUE131380:QUE131386 QUE131392:QUE131398 QUE131404:QUE131410 QUE131416:QUE131422 QUE131428:QUE131434 QUE131440:QUE131446 QUE131452:QUE131458 QUE131464:QUE131470 QUE131476:QUE131482 QUE131488:QUE131494 QUE131500:QUE131506 QUE131512:QUE131518 QUE131524:QUE131530 QUE131536:QUE131542 QUE196916:QUE196922 QUE196928:QUE196934 QUE196940:QUE196946 QUE196952:QUE196958 QUE196964:QUE196970 QUE196976:QUE196982 QUE196988:QUE196994 QUE197000:QUE197006 QUE197012:QUE197018 QUE197024:QUE197030 QUE197036:QUE197042 QUE197048:QUE197054 QUE197060:QUE197066 QUE197072:QUE197078 QUE262452:QUE262458 QUE262464:QUE262470 QUE262476:QUE262482 QUE262488:QUE262494 QUE262500:QUE262506 QUE262512:QUE262518 QUE262524:QUE262530 QUE262536:QUE262542 QUE262548:QUE262554 QUE262560:QUE262566 QUE262572:QUE262578 QUE262584:QUE262590 QUE262596:QUE262602 QUE262608:QUE262614 QUE327988:QUE327994 QUE328000:QUE328006 QUE328012:QUE328018 QUE328024:QUE328030 QUE328036:QUE328042 QUE328048:QUE328054 QUE328060:QUE328066 QUE328072:QUE328078 QUE328084:QUE328090 QUE328096:QUE328102 QUE328108:QUE328114 QUE328120:QUE328126 QUE328132:QUE328138 QUE328144:QUE328150 QUE393524:QUE393530 QUE393536:QUE393542 QUE393548:QUE393554 QUE393560:QUE393566 QUE393572:QUE393578 QUE393584:QUE393590 QUE393596:QUE393602 QUE393608:QUE393614 QUE393620:QUE393626 QUE393632:QUE393638 QUE393644:QUE393650 QUE393656:QUE393662 QUE393668:QUE393674 QUE393680:QUE393686 QUE459060:QUE459066 QUE459072:QUE459078 QUE459084:QUE459090 QUE459096:QUE459102 QUE459108:QUE459114 QUE459120:QUE459126 QUE459132:QUE459138 QUE459144:QUE459150 QUE459156:QUE459162 QUE459168:QUE459174 QUE459180:QUE459186 QUE459192:QUE459198 QUE459204:QUE459210 QUE459216:QUE459222 QUE524596:QUE524602 QUE524608:QUE524614 QUE524620:QUE524626 QUE524632:QUE524638 QUE524644:QUE524650 QUE524656:QUE524662 QUE524668:QUE524674 QUE524680:QUE524686 QUE524692:QUE524698 QUE524704:QUE524710 QUE524716:QUE524722 QUE524728:QUE524734 QUE524740:QUE524746 QUE524752:QUE524758 QUE590132:QUE590138 QUE590144:QUE590150 QUE590156:QUE590162 QUE590168:QUE590174 QUE590180:QUE590186 QUE590192:QUE590198 QUE590204:QUE590210 QUE590216:QUE590222 QUE590228:QUE590234 QUE590240:QUE590246 QUE590252:QUE590258 QUE590264:QUE590270 QUE590276:QUE590282 QUE590288:QUE590294 QUE655668:QUE655674 QUE655680:QUE655686 QUE655692:QUE655698 QUE655704:QUE655710 QUE655716:QUE655722 QUE655728:QUE655734 QUE655740:QUE655746 QUE655752:QUE655758 QUE655764:QUE655770 QUE655776:QUE655782 QUE655788:QUE655794 QUE655800:QUE655806 QUE655812:QUE655818 QUE655824:QUE655830 QUE721204:QUE721210 QUE721216:QUE721222 QUE721228:QUE721234 QUE721240:QUE721246 QUE721252:QUE721258 QUE721264:QUE721270 QUE721276:QUE721282 QUE721288:QUE721294 QUE721300:QUE721306 QUE721312:QUE721318 QUE721324:QUE721330 QUE721336:QUE721342 QUE721348:QUE721354 QUE721360:QUE721366 QUE786740:QUE786746 QUE786752:QUE786758 QUE786764:QUE786770 QUE786776:QUE786782 QUE786788:QUE786794 QUE786800:QUE786806 QUE786812:QUE786818 QUE786824:QUE786830 QUE786836:QUE786842 QUE786848:QUE786854 QUE786860:QUE786866 QUE786872:QUE786878 QUE786884:QUE786890 QUE786896:QUE786902 QUE852276:QUE852282 QUE852288:QUE852294 QUE852300:QUE852306 QUE852312:QUE852318 QUE852324:QUE852330 QUE852336:QUE852342 QUE852348:QUE852354 QUE852360:QUE852366 QUE852372:QUE852378 QUE852384:QUE852390 QUE852396:QUE852402 QUE852408:QUE852414 QUE852420:QUE852426 QUE852432:QUE852438 QUE917812:QUE917818 QUE917824:QUE917830 QUE917836:QUE917842 QUE917848:QUE917854 QUE917860:QUE917866 QUE917872:QUE917878 QUE917884:QUE917890 QUE917896:QUE917902 QUE917908:QUE917914 QUE917920:QUE917926 QUE917932:QUE917938 QUE917944:QUE917950 QUE917956:QUE917962 QUE917968:QUE917974 QUE983348:QUE983354 QUE983360:QUE983366 QUE983372:QUE983378 QUE983384:QUE983390 QUE983396:QUE983402 QUE983408:QUE983414 QUE983420:QUE983426 QUE983432:QUE983438 QUE983444:QUE983450 QUE983456:QUE983462 QUE983468:QUE983474 QUE983480:QUE983486 QUE983492:QUE983498 QUE983504:QUE983510 REA77:REA83 REA89:REA95 REA101:REA107 REA113:REA119 REA125:REA131 REA137:REA143 REA149:REA155 REA161:REA167 REA173:REA179 REA185:REA191 REA197:REA203 REA209:REA215 REA221:REA227 REA233:REA239 REA65844:REA65850 REA65856:REA65862 REA65868:REA65874 REA65880:REA65886 REA65892:REA65898 REA65904:REA65910 REA65916:REA65922 REA65928:REA65934 REA65940:REA65946 REA65952:REA65958 REA65964:REA65970 REA65976:REA65982 REA65988:REA65994 REA66000:REA66006 REA131380:REA131386 REA131392:REA131398 REA131404:REA131410 REA131416:REA131422 REA131428:REA131434 REA131440:REA131446 REA131452:REA131458 REA131464:REA131470 REA131476:REA131482 REA131488:REA131494 REA131500:REA131506 REA131512:REA131518 REA131524:REA131530 REA131536:REA131542 REA196916:REA196922 REA196928:REA196934 REA196940:REA196946 REA196952:REA196958 REA196964:REA196970 REA196976:REA196982 REA196988:REA196994 REA197000:REA197006 REA197012:REA197018 REA197024:REA197030 REA197036:REA197042 REA197048:REA197054 REA197060:REA197066 REA197072:REA197078 REA262452:REA262458 REA262464:REA262470 REA262476:REA262482 REA262488:REA262494 REA262500:REA262506 REA262512:REA262518 REA262524:REA262530 REA262536:REA262542 REA262548:REA262554 REA262560:REA262566 REA262572:REA262578 REA262584:REA262590 REA262596:REA262602 REA262608:REA262614 REA327988:REA327994 REA328000:REA328006 REA328012:REA328018 REA328024:REA328030 REA328036:REA328042 REA328048:REA328054 REA328060:REA328066 REA328072:REA328078 REA328084:REA328090 REA328096:REA328102 REA328108:REA328114 REA328120:REA328126 REA328132:REA328138 REA328144:REA328150 REA393524:REA393530 REA393536:REA393542 REA393548:REA393554 REA393560:REA393566 REA393572:REA393578 REA393584:REA393590 REA393596:REA393602 REA393608:REA393614 REA393620:REA393626 REA393632:REA393638 REA393644:REA393650 REA393656:REA393662 REA393668:REA393674 REA393680:REA393686 REA459060:REA459066 REA459072:REA459078 REA459084:REA459090 REA459096:REA459102 REA459108:REA459114 REA459120:REA459126 REA459132:REA459138 REA459144:REA459150 REA459156:REA459162 REA459168:REA459174 REA459180:REA459186 REA459192:REA459198 REA459204:REA459210 REA459216:REA459222 REA524596:REA524602 REA524608:REA524614 REA524620:REA524626 REA524632:REA524638 REA524644:REA524650 REA524656:REA524662 REA524668:REA524674 REA524680:REA524686 REA524692:REA524698 REA524704:REA524710 REA524716:REA524722 REA524728:REA524734 REA524740:REA524746 REA524752:REA524758 REA590132:REA590138 REA590144:REA590150 REA590156:REA590162 REA590168:REA590174 REA590180:REA590186 REA590192:REA590198 REA590204:REA590210 REA590216:REA590222 REA590228:REA590234 REA590240:REA590246 REA590252:REA590258 REA590264:REA590270 REA590276:REA590282 REA590288:REA590294 REA655668:REA655674 REA655680:REA655686 REA655692:REA655698 REA655704:REA655710 REA655716:REA655722 REA655728:REA655734 REA655740:REA655746 REA655752:REA655758 REA655764:REA655770 REA655776:REA655782 REA655788:REA655794 REA655800:REA655806 REA655812:REA655818 REA655824:REA655830 REA721204:REA721210 REA721216:REA721222 REA721228:REA721234 REA721240:REA721246 REA721252:REA721258 REA721264:REA721270 REA721276:REA721282 REA721288:REA721294 REA721300:REA721306 REA721312:REA721318 REA721324:REA721330 REA721336:REA721342 REA721348:REA721354 REA721360:REA721366 REA786740:REA786746 REA786752:REA786758 REA786764:REA786770 REA786776:REA786782 REA786788:REA786794 REA786800:REA786806 REA786812:REA786818 REA786824:REA786830 REA786836:REA786842 REA786848:REA786854 REA786860:REA786866 REA786872:REA786878 REA786884:REA786890 REA786896:REA786902 REA852276:REA852282 REA852288:REA852294 REA852300:REA852306 REA852312:REA852318 REA852324:REA852330 REA852336:REA852342 REA852348:REA852354 REA852360:REA852366 REA852372:REA852378 REA852384:REA852390 REA852396:REA852402 REA852408:REA852414 REA852420:REA852426 REA852432:REA852438 REA917812:REA917818 REA917824:REA917830 REA917836:REA917842 REA917848:REA917854 REA917860:REA917866 REA917872:REA917878 REA917884:REA917890 REA917896:REA917902 REA917908:REA917914 REA917920:REA917926 REA917932:REA917938 REA917944:REA917950 REA917956:REA917962 REA917968:REA917974 REA983348:REA983354 REA983360:REA983366 REA983372:REA983378 REA983384:REA983390 REA983396:REA983402 REA983408:REA983414 REA983420:REA983426 REA983432:REA983438 REA983444:REA983450 REA983456:REA983462 REA983468:REA983474 REA983480:REA983486 REA983492:REA983498 REA983504:REA983510 RNW77:RNW83 RNW89:RNW95 RNW101:RNW107 RNW113:RNW119 RNW125:RNW131 RNW137:RNW143 RNW149:RNW155 RNW161:RNW167 RNW173:RNW179 RNW185:RNW191 RNW197:RNW203 RNW209:RNW215 RNW221:RNW227 RNW233:RNW239 RNW65844:RNW65850 RNW65856:RNW65862 RNW65868:RNW65874 RNW65880:RNW65886 RNW65892:RNW65898 RNW65904:RNW65910 RNW65916:RNW65922 RNW65928:RNW65934 RNW65940:RNW65946 RNW65952:RNW65958 RNW65964:RNW65970 RNW65976:RNW65982 RNW65988:RNW65994 RNW66000:RNW66006 RNW131380:RNW131386 RNW131392:RNW131398 RNW131404:RNW131410 RNW131416:RNW131422 RNW131428:RNW131434 RNW131440:RNW131446 RNW131452:RNW131458 RNW131464:RNW131470 RNW131476:RNW131482 RNW131488:RNW131494 RNW131500:RNW131506 RNW131512:RNW131518 RNW131524:RNW131530 RNW131536:RNW131542 RNW196916:RNW196922 RNW196928:RNW196934 RNW196940:RNW196946 RNW196952:RNW196958 RNW196964:RNW196970 RNW196976:RNW196982 RNW196988:RNW196994 RNW197000:RNW197006 RNW197012:RNW197018 RNW197024:RNW197030 RNW197036:RNW197042 RNW197048:RNW197054 RNW197060:RNW197066 RNW197072:RNW197078 RNW262452:RNW262458 RNW262464:RNW262470 RNW262476:RNW262482 RNW262488:RNW262494 RNW262500:RNW262506 RNW262512:RNW262518 RNW262524:RNW262530 RNW262536:RNW262542 RNW262548:RNW262554 RNW262560:RNW262566 RNW262572:RNW262578 RNW262584:RNW262590 RNW262596:RNW262602 RNW262608:RNW262614 RNW327988:RNW327994 RNW328000:RNW328006 RNW328012:RNW328018 RNW328024:RNW328030 RNW328036:RNW328042 RNW328048:RNW328054 RNW328060:RNW328066 RNW328072:RNW328078 RNW328084:RNW328090 RNW328096:RNW328102 RNW328108:RNW328114 RNW328120:RNW328126 RNW328132:RNW328138 RNW328144:RNW328150 RNW393524:RNW393530 RNW393536:RNW393542 RNW393548:RNW393554 RNW393560:RNW393566 RNW393572:RNW393578 RNW393584:RNW393590 RNW393596:RNW393602 RNW393608:RNW393614 RNW393620:RNW393626 RNW393632:RNW393638 RNW393644:RNW393650 RNW393656:RNW393662 RNW393668:RNW393674 RNW393680:RNW393686 RNW459060:RNW459066 RNW459072:RNW459078 RNW459084:RNW459090 RNW459096:RNW459102 RNW459108:RNW459114 RNW459120:RNW459126 RNW459132:RNW459138 RNW459144:RNW459150 RNW459156:RNW459162 RNW459168:RNW459174 RNW459180:RNW459186 RNW459192:RNW459198 RNW459204:RNW459210 RNW459216:RNW459222 RNW524596:RNW524602 RNW524608:RNW524614 RNW524620:RNW524626 RNW524632:RNW524638 RNW524644:RNW524650 RNW524656:RNW524662 RNW524668:RNW524674 RNW524680:RNW524686 RNW524692:RNW524698 RNW524704:RNW524710 RNW524716:RNW524722 RNW524728:RNW524734 RNW524740:RNW524746 RNW524752:RNW524758 RNW590132:RNW590138 RNW590144:RNW590150 RNW590156:RNW590162 RNW590168:RNW590174 RNW590180:RNW590186 RNW590192:RNW590198 RNW590204:RNW590210 RNW590216:RNW590222 RNW590228:RNW590234 RNW590240:RNW590246 RNW590252:RNW590258 RNW590264:RNW590270 RNW590276:RNW590282 RNW590288:RNW590294 RNW655668:RNW655674 RNW655680:RNW655686 RNW655692:RNW655698 RNW655704:RNW655710 RNW655716:RNW655722 RNW655728:RNW655734 RNW655740:RNW655746 RNW655752:RNW655758 RNW655764:RNW655770 RNW655776:RNW655782 RNW655788:RNW655794 RNW655800:RNW655806 RNW655812:RNW655818 RNW655824:RNW655830 RNW721204:RNW721210 RNW721216:RNW721222 RNW721228:RNW721234 RNW721240:RNW721246 RNW721252:RNW721258 RNW721264:RNW721270 RNW721276:RNW721282 RNW721288:RNW721294 RNW721300:RNW721306 RNW721312:RNW721318 RNW721324:RNW721330 RNW721336:RNW721342 RNW721348:RNW721354 RNW721360:RNW721366 RNW786740:RNW786746 RNW786752:RNW786758 RNW786764:RNW786770 RNW786776:RNW786782 RNW786788:RNW786794 RNW786800:RNW786806 RNW786812:RNW786818 RNW786824:RNW786830 RNW786836:RNW786842 RNW786848:RNW786854 RNW786860:RNW786866 RNW786872:RNW786878 RNW786884:RNW786890 RNW786896:RNW786902 RNW852276:RNW852282 RNW852288:RNW852294 RNW852300:RNW852306 RNW852312:RNW852318 RNW852324:RNW852330 RNW852336:RNW852342 RNW852348:RNW852354 RNW852360:RNW852366 RNW852372:RNW852378 RNW852384:RNW852390 RNW852396:RNW852402 RNW852408:RNW852414 RNW852420:RNW852426 RNW852432:RNW852438 RNW917812:RNW917818 RNW917824:RNW917830 RNW917836:RNW917842 RNW917848:RNW917854 RNW917860:RNW917866 RNW917872:RNW917878 RNW917884:RNW917890 RNW917896:RNW917902 RNW917908:RNW917914 RNW917920:RNW917926 RNW917932:RNW917938 RNW917944:RNW917950 RNW917956:RNW917962 RNW917968:RNW917974 RNW983348:RNW983354 RNW983360:RNW983366 RNW983372:RNW983378 RNW983384:RNW983390 RNW983396:RNW983402 RNW983408:RNW983414 RNW983420:RNW983426 RNW983432:RNW983438 RNW983444:RNW983450 RNW983456:RNW983462 RNW983468:RNW983474 RNW983480:RNW983486 RNW983492:RNW983498 RNW983504:RNW983510 RXS77:RXS83 RXS89:RXS95 RXS101:RXS107 RXS113:RXS119 RXS125:RXS131 RXS137:RXS143 RXS149:RXS155 RXS161:RXS167 RXS173:RXS179 RXS185:RXS191 RXS197:RXS203 RXS209:RXS215 RXS221:RXS227 RXS233:RXS239 RXS65844:RXS65850 RXS65856:RXS65862 RXS65868:RXS65874 RXS65880:RXS65886 RXS65892:RXS65898 RXS65904:RXS65910 RXS65916:RXS65922 RXS65928:RXS65934 RXS65940:RXS65946 RXS65952:RXS65958 RXS65964:RXS65970 RXS65976:RXS65982 RXS65988:RXS65994 RXS66000:RXS66006 RXS131380:RXS131386 RXS131392:RXS131398 RXS131404:RXS131410 RXS131416:RXS131422 RXS131428:RXS131434 RXS131440:RXS131446 RXS131452:RXS131458 RXS131464:RXS131470 RXS131476:RXS131482 RXS131488:RXS131494 RXS131500:RXS131506 RXS131512:RXS131518 RXS131524:RXS131530 RXS131536:RXS131542 RXS196916:RXS196922 RXS196928:RXS196934 RXS196940:RXS196946 RXS196952:RXS196958 RXS196964:RXS196970 RXS196976:RXS196982 RXS196988:RXS196994 RXS197000:RXS197006 RXS197012:RXS197018 RXS197024:RXS197030 RXS197036:RXS197042 RXS197048:RXS197054 RXS197060:RXS197066 RXS197072:RXS197078 RXS262452:RXS262458 RXS262464:RXS262470 RXS262476:RXS262482 RXS262488:RXS262494 RXS262500:RXS262506 RXS262512:RXS262518 RXS262524:RXS262530 RXS262536:RXS262542 RXS262548:RXS262554 RXS262560:RXS262566 RXS262572:RXS262578 RXS262584:RXS262590 RXS262596:RXS262602 RXS262608:RXS262614 RXS327988:RXS327994 RXS328000:RXS328006 RXS328012:RXS328018 RXS328024:RXS328030 RXS328036:RXS328042 RXS328048:RXS328054 RXS328060:RXS328066 RXS328072:RXS328078 RXS328084:RXS328090 RXS328096:RXS328102 RXS328108:RXS328114 RXS328120:RXS328126 RXS328132:RXS328138 RXS328144:RXS328150 RXS393524:RXS393530 RXS393536:RXS393542 RXS393548:RXS393554 RXS393560:RXS393566 RXS393572:RXS393578 RXS393584:RXS393590 RXS393596:RXS393602 RXS393608:RXS393614 RXS393620:RXS393626 RXS393632:RXS393638 RXS393644:RXS393650 RXS393656:RXS393662 RXS393668:RXS393674 RXS393680:RXS393686 RXS459060:RXS459066 RXS459072:RXS459078 RXS459084:RXS459090 RXS459096:RXS459102 RXS459108:RXS459114 RXS459120:RXS459126 RXS459132:RXS459138 RXS459144:RXS459150 RXS459156:RXS459162 RXS459168:RXS459174 RXS459180:RXS459186 RXS459192:RXS459198 RXS459204:RXS459210 RXS459216:RXS459222 RXS524596:RXS524602 RXS524608:RXS524614 RXS524620:RXS524626 RXS524632:RXS524638 RXS524644:RXS524650 RXS524656:RXS524662 RXS524668:RXS524674 RXS524680:RXS524686 RXS524692:RXS524698 RXS524704:RXS524710 RXS524716:RXS524722 RXS524728:RXS524734 RXS524740:RXS524746 RXS524752:RXS524758 RXS590132:RXS590138 RXS590144:RXS590150 RXS590156:RXS590162 RXS590168:RXS590174 RXS590180:RXS590186 RXS590192:RXS590198 RXS590204:RXS590210 RXS590216:RXS590222 RXS590228:RXS590234 RXS590240:RXS590246 RXS590252:RXS590258 RXS590264:RXS590270 RXS590276:RXS590282 RXS590288:RXS590294 RXS655668:RXS655674 RXS655680:RXS655686 RXS655692:RXS655698 RXS655704:RXS655710 RXS655716:RXS655722 RXS655728:RXS655734 RXS655740:RXS655746 RXS655752:RXS655758 RXS655764:RXS655770 RXS655776:RXS655782 RXS655788:RXS655794 RXS655800:RXS655806 RXS655812:RXS655818 RXS655824:RXS655830 RXS721204:RXS721210 RXS721216:RXS721222 RXS721228:RXS721234 RXS721240:RXS721246 RXS721252:RXS721258 RXS721264:RXS721270 RXS721276:RXS721282 RXS721288:RXS721294 RXS721300:RXS721306 RXS721312:RXS721318 RXS721324:RXS721330 RXS721336:RXS721342 RXS721348:RXS721354 RXS721360:RXS721366 RXS786740:RXS786746 RXS786752:RXS786758 RXS786764:RXS786770 RXS786776:RXS786782 RXS786788:RXS786794 RXS786800:RXS786806 RXS786812:RXS786818 RXS786824:RXS786830 RXS786836:RXS786842 RXS786848:RXS786854 RXS786860:RXS786866 RXS786872:RXS786878 RXS786884:RXS786890 RXS786896:RXS786902 RXS852276:RXS852282 RXS852288:RXS852294 RXS852300:RXS852306 RXS852312:RXS852318 RXS852324:RXS852330 RXS852336:RXS852342 RXS852348:RXS852354 RXS852360:RXS852366 RXS852372:RXS852378 RXS852384:RXS852390 RXS852396:RXS852402 RXS852408:RXS852414 RXS852420:RXS852426 RXS852432:RXS852438 RXS917812:RXS917818 RXS917824:RXS917830 RXS917836:RXS917842 RXS917848:RXS917854 RXS917860:RXS917866 RXS917872:RXS917878 RXS917884:RXS917890 RXS917896:RXS917902 RXS917908:RXS917914 RXS917920:RXS917926 RXS917932:RXS917938 RXS917944:RXS917950 RXS917956:RXS917962 RXS917968:RXS917974 RXS983348:RXS983354 RXS983360:RXS983366 RXS983372:RXS983378 RXS983384:RXS983390 RXS983396:RXS983402 RXS983408:RXS983414 RXS983420:RXS983426 RXS983432:RXS983438 RXS983444:RXS983450 RXS983456:RXS983462 RXS983468:RXS983474 RXS983480:RXS983486 RXS983492:RXS983498 RXS983504:RXS983510 SHO77:SHO83 SHO89:SHO95 SHO101:SHO107 SHO113:SHO119 SHO125:SHO131 SHO137:SHO143 SHO149:SHO155 SHO161:SHO167 SHO173:SHO179 SHO185:SHO191 SHO197:SHO203 SHO209:SHO215 SHO221:SHO227 SHO233:SHO239 SHO65844:SHO65850 SHO65856:SHO65862 SHO65868:SHO65874 SHO65880:SHO65886 SHO65892:SHO65898 SHO65904:SHO65910 SHO65916:SHO65922 SHO65928:SHO65934 SHO65940:SHO65946 SHO65952:SHO65958 SHO65964:SHO65970 SHO65976:SHO65982 SHO65988:SHO65994 SHO66000:SHO66006 SHO131380:SHO131386 SHO131392:SHO131398 SHO131404:SHO131410 SHO131416:SHO131422 SHO131428:SHO131434 SHO131440:SHO131446 SHO131452:SHO131458 SHO131464:SHO131470 SHO131476:SHO131482 SHO131488:SHO131494 SHO131500:SHO131506 SHO131512:SHO131518 SHO131524:SHO131530 SHO131536:SHO131542 SHO196916:SHO196922 SHO196928:SHO196934 SHO196940:SHO196946 SHO196952:SHO196958 SHO196964:SHO196970 SHO196976:SHO196982 SHO196988:SHO196994 SHO197000:SHO197006 SHO197012:SHO197018 SHO197024:SHO197030 SHO197036:SHO197042 SHO197048:SHO197054 SHO197060:SHO197066 SHO197072:SHO197078 SHO262452:SHO262458 SHO262464:SHO262470 SHO262476:SHO262482 SHO262488:SHO262494 SHO262500:SHO262506 SHO262512:SHO262518 SHO262524:SHO262530 SHO262536:SHO262542 SHO262548:SHO262554 SHO262560:SHO262566 SHO262572:SHO262578 SHO262584:SHO262590 SHO262596:SHO262602 SHO262608:SHO262614 SHO327988:SHO327994 SHO328000:SHO328006 SHO328012:SHO328018 SHO328024:SHO328030 SHO328036:SHO328042 SHO328048:SHO328054 SHO328060:SHO328066 SHO328072:SHO328078 SHO328084:SHO328090 SHO328096:SHO328102 SHO328108:SHO328114 SHO328120:SHO328126 SHO328132:SHO328138 SHO328144:SHO328150 SHO393524:SHO393530 SHO393536:SHO393542 SHO393548:SHO393554 SHO393560:SHO393566 SHO393572:SHO393578 SHO393584:SHO393590 SHO393596:SHO393602 SHO393608:SHO393614 SHO393620:SHO393626 SHO393632:SHO393638 SHO393644:SHO393650 SHO393656:SHO393662 SHO393668:SHO393674 SHO393680:SHO393686 SHO459060:SHO459066 SHO459072:SHO459078 SHO459084:SHO459090 SHO459096:SHO459102 SHO459108:SHO459114 SHO459120:SHO459126 SHO459132:SHO459138 SHO459144:SHO459150 SHO459156:SHO459162 SHO459168:SHO459174 SHO459180:SHO459186 SHO459192:SHO459198 SHO459204:SHO459210 SHO459216:SHO459222 SHO524596:SHO524602 SHO524608:SHO524614 SHO524620:SHO524626 SHO524632:SHO524638 SHO524644:SHO524650 SHO524656:SHO524662 SHO524668:SHO524674 SHO524680:SHO524686 SHO524692:SHO524698 SHO524704:SHO524710 SHO524716:SHO524722 SHO524728:SHO524734 SHO524740:SHO524746 SHO524752:SHO524758 SHO590132:SHO590138 SHO590144:SHO590150 SHO590156:SHO590162 SHO590168:SHO590174 SHO590180:SHO590186 SHO590192:SHO590198 SHO590204:SHO590210 SHO590216:SHO590222 SHO590228:SHO590234 SHO590240:SHO590246 SHO590252:SHO590258 SHO590264:SHO590270 SHO590276:SHO590282 SHO590288:SHO590294 SHO655668:SHO655674 SHO655680:SHO655686 SHO655692:SHO655698 SHO655704:SHO655710 SHO655716:SHO655722 SHO655728:SHO655734 SHO655740:SHO655746 SHO655752:SHO655758 SHO655764:SHO655770 SHO655776:SHO655782 SHO655788:SHO655794 SHO655800:SHO655806 SHO655812:SHO655818 SHO655824:SHO655830 SHO721204:SHO721210 SHO721216:SHO721222 SHO721228:SHO721234 SHO721240:SHO721246 SHO721252:SHO721258 SHO721264:SHO721270 SHO721276:SHO721282 SHO721288:SHO721294 SHO721300:SHO721306 SHO721312:SHO721318 SHO721324:SHO721330 SHO721336:SHO721342 SHO721348:SHO721354 SHO721360:SHO721366 SHO786740:SHO786746 SHO786752:SHO786758 SHO786764:SHO786770 SHO786776:SHO786782 SHO786788:SHO786794 SHO786800:SHO786806 SHO786812:SHO786818 SHO786824:SHO786830 SHO786836:SHO786842 SHO786848:SHO786854 SHO786860:SHO786866 SHO786872:SHO786878 SHO786884:SHO786890 SHO786896:SHO786902 SHO852276:SHO852282 SHO852288:SHO852294 SHO852300:SHO852306 SHO852312:SHO852318 SHO852324:SHO852330 SHO852336:SHO852342 SHO852348:SHO852354 SHO852360:SHO852366 SHO852372:SHO852378 SHO852384:SHO852390 SHO852396:SHO852402 SHO852408:SHO852414 SHO852420:SHO852426 SHO852432:SHO852438 SHO917812:SHO917818 SHO917824:SHO917830 SHO917836:SHO917842 SHO917848:SHO917854 SHO917860:SHO917866 SHO917872:SHO917878 SHO917884:SHO917890 SHO917896:SHO917902 SHO917908:SHO917914 SHO917920:SHO917926 SHO917932:SHO917938 SHO917944:SHO917950 SHO917956:SHO917962 SHO917968:SHO917974 SHO983348:SHO983354 SHO983360:SHO983366 SHO983372:SHO983378 SHO983384:SHO983390 SHO983396:SHO983402 SHO983408:SHO983414 SHO983420:SHO983426 SHO983432:SHO983438 SHO983444:SHO983450 SHO983456:SHO983462 SHO983468:SHO983474 SHO983480:SHO983486 SHO983492:SHO983498 SHO983504:SHO983510 SRK77:SRK83 SRK89:SRK95 SRK101:SRK107 SRK113:SRK119 SRK125:SRK131 SRK137:SRK143 SRK149:SRK155 SRK161:SRK167 SRK173:SRK179 SRK185:SRK191 SRK197:SRK203 SRK209:SRK215 SRK221:SRK227 SRK233:SRK239 SRK65844:SRK65850 SRK65856:SRK65862 SRK65868:SRK65874 SRK65880:SRK65886 SRK65892:SRK65898 SRK65904:SRK65910 SRK65916:SRK65922 SRK65928:SRK65934 SRK65940:SRK65946 SRK65952:SRK65958 SRK65964:SRK65970 SRK65976:SRK65982 SRK65988:SRK65994 SRK66000:SRK66006 SRK131380:SRK131386 SRK131392:SRK131398 SRK131404:SRK131410 SRK131416:SRK131422 SRK131428:SRK131434 SRK131440:SRK131446 SRK131452:SRK131458 SRK131464:SRK131470 SRK131476:SRK131482 SRK131488:SRK131494 SRK131500:SRK131506 SRK131512:SRK131518 SRK131524:SRK131530 SRK131536:SRK131542 SRK196916:SRK196922 SRK196928:SRK196934 SRK196940:SRK196946 SRK196952:SRK196958 SRK196964:SRK196970 SRK196976:SRK196982 SRK196988:SRK196994 SRK197000:SRK197006 SRK197012:SRK197018 SRK197024:SRK197030 SRK197036:SRK197042 SRK197048:SRK197054 SRK197060:SRK197066 SRK197072:SRK197078 SRK262452:SRK262458 SRK262464:SRK262470 SRK262476:SRK262482 SRK262488:SRK262494 SRK262500:SRK262506 SRK262512:SRK262518 SRK262524:SRK262530 SRK262536:SRK262542 SRK262548:SRK262554 SRK262560:SRK262566 SRK262572:SRK262578 SRK262584:SRK262590 SRK262596:SRK262602 SRK262608:SRK262614 SRK327988:SRK327994 SRK328000:SRK328006 SRK328012:SRK328018 SRK328024:SRK328030 SRK328036:SRK328042 SRK328048:SRK328054 SRK328060:SRK328066 SRK328072:SRK328078 SRK328084:SRK328090 SRK328096:SRK328102 SRK328108:SRK328114 SRK328120:SRK328126 SRK328132:SRK328138 SRK328144:SRK328150 SRK393524:SRK393530 SRK393536:SRK393542 SRK393548:SRK393554 SRK393560:SRK393566 SRK393572:SRK393578 SRK393584:SRK393590 SRK393596:SRK393602 SRK393608:SRK393614 SRK393620:SRK393626 SRK393632:SRK393638 SRK393644:SRK393650 SRK393656:SRK393662 SRK393668:SRK393674 SRK393680:SRK393686 SRK459060:SRK459066 SRK459072:SRK459078 SRK459084:SRK459090 SRK459096:SRK459102 SRK459108:SRK459114 SRK459120:SRK459126 SRK459132:SRK459138 SRK459144:SRK459150 SRK459156:SRK459162 SRK459168:SRK459174 SRK459180:SRK459186 SRK459192:SRK459198 SRK459204:SRK459210 SRK459216:SRK459222 SRK524596:SRK524602 SRK524608:SRK524614 SRK524620:SRK524626 SRK524632:SRK524638 SRK524644:SRK524650 SRK524656:SRK524662 SRK524668:SRK524674 SRK524680:SRK524686 SRK524692:SRK524698 SRK524704:SRK524710 SRK524716:SRK524722 SRK524728:SRK524734 SRK524740:SRK524746 SRK524752:SRK524758 SRK590132:SRK590138 SRK590144:SRK590150 SRK590156:SRK590162 SRK590168:SRK590174 SRK590180:SRK590186 SRK590192:SRK590198 SRK590204:SRK590210 SRK590216:SRK590222 SRK590228:SRK590234 SRK590240:SRK590246 SRK590252:SRK590258 SRK590264:SRK590270 SRK590276:SRK590282 SRK590288:SRK590294 SRK655668:SRK655674 SRK655680:SRK655686 SRK655692:SRK655698 SRK655704:SRK655710 SRK655716:SRK655722 SRK655728:SRK655734 SRK655740:SRK655746 SRK655752:SRK655758 SRK655764:SRK655770 SRK655776:SRK655782 SRK655788:SRK655794 SRK655800:SRK655806 SRK655812:SRK655818 SRK655824:SRK655830 SRK721204:SRK721210 SRK721216:SRK721222 SRK721228:SRK721234 SRK721240:SRK721246 SRK721252:SRK721258 SRK721264:SRK721270 SRK721276:SRK721282 SRK721288:SRK721294 SRK721300:SRK721306 SRK721312:SRK721318 SRK721324:SRK721330 SRK721336:SRK721342 SRK721348:SRK721354 SRK721360:SRK721366 SRK786740:SRK786746 SRK786752:SRK786758 SRK786764:SRK786770 SRK786776:SRK786782 SRK786788:SRK786794 SRK786800:SRK786806 SRK786812:SRK786818 SRK786824:SRK786830 SRK786836:SRK786842 SRK786848:SRK786854 SRK786860:SRK786866 SRK786872:SRK786878 SRK786884:SRK786890 SRK786896:SRK786902 SRK852276:SRK852282 SRK852288:SRK852294 SRK852300:SRK852306 SRK852312:SRK852318 SRK852324:SRK852330 SRK852336:SRK852342 SRK852348:SRK852354 SRK852360:SRK852366 SRK852372:SRK852378 SRK852384:SRK852390 SRK852396:SRK852402 SRK852408:SRK852414 SRK852420:SRK852426 SRK852432:SRK852438 SRK917812:SRK917818 SRK917824:SRK917830 SRK917836:SRK917842 SRK917848:SRK917854 SRK917860:SRK917866 SRK917872:SRK917878 SRK917884:SRK917890 SRK917896:SRK917902 SRK917908:SRK917914 SRK917920:SRK917926 SRK917932:SRK917938 SRK917944:SRK917950 SRK917956:SRK917962 SRK917968:SRK917974 SRK983348:SRK983354 SRK983360:SRK983366 SRK983372:SRK983378 SRK983384:SRK983390 SRK983396:SRK983402 SRK983408:SRK983414 SRK983420:SRK983426 SRK983432:SRK983438 SRK983444:SRK983450 SRK983456:SRK983462 SRK983468:SRK983474 SRK983480:SRK983486 SRK983492:SRK983498 SRK983504:SRK983510 TBG77:TBG83 TBG89:TBG95 TBG101:TBG107 TBG113:TBG119 TBG125:TBG131 TBG137:TBG143 TBG149:TBG155 TBG161:TBG167 TBG173:TBG179 TBG185:TBG191 TBG197:TBG203 TBG209:TBG215 TBG221:TBG227 TBG233:TBG239 TBG65844:TBG65850 TBG65856:TBG65862 TBG65868:TBG65874 TBG65880:TBG65886 TBG65892:TBG65898 TBG65904:TBG65910 TBG65916:TBG65922 TBG65928:TBG65934 TBG65940:TBG65946 TBG65952:TBG65958 TBG65964:TBG65970 TBG65976:TBG65982 TBG65988:TBG65994 TBG66000:TBG66006 TBG131380:TBG131386 TBG131392:TBG131398 TBG131404:TBG131410 TBG131416:TBG131422 TBG131428:TBG131434 TBG131440:TBG131446 TBG131452:TBG131458 TBG131464:TBG131470 TBG131476:TBG131482 TBG131488:TBG131494 TBG131500:TBG131506 TBG131512:TBG131518 TBG131524:TBG131530 TBG131536:TBG131542 TBG196916:TBG196922 TBG196928:TBG196934 TBG196940:TBG196946 TBG196952:TBG196958 TBG196964:TBG196970 TBG196976:TBG196982 TBG196988:TBG196994 TBG197000:TBG197006 TBG197012:TBG197018 TBG197024:TBG197030 TBG197036:TBG197042 TBG197048:TBG197054 TBG197060:TBG197066 TBG197072:TBG197078 TBG262452:TBG262458 TBG262464:TBG262470 TBG262476:TBG262482 TBG262488:TBG262494 TBG262500:TBG262506 TBG262512:TBG262518 TBG262524:TBG262530 TBG262536:TBG262542 TBG262548:TBG262554 TBG262560:TBG262566 TBG262572:TBG262578 TBG262584:TBG262590 TBG262596:TBG262602 TBG262608:TBG262614 TBG327988:TBG327994 TBG328000:TBG328006 TBG328012:TBG328018 TBG328024:TBG328030 TBG328036:TBG328042 TBG328048:TBG328054 TBG328060:TBG328066 TBG328072:TBG328078 TBG328084:TBG328090 TBG328096:TBG328102 TBG328108:TBG328114 TBG328120:TBG328126 TBG328132:TBG328138 TBG328144:TBG328150 TBG393524:TBG393530 TBG393536:TBG393542 TBG393548:TBG393554 TBG393560:TBG393566 TBG393572:TBG393578 TBG393584:TBG393590 TBG393596:TBG393602 TBG393608:TBG393614 TBG393620:TBG393626 TBG393632:TBG393638 TBG393644:TBG393650 TBG393656:TBG393662 TBG393668:TBG393674 TBG393680:TBG393686 TBG459060:TBG459066 TBG459072:TBG459078 TBG459084:TBG459090 TBG459096:TBG459102 TBG459108:TBG459114 TBG459120:TBG459126 TBG459132:TBG459138 TBG459144:TBG459150 TBG459156:TBG459162 TBG459168:TBG459174 TBG459180:TBG459186 TBG459192:TBG459198 TBG459204:TBG459210 TBG459216:TBG459222 TBG524596:TBG524602 TBG524608:TBG524614 TBG524620:TBG524626 TBG524632:TBG524638 TBG524644:TBG524650 TBG524656:TBG524662 TBG524668:TBG524674 TBG524680:TBG524686 TBG524692:TBG524698 TBG524704:TBG524710 TBG524716:TBG524722 TBG524728:TBG524734 TBG524740:TBG524746 TBG524752:TBG524758 TBG590132:TBG590138 TBG590144:TBG590150 TBG590156:TBG590162 TBG590168:TBG590174 TBG590180:TBG590186 TBG590192:TBG590198 TBG590204:TBG590210 TBG590216:TBG590222 TBG590228:TBG590234 TBG590240:TBG590246 TBG590252:TBG590258 TBG590264:TBG590270 TBG590276:TBG590282 TBG590288:TBG590294 TBG655668:TBG655674 TBG655680:TBG655686 TBG655692:TBG655698 TBG655704:TBG655710 TBG655716:TBG655722 TBG655728:TBG655734 TBG655740:TBG655746 TBG655752:TBG655758 TBG655764:TBG655770 TBG655776:TBG655782 TBG655788:TBG655794 TBG655800:TBG655806 TBG655812:TBG655818 TBG655824:TBG655830 TBG721204:TBG721210 TBG721216:TBG721222 TBG721228:TBG721234 TBG721240:TBG721246 TBG721252:TBG721258 TBG721264:TBG721270 TBG721276:TBG721282 TBG721288:TBG721294 TBG721300:TBG721306 TBG721312:TBG721318 TBG721324:TBG721330 TBG721336:TBG721342 TBG721348:TBG721354 TBG721360:TBG721366 TBG786740:TBG786746 TBG786752:TBG786758 TBG786764:TBG786770 TBG786776:TBG786782 TBG786788:TBG786794 TBG786800:TBG786806 TBG786812:TBG786818 TBG786824:TBG786830 TBG786836:TBG786842 TBG786848:TBG786854 TBG786860:TBG786866 TBG786872:TBG786878 TBG786884:TBG786890 TBG786896:TBG786902 TBG852276:TBG852282 TBG852288:TBG852294 TBG852300:TBG852306 TBG852312:TBG852318 TBG852324:TBG852330 TBG852336:TBG852342 TBG852348:TBG852354 TBG852360:TBG852366 TBG852372:TBG852378 TBG852384:TBG852390 TBG852396:TBG852402 TBG852408:TBG852414 TBG852420:TBG852426 TBG852432:TBG852438 TBG917812:TBG917818 TBG917824:TBG917830 TBG917836:TBG917842 TBG917848:TBG917854 TBG917860:TBG917866 TBG917872:TBG917878 TBG917884:TBG917890 TBG917896:TBG917902 TBG917908:TBG917914 TBG917920:TBG917926 TBG917932:TBG917938 TBG917944:TBG917950 TBG917956:TBG917962 TBG917968:TBG917974 TBG983348:TBG983354 TBG983360:TBG983366 TBG983372:TBG983378 TBG983384:TBG983390 TBG983396:TBG983402 TBG983408:TBG983414 TBG983420:TBG983426 TBG983432:TBG983438 TBG983444:TBG983450 TBG983456:TBG983462 TBG983468:TBG983474 TBG983480:TBG983486 TBG983492:TBG983498 TBG983504:TBG983510 TLC77:TLC83 TLC89:TLC95 TLC101:TLC107 TLC113:TLC119 TLC125:TLC131 TLC137:TLC143 TLC149:TLC155 TLC161:TLC167 TLC173:TLC179 TLC185:TLC191 TLC197:TLC203 TLC209:TLC215 TLC221:TLC227 TLC233:TLC239 TLC65844:TLC65850 TLC65856:TLC65862 TLC65868:TLC65874 TLC65880:TLC65886 TLC65892:TLC65898 TLC65904:TLC65910 TLC65916:TLC65922 TLC65928:TLC65934 TLC65940:TLC65946 TLC65952:TLC65958 TLC65964:TLC65970 TLC65976:TLC65982 TLC65988:TLC65994 TLC66000:TLC66006 TLC131380:TLC131386 TLC131392:TLC131398 TLC131404:TLC131410 TLC131416:TLC131422 TLC131428:TLC131434 TLC131440:TLC131446 TLC131452:TLC131458 TLC131464:TLC131470 TLC131476:TLC131482 TLC131488:TLC131494 TLC131500:TLC131506 TLC131512:TLC131518 TLC131524:TLC131530 TLC131536:TLC131542 TLC196916:TLC196922 TLC196928:TLC196934 TLC196940:TLC196946 TLC196952:TLC196958 TLC196964:TLC196970 TLC196976:TLC196982 TLC196988:TLC196994 TLC197000:TLC197006 TLC197012:TLC197018 TLC197024:TLC197030 TLC197036:TLC197042 TLC197048:TLC197054 TLC197060:TLC197066 TLC197072:TLC197078 TLC262452:TLC262458 TLC262464:TLC262470 TLC262476:TLC262482 TLC262488:TLC262494 TLC262500:TLC262506 TLC262512:TLC262518 TLC262524:TLC262530 TLC262536:TLC262542 TLC262548:TLC262554 TLC262560:TLC262566 TLC262572:TLC262578 TLC262584:TLC262590 TLC262596:TLC262602 TLC262608:TLC262614 TLC327988:TLC327994 TLC328000:TLC328006 TLC328012:TLC328018 TLC328024:TLC328030 TLC328036:TLC328042 TLC328048:TLC328054 TLC328060:TLC328066 TLC328072:TLC328078 TLC328084:TLC328090 TLC328096:TLC328102 TLC328108:TLC328114 TLC328120:TLC328126 TLC328132:TLC328138 TLC328144:TLC328150 TLC393524:TLC393530 TLC393536:TLC393542 TLC393548:TLC393554 TLC393560:TLC393566 TLC393572:TLC393578 TLC393584:TLC393590 TLC393596:TLC393602 TLC393608:TLC393614 TLC393620:TLC393626 TLC393632:TLC393638 TLC393644:TLC393650 TLC393656:TLC393662 TLC393668:TLC393674 TLC393680:TLC393686 TLC459060:TLC459066 TLC459072:TLC459078 TLC459084:TLC459090 TLC459096:TLC459102 TLC459108:TLC459114 TLC459120:TLC459126 TLC459132:TLC459138 TLC459144:TLC459150 TLC459156:TLC459162 TLC459168:TLC459174 TLC459180:TLC459186 TLC459192:TLC459198 TLC459204:TLC459210 TLC459216:TLC459222 TLC524596:TLC524602 TLC524608:TLC524614 TLC524620:TLC524626 TLC524632:TLC524638 TLC524644:TLC524650 TLC524656:TLC524662 TLC524668:TLC524674 TLC524680:TLC524686 TLC524692:TLC524698 TLC524704:TLC524710 TLC524716:TLC524722 TLC524728:TLC524734 TLC524740:TLC524746 TLC524752:TLC524758 TLC590132:TLC590138 TLC590144:TLC590150 TLC590156:TLC590162 TLC590168:TLC590174 TLC590180:TLC590186 TLC590192:TLC590198 TLC590204:TLC590210 TLC590216:TLC590222 TLC590228:TLC590234 TLC590240:TLC590246 TLC590252:TLC590258 TLC590264:TLC590270 TLC590276:TLC590282 TLC590288:TLC590294 TLC655668:TLC655674 TLC655680:TLC655686 TLC655692:TLC655698 TLC655704:TLC655710 TLC655716:TLC655722 TLC655728:TLC655734 TLC655740:TLC655746 TLC655752:TLC655758 TLC655764:TLC655770 TLC655776:TLC655782 TLC655788:TLC655794 TLC655800:TLC655806 TLC655812:TLC655818 TLC655824:TLC655830 TLC721204:TLC721210 TLC721216:TLC721222 TLC721228:TLC721234 TLC721240:TLC721246 TLC721252:TLC721258 TLC721264:TLC721270 TLC721276:TLC721282 TLC721288:TLC721294 TLC721300:TLC721306 TLC721312:TLC721318 TLC721324:TLC721330 TLC721336:TLC721342 TLC721348:TLC721354 TLC721360:TLC721366 TLC786740:TLC786746 TLC786752:TLC786758 TLC786764:TLC786770 TLC786776:TLC786782 TLC786788:TLC786794 TLC786800:TLC786806 TLC786812:TLC786818 TLC786824:TLC786830 TLC786836:TLC786842 TLC786848:TLC786854 TLC786860:TLC786866 TLC786872:TLC786878 TLC786884:TLC786890 TLC786896:TLC786902 TLC852276:TLC852282 TLC852288:TLC852294 TLC852300:TLC852306 TLC852312:TLC852318 TLC852324:TLC852330 TLC852336:TLC852342 TLC852348:TLC852354 TLC852360:TLC852366 TLC852372:TLC852378 TLC852384:TLC852390 TLC852396:TLC852402 TLC852408:TLC852414 TLC852420:TLC852426 TLC852432:TLC852438 TLC917812:TLC917818 TLC917824:TLC917830 TLC917836:TLC917842 TLC917848:TLC917854 TLC917860:TLC917866 TLC917872:TLC917878 TLC917884:TLC917890 TLC917896:TLC917902 TLC917908:TLC917914 TLC917920:TLC917926 TLC917932:TLC917938 TLC917944:TLC917950 TLC917956:TLC917962 TLC917968:TLC917974 TLC983348:TLC983354 TLC983360:TLC983366 TLC983372:TLC983378 TLC983384:TLC983390 TLC983396:TLC983402 TLC983408:TLC983414 TLC983420:TLC983426 TLC983432:TLC983438 TLC983444:TLC983450 TLC983456:TLC983462 TLC983468:TLC983474 TLC983480:TLC983486 TLC983492:TLC983498 TLC983504:TLC983510 TUY77:TUY83 TUY89:TUY95 TUY101:TUY107 TUY113:TUY119 TUY125:TUY131 TUY137:TUY143 TUY149:TUY155 TUY161:TUY167 TUY173:TUY179 TUY185:TUY191 TUY197:TUY203 TUY209:TUY215 TUY221:TUY227 TUY233:TUY239 TUY65844:TUY65850 TUY65856:TUY65862 TUY65868:TUY65874 TUY65880:TUY65886 TUY65892:TUY65898 TUY65904:TUY65910 TUY65916:TUY65922 TUY65928:TUY65934 TUY65940:TUY65946 TUY65952:TUY65958 TUY65964:TUY65970 TUY65976:TUY65982 TUY65988:TUY65994 TUY66000:TUY66006 TUY131380:TUY131386 TUY131392:TUY131398 TUY131404:TUY131410 TUY131416:TUY131422 TUY131428:TUY131434 TUY131440:TUY131446 TUY131452:TUY131458 TUY131464:TUY131470 TUY131476:TUY131482 TUY131488:TUY131494 TUY131500:TUY131506 TUY131512:TUY131518 TUY131524:TUY131530 TUY131536:TUY131542 TUY196916:TUY196922 TUY196928:TUY196934 TUY196940:TUY196946 TUY196952:TUY196958 TUY196964:TUY196970 TUY196976:TUY196982 TUY196988:TUY196994 TUY197000:TUY197006 TUY197012:TUY197018 TUY197024:TUY197030 TUY197036:TUY197042 TUY197048:TUY197054 TUY197060:TUY197066 TUY197072:TUY197078 TUY262452:TUY262458 TUY262464:TUY262470 TUY262476:TUY262482 TUY262488:TUY262494 TUY262500:TUY262506 TUY262512:TUY262518 TUY262524:TUY262530 TUY262536:TUY262542 TUY262548:TUY262554 TUY262560:TUY262566 TUY262572:TUY262578 TUY262584:TUY262590 TUY262596:TUY262602 TUY262608:TUY262614 TUY327988:TUY327994 TUY328000:TUY328006 TUY328012:TUY328018 TUY328024:TUY328030 TUY328036:TUY328042 TUY328048:TUY328054 TUY328060:TUY328066 TUY328072:TUY328078 TUY328084:TUY328090 TUY328096:TUY328102 TUY328108:TUY328114 TUY328120:TUY328126 TUY328132:TUY328138 TUY328144:TUY328150 TUY393524:TUY393530 TUY393536:TUY393542 TUY393548:TUY393554 TUY393560:TUY393566 TUY393572:TUY393578 TUY393584:TUY393590 TUY393596:TUY393602 TUY393608:TUY393614 TUY393620:TUY393626 TUY393632:TUY393638 TUY393644:TUY393650 TUY393656:TUY393662 TUY393668:TUY393674 TUY393680:TUY393686 TUY459060:TUY459066 TUY459072:TUY459078 TUY459084:TUY459090 TUY459096:TUY459102 TUY459108:TUY459114 TUY459120:TUY459126 TUY459132:TUY459138 TUY459144:TUY459150 TUY459156:TUY459162 TUY459168:TUY459174 TUY459180:TUY459186 TUY459192:TUY459198 TUY459204:TUY459210 TUY459216:TUY459222 TUY524596:TUY524602 TUY524608:TUY524614 TUY524620:TUY524626 TUY524632:TUY524638 TUY524644:TUY524650 TUY524656:TUY524662 TUY524668:TUY524674 TUY524680:TUY524686 TUY524692:TUY524698 TUY524704:TUY524710 TUY524716:TUY524722 TUY524728:TUY524734 TUY524740:TUY524746 TUY524752:TUY524758 TUY590132:TUY590138 TUY590144:TUY590150 TUY590156:TUY590162 TUY590168:TUY590174 TUY590180:TUY590186 TUY590192:TUY590198 TUY590204:TUY590210 TUY590216:TUY590222 TUY590228:TUY590234 TUY590240:TUY590246 TUY590252:TUY590258 TUY590264:TUY590270 TUY590276:TUY590282 TUY590288:TUY590294 TUY655668:TUY655674 TUY655680:TUY655686 TUY655692:TUY655698 TUY655704:TUY655710 TUY655716:TUY655722 TUY655728:TUY655734 TUY655740:TUY655746 TUY655752:TUY655758 TUY655764:TUY655770 TUY655776:TUY655782 TUY655788:TUY655794 TUY655800:TUY655806 TUY655812:TUY655818 TUY655824:TUY655830 TUY721204:TUY721210 TUY721216:TUY721222 TUY721228:TUY721234 TUY721240:TUY721246 TUY721252:TUY721258 TUY721264:TUY721270 TUY721276:TUY721282 TUY721288:TUY721294 TUY721300:TUY721306 TUY721312:TUY721318 TUY721324:TUY721330 TUY721336:TUY721342 TUY721348:TUY721354 TUY721360:TUY721366 TUY786740:TUY786746 TUY786752:TUY786758 TUY786764:TUY786770 TUY786776:TUY786782 TUY786788:TUY786794 TUY786800:TUY786806 TUY786812:TUY786818 TUY786824:TUY786830 TUY786836:TUY786842 TUY786848:TUY786854 TUY786860:TUY786866 TUY786872:TUY786878 TUY786884:TUY786890 TUY786896:TUY786902 TUY852276:TUY852282 TUY852288:TUY852294 TUY852300:TUY852306 TUY852312:TUY852318 TUY852324:TUY852330 TUY852336:TUY852342 TUY852348:TUY852354 TUY852360:TUY852366 TUY852372:TUY852378 TUY852384:TUY852390 TUY852396:TUY852402 TUY852408:TUY852414 TUY852420:TUY852426 TUY852432:TUY852438 TUY917812:TUY917818 TUY917824:TUY917830 TUY917836:TUY917842 TUY917848:TUY917854 TUY917860:TUY917866 TUY917872:TUY917878 TUY917884:TUY917890 TUY917896:TUY917902 TUY917908:TUY917914 TUY917920:TUY917926 TUY917932:TUY917938 TUY917944:TUY917950 TUY917956:TUY917962 TUY917968:TUY917974 TUY983348:TUY983354 TUY983360:TUY983366 TUY983372:TUY983378 TUY983384:TUY983390 TUY983396:TUY983402 TUY983408:TUY983414 TUY983420:TUY983426 TUY983432:TUY983438 TUY983444:TUY983450 TUY983456:TUY983462 TUY983468:TUY983474 TUY983480:TUY983486 TUY983492:TUY983498 TUY983504:TUY983510 UEU77:UEU83 UEU89:UEU95 UEU101:UEU107 UEU113:UEU119 UEU125:UEU131 UEU137:UEU143 UEU149:UEU155 UEU161:UEU167 UEU173:UEU179 UEU185:UEU191 UEU197:UEU203 UEU209:UEU215 UEU221:UEU227 UEU233:UEU239 UEU65844:UEU65850 UEU65856:UEU65862 UEU65868:UEU65874 UEU65880:UEU65886 UEU65892:UEU65898 UEU65904:UEU65910 UEU65916:UEU65922 UEU65928:UEU65934 UEU65940:UEU65946 UEU65952:UEU65958 UEU65964:UEU65970 UEU65976:UEU65982 UEU65988:UEU65994 UEU66000:UEU66006 UEU131380:UEU131386 UEU131392:UEU131398 UEU131404:UEU131410 UEU131416:UEU131422 UEU131428:UEU131434 UEU131440:UEU131446 UEU131452:UEU131458 UEU131464:UEU131470 UEU131476:UEU131482 UEU131488:UEU131494 UEU131500:UEU131506 UEU131512:UEU131518 UEU131524:UEU131530 UEU131536:UEU131542 UEU196916:UEU196922 UEU196928:UEU196934 UEU196940:UEU196946 UEU196952:UEU196958 UEU196964:UEU196970 UEU196976:UEU196982 UEU196988:UEU196994 UEU197000:UEU197006 UEU197012:UEU197018 UEU197024:UEU197030 UEU197036:UEU197042 UEU197048:UEU197054 UEU197060:UEU197066 UEU197072:UEU197078 UEU262452:UEU262458 UEU262464:UEU262470 UEU262476:UEU262482 UEU262488:UEU262494 UEU262500:UEU262506 UEU262512:UEU262518 UEU262524:UEU262530 UEU262536:UEU262542 UEU262548:UEU262554 UEU262560:UEU262566 UEU262572:UEU262578 UEU262584:UEU262590 UEU262596:UEU262602 UEU262608:UEU262614 UEU327988:UEU327994 UEU328000:UEU328006 UEU328012:UEU328018 UEU328024:UEU328030 UEU328036:UEU328042 UEU328048:UEU328054 UEU328060:UEU328066 UEU328072:UEU328078 UEU328084:UEU328090 UEU328096:UEU328102 UEU328108:UEU328114 UEU328120:UEU328126 UEU328132:UEU328138 UEU328144:UEU328150 UEU393524:UEU393530 UEU393536:UEU393542 UEU393548:UEU393554 UEU393560:UEU393566 UEU393572:UEU393578 UEU393584:UEU393590 UEU393596:UEU393602 UEU393608:UEU393614 UEU393620:UEU393626 UEU393632:UEU393638 UEU393644:UEU393650 UEU393656:UEU393662 UEU393668:UEU393674 UEU393680:UEU393686 UEU459060:UEU459066 UEU459072:UEU459078 UEU459084:UEU459090 UEU459096:UEU459102 UEU459108:UEU459114 UEU459120:UEU459126 UEU459132:UEU459138 UEU459144:UEU459150 UEU459156:UEU459162 UEU459168:UEU459174 UEU459180:UEU459186 UEU459192:UEU459198 UEU459204:UEU459210 UEU459216:UEU459222 UEU524596:UEU524602 UEU524608:UEU524614 UEU524620:UEU524626 UEU524632:UEU524638 UEU524644:UEU524650 UEU524656:UEU524662 UEU524668:UEU524674 UEU524680:UEU524686 UEU524692:UEU524698 UEU524704:UEU524710 UEU524716:UEU524722 UEU524728:UEU524734 UEU524740:UEU524746 UEU524752:UEU524758 UEU590132:UEU590138 UEU590144:UEU590150 UEU590156:UEU590162 UEU590168:UEU590174 UEU590180:UEU590186 UEU590192:UEU590198 UEU590204:UEU590210 UEU590216:UEU590222 UEU590228:UEU590234 UEU590240:UEU590246 UEU590252:UEU590258 UEU590264:UEU590270 UEU590276:UEU590282 UEU590288:UEU590294 UEU655668:UEU655674 UEU655680:UEU655686 UEU655692:UEU655698 UEU655704:UEU655710 UEU655716:UEU655722 UEU655728:UEU655734 UEU655740:UEU655746 UEU655752:UEU655758 UEU655764:UEU655770 UEU655776:UEU655782 UEU655788:UEU655794 UEU655800:UEU655806 UEU655812:UEU655818 UEU655824:UEU655830 UEU721204:UEU721210 UEU721216:UEU721222 UEU721228:UEU721234 UEU721240:UEU721246 UEU721252:UEU721258 UEU721264:UEU721270 UEU721276:UEU721282 UEU721288:UEU721294 UEU721300:UEU721306 UEU721312:UEU721318 UEU721324:UEU721330 UEU721336:UEU721342 UEU721348:UEU721354 UEU721360:UEU721366 UEU786740:UEU786746 UEU786752:UEU786758 UEU786764:UEU786770 UEU786776:UEU786782 UEU786788:UEU786794 UEU786800:UEU786806 UEU786812:UEU786818 UEU786824:UEU786830 UEU786836:UEU786842 UEU786848:UEU786854 UEU786860:UEU786866 UEU786872:UEU786878 UEU786884:UEU786890 UEU786896:UEU786902 UEU852276:UEU852282 UEU852288:UEU852294 UEU852300:UEU852306 UEU852312:UEU852318 UEU852324:UEU852330 UEU852336:UEU852342 UEU852348:UEU852354 UEU852360:UEU852366 UEU852372:UEU852378 UEU852384:UEU852390 UEU852396:UEU852402 UEU852408:UEU852414 UEU852420:UEU852426 UEU852432:UEU852438 UEU917812:UEU917818 UEU917824:UEU917830 UEU917836:UEU917842 UEU917848:UEU917854 UEU917860:UEU917866 UEU917872:UEU917878 UEU917884:UEU917890 UEU917896:UEU917902 UEU917908:UEU917914 UEU917920:UEU917926 UEU917932:UEU917938 UEU917944:UEU917950 UEU917956:UEU917962 UEU917968:UEU917974 UEU983348:UEU983354 UEU983360:UEU983366 UEU983372:UEU983378 UEU983384:UEU983390 UEU983396:UEU983402 UEU983408:UEU983414 UEU983420:UEU983426 UEU983432:UEU983438 UEU983444:UEU983450 UEU983456:UEU983462 UEU983468:UEU983474 UEU983480:UEU983486 UEU983492:UEU983498 UEU983504:UEU983510 UOQ77:UOQ83 UOQ89:UOQ95 UOQ101:UOQ107 UOQ113:UOQ119 UOQ125:UOQ131 UOQ137:UOQ143 UOQ149:UOQ155 UOQ161:UOQ167 UOQ173:UOQ179 UOQ185:UOQ191 UOQ197:UOQ203 UOQ209:UOQ215 UOQ221:UOQ227 UOQ233:UOQ239 UOQ65844:UOQ65850 UOQ65856:UOQ65862 UOQ65868:UOQ65874 UOQ65880:UOQ65886 UOQ65892:UOQ65898 UOQ65904:UOQ65910 UOQ65916:UOQ65922 UOQ65928:UOQ65934 UOQ65940:UOQ65946 UOQ65952:UOQ65958 UOQ65964:UOQ65970 UOQ65976:UOQ65982 UOQ65988:UOQ65994 UOQ66000:UOQ66006 UOQ131380:UOQ131386 UOQ131392:UOQ131398 UOQ131404:UOQ131410 UOQ131416:UOQ131422 UOQ131428:UOQ131434 UOQ131440:UOQ131446 UOQ131452:UOQ131458 UOQ131464:UOQ131470 UOQ131476:UOQ131482 UOQ131488:UOQ131494 UOQ131500:UOQ131506 UOQ131512:UOQ131518 UOQ131524:UOQ131530 UOQ131536:UOQ131542 UOQ196916:UOQ196922 UOQ196928:UOQ196934 UOQ196940:UOQ196946 UOQ196952:UOQ196958 UOQ196964:UOQ196970 UOQ196976:UOQ196982 UOQ196988:UOQ196994 UOQ197000:UOQ197006 UOQ197012:UOQ197018 UOQ197024:UOQ197030 UOQ197036:UOQ197042 UOQ197048:UOQ197054 UOQ197060:UOQ197066 UOQ197072:UOQ197078 UOQ262452:UOQ262458 UOQ262464:UOQ262470 UOQ262476:UOQ262482 UOQ262488:UOQ262494 UOQ262500:UOQ262506 UOQ262512:UOQ262518 UOQ262524:UOQ262530 UOQ262536:UOQ262542 UOQ262548:UOQ262554 UOQ262560:UOQ262566 UOQ262572:UOQ262578 UOQ262584:UOQ262590 UOQ262596:UOQ262602 UOQ262608:UOQ262614 UOQ327988:UOQ327994 UOQ328000:UOQ328006 UOQ328012:UOQ328018 UOQ328024:UOQ328030 UOQ328036:UOQ328042 UOQ328048:UOQ328054 UOQ328060:UOQ328066 UOQ328072:UOQ328078 UOQ328084:UOQ328090 UOQ328096:UOQ328102 UOQ328108:UOQ328114 UOQ328120:UOQ328126 UOQ328132:UOQ328138 UOQ328144:UOQ328150 UOQ393524:UOQ393530 UOQ393536:UOQ393542 UOQ393548:UOQ393554 UOQ393560:UOQ393566 UOQ393572:UOQ393578 UOQ393584:UOQ393590 UOQ393596:UOQ393602 UOQ393608:UOQ393614 UOQ393620:UOQ393626 UOQ393632:UOQ393638 UOQ393644:UOQ393650 UOQ393656:UOQ393662 UOQ393668:UOQ393674 UOQ393680:UOQ393686 UOQ459060:UOQ459066 UOQ459072:UOQ459078 UOQ459084:UOQ459090 UOQ459096:UOQ459102 UOQ459108:UOQ459114 UOQ459120:UOQ459126 UOQ459132:UOQ459138 UOQ459144:UOQ459150 UOQ459156:UOQ459162 UOQ459168:UOQ459174 UOQ459180:UOQ459186 UOQ459192:UOQ459198 UOQ459204:UOQ459210 UOQ459216:UOQ459222 UOQ524596:UOQ524602 UOQ524608:UOQ524614 UOQ524620:UOQ524626 UOQ524632:UOQ524638 UOQ524644:UOQ524650 UOQ524656:UOQ524662 UOQ524668:UOQ524674 UOQ524680:UOQ524686 UOQ524692:UOQ524698 UOQ524704:UOQ524710 UOQ524716:UOQ524722 UOQ524728:UOQ524734 UOQ524740:UOQ524746 UOQ524752:UOQ524758 UOQ590132:UOQ590138 UOQ590144:UOQ590150 UOQ590156:UOQ590162 UOQ590168:UOQ590174 UOQ590180:UOQ590186 UOQ590192:UOQ590198 UOQ590204:UOQ590210 UOQ590216:UOQ590222 UOQ590228:UOQ590234 UOQ590240:UOQ590246 UOQ590252:UOQ590258 UOQ590264:UOQ590270 UOQ590276:UOQ590282 UOQ590288:UOQ590294 UOQ655668:UOQ655674 UOQ655680:UOQ655686 UOQ655692:UOQ655698 UOQ655704:UOQ655710 UOQ655716:UOQ655722 UOQ655728:UOQ655734 UOQ655740:UOQ655746 UOQ655752:UOQ655758 UOQ655764:UOQ655770 UOQ655776:UOQ655782 UOQ655788:UOQ655794 UOQ655800:UOQ655806 UOQ655812:UOQ655818 UOQ655824:UOQ655830 UOQ721204:UOQ721210 UOQ721216:UOQ721222 UOQ721228:UOQ721234 UOQ721240:UOQ721246 UOQ721252:UOQ721258 UOQ721264:UOQ721270 UOQ721276:UOQ721282 UOQ721288:UOQ721294 UOQ721300:UOQ721306 UOQ721312:UOQ721318 UOQ721324:UOQ721330 UOQ721336:UOQ721342 UOQ721348:UOQ721354 UOQ721360:UOQ721366 UOQ786740:UOQ786746 UOQ786752:UOQ786758 UOQ786764:UOQ786770 UOQ786776:UOQ786782 UOQ786788:UOQ786794 UOQ786800:UOQ786806 UOQ786812:UOQ786818 UOQ786824:UOQ786830 UOQ786836:UOQ786842 UOQ786848:UOQ786854 UOQ786860:UOQ786866 UOQ786872:UOQ786878 UOQ786884:UOQ786890 UOQ786896:UOQ786902 UOQ852276:UOQ852282 UOQ852288:UOQ852294 UOQ852300:UOQ852306 UOQ852312:UOQ852318 UOQ852324:UOQ852330 UOQ852336:UOQ852342 UOQ852348:UOQ852354 UOQ852360:UOQ852366 UOQ852372:UOQ852378 UOQ852384:UOQ852390 UOQ852396:UOQ852402 UOQ852408:UOQ852414 UOQ852420:UOQ852426 UOQ852432:UOQ852438 UOQ917812:UOQ917818 UOQ917824:UOQ917830 UOQ917836:UOQ917842 UOQ917848:UOQ917854 UOQ917860:UOQ917866 UOQ917872:UOQ917878 UOQ917884:UOQ917890 UOQ917896:UOQ917902 UOQ917908:UOQ917914 UOQ917920:UOQ917926 UOQ917932:UOQ917938 UOQ917944:UOQ917950 UOQ917956:UOQ917962 UOQ917968:UOQ917974 UOQ983348:UOQ983354 UOQ983360:UOQ983366 UOQ983372:UOQ983378 UOQ983384:UOQ983390 UOQ983396:UOQ983402 UOQ983408:UOQ983414 UOQ983420:UOQ983426 UOQ983432:UOQ983438 UOQ983444:UOQ983450 UOQ983456:UOQ983462 UOQ983468:UOQ983474 UOQ983480:UOQ983486 UOQ983492:UOQ983498 UOQ983504:UOQ983510 UYM77:UYM83 UYM89:UYM95 UYM101:UYM107 UYM113:UYM119 UYM125:UYM131 UYM137:UYM143 UYM149:UYM155 UYM161:UYM167 UYM173:UYM179 UYM185:UYM191 UYM197:UYM203 UYM209:UYM215 UYM221:UYM227 UYM233:UYM239 UYM65844:UYM65850 UYM65856:UYM65862 UYM65868:UYM65874 UYM65880:UYM65886 UYM65892:UYM65898 UYM65904:UYM65910 UYM65916:UYM65922 UYM65928:UYM65934 UYM65940:UYM65946 UYM65952:UYM65958 UYM65964:UYM65970 UYM65976:UYM65982 UYM65988:UYM65994 UYM66000:UYM66006 UYM131380:UYM131386 UYM131392:UYM131398 UYM131404:UYM131410 UYM131416:UYM131422 UYM131428:UYM131434 UYM131440:UYM131446 UYM131452:UYM131458 UYM131464:UYM131470 UYM131476:UYM131482 UYM131488:UYM131494 UYM131500:UYM131506 UYM131512:UYM131518 UYM131524:UYM131530 UYM131536:UYM131542 UYM196916:UYM196922 UYM196928:UYM196934 UYM196940:UYM196946 UYM196952:UYM196958 UYM196964:UYM196970 UYM196976:UYM196982 UYM196988:UYM196994 UYM197000:UYM197006 UYM197012:UYM197018 UYM197024:UYM197030 UYM197036:UYM197042 UYM197048:UYM197054 UYM197060:UYM197066 UYM197072:UYM197078 UYM262452:UYM262458 UYM262464:UYM262470 UYM262476:UYM262482 UYM262488:UYM262494 UYM262500:UYM262506 UYM262512:UYM262518 UYM262524:UYM262530 UYM262536:UYM262542 UYM262548:UYM262554 UYM262560:UYM262566 UYM262572:UYM262578 UYM262584:UYM262590 UYM262596:UYM262602 UYM262608:UYM262614 UYM327988:UYM327994 UYM328000:UYM328006 UYM328012:UYM328018 UYM328024:UYM328030 UYM328036:UYM328042 UYM328048:UYM328054 UYM328060:UYM328066 UYM328072:UYM328078 UYM328084:UYM328090 UYM328096:UYM328102 UYM328108:UYM328114 UYM328120:UYM328126 UYM328132:UYM328138 UYM328144:UYM328150 UYM393524:UYM393530 UYM393536:UYM393542 UYM393548:UYM393554 UYM393560:UYM393566 UYM393572:UYM393578 UYM393584:UYM393590 UYM393596:UYM393602 UYM393608:UYM393614 UYM393620:UYM393626 UYM393632:UYM393638 UYM393644:UYM393650 UYM393656:UYM393662 UYM393668:UYM393674 UYM393680:UYM393686 UYM459060:UYM459066 UYM459072:UYM459078 UYM459084:UYM459090 UYM459096:UYM459102 UYM459108:UYM459114 UYM459120:UYM459126 UYM459132:UYM459138 UYM459144:UYM459150 UYM459156:UYM459162 UYM459168:UYM459174 UYM459180:UYM459186 UYM459192:UYM459198 UYM459204:UYM459210 UYM459216:UYM459222 UYM524596:UYM524602 UYM524608:UYM524614 UYM524620:UYM524626 UYM524632:UYM524638 UYM524644:UYM524650 UYM524656:UYM524662 UYM524668:UYM524674 UYM524680:UYM524686 UYM524692:UYM524698 UYM524704:UYM524710 UYM524716:UYM524722 UYM524728:UYM524734 UYM524740:UYM524746 UYM524752:UYM524758 UYM590132:UYM590138 UYM590144:UYM590150 UYM590156:UYM590162 UYM590168:UYM590174 UYM590180:UYM590186 UYM590192:UYM590198 UYM590204:UYM590210 UYM590216:UYM590222 UYM590228:UYM590234 UYM590240:UYM590246 UYM590252:UYM590258 UYM590264:UYM590270 UYM590276:UYM590282 UYM590288:UYM590294 UYM655668:UYM655674 UYM655680:UYM655686 UYM655692:UYM655698 UYM655704:UYM655710 UYM655716:UYM655722 UYM655728:UYM655734 UYM655740:UYM655746 UYM655752:UYM655758 UYM655764:UYM655770 UYM655776:UYM655782 UYM655788:UYM655794 UYM655800:UYM655806 UYM655812:UYM655818 UYM655824:UYM655830 UYM721204:UYM721210 UYM721216:UYM721222 UYM721228:UYM721234 UYM721240:UYM721246 UYM721252:UYM721258 UYM721264:UYM721270 UYM721276:UYM721282 UYM721288:UYM721294 UYM721300:UYM721306 UYM721312:UYM721318 UYM721324:UYM721330 UYM721336:UYM721342 UYM721348:UYM721354 UYM721360:UYM721366 UYM786740:UYM786746 UYM786752:UYM786758 UYM786764:UYM786770 UYM786776:UYM786782 UYM786788:UYM786794 UYM786800:UYM786806 UYM786812:UYM786818 UYM786824:UYM786830 UYM786836:UYM786842 UYM786848:UYM786854 UYM786860:UYM786866 UYM786872:UYM786878 UYM786884:UYM786890 UYM786896:UYM786902 UYM852276:UYM852282 UYM852288:UYM852294 UYM852300:UYM852306 UYM852312:UYM852318 UYM852324:UYM852330 UYM852336:UYM852342 UYM852348:UYM852354 UYM852360:UYM852366 UYM852372:UYM852378 UYM852384:UYM852390 UYM852396:UYM852402 UYM852408:UYM852414 UYM852420:UYM852426 UYM852432:UYM852438 UYM917812:UYM917818 UYM917824:UYM917830 UYM917836:UYM917842 UYM917848:UYM917854 UYM917860:UYM917866 UYM917872:UYM917878 UYM917884:UYM917890 UYM917896:UYM917902 UYM917908:UYM917914 UYM917920:UYM917926 UYM917932:UYM917938 UYM917944:UYM917950 UYM917956:UYM917962 UYM917968:UYM917974 UYM983348:UYM983354 UYM983360:UYM983366 UYM983372:UYM983378 UYM983384:UYM983390 UYM983396:UYM983402 UYM983408:UYM983414 UYM983420:UYM983426 UYM983432:UYM983438 UYM983444:UYM983450 UYM983456:UYM983462 UYM983468:UYM983474 UYM983480:UYM983486 UYM983492:UYM983498 UYM983504:UYM983510 VII77:VII83 VII89:VII95 VII101:VII107 VII113:VII119 VII125:VII131 VII137:VII143 VII149:VII155 VII161:VII167 VII173:VII179 VII185:VII191 VII197:VII203 VII209:VII215 VII221:VII227 VII233:VII239 VII65844:VII65850 VII65856:VII65862 VII65868:VII65874 VII65880:VII65886 VII65892:VII65898 VII65904:VII65910 VII65916:VII65922 VII65928:VII65934 VII65940:VII65946 VII65952:VII65958 VII65964:VII65970 VII65976:VII65982 VII65988:VII65994 VII66000:VII66006 VII131380:VII131386 VII131392:VII131398 VII131404:VII131410 VII131416:VII131422 VII131428:VII131434 VII131440:VII131446 VII131452:VII131458 VII131464:VII131470 VII131476:VII131482 VII131488:VII131494 VII131500:VII131506 VII131512:VII131518 VII131524:VII131530 VII131536:VII131542 VII196916:VII196922 VII196928:VII196934 VII196940:VII196946 VII196952:VII196958 VII196964:VII196970 VII196976:VII196982 VII196988:VII196994 VII197000:VII197006 VII197012:VII197018 VII197024:VII197030 VII197036:VII197042 VII197048:VII197054 VII197060:VII197066 VII197072:VII197078 VII262452:VII262458 VII262464:VII262470 VII262476:VII262482 VII262488:VII262494 VII262500:VII262506 VII262512:VII262518 VII262524:VII262530 VII262536:VII262542 VII262548:VII262554 VII262560:VII262566 VII262572:VII262578 VII262584:VII262590 VII262596:VII262602 VII262608:VII262614 VII327988:VII327994 VII328000:VII328006 VII328012:VII328018 VII328024:VII328030 VII328036:VII328042 VII328048:VII328054 VII328060:VII328066 VII328072:VII328078 VII328084:VII328090 VII328096:VII328102 VII328108:VII328114 VII328120:VII328126 VII328132:VII328138 VII328144:VII328150 VII393524:VII393530 VII393536:VII393542 VII393548:VII393554 VII393560:VII393566 VII393572:VII393578 VII393584:VII393590 VII393596:VII393602 VII393608:VII393614 VII393620:VII393626 VII393632:VII393638 VII393644:VII393650 VII393656:VII393662 VII393668:VII393674 VII393680:VII393686 VII459060:VII459066 VII459072:VII459078 VII459084:VII459090 VII459096:VII459102 VII459108:VII459114 VII459120:VII459126 VII459132:VII459138 VII459144:VII459150 VII459156:VII459162 VII459168:VII459174 VII459180:VII459186 VII459192:VII459198 VII459204:VII459210 VII459216:VII459222 VII524596:VII524602 VII524608:VII524614 VII524620:VII524626 VII524632:VII524638 VII524644:VII524650 VII524656:VII524662 VII524668:VII524674 VII524680:VII524686 VII524692:VII524698 VII524704:VII524710 VII524716:VII524722 VII524728:VII524734 VII524740:VII524746 VII524752:VII524758 VII590132:VII590138 VII590144:VII590150 VII590156:VII590162 VII590168:VII590174 VII590180:VII590186 VII590192:VII590198 VII590204:VII590210 VII590216:VII590222 VII590228:VII590234 VII590240:VII590246 VII590252:VII590258 VII590264:VII590270 VII590276:VII590282 VII590288:VII590294 VII655668:VII655674 VII655680:VII655686 VII655692:VII655698 VII655704:VII655710 VII655716:VII655722 VII655728:VII655734 VII655740:VII655746 VII655752:VII655758 VII655764:VII655770 VII655776:VII655782 VII655788:VII655794 VII655800:VII655806 VII655812:VII655818 VII655824:VII655830 VII721204:VII721210 VII721216:VII721222 VII721228:VII721234 VII721240:VII721246 VII721252:VII721258 VII721264:VII721270 VII721276:VII721282 VII721288:VII721294 VII721300:VII721306 VII721312:VII721318 VII721324:VII721330 VII721336:VII721342 VII721348:VII721354 VII721360:VII721366 VII786740:VII786746 VII786752:VII786758 VII786764:VII786770 VII786776:VII786782 VII786788:VII786794 VII786800:VII786806 VII786812:VII786818 VII786824:VII786830 VII786836:VII786842 VII786848:VII786854 VII786860:VII786866 VII786872:VII786878 VII786884:VII786890 VII786896:VII786902 VII852276:VII852282 VII852288:VII852294 VII852300:VII852306 VII852312:VII852318 VII852324:VII852330 VII852336:VII852342 VII852348:VII852354 VII852360:VII852366 VII852372:VII852378 VII852384:VII852390 VII852396:VII852402 VII852408:VII852414 VII852420:VII852426 VII852432:VII852438 VII917812:VII917818 VII917824:VII917830 VII917836:VII917842 VII917848:VII917854 VII917860:VII917866 VII917872:VII917878 VII917884:VII917890 VII917896:VII917902 VII917908:VII917914 VII917920:VII917926 VII917932:VII917938 VII917944:VII917950 VII917956:VII917962 VII917968:VII917974 VII983348:VII983354 VII983360:VII983366 VII983372:VII983378 VII983384:VII983390 VII983396:VII983402 VII983408:VII983414 VII983420:VII983426 VII983432:VII983438 VII983444:VII983450 VII983456:VII983462 VII983468:VII983474 VII983480:VII983486 VII983492:VII983498 VII983504:VII983510 VSE77:VSE83 VSE89:VSE95 VSE101:VSE107 VSE113:VSE119 VSE125:VSE131 VSE137:VSE143 VSE149:VSE155 VSE161:VSE167 VSE173:VSE179 VSE185:VSE191 VSE197:VSE203 VSE209:VSE215 VSE221:VSE227 VSE233:VSE239 VSE65844:VSE65850 VSE65856:VSE65862 VSE65868:VSE65874 VSE65880:VSE65886 VSE65892:VSE65898 VSE65904:VSE65910 VSE65916:VSE65922 VSE65928:VSE65934 VSE65940:VSE65946 VSE65952:VSE65958 VSE65964:VSE65970 VSE65976:VSE65982 VSE65988:VSE65994 VSE66000:VSE66006 VSE131380:VSE131386 VSE131392:VSE131398 VSE131404:VSE131410 VSE131416:VSE131422 VSE131428:VSE131434 VSE131440:VSE131446 VSE131452:VSE131458 VSE131464:VSE131470 VSE131476:VSE131482 VSE131488:VSE131494 VSE131500:VSE131506 VSE131512:VSE131518 VSE131524:VSE131530 VSE131536:VSE131542 VSE196916:VSE196922 VSE196928:VSE196934 VSE196940:VSE196946 VSE196952:VSE196958 VSE196964:VSE196970 VSE196976:VSE196982 VSE196988:VSE196994 VSE197000:VSE197006 VSE197012:VSE197018 VSE197024:VSE197030 VSE197036:VSE197042 VSE197048:VSE197054 VSE197060:VSE197066 VSE197072:VSE197078 VSE262452:VSE262458 VSE262464:VSE262470 VSE262476:VSE262482 VSE262488:VSE262494 VSE262500:VSE262506 VSE262512:VSE262518 VSE262524:VSE262530 VSE262536:VSE262542 VSE262548:VSE262554 VSE262560:VSE262566 VSE262572:VSE262578 VSE262584:VSE262590 VSE262596:VSE262602 VSE262608:VSE262614 VSE327988:VSE327994 VSE328000:VSE328006 VSE328012:VSE328018 VSE328024:VSE328030 VSE328036:VSE328042 VSE328048:VSE328054 VSE328060:VSE328066 VSE328072:VSE328078 VSE328084:VSE328090 VSE328096:VSE328102 VSE328108:VSE328114 VSE328120:VSE328126 VSE328132:VSE328138 VSE328144:VSE328150 VSE393524:VSE393530 VSE393536:VSE393542 VSE393548:VSE393554 VSE393560:VSE393566 VSE393572:VSE393578 VSE393584:VSE393590 VSE393596:VSE393602 VSE393608:VSE393614 VSE393620:VSE393626 VSE393632:VSE393638 VSE393644:VSE393650 VSE393656:VSE393662 VSE393668:VSE393674 VSE393680:VSE393686 VSE459060:VSE459066 VSE459072:VSE459078 VSE459084:VSE459090 VSE459096:VSE459102 VSE459108:VSE459114 VSE459120:VSE459126 VSE459132:VSE459138 VSE459144:VSE459150 VSE459156:VSE459162 VSE459168:VSE459174 VSE459180:VSE459186 VSE459192:VSE459198 VSE459204:VSE459210 VSE459216:VSE459222 VSE524596:VSE524602 VSE524608:VSE524614 VSE524620:VSE524626 VSE524632:VSE524638 VSE524644:VSE524650 VSE524656:VSE524662 VSE524668:VSE524674 VSE524680:VSE524686 VSE524692:VSE524698 VSE524704:VSE524710 VSE524716:VSE524722 VSE524728:VSE524734 VSE524740:VSE524746 VSE524752:VSE524758 VSE590132:VSE590138 VSE590144:VSE590150 VSE590156:VSE590162 VSE590168:VSE590174 VSE590180:VSE590186 VSE590192:VSE590198 VSE590204:VSE590210 VSE590216:VSE590222 VSE590228:VSE590234 VSE590240:VSE590246 VSE590252:VSE590258 VSE590264:VSE590270 VSE590276:VSE590282 VSE590288:VSE590294 VSE655668:VSE655674 VSE655680:VSE655686 VSE655692:VSE655698 VSE655704:VSE655710 VSE655716:VSE655722 VSE655728:VSE655734 VSE655740:VSE655746 VSE655752:VSE655758 VSE655764:VSE655770 VSE655776:VSE655782 VSE655788:VSE655794 VSE655800:VSE655806 VSE655812:VSE655818 VSE655824:VSE655830 VSE721204:VSE721210 VSE721216:VSE721222 VSE721228:VSE721234 VSE721240:VSE721246 VSE721252:VSE721258 VSE721264:VSE721270 VSE721276:VSE721282 VSE721288:VSE721294 VSE721300:VSE721306 VSE721312:VSE721318 VSE721324:VSE721330 VSE721336:VSE721342 VSE721348:VSE721354 VSE721360:VSE721366 VSE786740:VSE786746 VSE786752:VSE786758 VSE786764:VSE786770 VSE786776:VSE786782 VSE786788:VSE786794 VSE786800:VSE786806 VSE786812:VSE786818 VSE786824:VSE786830 VSE786836:VSE786842 VSE786848:VSE786854 VSE786860:VSE786866 VSE786872:VSE786878 VSE786884:VSE786890 VSE786896:VSE786902 VSE852276:VSE852282 VSE852288:VSE852294 VSE852300:VSE852306 VSE852312:VSE852318 VSE852324:VSE852330 VSE852336:VSE852342 VSE852348:VSE852354 VSE852360:VSE852366 VSE852372:VSE852378 VSE852384:VSE852390 VSE852396:VSE852402 VSE852408:VSE852414 VSE852420:VSE852426 VSE852432:VSE852438 VSE917812:VSE917818 VSE917824:VSE917830 VSE917836:VSE917842 VSE917848:VSE917854 VSE917860:VSE917866 VSE917872:VSE917878 VSE917884:VSE917890 VSE917896:VSE917902 VSE917908:VSE917914 VSE917920:VSE917926 VSE917932:VSE917938 VSE917944:VSE917950 VSE917956:VSE917962 VSE917968:VSE917974 VSE983348:VSE983354 VSE983360:VSE983366 VSE983372:VSE983378 VSE983384:VSE983390 VSE983396:VSE983402 VSE983408:VSE983414 VSE983420:VSE983426 VSE983432:VSE983438 VSE983444:VSE983450 VSE983456:VSE983462 VSE983468:VSE983474 VSE983480:VSE983486 VSE983492:VSE983498 VSE983504:VSE983510 WCA77:WCA83 WCA89:WCA95 WCA101:WCA107 WCA113:WCA119 WCA125:WCA131 WCA137:WCA143 WCA149:WCA155 WCA161:WCA167 WCA173:WCA179 WCA185:WCA191 WCA197:WCA203 WCA209:WCA215 WCA221:WCA227 WCA233:WCA239 WCA65844:WCA65850 WCA65856:WCA65862 WCA65868:WCA65874 WCA65880:WCA65886 WCA65892:WCA65898 WCA65904:WCA65910 WCA65916:WCA65922 WCA65928:WCA65934 WCA65940:WCA65946 WCA65952:WCA65958 WCA65964:WCA65970 WCA65976:WCA65982 WCA65988:WCA65994 WCA66000:WCA66006 WCA131380:WCA131386 WCA131392:WCA131398 WCA131404:WCA131410 WCA131416:WCA131422 WCA131428:WCA131434 WCA131440:WCA131446 WCA131452:WCA131458 WCA131464:WCA131470 WCA131476:WCA131482 WCA131488:WCA131494 WCA131500:WCA131506 WCA131512:WCA131518 WCA131524:WCA131530 WCA131536:WCA131542 WCA196916:WCA196922 WCA196928:WCA196934 WCA196940:WCA196946 WCA196952:WCA196958 WCA196964:WCA196970 WCA196976:WCA196982 WCA196988:WCA196994 WCA197000:WCA197006 WCA197012:WCA197018 WCA197024:WCA197030 WCA197036:WCA197042 WCA197048:WCA197054 WCA197060:WCA197066 WCA197072:WCA197078 WCA262452:WCA262458 WCA262464:WCA262470 WCA262476:WCA262482 WCA262488:WCA262494 WCA262500:WCA262506 WCA262512:WCA262518 WCA262524:WCA262530 WCA262536:WCA262542 WCA262548:WCA262554 WCA262560:WCA262566 WCA262572:WCA262578 WCA262584:WCA262590 WCA262596:WCA262602 WCA262608:WCA262614 WCA327988:WCA327994 WCA328000:WCA328006 WCA328012:WCA328018 WCA328024:WCA328030 WCA328036:WCA328042 WCA328048:WCA328054 WCA328060:WCA328066 WCA328072:WCA328078 WCA328084:WCA328090 WCA328096:WCA328102 WCA328108:WCA328114 WCA328120:WCA328126 WCA328132:WCA328138 WCA328144:WCA328150 WCA393524:WCA393530 WCA393536:WCA393542 WCA393548:WCA393554 WCA393560:WCA393566 WCA393572:WCA393578 WCA393584:WCA393590 WCA393596:WCA393602 WCA393608:WCA393614 WCA393620:WCA393626 WCA393632:WCA393638 WCA393644:WCA393650 WCA393656:WCA393662 WCA393668:WCA393674 WCA393680:WCA393686 WCA459060:WCA459066 WCA459072:WCA459078 WCA459084:WCA459090 WCA459096:WCA459102 WCA459108:WCA459114 WCA459120:WCA459126 WCA459132:WCA459138 WCA459144:WCA459150 WCA459156:WCA459162 WCA459168:WCA459174 WCA459180:WCA459186 WCA459192:WCA459198 WCA459204:WCA459210 WCA459216:WCA459222 WCA524596:WCA524602 WCA524608:WCA524614 WCA524620:WCA524626 WCA524632:WCA524638 WCA524644:WCA524650 WCA524656:WCA524662 WCA524668:WCA524674 WCA524680:WCA524686 WCA524692:WCA524698 WCA524704:WCA524710 WCA524716:WCA524722 WCA524728:WCA524734 WCA524740:WCA524746 WCA524752:WCA524758 WCA590132:WCA590138 WCA590144:WCA590150 WCA590156:WCA590162 WCA590168:WCA590174 WCA590180:WCA590186 WCA590192:WCA590198 WCA590204:WCA590210 WCA590216:WCA590222 WCA590228:WCA590234 WCA590240:WCA590246 WCA590252:WCA590258 WCA590264:WCA590270 WCA590276:WCA590282 WCA590288:WCA590294 WCA655668:WCA655674 WCA655680:WCA655686 WCA655692:WCA655698 WCA655704:WCA655710 WCA655716:WCA655722 WCA655728:WCA655734 WCA655740:WCA655746 WCA655752:WCA655758 WCA655764:WCA655770 WCA655776:WCA655782 WCA655788:WCA655794 WCA655800:WCA655806 WCA655812:WCA655818 WCA655824:WCA655830 WCA721204:WCA721210 WCA721216:WCA721222 WCA721228:WCA721234 WCA721240:WCA721246 WCA721252:WCA721258 WCA721264:WCA721270 WCA721276:WCA721282 WCA721288:WCA721294 WCA721300:WCA721306 WCA721312:WCA721318 WCA721324:WCA721330 WCA721336:WCA721342 WCA721348:WCA721354 WCA721360:WCA721366 WCA786740:WCA786746 WCA786752:WCA786758 WCA786764:WCA786770 WCA786776:WCA786782 WCA786788:WCA786794 WCA786800:WCA786806 WCA786812:WCA786818 WCA786824:WCA786830 WCA786836:WCA786842 WCA786848:WCA786854 WCA786860:WCA786866 WCA786872:WCA786878 WCA786884:WCA786890 WCA786896:WCA786902 WCA852276:WCA852282 WCA852288:WCA852294 WCA852300:WCA852306 WCA852312:WCA852318 WCA852324:WCA852330 WCA852336:WCA852342 WCA852348:WCA852354 WCA852360:WCA852366 WCA852372:WCA852378 WCA852384:WCA852390 WCA852396:WCA852402 WCA852408:WCA852414 WCA852420:WCA852426 WCA852432:WCA852438 WCA917812:WCA917818 WCA917824:WCA917830 WCA917836:WCA917842 WCA917848:WCA917854 WCA917860:WCA917866 WCA917872:WCA917878 WCA917884:WCA917890 WCA917896:WCA917902 WCA917908:WCA917914 WCA917920:WCA917926 WCA917932:WCA917938 WCA917944:WCA917950 WCA917956:WCA917962 WCA917968:WCA917974 WCA983348:WCA983354 WCA983360:WCA983366 WCA983372:WCA983378 WCA983384:WCA983390 WCA983396:WCA983402 WCA983408:WCA983414 WCA983420:WCA983426 WCA983432:WCA983438 WCA983444:WCA983450 WCA983456:WCA983462 WCA983468:WCA983474 WCA983480:WCA983486 WCA983492:WCA983498 WCA983504:WCA983510 WLW77:WLW83 WLW89:WLW95 WLW101:WLW107 WLW113:WLW119 WLW125:WLW131 WLW137:WLW143 WLW149:WLW155 WLW161:WLW167 WLW173:WLW179 WLW185:WLW191 WLW197:WLW203 WLW209:WLW215 WLW221:WLW227 WLW233:WLW239 WLW65844:WLW65850 WLW65856:WLW65862 WLW65868:WLW65874 WLW65880:WLW65886 WLW65892:WLW65898 WLW65904:WLW65910 WLW65916:WLW65922 WLW65928:WLW65934 WLW65940:WLW65946 WLW65952:WLW65958 WLW65964:WLW65970 WLW65976:WLW65982 WLW65988:WLW65994 WLW66000:WLW66006 WLW131380:WLW131386 WLW131392:WLW131398 WLW131404:WLW131410 WLW131416:WLW131422 WLW131428:WLW131434 WLW131440:WLW131446 WLW131452:WLW131458 WLW131464:WLW131470 WLW131476:WLW131482 WLW131488:WLW131494 WLW131500:WLW131506 WLW131512:WLW131518 WLW131524:WLW131530 WLW131536:WLW131542 WLW196916:WLW196922 WLW196928:WLW196934 WLW196940:WLW196946 WLW196952:WLW196958 WLW196964:WLW196970 WLW196976:WLW196982 WLW196988:WLW196994 WLW197000:WLW197006 WLW197012:WLW197018 WLW197024:WLW197030 WLW197036:WLW197042 WLW197048:WLW197054 WLW197060:WLW197066 WLW197072:WLW197078 WLW262452:WLW262458 WLW262464:WLW262470 WLW262476:WLW262482 WLW262488:WLW262494 WLW262500:WLW262506 WLW262512:WLW262518 WLW262524:WLW262530 WLW262536:WLW262542 WLW262548:WLW262554 WLW262560:WLW262566 WLW262572:WLW262578 WLW262584:WLW262590 WLW262596:WLW262602 WLW262608:WLW262614 WLW327988:WLW327994 WLW328000:WLW328006 WLW328012:WLW328018 WLW328024:WLW328030 WLW328036:WLW328042 WLW328048:WLW328054 WLW328060:WLW328066 WLW328072:WLW328078 WLW328084:WLW328090 WLW328096:WLW328102 WLW328108:WLW328114 WLW328120:WLW328126 WLW328132:WLW328138 WLW328144:WLW328150 WLW393524:WLW393530 WLW393536:WLW393542 WLW393548:WLW393554 WLW393560:WLW393566 WLW393572:WLW393578 WLW393584:WLW393590 WLW393596:WLW393602 WLW393608:WLW393614 WLW393620:WLW393626 WLW393632:WLW393638 WLW393644:WLW393650 WLW393656:WLW393662 WLW393668:WLW393674 WLW393680:WLW393686 WLW459060:WLW459066 WLW459072:WLW459078 WLW459084:WLW459090 WLW459096:WLW459102 WLW459108:WLW459114 WLW459120:WLW459126 WLW459132:WLW459138 WLW459144:WLW459150 WLW459156:WLW459162 WLW459168:WLW459174 WLW459180:WLW459186 WLW459192:WLW459198 WLW459204:WLW459210 WLW459216:WLW459222 WLW524596:WLW524602 WLW524608:WLW524614 WLW524620:WLW524626 WLW524632:WLW524638 WLW524644:WLW524650 WLW524656:WLW524662 WLW524668:WLW524674 WLW524680:WLW524686 WLW524692:WLW524698 WLW524704:WLW524710 WLW524716:WLW524722 WLW524728:WLW524734 WLW524740:WLW524746 WLW524752:WLW524758 WLW590132:WLW590138 WLW590144:WLW590150 WLW590156:WLW590162 WLW590168:WLW590174 WLW590180:WLW590186 WLW590192:WLW590198 WLW590204:WLW590210 WLW590216:WLW590222 WLW590228:WLW590234 WLW590240:WLW590246 WLW590252:WLW590258 WLW590264:WLW590270 WLW590276:WLW590282 WLW590288:WLW590294 WLW655668:WLW655674 WLW655680:WLW655686 WLW655692:WLW655698 WLW655704:WLW655710 WLW655716:WLW655722 WLW655728:WLW655734 WLW655740:WLW655746 WLW655752:WLW655758 WLW655764:WLW655770 WLW655776:WLW655782 WLW655788:WLW655794 WLW655800:WLW655806 WLW655812:WLW655818 WLW655824:WLW655830 WLW721204:WLW721210 WLW721216:WLW721222 WLW721228:WLW721234 WLW721240:WLW721246 WLW721252:WLW721258 WLW721264:WLW721270 WLW721276:WLW721282 WLW721288:WLW721294 WLW721300:WLW721306 WLW721312:WLW721318 WLW721324:WLW721330 WLW721336:WLW721342 WLW721348:WLW721354 WLW721360:WLW721366 WLW786740:WLW786746 WLW786752:WLW786758 WLW786764:WLW786770 WLW786776:WLW786782 WLW786788:WLW786794 WLW786800:WLW786806 WLW786812:WLW786818 WLW786824:WLW786830 WLW786836:WLW786842 WLW786848:WLW786854 WLW786860:WLW786866 WLW786872:WLW786878 WLW786884:WLW786890 WLW786896:WLW786902 WLW852276:WLW852282 WLW852288:WLW852294 WLW852300:WLW852306 WLW852312:WLW852318 WLW852324:WLW852330 WLW852336:WLW852342 WLW852348:WLW852354 WLW852360:WLW852366 WLW852372:WLW852378 WLW852384:WLW852390 WLW852396:WLW852402 WLW852408:WLW852414 WLW852420:WLW852426 WLW852432:WLW852438 WLW917812:WLW917818 WLW917824:WLW917830 WLW917836:WLW917842 WLW917848:WLW917854 WLW917860:WLW917866 WLW917872:WLW917878 WLW917884:WLW917890 WLW917896:WLW917902 WLW917908:WLW917914 WLW917920:WLW917926 WLW917932:WLW917938 WLW917944:WLW917950 WLW917956:WLW917962 WLW917968:WLW917974 WLW983348:WLW983354 WLW983360:WLW983366 WLW983372:WLW983378 WLW983384:WLW983390 WLW983396:WLW983402 WLW983408:WLW983414 WLW983420:WLW983426 WLW983432:WLW983438 WLW983444:WLW983450 WLW983456:WLW983462 WLW983468:WLW983474 WLW983480:WLW983486 WLW983492:WLW983498 WLW983504:WLW983510 WVS77:WVS83 WVS89:WVS95 WVS101:WVS107 WVS113:WVS119 WVS125:WVS131 WVS137:WVS143 WVS149:WVS155 WVS161:WVS167 WVS173:WVS179 WVS185:WVS191 WVS197:WVS203 WVS209:WVS215 WVS221:WVS227 WVS233:WVS239 WVS65844:WVS65850 WVS65856:WVS65862 WVS65868:WVS65874 WVS65880:WVS65886 WVS65892:WVS65898 WVS65904:WVS65910 WVS65916:WVS65922 WVS65928:WVS65934 WVS65940:WVS65946 WVS65952:WVS65958 WVS65964:WVS65970 WVS65976:WVS65982 WVS65988:WVS65994 WVS66000:WVS66006 WVS131380:WVS131386 WVS131392:WVS131398 WVS131404:WVS131410 WVS131416:WVS131422 WVS131428:WVS131434 WVS131440:WVS131446 WVS131452:WVS131458 WVS131464:WVS131470 WVS131476:WVS131482 WVS131488:WVS131494 WVS131500:WVS131506 WVS131512:WVS131518 WVS131524:WVS131530 WVS131536:WVS131542 WVS196916:WVS196922 WVS196928:WVS196934 WVS196940:WVS196946 WVS196952:WVS196958 WVS196964:WVS196970 WVS196976:WVS196982 WVS196988:WVS196994 WVS197000:WVS197006 WVS197012:WVS197018 WVS197024:WVS197030 WVS197036:WVS197042 WVS197048:WVS197054 WVS197060:WVS197066 WVS197072:WVS197078 WVS262452:WVS262458 WVS262464:WVS262470 WVS262476:WVS262482 WVS262488:WVS262494 WVS262500:WVS262506 WVS262512:WVS262518 WVS262524:WVS262530 WVS262536:WVS262542 WVS262548:WVS262554 WVS262560:WVS262566 WVS262572:WVS262578 WVS262584:WVS262590 WVS262596:WVS262602 WVS262608:WVS262614 WVS327988:WVS327994 WVS328000:WVS328006 WVS328012:WVS328018 WVS328024:WVS328030 WVS328036:WVS328042 WVS328048:WVS328054 WVS328060:WVS328066 WVS328072:WVS328078 WVS328084:WVS328090 WVS328096:WVS328102 WVS328108:WVS328114 WVS328120:WVS328126 WVS328132:WVS328138 WVS328144:WVS328150 WVS393524:WVS393530 WVS393536:WVS393542 WVS393548:WVS393554 WVS393560:WVS393566 WVS393572:WVS393578 WVS393584:WVS393590 WVS393596:WVS393602 WVS393608:WVS393614 WVS393620:WVS393626 WVS393632:WVS393638 WVS393644:WVS393650 WVS393656:WVS393662 WVS393668:WVS393674 WVS393680:WVS393686 WVS459060:WVS459066 WVS459072:WVS459078 WVS459084:WVS459090 WVS459096:WVS459102 WVS459108:WVS459114 WVS459120:WVS459126 WVS459132:WVS459138 WVS459144:WVS459150 WVS459156:WVS459162 WVS459168:WVS459174 WVS459180:WVS459186 WVS459192:WVS459198 WVS459204:WVS459210 WVS459216:WVS459222 WVS524596:WVS524602 WVS524608:WVS524614 WVS524620:WVS524626 WVS524632:WVS524638 WVS524644:WVS524650 WVS524656:WVS524662 WVS524668:WVS524674 WVS524680:WVS524686 WVS524692:WVS524698 WVS524704:WVS524710 WVS524716:WVS524722 WVS524728:WVS524734 WVS524740:WVS524746 WVS524752:WVS524758 WVS590132:WVS590138 WVS590144:WVS590150 WVS590156:WVS590162 WVS590168:WVS590174 WVS590180:WVS590186 WVS590192:WVS590198 WVS590204:WVS590210 WVS590216:WVS590222 WVS590228:WVS590234 WVS590240:WVS590246 WVS590252:WVS590258 WVS590264:WVS590270 WVS590276:WVS590282 WVS590288:WVS590294 WVS655668:WVS655674 WVS655680:WVS655686 WVS655692:WVS655698 WVS655704:WVS655710 WVS655716:WVS655722 WVS655728:WVS655734 WVS655740:WVS655746 WVS655752:WVS655758 WVS655764:WVS655770 WVS655776:WVS655782 WVS655788:WVS655794 WVS655800:WVS655806 WVS655812:WVS655818 WVS655824:WVS655830 WVS721204:WVS721210 WVS721216:WVS721222 WVS721228:WVS721234 WVS721240:WVS721246 WVS721252:WVS721258 WVS721264:WVS721270 WVS721276:WVS721282 WVS721288:WVS721294 WVS721300:WVS721306 WVS721312:WVS721318 WVS721324:WVS721330 WVS721336:WVS721342 WVS721348:WVS721354 WVS721360:WVS721366 WVS786740:WVS786746 WVS786752:WVS786758 WVS786764:WVS786770 WVS786776:WVS786782 WVS786788:WVS786794 WVS786800:WVS786806 WVS786812:WVS786818 WVS786824:WVS786830 WVS786836:WVS786842 WVS786848:WVS786854 WVS786860:WVS786866 WVS786872:WVS786878 WVS786884:WVS786890 WVS786896:WVS786902 WVS852276:WVS852282 WVS852288:WVS852294 WVS852300:WVS852306 WVS852312:WVS852318 WVS852324:WVS852330 WVS852336:WVS852342 WVS852348:WVS852354 WVS852360:WVS852366 WVS852372:WVS852378 WVS852384:WVS852390 WVS852396:WVS852402 WVS852408:WVS852414 WVS852420:WVS852426 WVS852432:WVS852438 WVS917812:WVS917818 WVS917824:WVS917830 WVS917836:WVS917842 WVS917848:WVS917854 WVS917860:WVS917866 WVS917872:WVS917878 WVS917884:WVS917890 WVS917896:WVS917902 WVS917908:WVS917914 WVS917920:WVS917926 WVS917932:WVS917938 WVS917944:WVS917950 WVS917956:WVS917962 WVS917968:WVS917974 WVS983348:WVS983354 WVS983360:WVS983366 WVS983372:WVS983378 WVS983384:WVS983390 WVS983396:WVS983402 WVS983408:WVS983414 WVS983420:WVS983426 WVS983432:WVS983438 WVS983444:WVS983450 WVS983456:WVS983462 WVS983468:WVS983474 WVS983480:WVS983486 WVS983492:WVS983498 WVS983504:WVS983510"/>
    <dataValidation showInputMessage="1" showErrorMessage="1" sqref="K76 JG76 TC76 ACY76 AMU76 AWQ76 BGM76 BQI76 CAE76 CKA76 CTW76 DDS76 DNO76 DXK76 EHG76 ERC76 FAY76 FKU76 FUQ76 GEM76 GOI76 GYE76 HIA76 HRW76 IBS76 ILO76 IVK76 JFG76 JPC76 JYY76 KIU76 KSQ76 LCM76 LMI76 LWE76 MGA76 MPW76 MZS76 NJO76 NTK76 ODG76 ONC76 OWY76 PGU76 PQQ76 QAM76 QKI76 QUE76 REA76 RNW76 RXS76 SHO76 SRK76 TBG76 TLC76 TUY76 UEU76 UOQ76 UYM76 VII76 VSE76 WCA76 WLW76 WVS76 K88 JG88 TC88 ACY88 AMU88 AWQ88 BGM88 BQI88 CAE88 CKA88 CTW88 DDS88 DNO88 DXK88 EHG88 ERC88 FAY88 FKU88 FUQ88 GEM88 GOI88 GYE88 HIA88 HRW88 IBS88 ILO88 IVK88 JFG88 JPC88 JYY88 KIU88 KSQ88 LCM88 LMI88 LWE88 MGA88 MPW88 MZS88 NJO88 NTK88 ODG88 ONC88 OWY88 PGU88 PQQ88 QAM88 QKI88 QUE88 REA88 RNW88 RXS88 SHO88 SRK88 TBG88 TLC88 TUY88 UEU88 UOQ88 UYM88 VII88 VSE88 WCA88 WLW88 WVS88 K100 JG100 TC100 ACY100 AMU100 AWQ100 BGM100 BQI100 CAE100 CKA100 CTW100 DDS100 DNO100 DXK100 EHG100 ERC100 FAY100 FKU100 FUQ100 GEM100 GOI100 GYE100 HIA100 HRW100 IBS100 ILO100 IVK100 JFG100 JPC100 JYY100 KIU100 KSQ100 LCM100 LMI100 LWE100 MGA100 MPW100 MZS100 NJO100 NTK100 ODG100 ONC100 OWY100 PGU100 PQQ100 QAM100 QKI100 QUE100 REA100 RNW100 RXS100 SHO100 SRK100 TBG100 TLC100 TUY100 UEU100 UOQ100 UYM100 VII100 VSE100 WCA100 WLW100 WVS100 K112 JG112 TC112 ACY112 AMU112 AWQ112 BGM112 BQI112 CAE112 CKA112 CTW112 DDS112 DNO112 DXK112 EHG112 ERC112 FAY112 FKU112 FUQ112 GEM112 GOI112 GYE112 HIA112 HRW112 IBS112 ILO112 IVK112 JFG112 JPC112 JYY112 KIU112 KSQ112 LCM112 LMI112 LWE112 MGA112 MPW112 MZS112 NJO112 NTK112 ODG112 ONC112 OWY112 PGU112 PQQ112 QAM112 QKI112 QUE112 REA112 RNW112 RXS112 SHO112 SRK112 TBG112 TLC112 TUY112 UEU112 UOQ112 UYM112 VII112 VSE112 WCA112 WLW112 WVS112 K124 JG124 TC124 ACY124 AMU124 AWQ124 BGM124 BQI124 CAE124 CKA124 CTW124 DDS124 DNO124 DXK124 EHG124 ERC124 FAY124 FKU124 FUQ124 GEM124 GOI124 GYE124 HIA124 HRW124 IBS124 ILO124 IVK124 JFG124 JPC124 JYY124 KIU124 KSQ124 LCM124 LMI124 LWE124 MGA124 MPW124 MZS124 NJO124 NTK124 ODG124 ONC124 OWY124 PGU124 PQQ124 QAM124 QKI124 QUE124 REA124 RNW124 RXS124 SHO124 SRK124 TBG124 TLC124 TUY124 UEU124 UOQ124 UYM124 VII124 VSE124 WCA124 WLW124 WVS124 K136 JG136 TC136 ACY136 AMU136 AWQ136 BGM136 BQI136 CAE136 CKA136 CTW136 DDS136 DNO136 DXK136 EHG136 ERC136 FAY136 FKU136 FUQ136 GEM136 GOI136 GYE136 HIA136 HRW136 IBS136 ILO136 IVK136 JFG136 JPC136 JYY136 KIU136 KSQ136 LCM136 LMI136 LWE136 MGA136 MPW136 MZS136 NJO136 NTK136 ODG136 ONC136 OWY136 PGU136 PQQ136 QAM136 QKI136 QUE136 REA136 RNW136 RXS136 SHO136 SRK136 TBG136 TLC136 TUY136 UEU136 UOQ136 UYM136 VII136 VSE136 WCA136 WLW136 WVS136 K148 JG148 TC148 ACY148 AMU148 AWQ148 BGM148 BQI148 CAE148 CKA148 CTW148 DDS148 DNO148 DXK148 EHG148 ERC148 FAY148 FKU148 FUQ148 GEM148 GOI148 GYE148 HIA148 HRW148 IBS148 ILO148 IVK148 JFG148 JPC148 JYY148 KIU148 KSQ148 LCM148 LMI148 LWE148 MGA148 MPW148 MZS148 NJO148 NTK148 ODG148 ONC148 OWY148 PGU148 PQQ148 QAM148 QKI148 QUE148 REA148 RNW148 RXS148 SHO148 SRK148 TBG148 TLC148 TUY148 UEU148 UOQ148 UYM148 VII148 VSE148 WCA148 WLW148 WVS148 K160 JG160 TC160 ACY160 AMU160 AWQ160 BGM160 BQI160 CAE160 CKA160 CTW160 DDS160 DNO160 DXK160 EHG160 ERC160 FAY160 FKU160 FUQ160 GEM160 GOI160 GYE160 HIA160 HRW160 IBS160 ILO160 IVK160 JFG160 JPC160 JYY160 KIU160 KSQ160 LCM160 LMI160 LWE160 MGA160 MPW160 MZS160 NJO160 NTK160 ODG160 ONC160 OWY160 PGU160 PQQ160 QAM160 QKI160 QUE160 REA160 RNW160 RXS160 SHO160 SRK160 TBG160 TLC160 TUY160 UEU160 UOQ160 UYM160 VII160 VSE160 WCA160 WLW160 WVS160 K172 JG172 TC172 ACY172 AMU172 AWQ172 BGM172 BQI172 CAE172 CKA172 CTW172 DDS172 DNO172 DXK172 EHG172 ERC172 FAY172 FKU172 FUQ172 GEM172 GOI172 GYE172 HIA172 HRW172 IBS172 ILO172 IVK172 JFG172 JPC172 JYY172 KIU172 KSQ172 LCM172 LMI172 LWE172 MGA172 MPW172 MZS172 NJO172 NTK172 ODG172 ONC172 OWY172 PGU172 PQQ172 QAM172 QKI172 QUE172 REA172 RNW172 RXS172 SHO172 SRK172 TBG172 TLC172 TUY172 UEU172 UOQ172 UYM172 VII172 VSE172 WCA172 WLW172 WVS172 K184 JG184 TC184 ACY184 AMU184 AWQ184 BGM184 BQI184 CAE184 CKA184 CTW184 DDS184 DNO184 DXK184 EHG184 ERC184 FAY184 FKU184 FUQ184 GEM184 GOI184 GYE184 HIA184 HRW184 IBS184 ILO184 IVK184 JFG184 JPC184 JYY184 KIU184 KSQ184 LCM184 LMI184 LWE184 MGA184 MPW184 MZS184 NJO184 NTK184 ODG184 ONC184 OWY184 PGU184 PQQ184 QAM184 QKI184 QUE184 REA184 RNW184 RXS184 SHO184 SRK184 TBG184 TLC184 TUY184 UEU184 UOQ184 UYM184 VII184 VSE184 WCA184 WLW184 WVS184 K196 JG196 TC196 ACY196 AMU196 AWQ196 BGM196 BQI196 CAE196 CKA196 CTW196 DDS196 DNO196 DXK196 EHG196 ERC196 FAY196 FKU196 FUQ196 GEM196 GOI196 GYE196 HIA196 HRW196 IBS196 ILO196 IVK196 JFG196 JPC196 JYY196 KIU196 KSQ196 LCM196 LMI196 LWE196 MGA196 MPW196 MZS196 NJO196 NTK196 ODG196 ONC196 OWY196 PGU196 PQQ196 QAM196 QKI196 QUE196 REA196 RNW196 RXS196 SHO196 SRK196 TBG196 TLC196 TUY196 UEU196 UOQ196 UYM196 VII196 VSE196 WCA196 WLW196 WVS196 K208 JG208 TC208 ACY208 AMU208 AWQ208 BGM208 BQI208 CAE208 CKA208 CTW208 DDS208 DNO208 DXK208 EHG208 ERC208 FAY208 FKU208 FUQ208 GEM208 GOI208 GYE208 HIA208 HRW208 IBS208 ILO208 IVK208 JFG208 JPC208 JYY208 KIU208 KSQ208 LCM208 LMI208 LWE208 MGA208 MPW208 MZS208 NJO208 NTK208 ODG208 ONC208 OWY208 PGU208 PQQ208 QAM208 QKI208 QUE208 REA208 RNW208 RXS208 SHO208 SRK208 TBG208 TLC208 TUY208 UEU208 UOQ208 UYM208 VII208 VSE208 WCA208 WLW208 WVS208 M209 K220 JG220 TC220 ACY220 AMU220 AWQ220 BGM220 BQI220 CAE220 CKA220 CTW220 DDS220 DNO220 DXK220 EHG220 ERC220 FAY220 FKU220 FUQ220 GEM220 GOI220 GYE220 HIA220 HRW220 IBS220 ILO220 IVK220 JFG220 JPC220 JYY220 KIU220 KSQ220 LCM220 LMI220 LWE220 MGA220 MPW220 MZS220 NJO220 NTK220 ODG220 ONC220 OWY220 PGU220 PQQ220 QAM220 QKI220 QUE220 REA220 RNW220 RXS220 SHO220 SRK220 TBG220 TLC220 TUY220 UEU220 UOQ220 UYM220 VII220 VSE220 WCA220 WLW220 WVS220 K232 JG232 TC232 ACY232 AMU232 AWQ232 BGM232 BQI232 CAE232 CKA232 CTW232 DDS232 DNO232 DXK232 EHG232 ERC232 FAY232 FKU232 FUQ232 GEM232 GOI232 GYE232 HIA232 HRW232 IBS232 ILO232 IVK232 JFG232 JPC232 JYY232 KIU232 KSQ232 LCM232 LMI232 LWE232 MGA232 MPW232 MZS232 NJO232 NTK232 ODG232 ONC232 OWY232 PGU232 PQQ232 QAM232 QKI232 QUE232 REA232 RNW232 RXS232 SHO232 SRK232 TBG232 TLC232 TUY232 UEU232 UOQ232 UYM232 VII232 VSE232 WCA232 WLW232 WVS232 K244 K256 K268 K280 K292 K304 K316 K328 K340 K352 K364 K376 K388 K400 K412 K424 K436 K448 K65843 JG65843 TC65843 ACY65843 AMU65843 AWQ65843 BGM65843 BQI65843 CAE65843 CKA65843 CTW65843 DDS65843 DNO65843 DXK65843 EHG65843 ERC65843 FAY65843 FKU65843 FUQ65843 GEM65843 GOI65843 GYE65843 HIA65843 HRW65843 IBS65843 ILO65843 IVK65843 JFG65843 JPC65843 JYY65843 KIU65843 KSQ65843 LCM65843 LMI65843 LWE65843 MGA65843 MPW65843 MZS65843 NJO65843 NTK65843 ODG65843 ONC65843 OWY65843 PGU65843 PQQ65843 QAM65843 QKI65843 QUE65843 REA65843 RNW65843 RXS65843 SHO65843 SRK65843 TBG65843 TLC65843 TUY65843 UEU65843 UOQ65843 UYM65843 VII65843 VSE65843 WCA65843 WLW65843 WVS65843 K65855 JG65855 TC65855 ACY65855 AMU65855 AWQ65855 BGM65855 BQI65855 CAE65855 CKA65855 CTW65855 DDS65855 DNO65855 DXK65855 EHG65855 ERC65855 FAY65855 FKU65855 FUQ65855 GEM65855 GOI65855 GYE65855 HIA65855 HRW65855 IBS65855 ILO65855 IVK65855 JFG65855 JPC65855 JYY65855 KIU65855 KSQ65855 LCM65855 LMI65855 LWE65855 MGA65855 MPW65855 MZS65855 NJO65855 NTK65855 ODG65855 ONC65855 OWY65855 PGU65855 PQQ65855 QAM65855 QKI65855 QUE65855 REA65855 RNW65855 RXS65855 SHO65855 SRK65855 TBG65855 TLC65855 TUY65855 UEU65855 UOQ65855 UYM65855 VII65855 VSE65855 WCA65855 WLW65855 WVS65855 K65867 JG65867 TC65867 ACY65867 AMU65867 AWQ65867 BGM65867 BQI65867 CAE65867 CKA65867 CTW65867 DDS65867 DNO65867 DXK65867 EHG65867 ERC65867 FAY65867 FKU65867 FUQ65867 GEM65867 GOI65867 GYE65867 HIA65867 HRW65867 IBS65867 ILO65867 IVK65867 JFG65867 JPC65867 JYY65867 KIU65867 KSQ65867 LCM65867 LMI65867 LWE65867 MGA65867 MPW65867 MZS65867 NJO65867 NTK65867 ODG65867 ONC65867 OWY65867 PGU65867 PQQ65867 QAM65867 QKI65867 QUE65867 REA65867 RNW65867 RXS65867 SHO65867 SRK65867 TBG65867 TLC65867 TUY65867 UEU65867 UOQ65867 UYM65867 VII65867 VSE65867 WCA65867 WLW65867 WVS65867 K65879 JG65879 TC65879 ACY65879 AMU65879 AWQ65879 BGM65879 BQI65879 CAE65879 CKA65879 CTW65879 DDS65879 DNO65879 DXK65879 EHG65879 ERC65879 FAY65879 FKU65879 FUQ65879 GEM65879 GOI65879 GYE65879 HIA65879 HRW65879 IBS65879 ILO65879 IVK65879 JFG65879 JPC65879 JYY65879 KIU65879 KSQ65879 LCM65879 LMI65879 LWE65879 MGA65879 MPW65879 MZS65879 NJO65879 NTK65879 ODG65879 ONC65879 OWY65879 PGU65879 PQQ65879 QAM65879 QKI65879 QUE65879 REA65879 RNW65879 RXS65879 SHO65879 SRK65879 TBG65879 TLC65879 TUY65879 UEU65879 UOQ65879 UYM65879 VII65879 VSE65879 WCA65879 WLW65879 WVS65879 K65891 JG65891 TC65891 ACY65891 AMU65891 AWQ65891 BGM65891 BQI65891 CAE65891 CKA65891 CTW65891 DDS65891 DNO65891 DXK65891 EHG65891 ERC65891 FAY65891 FKU65891 FUQ65891 GEM65891 GOI65891 GYE65891 HIA65891 HRW65891 IBS65891 ILO65891 IVK65891 JFG65891 JPC65891 JYY65891 KIU65891 KSQ65891 LCM65891 LMI65891 LWE65891 MGA65891 MPW65891 MZS65891 NJO65891 NTK65891 ODG65891 ONC65891 OWY65891 PGU65891 PQQ65891 QAM65891 QKI65891 QUE65891 REA65891 RNW65891 RXS65891 SHO65891 SRK65891 TBG65891 TLC65891 TUY65891 UEU65891 UOQ65891 UYM65891 VII65891 VSE65891 WCA65891 WLW65891 WVS65891 K65903 JG65903 TC65903 ACY65903 AMU65903 AWQ65903 BGM65903 BQI65903 CAE65903 CKA65903 CTW65903 DDS65903 DNO65903 DXK65903 EHG65903 ERC65903 FAY65903 FKU65903 FUQ65903 GEM65903 GOI65903 GYE65903 HIA65903 HRW65903 IBS65903 ILO65903 IVK65903 JFG65903 JPC65903 JYY65903 KIU65903 KSQ65903 LCM65903 LMI65903 LWE65903 MGA65903 MPW65903 MZS65903 NJO65903 NTK65903 ODG65903 ONC65903 OWY65903 PGU65903 PQQ65903 QAM65903 QKI65903 QUE65903 REA65903 RNW65903 RXS65903 SHO65903 SRK65903 TBG65903 TLC65903 TUY65903 UEU65903 UOQ65903 UYM65903 VII65903 VSE65903 WCA65903 WLW65903 WVS65903 K65915 JG65915 TC65915 ACY65915 AMU65915 AWQ65915 BGM65915 BQI65915 CAE65915 CKA65915 CTW65915 DDS65915 DNO65915 DXK65915 EHG65915 ERC65915 FAY65915 FKU65915 FUQ65915 GEM65915 GOI65915 GYE65915 HIA65915 HRW65915 IBS65915 ILO65915 IVK65915 JFG65915 JPC65915 JYY65915 KIU65915 KSQ65915 LCM65915 LMI65915 LWE65915 MGA65915 MPW65915 MZS65915 NJO65915 NTK65915 ODG65915 ONC65915 OWY65915 PGU65915 PQQ65915 QAM65915 QKI65915 QUE65915 REA65915 RNW65915 RXS65915 SHO65915 SRK65915 TBG65915 TLC65915 TUY65915 UEU65915 UOQ65915 UYM65915 VII65915 VSE65915 WCA65915 WLW65915 WVS65915 K65927 JG65927 TC65927 ACY65927 AMU65927 AWQ65927 BGM65927 BQI65927 CAE65927 CKA65927 CTW65927 DDS65927 DNO65927 DXK65927 EHG65927 ERC65927 FAY65927 FKU65927 FUQ65927 GEM65927 GOI65927 GYE65927 HIA65927 HRW65927 IBS65927 ILO65927 IVK65927 JFG65927 JPC65927 JYY65927 KIU65927 KSQ65927 LCM65927 LMI65927 LWE65927 MGA65927 MPW65927 MZS65927 NJO65927 NTK65927 ODG65927 ONC65927 OWY65927 PGU65927 PQQ65927 QAM65927 QKI65927 QUE65927 REA65927 RNW65927 RXS65927 SHO65927 SRK65927 TBG65927 TLC65927 TUY65927 UEU65927 UOQ65927 UYM65927 VII65927 VSE65927 WCA65927 WLW65927 WVS65927 K65939 JG65939 TC65939 ACY65939 AMU65939 AWQ65939 BGM65939 BQI65939 CAE65939 CKA65939 CTW65939 DDS65939 DNO65939 DXK65939 EHG65939 ERC65939 FAY65939 FKU65939 FUQ65939 GEM65939 GOI65939 GYE65939 HIA65939 HRW65939 IBS65939 ILO65939 IVK65939 JFG65939 JPC65939 JYY65939 KIU65939 KSQ65939 LCM65939 LMI65939 LWE65939 MGA65939 MPW65939 MZS65939 NJO65939 NTK65939 ODG65939 ONC65939 OWY65939 PGU65939 PQQ65939 QAM65939 QKI65939 QUE65939 REA65939 RNW65939 RXS65939 SHO65939 SRK65939 TBG65939 TLC65939 TUY65939 UEU65939 UOQ65939 UYM65939 VII65939 VSE65939 WCA65939 WLW65939 WVS65939 K65951 JG65951 TC65951 ACY65951 AMU65951 AWQ65951 BGM65951 BQI65951 CAE65951 CKA65951 CTW65951 DDS65951 DNO65951 DXK65951 EHG65951 ERC65951 FAY65951 FKU65951 FUQ65951 GEM65951 GOI65951 GYE65951 HIA65951 HRW65951 IBS65951 ILO65951 IVK65951 JFG65951 JPC65951 JYY65951 KIU65951 KSQ65951 LCM65951 LMI65951 LWE65951 MGA65951 MPW65951 MZS65951 NJO65951 NTK65951 ODG65951 ONC65951 OWY65951 PGU65951 PQQ65951 QAM65951 QKI65951 QUE65951 REA65951 RNW65951 RXS65951 SHO65951 SRK65951 TBG65951 TLC65951 TUY65951 UEU65951 UOQ65951 UYM65951 VII65951 VSE65951 WCA65951 WLW65951 WVS65951 K65963 JG65963 TC65963 ACY65963 AMU65963 AWQ65963 BGM65963 BQI65963 CAE65963 CKA65963 CTW65963 DDS65963 DNO65963 DXK65963 EHG65963 ERC65963 FAY65963 FKU65963 FUQ65963 GEM65963 GOI65963 GYE65963 HIA65963 HRW65963 IBS65963 ILO65963 IVK65963 JFG65963 JPC65963 JYY65963 KIU65963 KSQ65963 LCM65963 LMI65963 LWE65963 MGA65963 MPW65963 MZS65963 NJO65963 NTK65963 ODG65963 ONC65963 OWY65963 PGU65963 PQQ65963 QAM65963 QKI65963 QUE65963 REA65963 RNW65963 RXS65963 SHO65963 SRK65963 TBG65963 TLC65963 TUY65963 UEU65963 UOQ65963 UYM65963 VII65963 VSE65963 WCA65963 WLW65963 WVS65963 K65975 JG65975 TC65975 ACY65975 AMU65975 AWQ65975 BGM65975 BQI65975 CAE65975 CKA65975 CTW65975 DDS65975 DNO65975 DXK65975 EHG65975 ERC65975 FAY65975 FKU65975 FUQ65975 GEM65975 GOI65975 GYE65975 HIA65975 HRW65975 IBS65975 ILO65975 IVK65975 JFG65975 JPC65975 JYY65975 KIU65975 KSQ65975 LCM65975 LMI65975 LWE65975 MGA65975 MPW65975 MZS65975 NJO65975 NTK65975 ODG65975 ONC65975 OWY65975 PGU65975 PQQ65975 QAM65975 QKI65975 QUE65975 REA65975 RNW65975 RXS65975 SHO65975 SRK65975 TBG65975 TLC65975 TUY65975 UEU65975 UOQ65975 UYM65975 VII65975 VSE65975 WCA65975 WLW65975 WVS65975 K65987 JG65987 TC65987 ACY65987 AMU65987 AWQ65987 BGM65987 BQI65987 CAE65987 CKA65987 CTW65987 DDS65987 DNO65987 DXK65987 EHG65987 ERC65987 FAY65987 FKU65987 FUQ65987 GEM65987 GOI65987 GYE65987 HIA65987 HRW65987 IBS65987 ILO65987 IVK65987 JFG65987 JPC65987 JYY65987 KIU65987 KSQ65987 LCM65987 LMI65987 LWE65987 MGA65987 MPW65987 MZS65987 NJO65987 NTK65987 ODG65987 ONC65987 OWY65987 PGU65987 PQQ65987 QAM65987 QKI65987 QUE65987 REA65987 RNW65987 RXS65987 SHO65987 SRK65987 TBG65987 TLC65987 TUY65987 UEU65987 UOQ65987 UYM65987 VII65987 VSE65987 WCA65987 WLW65987 WVS65987 K65999 JG65999 TC65999 ACY65999 AMU65999 AWQ65999 BGM65999 BQI65999 CAE65999 CKA65999 CTW65999 DDS65999 DNO65999 DXK65999 EHG65999 ERC65999 FAY65999 FKU65999 FUQ65999 GEM65999 GOI65999 GYE65999 HIA65999 HRW65999 IBS65999 ILO65999 IVK65999 JFG65999 JPC65999 JYY65999 KIU65999 KSQ65999 LCM65999 LMI65999 LWE65999 MGA65999 MPW65999 MZS65999 NJO65999 NTK65999 ODG65999 ONC65999 OWY65999 PGU65999 PQQ65999 QAM65999 QKI65999 QUE65999 REA65999 RNW65999 RXS65999 SHO65999 SRK65999 TBG65999 TLC65999 TUY65999 UEU65999 UOQ65999 UYM65999 VII65999 VSE65999 WCA65999 WLW65999 WVS65999 K131379 JG131379 TC131379 ACY131379 AMU131379 AWQ131379 BGM131379 BQI131379 CAE131379 CKA131379 CTW131379 DDS131379 DNO131379 DXK131379 EHG131379 ERC131379 FAY131379 FKU131379 FUQ131379 GEM131379 GOI131379 GYE131379 HIA131379 HRW131379 IBS131379 ILO131379 IVK131379 JFG131379 JPC131379 JYY131379 KIU131379 KSQ131379 LCM131379 LMI131379 LWE131379 MGA131379 MPW131379 MZS131379 NJO131379 NTK131379 ODG131379 ONC131379 OWY131379 PGU131379 PQQ131379 QAM131379 QKI131379 QUE131379 REA131379 RNW131379 RXS131379 SHO131379 SRK131379 TBG131379 TLC131379 TUY131379 UEU131379 UOQ131379 UYM131379 VII131379 VSE131379 WCA131379 WLW131379 WVS131379 K131391 JG131391 TC131391 ACY131391 AMU131391 AWQ131391 BGM131391 BQI131391 CAE131391 CKA131391 CTW131391 DDS131391 DNO131391 DXK131391 EHG131391 ERC131391 FAY131391 FKU131391 FUQ131391 GEM131391 GOI131391 GYE131391 HIA131391 HRW131391 IBS131391 ILO131391 IVK131391 JFG131391 JPC131391 JYY131391 KIU131391 KSQ131391 LCM131391 LMI131391 LWE131391 MGA131391 MPW131391 MZS131391 NJO131391 NTK131391 ODG131391 ONC131391 OWY131391 PGU131391 PQQ131391 QAM131391 QKI131391 QUE131391 REA131391 RNW131391 RXS131391 SHO131391 SRK131391 TBG131391 TLC131391 TUY131391 UEU131391 UOQ131391 UYM131391 VII131391 VSE131391 WCA131391 WLW131391 WVS131391 K131403 JG131403 TC131403 ACY131403 AMU131403 AWQ131403 BGM131403 BQI131403 CAE131403 CKA131403 CTW131403 DDS131403 DNO131403 DXK131403 EHG131403 ERC131403 FAY131403 FKU131403 FUQ131403 GEM131403 GOI131403 GYE131403 HIA131403 HRW131403 IBS131403 ILO131403 IVK131403 JFG131403 JPC131403 JYY131403 KIU131403 KSQ131403 LCM131403 LMI131403 LWE131403 MGA131403 MPW131403 MZS131403 NJO131403 NTK131403 ODG131403 ONC131403 OWY131403 PGU131403 PQQ131403 QAM131403 QKI131403 QUE131403 REA131403 RNW131403 RXS131403 SHO131403 SRK131403 TBG131403 TLC131403 TUY131403 UEU131403 UOQ131403 UYM131403 VII131403 VSE131403 WCA131403 WLW131403 WVS131403 K131415 JG131415 TC131415 ACY131415 AMU131415 AWQ131415 BGM131415 BQI131415 CAE131415 CKA131415 CTW131415 DDS131415 DNO131415 DXK131415 EHG131415 ERC131415 FAY131415 FKU131415 FUQ131415 GEM131415 GOI131415 GYE131415 HIA131415 HRW131415 IBS131415 ILO131415 IVK131415 JFG131415 JPC131415 JYY131415 KIU131415 KSQ131415 LCM131415 LMI131415 LWE131415 MGA131415 MPW131415 MZS131415 NJO131415 NTK131415 ODG131415 ONC131415 OWY131415 PGU131415 PQQ131415 QAM131415 QKI131415 QUE131415 REA131415 RNW131415 RXS131415 SHO131415 SRK131415 TBG131415 TLC131415 TUY131415 UEU131415 UOQ131415 UYM131415 VII131415 VSE131415 WCA131415 WLW131415 WVS131415 K131427 JG131427 TC131427 ACY131427 AMU131427 AWQ131427 BGM131427 BQI131427 CAE131427 CKA131427 CTW131427 DDS131427 DNO131427 DXK131427 EHG131427 ERC131427 FAY131427 FKU131427 FUQ131427 GEM131427 GOI131427 GYE131427 HIA131427 HRW131427 IBS131427 ILO131427 IVK131427 JFG131427 JPC131427 JYY131427 KIU131427 KSQ131427 LCM131427 LMI131427 LWE131427 MGA131427 MPW131427 MZS131427 NJO131427 NTK131427 ODG131427 ONC131427 OWY131427 PGU131427 PQQ131427 QAM131427 QKI131427 QUE131427 REA131427 RNW131427 RXS131427 SHO131427 SRK131427 TBG131427 TLC131427 TUY131427 UEU131427 UOQ131427 UYM131427 VII131427 VSE131427 WCA131427 WLW131427 WVS131427 K131439 JG131439 TC131439 ACY131439 AMU131439 AWQ131439 BGM131439 BQI131439 CAE131439 CKA131439 CTW131439 DDS131439 DNO131439 DXK131439 EHG131439 ERC131439 FAY131439 FKU131439 FUQ131439 GEM131439 GOI131439 GYE131439 HIA131439 HRW131439 IBS131439 ILO131439 IVK131439 JFG131439 JPC131439 JYY131439 KIU131439 KSQ131439 LCM131439 LMI131439 LWE131439 MGA131439 MPW131439 MZS131439 NJO131439 NTK131439 ODG131439 ONC131439 OWY131439 PGU131439 PQQ131439 QAM131439 QKI131439 QUE131439 REA131439 RNW131439 RXS131439 SHO131439 SRK131439 TBG131439 TLC131439 TUY131439 UEU131439 UOQ131439 UYM131439 VII131439 VSE131439 WCA131439 WLW131439 WVS131439 K131451 JG131451 TC131451 ACY131451 AMU131451 AWQ131451 BGM131451 BQI131451 CAE131451 CKA131451 CTW131451 DDS131451 DNO131451 DXK131451 EHG131451 ERC131451 FAY131451 FKU131451 FUQ131451 GEM131451 GOI131451 GYE131451 HIA131451 HRW131451 IBS131451 ILO131451 IVK131451 JFG131451 JPC131451 JYY131451 KIU131451 KSQ131451 LCM131451 LMI131451 LWE131451 MGA131451 MPW131451 MZS131451 NJO131451 NTK131451 ODG131451 ONC131451 OWY131451 PGU131451 PQQ131451 QAM131451 QKI131451 QUE131451 REA131451 RNW131451 RXS131451 SHO131451 SRK131451 TBG131451 TLC131451 TUY131451 UEU131451 UOQ131451 UYM131451 VII131451 VSE131451 WCA131451 WLW131451 WVS131451 K131463 JG131463 TC131463 ACY131463 AMU131463 AWQ131463 BGM131463 BQI131463 CAE131463 CKA131463 CTW131463 DDS131463 DNO131463 DXK131463 EHG131463 ERC131463 FAY131463 FKU131463 FUQ131463 GEM131463 GOI131463 GYE131463 HIA131463 HRW131463 IBS131463 ILO131463 IVK131463 JFG131463 JPC131463 JYY131463 KIU131463 KSQ131463 LCM131463 LMI131463 LWE131463 MGA131463 MPW131463 MZS131463 NJO131463 NTK131463 ODG131463 ONC131463 OWY131463 PGU131463 PQQ131463 QAM131463 QKI131463 QUE131463 REA131463 RNW131463 RXS131463 SHO131463 SRK131463 TBG131463 TLC131463 TUY131463 UEU131463 UOQ131463 UYM131463 VII131463 VSE131463 WCA131463 WLW131463 WVS131463 K131475 JG131475 TC131475 ACY131475 AMU131475 AWQ131475 BGM131475 BQI131475 CAE131475 CKA131475 CTW131475 DDS131475 DNO131475 DXK131475 EHG131475 ERC131475 FAY131475 FKU131475 FUQ131475 GEM131475 GOI131475 GYE131475 HIA131475 HRW131475 IBS131475 ILO131475 IVK131475 JFG131475 JPC131475 JYY131475 KIU131475 KSQ131475 LCM131475 LMI131475 LWE131475 MGA131475 MPW131475 MZS131475 NJO131475 NTK131475 ODG131475 ONC131475 OWY131475 PGU131475 PQQ131475 QAM131475 QKI131475 QUE131475 REA131475 RNW131475 RXS131475 SHO131475 SRK131475 TBG131475 TLC131475 TUY131475 UEU131475 UOQ131475 UYM131475 VII131475 VSE131475 WCA131475 WLW131475 WVS131475 K131487 JG131487 TC131487 ACY131487 AMU131487 AWQ131487 BGM131487 BQI131487 CAE131487 CKA131487 CTW131487 DDS131487 DNO131487 DXK131487 EHG131487 ERC131487 FAY131487 FKU131487 FUQ131487 GEM131487 GOI131487 GYE131487 HIA131487 HRW131487 IBS131487 ILO131487 IVK131487 JFG131487 JPC131487 JYY131487 KIU131487 KSQ131487 LCM131487 LMI131487 LWE131487 MGA131487 MPW131487 MZS131487 NJO131487 NTK131487 ODG131487 ONC131487 OWY131487 PGU131487 PQQ131487 QAM131487 QKI131487 QUE131487 REA131487 RNW131487 RXS131487 SHO131487 SRK131487 TBG131487 TLC131487 TUY131487 UEU131487 UOQ131487 UYM131487 VII131487 VSE131487 WCA131487 WLW131487 WVS131487 K131499 JG131499 TC131499 ACY131499 AMU131499 AWQ131499 BGM131499 BQI131499 CAE131499 CKA131499 CTW131499 DDS131499 DNO131499 DXK131499 EHG131499 ERC131499 FAY131499 FKU131499 FUQ131499 GEM131499 GOI131499 GYE131499 HIA131499 HRW131499 IBS131499 ILO131499 IVK131499 JFG131499 JPC131499 JYY131499 KIU131499 KSQ131499 LCM131499 LMI131499 LWE131499 MGA131499 MPW131499 MZS131499 NJO131499 NTK131499 ODG131499 ONC131499 OWY131499 PGU131499 PQQ131499 QAM131499 QKI131499 QUE131499 REA131499 RNW131499 RXS131499 SHO131499 SRK131499 TBG131499 TLC131499 TUY131499 UEU131499 UOQ131499 UYM131499 VII131499 VSE131499 WCA131499 WLW131499 WVS131499 K131511 JG131511 TC131511 ACY131511 AMU131511 AWQ131511 BGM131511 BQI131511 CAE131511 CKA131511 CTW131511 DDS131511 DNO131511 DXK131511 EHG131511 ERC131511 FAY131511 FKU131511 FUQ131511 GEM131511 GOI131511 GYE131511 HIA131511 HRW131511 IBS131511 ILO131511 IVK131511 JFG131511 JPC131511 JYY131511 KIU131511 KSQ131511 LCM131511 LMI131511 LWE131511 MGA131511 MPW131511 MZS131511 NJO131511 NTK131511 ODG131511 ONC131511 OWY131511 PGU131511 PQQ131511 QAM131511 QKI131511 QUE131511 REA131511 RNW131511 RXS131511 SHO131511 SRK131511 TBG131511 TLC131511 TUY131511 UEU131511 UOQ131511 UYM131511 VII131511 VSE131511 WCA131511 WLW131511 WVS131511 K131523 JG131523 TC131523 ACY131523 AMU131523 AWQ131523 BGM131523 BQI131523 CAE131523 CKA131523 CTW131523 DDS131523 DNO131523 DXK131523 EHG131523 ERC131523 FAY131523 FKU131523 FUQ131523 GEM131523 GOI131523 GYE131523 HIA131523 HRW131523 IBS131523 ILO131523 IVK131523 JFG131523 JPC131523 JYY131523 KIU131523 KSQ131523 LCM131523 LMI131523 LWE131523 MGA131523 MPW131523 MZS131523 NJO131523 NTK131523 ODG131523 ONC131523 OWY131523 PGU131523 PQQ131523 QAM131523 QKI131523 QUE131523 REA131523 RNW131523 RXS131523 SHO131523 SRK131523 TBG131523 TLC131523 TUY131523 UEU131523 UOQ131523 UYM131523 VII131523 VSE131523 WCA131523 WLW131523 WVS131523 K131535 JG131535 TC131535 ACY131535 AMU131535 AWQ131535 BGM131535 BQI131535 CAE131535 CKA131535 CTW131535 DDS131535 DNO131535 DXK131535 EHG131535 ERC131535 FAY131535 FKU131535 FUQ131535 GEM131535 GOI131535 GYE131535 HIA131535 HRW131535 IBS131535 ILO131535 IVK131535 JFG131535 JPC131535 JYY131535 KIU131535 KSQ131535 LCM131535 LMI131535 LWE131535 MGA131535 MPW131535 MZS131535 NJO131535 NTK131535 ODG131535 ONC131535 OWY131535 PGU131535 PQQ131535 QAM131535 QKI131535 QUE131535 REA131535 RNW131535 RXS131535 SHO131535 SRK131535 TBG131535 TLC131535 TUY131535 UEU131535 UOQ131535 UYM131535 VII131535 VSE131535 WCA131535 WLW131535 WVS131535 K196915 JG196915 TC196915 ACY196915 AMU196915 AWQ196915 BGM196915 BQI196915 CAE196915 CKA196915 CTW196915 DDS196915 DNO196915 DXK196915 EHG196915 ERC196915 FAY196915 FKU196915 FUQ196915 GEM196915 GOI196915 GYE196915 HIA196915 HRW196915 IBS196915 ILO196915 IVK196915 JFG196915 JPC196915 JYY196915 KIU196915 KSQ196915 LCM196915 LMI196915 LWE196915 MGA196915 MPW196915 MZS196915 NJO196915 NTK196915 ODG196915 ONC196915 OWY196915 PGU196915 PQQ196915 QAM196915 QKI196915 QUE196915 REA196915 RNW196915 RXS196915 SHO196915 SRK196915 TBG196915 TLC196915 TUY196915 UEU196915 UOQ196915 UYM196915 VII196915 VSE196915 WCA196915 WLW196915 WVS196915 K196927 JG196927 TC196927 ACY196927 AMU196927 AWQ196927 BGM196927 BQI196927 CAE196927 CKA196927 CTW196927 DDS196927 DNO196927 DXK196927 EHG196927 ERC196927 FAY196927 FKU196927 FUQ196927 GEM196927 GOI196927 GYE196927 HIA196927 HRW196927 IBS196927 ILO196927 IVK196927 JFG196927 JPC196927 JYY196927 KIU196927 KSQ196927 LCM196927 LMI196927 LWE196927 MGA196927 MPW196927 MZS196927 NJO196927 NTK196927 ODG196927 ONC196927 OWY196927 PGU196927 PQQ196927 QAM196927 QKI196927 QUE196927 REA196927 RNW196927 RXS196927 SHO196927 SRK196927 TBG196927 TLC196927 TUY196927 UEU196927 UOQ196927 UYM196927 VII196927 VSE196927 WCA196927 WLW196927 WVS196927 K196939 JG196939 TC196939 ACY196939 AMU196939 AWQ196939 BGM196939 BQI196939 CAE196939 CKA196939 CTW196939 DDS196939 DNO196939 DXK196939 EHG196939 ERC196939 FAY196939 FKU196939 FUQ196939 GEM196939 GOI196939 GYE196939 HIA196939 HRW196939 IBS196939 ILO196939 IVK196939 JFG196939 JPC196939 JYY196939 KIU196939 KSQ196939 LCM196939 LMI196939 LWE196939 MGA196939 MPW196939 MZS196939 NJO196939 NTK196939 ODG196939 ONC196939 OWY196939 PGU196939 PQQ196939 QAM196939 QKI196939 QUE196939 REA196939 RNW196939 RXS196939 SHO196939 SRK196939 TBG196939 TLC196939 TUY196939 UEU196939 UOQ196939 UYM196939 VII196939 VSE196939 WCA196939 WLW196939 WVS196939 K196951 JG196951 TC196951 ACY196951 AMU196951 AWQ196951 BGM196951 BQI196951 CAE196951 CKA196951 CTW196951 DDS196951 DNO196951 DXK196951 EHG196951 ERC196951 FAY196951 FKU196951 FUQ196951 GEM196951 GOI196951 GYE196951 HIA196951 HRW196951 IBS196951 ILO196951 IVK196951 JFG196951 JPC196951 JYY196951 KIU196951 KSQ196951 LCM196951 LMI196951 LWE196951 MGA196951 MPW196951 MZS196951 NJO196951 NTK196951 ODG196951 ONC196951 OWY196951 PGU196951 PQQ196951 QAM196951 QKI196951 QUE196951 REA196951 RNW196951 RXS196951 SHO196951 SRK196951 TBG196951 TLC196951 TUY196951 UEU196951 UOQ196951 UYM196951 VII196951 VSE196951 WCA196951 WLW196951 WVS196951 K196963 JG196963 TC196963 ACY196963 AMU196963 AWQ196963 BGM196963 BQI196963 CAE196963 CKA196963 CTW196963 DDS196963 DNO196963 DXK196963 EHG196963 ERC196963 FAY196963 FKU196963 FUQ196963 GEM196963 GOI196963 GYE196963 HIA196963 HRW196963 IBS196963 ILO196963 IVK196963 JFG196963 JPC196963 JYY196963 KIU196963 KSQ196963 LCM196963 LMI196963 LWE196963 MGA196963 MPW196963 MZS196963 NJO196963 NTK196963 ODG196963 ONC196963 OWY196963 PGU196963 PQQ196963 QAM196963 QKI196963 QUE196963 REA196963 RNW196963 RXS196963 SHO196963 SRK196963 TBG196963 TLC196963 TUY196963 UEU196963 UOQ196963 UYM196963 VII196963 VSE196963 WCA196963 WLW196963 WVS196963 K196975 JG196975 TC196975 ACY196975 AMU196975 AWQ196975 BGM196975 BQI196975 CAE196975 CKA196975 CTW196975 DDS196975 DNO196975 DXK196975 EHG196975 ERC196975 FAY196975 FKU196975 FUQ196975 GEM196975 GOI196975 GYE196975 HIA196975 HRW196975 IBS196975 ILO196975 IVK196975 JFG196975 JPC196975 JYY196975 KIU196975 KSQ196975 LCM196975 LMI196975 LWE196975 MGA196975 MPW196975 MZS196975 NJO196975 NTK196975 ODG196975 ONC196975 OWY196975 PGU196975 PQQ196975 QAM196975 QKI196975 QUE196975 REA196975 RNW196975 RXS196975 SHO196975 SRK196975 TBG196975 TLC196975 TUY196975 UEU196975 UOQ196975 UYM196975 VII196975 VSE196975 WCA196975 WLW196975 WVS196975 K196987 JG196987 TC196987 ACY196987 AMU196987 AWQ196987 BGM196987 BQI196987 CAE196987 CKA196987 CTW196987 DDS196987 DNO196987 DXK196987 EHG196987 ERC196987 FAY196987 FKU196987 FUQ196987 GEM196987 GOI196987 GYE196987 HIA196987 HRW196987 IBS196987 ILO196987 IVK196987 JFG196987 JPC196987 JYY196987 KIU196987 KSQ196987 LCM196987 LMI196987 LWE196987 MGA196987 MPW196987 MZS196987 NJO196987 NTK196987 ODG196987 ONC196987 OWY196987 PGU196987 PQQ196987 QAM196987 QKI196987 QUE196987 REA196987 RNW196987 RXS196987 SHO196987 SRK196987 TBG196987 TLC196987 TUY196987 UEU196987 UOQ196987 UYM196987 VII196987 VSE196987 WCA196987 WLW196987 WVS196987 K196999 JG196999 TC196999 ACY196999 AMU196999 AWQ196999 BGM196999 BQI196999 CAE196999 CKA196999 CTW196999 DDS196999 DNO196999 DXK196999 EHG196999 ERC196999 FAY196999 FKU196999 FUQ196999 GEM196999 GOI196999 GYE196999 HIA196999 HRW196999 IBS196999 ILO196999 IVK196999 JFG196999 JPC196999 JYY196999 KIU196999 KSQ196999 LCM196999 LMI196999 LWE196999 MGA196999 MPW196999 MZS196999 NJO196999 NTK196999 ODG196999 ONC196999 OWY196999 PGU196999 PQQ196999 QAM196999 QKI196999 QUE196999 REA196999 RNW196999 RXS196999 SHO196999 SRK196999 TBG196999 TLC196999 TUY196999 UEU196999 UOQ196999 UYM196999 VII196999 VSE196999 WCA196999 WLW196999 WVS196999 K197011 JG197011 TC197011 ACY197011 AMU197011 AWQ197011 BGM197011 BQI197011 CAE197011 CKA197011 CTW197011 DDS197011 DNO197011 DXK197011 EHG197011 ERC197011 FAY197011 FKU197011 FUQ197011 GEM197011 GOI197011 GYE197011 HIA197011 HRW197011 IBS197011 ILO197011 IVK197011 JFG197011 JPC197011 JYY197011 KIU197011 KSQ197011 LCM197011 LMI197011 LWE197011 MGA197011 MPW197011 MZS197011 NJO197011 NTK197011 ODG197011 ONC197011 OWY197011 PGU197011 PQQ197011 QAM197011 QKI197011 QUE197011 REA197011 RNW197011 RXS197011 SHO197011 SRK197011 TBG197011 TLC197011 TUY197011 UEU197011 UOQ197011 UYM197011 VII197011 VSE197011 WCA197011 WLW197011 WVS197011 K197023 JG197023 TC197023 ACY197023 AMU197023 AWQ197023 BGM197023 BQI197023 CAE197023 CKA197023 CTW197023 DDS197023 DNO197023 DXK197023 EHG197023 ERC197023 FAY197023 FKU197023 FUQ197023 GEM197023 GOI197023 GYE197023 HIA197023 HRW197023 IBS197023 ILO197023 IVK197023 JFG197023 JPC197023 JYY197023 KIU197023 KSQ197023 LCM197023 LMI197023 LWE197023 MGA197023 MPW197023 MZS197023 NJO197023 NTK197023 ODG197023 ONC197023 OWY197023 PGU197023 PQQ197023 QAM197023 QKI197023 QUE197023 REA197023 RNW197023 RXS197023 SHO197023 SRK197023 TBG197023 TLC197023 TUY197023 UEU197023 UOQ197023 UYM197023 VII197023 VSE197023 WCA197023 WLW197023 WVS197023 K197035 JG197035 TC197035 ACY197035 AMU197035 AWQ197035 BGM197035 BQI197035 CAE197035 CKA197035 CTW197035 DDS197035 DNO197035 DXK197035 EHG197035 ERC197035 FAY197035 FKU197035 FUQ197035 GEM197035 GOI197035 GYE197035 HIA197035 HRW197035 IBS197035 ILO197035 IVK197035 JFG197035 JPC197035 JYY197035 KIU197035 KSQ197035 LCM197035 LMI197035 LWE197035 MGA197035 MPW197035 MZS197035 NJO197035 NTK197035 ODG197035 ONC197035 OWY197035 PGU197035 PQQ197035 QAM197035 QKI197035 QUE197035 REA197035 RNW197035 RXS197035 SHO197035 SRK197035 TBG197035 TLC197035 TUY197035 UEU197035 UOQ197035 UYM197035 VII197035 VSE197035 WCA197035 WLW197035 WVS197035 K197047 JG197047 TC197047 ACY197047 AMU197047 AWQ197047 BGM197047 BQI197047 CAE197047 CKA197047 CTW197047 DDS197047 DNO197047 DXK197047 EHG197047 ERC197047 FAY197047 FKU197047 FUQ197047 GEM197047 GOI197047 GYE197047 HIA197047 HRW197047 IBS197047 ILO197047 IVK197047 JFG197047 JPC197047 JYY197047 KIU197047 KSQ197047 LCM197047 LMI197047 LWE197047 MGA197047 MPW197047 MZS197047 NJO197047 NTK197047 ODG197047 ONC197047 OWY197047 PGU197047 PQQ197047 QAM197047 QKI197047 QUE197047 REA197047 RNW197047 RXS197047 SHO197047 SRK197047 TBG197047 TLC197047 TUY197047 UEU197047 UOQ197047 UYM197047 VII197047 VSE197047 WCA197047 WLW197047 WVS197047 K197059 JG197059 TC197059 ACY197059 AMU197059 AWQ197059 BGM197059 BQI197059 CAE197059 CKA197059 CTW197059 DDS197059 DNO197059 DXK197059 EHG197059 ERC197059 FAY197059 FKU197059 FUQ197059 GEM197059 GOI197059 GYE197059 HIA197059 HRW197059 IBS197059 ILO197059 IVK197059 JFG197059 JPC197059 JYY197059 KIU197059 KSQ197059 LCM197059 LMI197059 LWE197059 MGA197059 MPW197059 MZS197059 NJO197059 NTK197059 ODG197059 ONC197059 OWY197059 PGU197059 PQQ197059 QAM197059 QKI197059 QUE197059 REA197059 RNW197059 RXS197059 SHO197059 SRK197059 TBG197059 TLC197059 TUY197059 UEU197059 UOQ197059 UYM197059 VII197059 VSE197059 WCA197059 WLW197059 WVS197059 K197071 JG197071 TC197071 ACY197071 AMU197071 AWQ197071 BGM197071 BQI197071 CAE197071 CKA197071 CTW197071 DDS197071 DNO197071 DXK197071 EHG197071 ERC197071 FAY197071 FKU197071 FUQ197071 GEM197071 GOI197071 GYE197071 HIA197071 HRW197071 IBS197071 ILO197071 IVK197071 JFG197071 JPC197071 JYY197071 KIU197071 KSQ197071 LCM197071 LMI197071 LWE197071 MGA197071 MPW197071 MZS197071 NJO197071 NTK197071 ODG197071 ONC197071 OWY197071 PGU197071 PQQ197071 QAM197071 QKI197071 QUE197071 REA197071 RNW197071 RXS197071 SHO197071 SRK197071 TBG197071 TLC197071 TUY197071 UEU197071 UOQ197071 UYM197071 VII197071 VSE197071 WCA197071 WLW197071 WVS197071 K262451 JG262451 TC262451 ACY262451 AMU262451 AWQ262451 BGM262451 BQI262451 CAE262451 CKA262451 CTW262451 DDS262451 DNO262451 DXK262451 EHG262451 ERC262451 FAY262451 FKU262451 FUQ262451 GEM262451 GOI262451 GYE262451 HIA262451 HRW262451 IBS262451 ILO262451 IVK262451 JFG262451 JPC262451 JYY262451 KIU262451 KSQ262451 LCM262451 LMI262451 LWE262451 MGA262451 MPW262451 MZS262451 NJO262451 NTK262451 ODG262451 ONC262451 OWY262451 PGU262451 PQQ262451 QAM262451 QKI262451 QUE262451 REA262451 RNW262451 RXS262451 SHO262451 SRK262451 TBG262451 TLC262451 TUY262451 UEU262451 UOQ262451 UYM262451 VII262451 VSE262451 WCA262451 WLW262451 WVS262451 K262463 JG262463 TC262463 ACY262463 AMU262463 AWQ262463 BGM262463 BQI262463 CAE262463 CKA262463 CTW262463 DDS262463 DNO262463 DXK262463 EHG262463 ERC262463 FAY262463 FKU262463 FUQ262463 GEM262463 GOI262463 GYE262463 HIA262463 HRW262463 IBS262463 ILO262463 IVK262463 JFG262463 JPC262463 JYY262463 KIU262463 KSQ262463 LCM262463 LMI262463 LWE262463 MGA262463 MPW262463 MZS262463 NJO262463 NTK262463 ODG262463 ONC262463 OWY262463 PGU262463 PQQ262463 QAM262463 QKI262463 QUE262463 REA262463 RNW262463 RXS262463 SHO262463 SRK262463 TBG262463 TLC262463 TUY262463 UEU262463 UOQ262463 UYM262463 VII262463 VSE262463 WCA262463 WLW262463 WVS262463 K262475 JG262475 TC262475 ACY262475 AMU262475 AWQ262475 BGM262475 BQI262475 CAE262475 CKA262475 CTW262475 DDS262475 DNO262475 DXK262475 EHG262475 ERC262475 FAY262475 FKU262475 FUQ262475 GEM262475 GOI262475 GYE262475 HIA262475 HRW262475 IBS262475 ILO262475 IVK262475 JFG262475 JPC262475 JYY262475 KIU262475 KSQ262475 LCM262475 LMI262475 LWE262475 MGA262475 MPW262475 MZS262475 NJO262475 NTK262475 ODG262475 ONC262475 OWY262475 PGU262475 PQQ262475 QAM262475 QKI262475 QUE262475 REA262475 RNW262475 RXS262475 SHO262475 SRK262475 TBG262475 TLC262475 TUY262475 UEU262475 UOQ262475 UYM262475 VII262475 VSE262475 WCA262475 WLW262475 WVS262475 K262487 JG262487 TC262487 ACY262487 AMU262487 AWQ262487 BGM262487 BQI262487 CAE262487 CKA262487 CTW262487 DDS262487 DNO262487 DXK262487 EHG262487 ERC262487 FAY262487 FKU262487 FUQ262487 GEM262487 GOI262487 GYE262487 HIA262487 HRW262487 IBS262487 ILO262487 IVK262487 JFG262487 JPC262487 JYY262487 KIU262487 KSQ262487 LCM262487 LMI262487 LWE262487 MGA262487 MPW262487 MZS262487 NJO262487 NTK262487 ODG262487 ONC262487 OWY262487 PGU262487 PQQ262487 QAM262487 QKI262487 QUE262487 REA262487 RNW262487 RXS262487 SHO262487 SRK262487 TBG262487 TLC262487 TUY262487 UEU262487 UOQ262487 UYM262487 VII262487 VSE262487 WCA262487 WLW262487 WVS262487 K262499 JG262499 TC262499 ACY262499 AMU262499 AWQ262499 BGM262499 BQI262499 CAE262499 CKA262499 CTW262499 DDS262499 DNO262499 DXK262499 EHG262499 ERC262499 FAY262499 FKU262499 FUQ262499 GEM262499 GOI262499 GYE262499 HIA262499 HRW262499 IBS262499 ILO262499 IVK262499 JFG262499 JPC262499 JYY262499 KIU262499 KSQ262499 LCM262499 LMI262499 LWE262499 MGA262499 MPW262499 MZS262499 NJO262499 NTK262499 ODG262499 ONC262499 OWY262499 PGU262499 PQQ262499 QAM262499 QKI262499 QUE262499 REA262499 RNW262499 RXS262499 SHO262499 SRK262499 TBG262499 TLC262499 TUY262499 UEU262499 UOQ262499 UYM262499 VII262499 VSE262499 WCA262499 WLW262499 WVS262499 K262511 JG262511 TC262511 ACY262511 AMU262511 AWQ262511 BGM262511 BQI262511 CAE262511 CKA262511 CTW262511 DDS262511 DNO262511 DXK262511 EHG262511 ERC262511 FAY262511 FKU262511 FUQ262511 GEM262511 GOI262511 GYE262511 HIA262511 HRW262511 IBS262511 ILO262511 IVK262511 JFG262511 JPC262511 JYY262511 KIU262511 KSQ262511 LCM262511 LMI262511 LWE262511 MGA262511 MPW262511 MZS262511 NJO262511 NTK262511 ODG262511 ONC262511 OWY262511 PGU262511 PQQ262511 QAM262511 QKI262511 QUE262511 REA262511 RNW262511 RXS262511 SHO262511 SRK262511 TBG262511 TLC262511 TUY262511 UEU262511 UOQ262511 UYM262511 VII262511 VSE262511 WCA262511 WLW262511 WVS262511 K262523 JG262523 TC262523 ACY262523 AMU262523 AWQ262523 BGM262523 BQI262523 CAE262523 CKA262523 CTW262523 DDS262523 DNO262523 DXK262523 EHG262523 ERC262523 FAY262523 FKU262523 FUQ262523 GEM262523 GOI262523 GYE262523 HIA262523 HRW262523 IBS262523 ILO262523 IVK262523 JFG262523 JPC262523 JYY262523 KIU262523 KSQ262523 LCM262523 LMI262523 LWE262523 MGA262523 MPW262523 MZS262523 NJO262523 NTK262523 ODG262523 ONC262523 OWY262523 PGU262523 PQQ262523 QAM262523 QKI262523 QUE262523 REA262523 RNW262523 RXS262523 SHO262523 SRK262523 TBG262523 TLC262523 TUY262523 UEU262523 UOQ262523 UYM262523 VII262523 VSE262523 WCA262523 WLW262523 WVS262523 K262535 JG262535 TC262535 ACY262535 AMU262535 AWQ262535 BGM262535 BQI262535 CAE262535 CKA262535 CTW262535 DDS262535 DNO262535 DXK262535 EHG262535 ERC262535 FAY262535 FKU262535 FUQ262535 GEM262535 GOI262535 GYE262535 HIA262535 HRW262535 IBS262535 ILO262535 IVK262535 JFG262535 JPC262535 JYY262535 KIU262535 KSQ262535 LCM262535 LMI262535 LWE262535 MGA262535 MPW262535 MZS262535 NJO262535 NTK262535 ODG262535 ONC262535 OWY262535 PGU262535 PQQ262535 QAM262535 QKI262535 QUE262535 REA262535 RNW262535 RXS262535 SHO262535 SRK262535 TBG262535 TLC262535 TUY262535 UEU262535 UOQ262535 UYM262535 VII262535 VSE262535 WCA262535 WLW262535 WVS262535 K262547 JG262547 TC262547 ACY262547 AMU262547 AWQ262547 BGM262547 BQI262547 CAE262547 CKA262547 CTW262547 DDS262547 DNO262547 DXK262547 EHG262547 ERC262547 FAY262547 FKU262547 FUQ262547 GEM262547 GOI262547 GYE262547 HIA262547 HRW262547 IBS262547 ILO262547 IVK262547 JFG262547 JPC262547 JYY262547 KIU262547 KSQ262547 LCM262547 LMI262547 LWE262547 MGA262547 MPW262547 MZS262547 NJO262547 NTK262547 ODG262547 ONC262547 OWY262547 PGU262547 PQQ262547 QAM262547 QKI262547 QUE262547 REA262547 RNW262547 RXS262547 SHO262547 SRK262547 TBG262547 TLC262547 TUY262547 UEU262547 UOQ262547 UYM262547 VII262547 VSE262547 WCA262547 WLW262547 WVS262547 K262559 JG262559 TC262559 ACY262559 AMU262559 AWQ262559 BGM262559 BQI262559 CAE262559 CKA262559 CTW262559 DDS262559 DNO262559 DXK262559 EHG262559 ERC262559 FAY262559 FKU262559 FUQ262559 GEM262559 GOI262559 GYE262559 HIA262559 HRW262559 IBS262559 ILO262559 IVK262559 JFG262559 JPC262559 JYY262559 KIU262559 KSQ262559 LCM262559 LMI262559 LWE262559 MGA262559 MPW262559 MZS262559 NJO262559 NTK262559 ODG262559 ONC262559 OWY262559 PGU262559 PQQ262559 QAM262559 QKI262559 QUE262559 REA262559 RNW262559 RXS262559 SHO262559 SRK262559 TBG262559 TLC262559 TUY262559 UEU262559 UOQ262559 UYM262559 VII262559 VSE262559 WCA262559 WLW262559 WVS262559 K262571 JG262571 TC262571 ACY262571 AMU262571 AWQ262571 BGM262571 BQI262571 CAE262571 CKA262571 CTW262571 DDS262571 DNO262571 DXK262571 EHG262571 ERC262571 FAY262571 FKU262571 FUQ262571 GEM262571 GOI262571 GYE262571 HIA262571 HRW262571 IBS262571 ILO262571 IVK262571 JFG262571 JPC262571 JYY262571 KIU262571 KSQ262571 LCM262571 LMI262571 LWE262571 MGA262571 MPW262571 MZS262571 NJO262571 NTK262571 ODG262571 ONC262571 OWY262571 PGU262571 PQQ262571 QAM262571 QKI262571 QUE262571 REA262571 RNW262571 RXS262571 SHO262571 SRK262571 TBG262571 TLC262571 TUY262571 UEU262571 UOQ262571 UYM262571 VII262571 VSE262571 WCA262571 WLW262571 WVS262571 K262583 JG262583 TC262583 ACY262583 AMU262583 AWQ262583 BGM262583 BQI262583 CAE262583 CKA262583 CTW262583 DDS262583 DNO262583 DXK262583 EHG262583 ERC262583 FAY262583 FKU262583 FUQ262583 GEM262583 GOI262583 GYE262583 HIA262583 HRW262583 IBS262583 ILO262583 IVK262583 JFG262583 JPC262583 JYY262583 KIU262583 KSQ262583 LCM262583 LMI262583 LWE262583 MGA262583 MPW262583 MZS262583 NJO262583 NTK262583 ODG262583 ONC262583 OWY262583 PGU262583 PQQ262583 QAM262583 QKI262583 QUE262583 REA262583 RNW262583 RXS262583 SHO262583 SRK262583 TBG262583 TLC262583 TUY262583 UEU262583 UOQ262583 UYM262583 VII262583 VSE262583 WCA262583 WLW262583 WVS262583 K262595 JG262595 TC262595 ACY262595 AMU262595 AWQ262595 BGM262595 BQI262595 CAE262595 CKA262595 CTW262595 DDS262595 DNO262595 DXK262595 EHG262595 ERC262595 FAY262595 FKU262595 FUQ262595 GEM262595 GOI262595 GYE262595 HIA262595 HRW262595 IBS262595 ILO262595 IVK262595 JFG262595 JPC262595 JYY262595 KIU262595 KSQ262595 LCM262595 LMI262595 LWE262595 MGA262595 MPW262595 MZS262595 NJO262595 NTK262595 ODG262595 ONC262595 OWY262595 PGU262595 PQQ262595 QAM262595 QKI262595 QUE262595 REA262595 RNW262595 RXS262595 SHO262595 SRK262595 TBG262595 TLC262595 TUY262595 UEU262595 UOQ262595 UYM262595 VII262595 VSE262595 WCA262595 WLW262595 WVS262595 K262607 JG262607 TC262607 ACY262607 AMU262607 AWQ262607 BGM262607 BQI262607 CAE262607 CKA262607 CTW262607 DDS262607 DNO262607 DXK262607 EHG262607 ERC262607 FAY262607 FKU262607 FUQ262607 GEM262607 GOI262607 GYE262607 HIA262607 HRW262607 IBS262607 ILO262607 IVK262607 JFG262607 JPC262607 JYY262607 KIU262607 KSQ262607 LCM262607 LMI262607 LWE262607 MGA262607 MPW262607 MZS262607 NJO262607 NTK262607 ODG262607 ONC262607 OWY262607 PGU262607 PQQ262607 QAM262607 QKI262607 QUE262607 REA262607 RNW262607 RXS262607 SHO262607 SRK262607 TBG262607 TLC262607 TUY262607 UEU262607 UOQ262607 UYM262607 VII262607 VSE262607 WCA262607 WLW262607 WVS262607 K327987 JG327987 TC327987 ACY327987 AMU327987 AWQ327987 BGM327987 BQI327987 CAE327987 CKA327987 CTW327987 DDS327987 DNO327987 DXK327987 EHG327987 ERC327987 FAY327987 FKU327987 FUQ327987 GEM327987 GOI327987 GYE327987 HIA327987 HRW327987 IBS327987 ILO327987 IVK327987 JFG327987 JPC327987 JYY327987 KIU327987 KSQ327987 LCM327987 LMI327987 LWE327987 MGA327987 MPW327987 MZS327987 NJO327987 NTK327987 ODG327987 ONC327987 OWY327987 PGU327987 PQQ327987 QAM327987 QKI327987 QUE327987 REA327987 RNW327987 RXS327987 SHO327987 SRK327987 TBG327987 TLC327987 TUY327987 UEU327987 UOQ327987 UYM327987 VII327987 VSE327987 WCA327987 WLW327987 WVS327987 K327999 JG327999 TC327999 ACY327999 AMU327999 AWQ327999 BGM327999 BQI327999 CAE327999 CKA327999 CTW327999 DDS327999 DNO327999 DXK327999 EHG327999 ERC327999 FAY327999 FKU327999 FUQ327999 GEM327999 GOI327999 GYE327999 HIA327999 HRW327999 IBS327999 ILO327999 IVK327999 JFG327999 JPC327999 JYY327999 KIU327999 KSQ327999 LCM327999 LMI327999 LWE327999 MGA327999 MPW327999 MZS327999 NJO327999 NTK327999 ODG327999 ONC327999 OWY327999 PGU327999 PQQ327999 QAM327999 QKI327999 QUE327999 REA327999 RNW327999 RXS327999 SHO327999 SRK327999 TBG327999 TLC327999 TUY327999 UEU327999 UOQ327999 UYM327999 VII327999 VSE327999 WCA327999 WLW327999 WVS327999 K328011 JG328011 TC328011 ACY328011 AMU328011 AWQ328011 BGM328011 BQI328011 CAE328011 CKA328011 CTW328011 DDS328011 DNO328011 DXK328011 EHG328011 ERC328011 FAY328011 FKU328011 FUQ328011 GEM328011 GOI328011 GYE328011 HIA328011 HRW328011 IBS328011 ILO328011 IVK328011 JFG328011 JPC328011 JYY328011 KIU328011 KSQ328011 LCM328011 LMI328011 LWE328011 MGA328011 MPW328011 MZS328011 NJO328011 NTK328011 ODG328011 ONC328011 OWY328011 PGU328011 PQQ328011 QAM328011 QKI328011 QUE328011 REA328011 RNW328011 RXS328011 SHO328011 SRK328011 TBG328011 TLC328011 TUY328011 UEU328011 UOQ328011 UYM328011 VII328011 VSE328011 WCA328011 WLW328011 WVS328011 K328023 JG328023 TC328023 ACY328023 AMU328023 AWQ328023 BGM328023 BQI328023 CAE328023 CKA328023 CTW328023 DDS328023 DNO328023 DXK328023 EHG328023 ERC328023 FAY328023 FKU328023 FUQ328023 GEM328023 GOI328023 GYE328023 HIA328023 HRW328023 IBS328023 ILO328023 IVK328023 JFG328023 JPC328023 JYY328023 KIU328023 KSQ328023 LCM328023 LMI328023 LWE328023 MGA328023 MPW328023 MZS328023 NJO328023 NTK328023 ODG328023 ONC328023 OWY328023 PGU328023 PQQ328023 QAM328023 QKI328023 QUE328023 REA328023 RNW328023 RXS328023 SHO328023 SRK328023 TBG328023 TLC328023 TUY328023 UEU328023 UOQ328023 UYM328023 VII328023 VSE328023 WCA328023 WLW328023 WVS328023 K328035 JG328035 TC328035 ACY328035 AMU328035 AWQ328035 BGM328035 BQI328035 CAE328035 CKA328035 CTW328035 DDS328035 DNO328035 DXK328035 EHG328035 ERC328035 FAY328035 FKU328035 FUQ328035 GEM328035 GOI328035 GYE328035 HIA328035 HRW328035 IBS328035 ILO328035 IVK328035 JFG328035 JPC328035 JYY328035 KIU328035 KSQ328035 LCM328035 LMI328035 LWE328035 MGA328035 MPW328035 MZS328035 NJO328035 NTK328035 ODG328035 ONC328035 OWY328035 PGU328035 PQQ328035 QAM328035 QKI328035 QUE328035 REA328035 RNW328035 RXS328035 SHO328035 SRK328035 TBG328035 TLC328035 TUY328035 UEU328035 UOQ328035 UYM328035 VII328035 VSE328035 WCA328035 WLW328035 WVS328035 K328047 JG328047 TC328047 ACY328047 AMU328047 AWQ328047 BGM328047 BQI328047 CAE328047 CKA328047 CTW328047 DDS328047 DNO328047 DXK328047 EHG328047 ERC328047 FAY328047 FKU328047 FUQ328047 GEM328047 GOI328047 GYE328047 HIA328047 HRW328047 IBS328047 ILO328047 IVK328047 JFG328047 JPC328047 JYY328047 KIU328047 KSQ328047 LCM328047 LMI328047 LWE328047 MGA328047 MPW328047 MZS328047 NJO328047 NTK328047 ODG328047 ONC328047 OWY328047 PGU328047 PQQ328047 QAM328047 QKI328047 QUE328047 REA328047 RNW328047 RXS328047 SHO328047 SRK328047 TBG328047 TLC328047 TUY328047 UEU328047 UOQ328047 UYM328047 VII328047 VSE328047 WCA328047 WLW328047 WVS328047 K328059 JG328059 TC328059 ACY328059 AMU328059 AWQ328059 BGM328059 BQI328059 CAE328059 CKA328059 CTW328059 DDS328059 DNO328059 DXK328059 EHG328059 ERC328059 FAY328059 FKU328059 FUQ328059 GEM328059 GOI328059 GYE328059 HIA328059 HRW328059 IBS328059 ILO328059 IVK328059 JFG328059 JPC328059 JYY328059 KIU328059 KSQ328059 LCM328059 LMI328059 LWE328059 MGA328059 MPW328059 MZS328059 NJO328059 NTK328059 ODG328059 ONC328059 OWY328059 PGU328059 PQQ328059 QAM328059 QKI328059 QUE328059 REA328059 RNW328059 RXS328059 SHO328059 SRK328059 TBG328059 TLC328059 TUY328059 UEU328059 UOQ328059 UYM328059 VII328059 VSE328059 WCA328059 WLW328059 WVS328059 K328071 JG328071 TC328071 ACY328071 AMU328071 AWQ328071 BGM328071 BQI328071 CAE328071 CKA328071 CTW328071 DDS328071 DNO328071 DXK328071 EHG328071 ERC328071 FAY328071 FKU328071 FUQ328071 GEM328071 GOI328071 GYE328071 HIA328071 HRW328071 IBS328071 ILO328071 IVK328071 JFG328071 JPC328071 JYY328071 KIU328071 KSQ328071 LCM328071 LMI328071 LWE328071 MGA328071 MPW328071 MZS328071 NJO328071 NTK328071 ODG328071 ONC328071 OWY328071 PGU328071 PQQ328071 QAM328071 QKI328071 QUE328071 REA328071 RNW328071 RXS328071 SHO328071 SRK328071 TBG328071 TLC328071 TUY328071 UEU328071 UOQ328071 UYM328071 VII328071 VSE328071 WCA328071 WLW328071 WVS328071 K328083 JG328083 TC328083 ACY328083 AMU328083 AWQ328083 BGM328083 BQI328083 CAE328083 CKA328083 CTW328083 DDS328083 DNO328083 DXK328083 EHG328083 ERC328083 FAY328083 FKU328083 FUQ328083 GEM328083 GOI328083 GYE328083 HIA328083 HRW328083 IBS328083 ILO328083 IVK328083 JFG328083 JPC328083 JYY328083 KIU328083 KSQ328083 LCM328083 LMI328083 LWE328083 MGA328083 MPW328083 MZS328083 NJO328083 NTK328083 ODG328083 ONC328083 OWY328083 PGU328083 PQQ328083 QAM328083 QKI328083 QUE328083 REA328083 RNW328083 RXS328083 SHO328083 SRK328083 TBG328083 TLC328083 TUY328083 UEU328083 UOQ328083 UYM328083 VII328083 VSE328083 WCA328083 WLW328083 WVS328083 K328095 JG328095 TC328095 ACY328095 AMU328095 AWQ328095 BGM328095 BQI328095 CAE328095 CKA328095 CTW328095 DDS328095 DNO328095 DXK328095 EHG328095 ERC328095 FAY328095 FKU328095 FUQ328095 GEM328095 GOI328095 GYE328095 HIA328095 HRW328095 IBS328095 ILO328095 IVK328095 JFG328095 JPC328095 JYY328095 KIU328095 KSQ328095 LCM328095 LMI328095 LWE328095 MGA328095 MPW328095 MZS328095 NJO328095 NTK328095 ODG328095 ONC328095 OWY328095 PGU328095 PQQ328095 QAM328095 QKI328095 QUE328095 REA328095 RNW328095 RXS328095 SHO328095 SRK328095 TBG328095 TLC328095 TUY328095 UEU328095 UOQ328095 UYM328095 VII328095 VSE328095 WCA328095 WLW328095 WVS328095 K328107 JG328107 TC328107 ACY328107 AMU328107 AWQ328107 BGM328107 BQI328107 CAE328107 CKA328107 CTW328107 DDS328107 DNO328107 DXK328107 EHG328107 ERC328107 FAY328107 FKU328107 FUQ328107 GEM328107 GOI328107 GYE328107 HIA328107 HRW328107 IBS328107 ILO328107 IVK328107 JFG328107 JPC328107 JYY328107 KIU328107 KSQ328107 LCM328107 LMI328107 LWE328107 MGA328107 MPW328107 MZS328107 NJO328107 NTK328107 ODG328107 ONC328107 OWY328107 PGU328107 PQQ328107 QAM328107 QKI328107 QUE328107 REA328107 RNW328107 RXS328107 SHO328107 SRK328107 TBG328107 TLC328107 TUY328107 UEU328107 UOQ328107 UYM328107 VII328107 VSE328107 WCA328107 WLW328107 WVS328107 K328119 JG328119 TC328119 ACY328119 AMU328119 AWQ328119 BGM328119 BQI328119 CAE328119 CKA328119 CTW328119 DDS328119 DNO328119 DXK328119 EHG328119 ERC328119 FAY328119 FKU328119 FUQ328119 GEM328119 GOI328119 GYE328119 HIA328119 HRW328119 IBS328119 ILO328119 IVK328119 JFG328119 JPC328119 JYY328119 KIU328119 KSQ328119 LCM328119 LMI328119 LWE328119 MGA328119 MPW328119 MZS328119 NJO328119 NTK328119 ODG328119 ONC328119 OWY328119 PGU328119 PQQ328119 QAM328119 QKI328119 QUE328119 REA328119 RNW328119 RXS328119 SHO328119 SRK328119 TBG328119 TLC328119 TUY328119 UEU328119 UOQ328119 UYM328119 VII328119 VSE328119 WCA328119 WLW328119 WVS328119 K328131 JG328131 TC328131 ACY328131 AMU328131 AWQ328131 BGM328131 BQI328131 CAE328131 CKA328131 CTW328131 DDS328131 DNO328131 DXK328131 EHG328131 ERC328131 FAY328131 FKU328131 FUQ328131 GEM328131 GOI328131 GYE328131 HIA328131 HRW328131 IBS328131 ILO328131 IVK328131 JFG328131 JPC328131 JYY328131 KIU328131 KSQ328131 LCM328131 LMI328131 LWE328131 MGA328131 MPW328131 MZS328131 NJO328131 NTK328131 ODG328131 ONC328131 OWY328131 PGU328131 PQQ328131 QAM328131 QKI328131 QUE328131 REA328131 RNW328131 RXS328131 SHO328131 SRK328131 TBG328131 TLC328131 TUY328131 UEU328131 UOQ328131 UYM328131 VII328131 VSE328131 WCA328131 WLW328131 WVS328131 K328143 JG328143 TC328143 ACY328143 AMU328143 AWQ328143 BGM328143 BQI328143 CAE328143 CKA328143 CTW328143 DDS328143 DNO328143 DXK328143 EHG328143 ERC328143 FAY328143 FKU328143 FUQ328143 GEM328143 GOI328143 GYE328143 HIA328143 HRW328143 IBS328143 ILO328143 IVK328143 JFG328143 JPC328143 JYY328143 KIU328143 KSQ328143 LCM328143 LMI328143 LWE328143 MGA328143 MPW328143 MZS328143 NJO328143 NTK328143 ODG328143 ONC328143 OWY328143 PGU328143 PQQ328143 QAM328143 QKI328143 QUE328143 REA328143 RNW328143 RXS328143 SHO328143 SRK328143 TBG328143 TLC328143 TUY328143 UEU328143 UOQ328143 UYM328143 VII328143 VSE328143 WCA328143 WLW328143 WVS328143 K393523 JG393523 TC393523 ACY393523 AMU393523 AWQ393523 BGM393523 BQI393523 CAE393523 CKA393523 CTW393523 DDS393523 DNO393523 DXK393523 EHG393523 ERC393523 FAY393523 FKU393523 FUQ393523 GEM393523 GOI393523 GYE393523 HIA393523 HRW393523 IBS393523 ILO393523 IVK393523 JFG393523 JPC393523 JYY393523 KIU393523 KSQ393523 LCM393523 LMI393523 LWE393523 MGA393523 MPW393523 MZS393523 NJO393523 NTK393523 ODG393523 ONC393523 OWY393523 PGU393523 PQQ393523 QAM393523 QKI393523 QUE393523 REA393523 RNW393523 RXS393523 SHO393523 SRK393523 TBG393523 TLC393523 TUY393523 UEU393523 UOQ393523 UYM393523 VII393523 VSE393523 WCA393523 WLW393523 WVS393523 K393535 JG393535 TC393535 ACY393535 AMU393535 AWQ393535 BGM393535 BQI393535 CAE393535 CKA393535 CTW393535 DDS393535 DNO393535 DXK393535 EHG393535 ERC393535 FAY393535 FKU393535 FUQ393535 GEM393535 GOI393535 GYE393535 HIA393535 HRW393535 IBS393535 ILO393535 IVK393535 JFG393535 JPC393535 JYY393535 KIU393535 KSQ393535 LCM393535 LMI393535 LWE393535 MGA393535 MPW393535 MZS393535 NJO393535 NTK393535 ODG393535 ONC393535 OWY393535 PGU393535 PQQ393535 QAM393535 QKI393535 QUE393535 REA393535 RNW393535 RXS393535 SHO393535 SRK393535 TBG393535 TLC393535 TUY393535 UEU393535 UOQ393535 UYM393535 VII393535 VSE393535 WCA393535 WLW393535 WVS393535 K393547 JG393547 TC393547 ACY393547 AMU393547 AWQ393547 BGM393547 BQI393547 CAE393547 CKA393547 CTW393547 DDS393547 DNO393547 DXK393547 EHG393547 ERC393547 FAY393547 FKU393547 FUQ393547 GEM393547 GOI393547 GYE393547 HIA393547 HRW393547 IBS393547 ILO393547 IVK393547 JFG393547 JPC393547 JYY393547 KIU393547 KSQ393547 LCM393547 LMI393547 LWE393547 MGA393547 MPW393547 MZS393547 NJO393547 NTK393547 ODG393547 ONC393547 OWY393547 PGU393547 PQQ393547 QAM393547 QKI393547 QUE393547 REA393547 RNW393547 RXS393547 SHO393547 SRK393547 TBG393547 TLC393547 TUY393547 UEU393547 UOQ393547 UYM393547 VII393547 VSE393547 WCA393547 WLW393547 WVS393547 K393559 JG393559 TC393559 ACY393559 AMU393559 AWQ393559 BGM393559 BQI393559 CAE393559 CKA393559 CTW393559 DDS393559 DNO393559 DXK393559 EHG393559 ERC393559 FAY393559 FKU393559 FUQ393559 GEM393559 GOI393559 GYE393559 HIA393559 HRW393559 IBS393559 ILO393559 IVK393559 JFG393559 JPC393559 JYY393559 KIU393559 KSQ393559 LCM393559 LMI393559 LWE393559 MGA393559 MPW393559 MZS393559 NJO393559 NTK393559 ODG393559 ONC393559 OWY393559 PGU393559 PQQ393559 QAM393559 QKI393559 QUE393559 REA393559 RNW393559 RXS393559 SHO393559 SRK393559 TBG393559 TLC393559 TUY393559 UEU393559 UOQ393559 UYM393559 VII393559 VSE393559 WCA393559 WLW393559 WVS393559 K393571 JG393571 TC393571 ACY393571 AMU393571 AWQ393571 BGM393571 BQI393571 CAE393571 CKA393571 CTW393571 DDS393571 DNO393571 DXK393571 EHG393571 ERC393571 FAY393571 FKU393571 FUQ393571 GEM393571 GOI393571 GYE393571 HIA393571 HRW393571 IBS393571 ILO393571 IVK393571 JFG393571 JPC393571 JYY393571 KIU393571 KSQ393571 LCM393571 LMI393571 LWE393571 MGA393571 MPW393571 MZS393571 NJO393571 NTK393571 ODG393571 ONC393571 OWY393571 PGU393571 PQQ393571 QAM393571 QKI393571 QUE393571 REA393571 RNW393571 RXS393571 SHO393571 SRK393571 TBG393571 TLC393571 TUY393571 UEU393571 UOQ393571 UYM393571 VII393571 VSE393571 WCA393571 WLW393571 WVS393571 K393583 JG393583 TC393583 ACY393583 AMU393583 AWQ393583 BGM393583 BQI393583 CAE393583 CKA393583 CTW393583 DDS393583 DNO393583 DXK393583 EHG393583 ERC393583 FAY393583 FKU393583 FUQ393583 GEM393583 GOI393583 GYE393583 HIA393583 HRW393583 IBS393583 ILO393583 IVK393583 JFG393583 JPC393583 JYY393583 KIU393583 KSQ393583 LCM393583 LMI393583 LWE393583 MGA393583 MPW393583 MZS393583 NJO393583 NTK393583 ODG393583 ONC393583 OWY393583 PGU393583 PQQ393583 QAM393583 QKI393583 QUE393583 REA393583 RNW393583 RXS393583 SHO393583 SRK393583 TBG393583 TLC393583 TUY393583 UEU393583 UOQ393583 UYM393583 VII393583 VSE393583 WCA393583 WLW393583 WVS393583 K393595 JG393595 TC393595 ACY393595 AMU393595 AWQ393595 BGM393595 BQI393595 CAE393595 CKA393595 CTW393595 DDS393595 DNO393595 DXK393595 EHG393595 ERC393595 FAY393595 FKU393595 FUQ393595 GEM393595 GOI393595 GYE393595 HIA393595 HRW393595 IBS393595 ILO393595 IVK393595 JFG393595 JPC393595 JYY393595 KIU393595 KSQ393595 LCM393595 LMI393595 LWE393595 MGA393595 MPW393595 MZS393595 NJO393595 NTK393595 ODG393595 ONC393595 OWY393595 PGU393595 PQQ393595 QAM393595 QKI393595 QUE393595 REA393595 RNW393595 RXS393595 SHO393595 SRK393595 TBG393595 TLC393595 TUY393595 UEU393595 UOQ393595 UYM393595 VII393595 VSE393595 WCA393595 WLW393595 WVS393595 K393607 JG393607 TC393607 ACY393607 AMU393607 AWQ393607 BGM393607 BQI393607 CAE393607 CKA393607 CTW393607 DDS393607 DNO393607 DXK393607 EHG393607 ERC393607 FAY393607 FKU393607 FUQ393607 GEM393607 GOI393607 GYE393607 HIA393607 HRW393607 IBS393607 ILO393607 IVK393607 JFG393607 JPC393607 JYY393607 KIU393607 KSQ393607 LCM393607 LMI393607 LWE393607 MGA393607 MPW393607 MZS393607 NJO393607 NTK393607 ODG393607 ONC393607 OWY393607 PGU393607 PQQ393607 QAM393607 QKI393607 QUE393607 REA393607 RNW393607 RXS393607 SHO393607 SRK393607 TBG393607 TLC393607 TUY393607 UEU393607 UOQ393607 UYM393607 VII393607 VSE393607 WCA393607 WLW393607 WVS393607 K393619 JG393619 TC393619 ACY393619 AMU393619 AWQ393619 BGM393619 BQI393619 CAE393619 CKA393619 CTW393619 DDS393619 DNO393619 DXK393619 EHG393619 ERC393619 FAY393619 FKU393619 FUQ393619 GEM393619 GOI393619 GYE393619 HIA393619 HRW393619 IBS393619 ILO393619 IVK393619 JFG393619 JPC393619 JYY393619 KIU393619 KSQ393619 LCM393619 LMI393619 LWE393619 MGA393619 MPW393619 MZS393619 NJO393619 NTK393619 ODG393619 ONC393619 OWY393619 PGU393619 PQQ393619 QAM393619 QKI393619 QUE393619 REA393619 RNW393619 RXS393619 SHO393619 SRK393619 TBG393619 TLC393619 TUY393619 UEU393619 UOQ393619 UYM393619 VII393619 VSE393619 WCA393619 WLW393619 WVS393619 K393631 JG393631 TC393631 ACY393631 AMU393631 AWQ393631 BGM393631 BQI393631 CAE393631 CKA393631 CTW393631 DDS393631 DNO393631 DXK393631 EHG393631 ERC393631 FAY393631 FKU393631 FUQ393631 GEM393631 GOI393631 GYE393631 HIA393631 HRW393631 IBS393631 ILO393631 IVK393631 JFG393631 JPC393631 JYY393631 KIU393631 KSQ393631 LCM393631 LMI393631 LWE393631 MGA393631 MPW393631 MZS393631 NJO393631 NTK393631 ODG393631 ONC393631 OWY393631 PGU393631 PQQ393631 QAM393631 QKI393631 QUE393631 REA393631 RNW393631 RXS393631 SHO393631 SRK393631 TBG393631 TLC393631 TUY393631 UEU393631 UOQ393631 UYM393631 VII393631 VSE393631 WCA393631 WLW393631 WVS393631 K393643 JG393643 TC393643 ACY393643 AMU393643 AWQ393643 BGM393643 BQI393643 CAE393643 CKA393643 CTW393643 DDS393643 DNO393643 DXK393643 EHG393643 ERC393643 FAY393643 FKU393643 FUQ393643 GEM393643 GOI393643 GYE393643 HIA393643 HRW393643 IBS393643 ILO393643 IVK393643 JFG393643 JPC393643 JYY393643 KIU393643 KSQ393643 LCM393643 LMI393643 LWE393643 MGA393643 MPW393643 MZS393643 NJO393643 NTK393643 ODG393643 ONC393643 OWY393643 PGU393643 PQQ393643 QAM393643 QKI393643 QUE393643 REA393643 RNW393643 RXS393643 SHO393643 SRK393643 TBG393643 TLC393643 TUY393643 UEU393643 UOQ393643 UYM393643 VII393643 VSE393643 WCA393643 WLW393643 WVS393643 K393655 JG393655 TC393655 ACY393655 AMU393655 AWQ393655 BGM393655 BQI393655 CAE393655 CKA393655 CTW393655 DDS393655 DNO393655 DXK393655 EHG393655 ERC393655 FAY393655 FKU393655 FUQ393655 GEM393655 GOI393655 GYE393655 HIA393655 HRW393655 IBS393655 ILO393655 IVK393655 JFG393655 JPC393655 JYY393655 KIU393655 KSQ393655 LCM393655 LMI393655 LWE393655 MGA393655 MPW393655 MZS393655 NJO393655 NTK393655 ODG393655 ONC393655 OWY393655 PGU393655 PQQ393655 QAM393655 QKI393655 QUE393655 REA393655 RNW393655 RXS393655 SHO393655 SRK393655 TBG393655 TLC393655 TUY393655 UEU393655 UOQ393655 UYM393655 VII393655 VSE393655 WCA393655 WLW393655 WVS393655 K393667 JG393667 TC393667 ACY393667 AMU393667 AWQ393667 BGM393667 BQI393667 CAE393667 CKA393667 CTW393667 DDS393667 DNO393667 DXK393667 EHG393667 ERC393667 FAY393667 FKU393667 FUQ393667 GEM393667 GOI393667 GYE393667 HIA393667 HRW393667 IBS393667 ILO393667 IVK393667 JFG393667 JPC393667 JYY393667 KIU393667 KSQ393667 LCM393667 LMI393667 LWE393667 MGA393667 MPW393667 MZS393667 NJO393667 NTK393667 ODG393667 ONC393667 OWY393667 PGU393667 PQQ393667 QAM393667 QKI393667 QUE393667 REA393667 RNW393667 RXS393667 SHO393667 SRK393667 TBG393667 TLC393667 TUY393667 UEU393667 UOQ393667 UYM393667 VII393667 VSE393667 WCA393667 WLW393667 WVS393667 K393679 JG393679 TC393679 ACY393679 AMU393679 AWQ393679 BGM393679 BQI393679 CAE393679 CKA393679 CTW393679 DDS393679 DNO393679 DXK393679 EHG393679 ERC393679 FAY393679 FKU393679 FUQ393679 GEM393679 GOI393679 GYE393679 HIA393679 HRW393679 IBS393679 ILO393679 IVK393679 JFG393679 JPC393679 JYY393679 KIU393679 KSQ393679 LCM393679 LMI393679 LWE393679 MGA393679 MPW393679 MZS393679 NJO393679 NTK393679 ODG393679 ONC393679 OWY393679 PGU393679 PQQ393679 QAM393679 QKI393679 QUE393679 REA393679 RNW393679 RXS393679 SHO393679 SRK393679 TBG393679 TLC393679 TUY393679 UEU393679 UOQ393679 UYM393679 VII393679 VSE393679 WCA393679 WLW393679 WVS393679 K459059 JG459059 TC459059 ACY459059 AMU459059 AWQ459059 BGM459059 BQI459059 CAE459059 CKA459059 CTW459059 DDS459059 DNO459059 DXK459059 EHG459059 ERC459059 FAY459059 FKU459059 FUQ459059 GEM459059 GOI459059 GYE459059 HIA459059 HRW459059 IBS459059 ILO459059 IVK459059 JFG459059 JPC459059 JYY459059 KIU459059 KSQ459059 LCM459059 LMI459059 LWE459059 MGA459059 MPW459059 MZS459059 NJO459059 NTK459059 ODG459059 ONC459059 OWY459059 PGU459059 PQQ459059 QAM459059 QKI459059 QUE459059 REA459059 RNW459059 RXS459059 SHO459059 SRK459059 TBG459059 TLC459059 TUY459059 UEU459059 UOQ459059 UYM459059 VII459059 VSE459059 WCA459059 WLW459059 WVS459059 K459071 JG459071 TC459071 ACY459071 AMU459071 AWQ459071 BGM459071 BQI459071 CAE459071 CKA459071 CTW459071 DDS459071 DNO459071 DXK459071 EHG459071 ERC459071 FAY459071 FKU459071 FUQ459071 GEM459071 GOI459071 GYE459071 HIA459071 HRW459071 IBS459071 ILO459071 IVK459071 JFG459071 JPC459071 JYY459071 KIU459071 KSQ459071 LCM459071 LMI459071 LWE459071 MGA459071 MPW459071 MZS459071 NJO459071 NTK459071 ODG459071 ONC459071 OWY459071 PGU459071 PQQ459071 QAM459071 QKI459071 QUE459071 REA459071 RNW459071 RXS459071 SHO459071 SRK459071 TBG459071 TLC459071 TUY459071 UEU459071 UOQ459071 UYM459071 VII459071 VSE459071 WCA459071 WLW459071 WVS459071 K459083 JG459083 TC459083 ACY459083 AMU459083 AWQ459083 BGM459083 BQI459083 CAE459083 CKA459083 CTW459083 DDS459083 DNO459083 DXK459083 EHG459083 ERC459083 FAY459083 FKU459083 FUQ459083 GEM459083 GOI459083 GYE459083 HIA459083 HRW459083 IBS459083 ILO459083 IVK459083 JFG459083 JPC459083 JYY459083 KIU459083 KSQ459083 LCM459083 LMI459083 LWE459083 MGA459083 MPW459083 MZS459083 NJO459083 NTK459083 ODG459083 ONC459083 OWY459083 PGU459083 PQQ459083 QAM459083 QKI459083 QUE459083 REA459083 RNW459083 RXS459083 SHO459083 SRK459083 TBG459083 TLC459083 TUY459083 UEU459083 UOQ459083 UYM459083 VII459083 VSE459083 WCA459083 WLW459083 WVS459083 K459095 JG459095 TC459095 ACY459095 AMU459095 AWQ459095 BGM459095 BQI459095 CAE459095 CKA459095 CTW459095 DDS459095 DNO459095 DXK459095 EHG459095 ERC459095 FAY459095 FKU459095 FUQ459095 GEM459095 GOI459095 GYE459095 HIA459095 HRW459095 IBS459095 ILO459095 IVK459095 JFG459095 JPC459095 JYY459095 KIU459095 KSQ459095 LCM459095 LMI459095 LWE459095 MGA459095 MPW459095 MZS459095 NJO459095 NTK459095 ODG459095 ONC459095 OWY459095 PGU459095 PQQ459095 QAM459095 QKI459095 QUE459095 REA459095 RNW459095 RXS459095 SHO459095 SRK459095 TBG459095 TLC459095 TUY459095 UEU459095 UOQ459095 UYM459095 VII459095 VSE459095 WCA459095 WLW459095 WVS459095 K459107 JG459107 TC459107 ACY459107 AMU459107 AWQ459107 BGM459107 BQI459107 CAE459107 CKA459107 CTW459107 DDS459107 DNO459107 DXK459107 EHG459107 ERC459107 FAY459107 FKU459107 FUQ459107 GEM459107 GOI459107 GYE459107 HIA459107 HRW459107 IBS459107 ILO459107 IVK459107 JFG459107 JPC459107 JYY459107 KIU459107 KSQ459107 LCM459107 LMI459107 LWE459107 MGA459107 MPW459107 MZS459107 NJO459107 NTK459107 ODG459107 ONC459107 OWY459107 PGU459107 PQQ459107 QAM459107 QKI459107 QUE459107 REA459107 RNW459107 RXS459107 SHO459107 SRK459107 TBG459107 TLC459107 TUY459107 UEU459107 UOQ459107 UYM459107 VII459107 VSE459107 WCA459107 WLW459107 WVS459107 K459119 JG459119 TC459119 ACY459119 AMU459119 AWQ459119 BGM459119 BQI459119 CAE459119 CKA459119 CTW459119 DDS459119 DNO459119 DXK459119 EHG459119 ERC459119 FAY459119 FKU459119 FUQ459119 GEM459119 GOI459119 GYE459119 HIA459119 HRW459119 IBS459119 ILO459119 IVK459119 JFG459119 JPC459119 JYY459119 KIU459119 KSQ459119 LCM459119 LMI459119 LWE459119 MGA459119 MPW459119 MZS459119 NJO459119 NTK459119 ODG459119 ONC459119 OWY459119 PGU459119 PQQ459119 QAM459119 QKI459119 QUE459119 REA459119 RNW459119 RXS459119 SHO459119 SRK459119 TBG459119 TLC459119 TUY459119 UEU459119 UOQ459119 UYM459119 VII459119 VSE459119 WCA459119 WLW459119 WVS459119 K459131 JG459131 TC459131 ACY459131 AMU459131 AWQ459131 BGM459131 BQI459131 CAE459131 CKA459131 CTW459131 DDS459131 DNO459131 DXK459131 EHG459131 ERC459131 FAY459131 FKU459131 FUQ459131 GEM459131 GOI459131 GYE459131 HIA459131 HRW459131 IBS459131 ILO459131 IVK459131 JFG459131 JPC459131 JYY459131 KIU459131 KSQ459131 LCM459131 LMI459131 LWE459131 MGA459131 MPW459131 MZS459131 NJO459131 NTK459131 ODG459131 ONC459131 OWY459131 PGU459131 PQQ459131 QAM459131 QKI459131 QUE459131 REA459131 RNW459131 RXS459131 SHO459131 SRK459131 TBG459131 TLC459131 TUY459131 UEU459131 UOQ459131 UYM459131 VII459131 VSE459131 WCA459131 WLW459131 WVS459131 K459143 JG459143 TC459143 ACY459143 AMU459143 AWQ459143 BGM459143 BQI459143 CAE459143 CKA459143 CTW459143 DDS459143 DNO459143 DXK459143 EHG459143 ERC459143 FAY459143 FKU459143 FUQ459143 GEM459143 GOI459143 GYE459143 HIA459143 HRW459143 IBS459143 ILO459143 IVK459143 JFG459143 JPC459143 JYY459143 KIU459143 KSQ459143 LCM459143 LMI459143 LWE459143 MGA459143 MPW459143 MZS459143 NJO459143 NTK459143 ODG459143 ONC459143 OWY459143 PGU459143 PQQ459143 QAM459143 QKI459143 QUE459143 REA459143 RNW459143 RXS459143 SHO459143 SRK459143 TBG459143 TLC459143 TUY459143 UEU459143 UOQ459143 UYM459143 VII459143 VSE459143 WCA459143 WLW459143 WVS459143 K459155 JG459155 TC459155 ACY459155 AMU459155 AWQ459155 BGM459155 BQI459155 CAE459155 CKA459155 CTW459155 DDS459155 DNO459155 DXK459155 EHG459155 ERC459155 FAY459155 FKU459155 FUQ459155 GEM459155 GOI459155 GYE459155 HIA459155 HRW459155 IBS459155 ILO459155 IVK459155 JFG459155 JPC459155 JYY459155 KIU459155 KSQ459155 LCM459155 LMI459155 LWE459155 MGA459155 MPW459155 MZS459155 NJO459155 NTK459155 ODG459155 ONC459155 OWY459155 PGU459155 PQQ459155 QAM459155 QKI459155 QUE459155 REA459155 RNW459155 RXS459155 SHO459155 SRK459155 TBG459155 TLC459155 TUY459155 UEU459155 UOQ459155 UYM459155 VII459155 VSE459155 WCA459155 WLW459155 WVS459155 K459167 JG459167 TC459167 ACY459167 AMU459167 AWQ459167 BGM459167 BQI459167 CAE459167 CKA459167 CTW459167 DDS459167 DNO459167 DXK459167 EHG459167 ERC459167 FAY459167 FKU459167 FUQ459167 GEM459167 GOI459167 GYE459167 HIA459167 HRW459167 IBS459167 ILO459167 IVK459167 JFG459167 JPC459167 JYY459167 KIU459167 KSQ459167 LCM459167 LMI459167 LWE459167 MGA459167 MPW459167 MZS459167 NJO459167 NTK459167 ODG459167 ONC459167 OWY459167 PGU459167 PQQ459167 QAM459167 QKI459167 QUE459167 REA459167 RNW459167 RXS459167 SHO459167 SRK459167 TBG459167 TLC459167 TUY459167 UEU459167 UOQ459167 UYM459167 VII459167 VSE459167 WCA459167 WLW459167 WVS459167 K459179 JG459179 TC459179 ACY459179 AMU459179 AWQ459179 BGM459179 BQI459179 CAE459179 CKA459179 CTW459179 DDS459179 DNO459179 DXK459179 EHG459179 ERC459179 FAY459179 FKU459179 FUQ459179 GEM459179 GOI459179 GYE459179 HIA459179 HRW459179 IBS459179 ILO459179 IVK459179 JFG459179 JPC459179 JYY459179 KIU459179 KSQ459179 LCM459179 LMI459179 LWE459179 MGA459179 MPW459179 MZS459179 NJO459179 NTK459179 ODG459179 ONC459179 OWY459179 PGU459179 PQQ459179 QAM459179 QKI459179 QUE459179 REA459179 RNW459179 RXS459179 SHO459179 SRK459179 TBG459179 TLC459179 TUY459179 UEU459179 UOQ459179 UYM459179 VII459179 VSE459179 WCA459179 WLW459179 WVS459179 K459191 JG459191 TC459191 ACY459191 AMU459191 AWQ459191 BGM459191 BQI459191 CAE459191 CKA459191 CTW459191 DDS459191 DNO459191 DXK459191 EHG459191 ERC459191 FAY459191 FKU459191 FUQ459191 GEM459191 GOI459191 GYE459191 HIA459191 HRW459191 IBS459191 ILO459191 IVK459191 JFG459191 JPC459191 JYY459191 KIU459191 KSQ459191 LCM459191 LMI459191 LWE459191 MGA459191 MPW459191 MZS459191 NJO459191 NTK459191 ODG459191 ONC459191 OWY459191 PGU459191 PQQ459191 QAM459191 QKI459191 QUE459191 REA459191 RNW459191 RXS459191 SHO459191 SRK459191 TBG459191 TLC459191 TUY459191 UEU459191 UOQ459191 UYM459191 VII459191 VSE459191 WCA459191 WLW459191 WVS459191 K459203 JG459203 TC459203 ACY459203 AMU459203 AWQ459203 BGM459203 BQI459203 CAE459203 CKA459203 CTW459203 DDS459203 DNO459203 DXK459203 EHG459203 ERC459203 FAY459203 FKU459203 FUQ459203 GEM459203 GOI459203 GYE459203 HIA459203 HRW459203 IBS459203 ILO459203 IVK459203 JFG459203 JPC459203 JYY459203 KIU459203 KSQ459203 LCM459203 LMI459203 LWE459203 MGA459203 MPW459203 MZS459203 NJO459203 NTK459203 ODG459203 ONC459203 OWY459203 PGU459203 PQQ459203 QAM459203 QKI459203 QUE459203 REA459203 RNW459203 RXS459203 SHO459203 SRK459203 TBG459203 TLC459203 TUY459203 UEU459203 UOQ459203 UYM459203 VII459203 VSE459203 WCA459203 WLW459203 WVS459203 K459215 JG459215 TC459215 ACY459215 AMU459215 AWQ459215 BGM459215 BQI459215 CAE459215 CKA459215 CTW459215 DDS459215 DNO459215 DXK459215 EHG459215 ERC459215 FAY459215 FKU459215 FUQ459215 GEM459215 GOI459215 GYE459215 HIA459215 HRW459215 IBS459215 ILO459215 IVK459215 JFG459215 JPC459215 JYY459215 KIU459215 KSQ459215 LCM459215 LMI459215 LWE459215 MGA459215 MPW459215 MZS459215 NJO459215 NTK459215 ODG459215 ONC459215 OWY459215 PGU459215 PQQ459215 QAM459215 QKI459215 QUE459215 REA459215 RNW459215 RXS459215 SHO459215 SRK459215 TBG459215 TLC459215 TUY459215 UEU459215 UOQ459215 UYM459215 VII459215 VSE459215 WCA459215 WLW459215 WVS459215 K524595 JG524595 TC524595 ACY524595 AMU524595 AWQ524595 BGM524595 BQI524595 CAE524595 CKA524595 CTW524595 DDS524595 DNO524595 DXK524595 EHG524595 ERC524595 FAY524595 FKU524595 FUQ524595 GEM524595 GOI524595 GYE524595 HIA524595 HRW524595 IBS524595 ILO524595 IVK524595 JFG524595 JPC524595 JYY524595 KIU524595 KSQ524595 LCM524595 LMI524595 LWE524595 MGA524595 MPW524595 MZS524595 NJO524595 NTK524595 ODG524595 ONC524595 OWY524595 PGU524595 PQQ524595 QAM524595 QKI524595 QUE524595 REA524595 RNW524595 RXS524595 SHO524595 SRK524595 TBG524595 TLC524595 TUY524595 UEU524595 UOQ524595 UYM524595 VII524595 VSE524595 WCA524595 WLW524595 WVS524595 K524607 JG524607 TC524607 ACY524607 AMU524607 AWQ524607 BGM524607 BQI524607 CAE524607 CKA524607 CTW524607 DDS524607 DNO524607 DXK524607 EHG524607 ERC524607 FAY524607 FKU524607 FUQ524607 GEM524607 GOI524607 GYE524607 HIA524607 HRW524607 IBS524607 ILO524607 IVK524607 JFG524607 JPC524607 JYY524607 KIU524607 KSQ524607 LCM524607 LMI524607 LWE524607 MGA524607 MPW524607 MZS524607 NJO524607 NTK524607 ODG524607 ONC524607 OWY524607 PGU524607 PQQ524607 QAM524607 QKI524607 QUE524607 REA524607 RNW524607 RXS524607 SHO524607 SRK524607 TBG524607 TLC524607 TUY524607 UEU524607 UOQ524607 UYM524607 VII524607 VSE524607 WCA524607 WLW524607 WVS524607 K524619 JG524619 TC524619 ACY524619 AMU524619 AWQ524619 BGM524619 BQI524619 CAE524619 CKA524619 CTW524619 DDS524619 DNO524619 DXK524619 EHG524619 ERC524619 FAY524619 FKU524619 FUQ524619 GEM524619 GOI524619 GYE524619 HIA524619 HRW524619 IBS524619 ILO524619 IVK524619 JFG524619 JPC524619 JYY524619 KIU524619 KSQ524619 LCM524619 LMI524619 LWE524619 MGA524619 MPW524619 MZS524619 NJO524619 NTK524619 ODG524619 ONC524619 OWY524619 PGU524619 PQQ524619 QAM524619 QKI524619 QUE524619 REA524619 RNW524619 RXS524619 SHO524619 SRK524619 TBG524619 TLC524619 TUY524619 UEU524619 UOQ524619 UYM524619 VII524619 VSE524619 WCA524619 WLW524619 WVS524619 K524631 JG524631 TC524631 ACY524631 AMU524631 AWQ524631 BGM524631 BQI524631 CAE524631 CKA524631 CTW524631 DDS524631 DNO524631 DXK524631 EHG524631 ERC524631 FAY524631 FKU524631 FUQ524631 GEM524631 GOI524631 GYE524631 HIA524631 HRW524631 IBS524631 ILO524631 IVK524631 JFG524631 JPC524631 JYY524631 KIU524631 KSQ524631 LCM524631 LMI524631 LWE524631 MGA524631 MPW524631 MZS524631 NJO524631 NTK524631 ODG524631 ONC524631 OWY524631 PGU524631 PQQ524631 QAM524631 QKI524631 QUE524631 REA524631 RNW524631 RXS524631 SHO524631 SRK524631 TBG524631 TLC524631 TUY524631 UEU524631 UOQ524631 UYM524631 VII524631 VSE524631 WCA524631 WLW524631 WVS524631 K524643 JG524643 TC524643 ACY524643 AMU524643 AWQ524643 BGM524643 BQI524643 CAE524643 CKA524643 CTW524643 DDS524643 DNO524643 DXK524643 EHG524643 ERC524643 FAY524643 FKU524643 FUQ524643 GEM524643 GOI524643 GYE524643 HIA524643 HRW524643 IBS524643 ILO524643 IVK524643 JFG524643 JPC524643 JYY524643 KIU524643 KSQ524643 LCM524643 LMI524643 LWE524643 MGA524643 MPW524643 MZS524643 NJO524643 NTK524643 ODG524643 ONC524643 OWY524643 PGU524643 PQQ524643 QAM524643 QKI524643 QUE524643 REA524643 RNW524643 RXS524643 SHO524643 SRK524643 TBG524643 TLC524643 TUY524643 UEU524643 UOQ524643 UYM524643 VII524643 VSE524643 WCA524643 WLW524643 WVS524643 K524655 JG524655 TC524655 ACY524655 AMU524655 AWQ524655 BGM524655 BQI524655 CAE524655 CKA524655 CTW524655 DDS524655 DNO524655 DXK524655 EHG524655 ERC524655 FAY524655 FKU524655 FUQ524655 GEM524655 GOI524655 GYE524655 HIA524655 HRW524655 IBS524655 ILO524655 IVK524655 JFG524655 JPC524655 JYY524655 KIU524655 KSQ524655 LCM524655 LMI524655 LWE524655 MGA524655 MPW524655 MZS524655 NJO524655 NTK524655 ODG524655 ONC524655 OWY524655 PGU524655 PQQ524655 QAM524655 QKI524655 QUE524655 REA524655 RNW524655 RXS524655 SHO524655 SRK524655 TBG524655 TLC524655 TUY524655 UEU524655 UOQ524655 UYM524655 VII524655 VSE524655 WCA524655 WLW524655 WVS524655 K524667 JG524667 TC524667 ACY524667 AMU524667 AWQ524667 BGM524667 BQI524667 CAE524667 CKA524667 CTW524667 DDS524667 DNO524667 DXK524667 EHG524667 ERC524667 FAY524667 FKU524667 FUQ524667 GEM524667 GOI524667 GYE524667 HIA524667 HRW524667 IBS524667 ILO524667 IVK524667 JFG524667 JPC524667 JYY524667 KIU524667 KSQ524667 LCM524667 LMI524667 LWE524667 MGA524667 MPW524667 MZS524667 NJO524667 NTK524667 ODG524667 ONC524667 OWY524667 PGU524667 PQQ524667 QAM524667 QKI524667 QUE524667 REA524667 RNW524667 RXS524667 SHO524667 SRK524667 TBG524667 TLC524667 TUY524667 UEU524667 UOQ524667 UYM524667 VII524667 VSE524667 WCA524667 WLW524667 WVS524667 K524679 JG524679 TC524679 ACY524679 AMU524679 AWQ524679 BGM524679 BQI524679 CAE524679 CKA524679 CTW524679 DDS524679 DNO524679 DXK524679 EHG524679 ERC524679 FAY524679 FKU524679 FUQ524679 GEM524679 GOI524679 GYE524679 HIA524679 HRW524679 IBS524679 ILO524679 IVK524679 JFG524679 JPC524679 JYY524679 KIU524679 KSQ524679 LCM524679 LMI524679 LWE524679 MGA524679 MPW524679 MZS524679 NJO524679 NTK524679 ODG524679 ONC524679 OWY524679 PGU524679 PQQ524679 QAM524679 QKI524679 QUE524679 REA524679 RNW524679 RXS524679 SHO524679 SRK524679 TBG524679 TLC524679 TUY524679 UEU524679 UOQ524679 UYM524679 VII524679 VSE524679 WCA524679 WLW524679 WVS524679 K524691 JG524691 TC524691 ACY524691 AMU524691 AWQ524691 BGM524691 BQI524691 CAE524691 CKA524691 CTW524691 DDS524691 DNO524691 DXK524691 EHG524691 ERC524691 FAY524691 FKU524691 FUQ524691 GEM524691 GOI524691 GYE524691 HIA524691 HRW524691 IBS524691 ILO524691 IVK524691 JFG524691 JPC524691 JYY524691 KIU524691 KSQ524691 LCM524691 LMI524691 LWE524691 MGA524691 MPW524691 MZS524691 NJO524691 NTK524691 ODG524691 ONC524691 OWY524691 PGU524691 PQQ524691 QAM524691 QKI524691 QUE524691 REA524691 RNW524691 RXS524691 SHO524691 SRK524691 TBG524691 TLC524691 TUY524691 UEU524691 UOQ524691 UYM524691 VII524691 VSE524691 WCA524691 WLW524691 WVS524691 K524703 JG524703 TC524703 ACY524703 AMU524703 AWQ524703 BGM524703 BQI524703 CAE524703 CKA524703 CTW524703 DDS524703 DNO524703 DXK524703 EHG524703 ERC524703 FAY524703 FKU524703 FUQ524703 GEM524703 GOI524703 GYE524703 HIA524703 HRW524703 IBS524703 ILO524703 IVK524703 JFG524703 JPC524703 JYY524703 KIU524703 KSQ524703 LCM524703 LMI524703 LWE524703 MGA524703 MPW524703 MZS524703 NJO524703 NTK524703 ODG524703 ONC524703 OWY524703 PGU524703 PQQ524703 QAM524703 QKI524703 QUE524703 REA524703 RNW524703 RXS524703 SHO524703 SRK524703 TBG524703 TLC524703 TUY524703 UEU524703 UOQ524703 UYM524703 VII524703 VSE524703 WCA524703 WLW524703 WVS524703 K524715 JG524715 TC524715 ACY524715 AMU524715 AWQ524715 BGM524715 BQI524715 CAE524715 CKA524715 CTW524715 DDS524715 DNO524715 DXK524715 EHG524715 ERC524715 FAY524715 FKU524715 FUQ524715 GEM524715 GOI524715 GYE524715 HIA524715 HRW524715 IBS524715 ILO524715 IVK524715 JFG524715 JPC524715 JYY524715 KIU524715 KSQ524715 LCM524715 LMI524715 LWE524715 MGA524715 MPW524715 MZS524715 NJO524715 NTK524715 ODG524715 ONC524715 OWY524715 PGU524715 PQQ524715 QAM524715 QKI524715 QUE524715 REA524715 RNW524715 RXS524715 SHO524715 SRK524715 TBG524715 TLC524715 TUY524715 UEU524715 UOQ524715 UYM524715 VII524715 VSE524715 WCA524715 WLW524715 WVS524715 K524727 JG524727 TC524727 ACY524727 AMU524727 AWQ524727 BGM524727 BQI524727 CAE524727 CKA524727 CTW524727 DDS524727 DNO524727 DXK524727 EHG524727 ERC524727 FAY524727 FKU524727 FUQ524727 GEM524727 GOI524727 GYE524727 HIA524727 HRW524727 IBS524727 ILO524727 IVK524727 JFG524727 JPC524727 JYY524727 KIU524727 KSQ524727 LCM524727 LMI524727 LWE524727 MGA524727 MPW524727 MZS524727 NJO524727 NTK524727 ODG524727 ONC524727 OWY524727 PGU524727 PQQ524727 QAM524727 QKI524727 QUE524727 REA524727 RNW524727 RXS524727 SHO524727 SRK524727 TBG524727 TLC524727 TUY524727 UEU524727 UOQ524727 UYM524727 VII524727 VSE524727 WCA524727 WLW524727 WVS524727 K524739 JG524739 TC524739 ACY524739 AMU524739 AWQ524739 BGM524739 BQI524739 CAE524739 CKA524739 CTW524739 DDS524739 DNO524739 DXK524739 EHG524739 ERC524739 FAY524739 FKU524739 FUQ524739 GEM524739 GOI524739 GYE524739 HIA524739 HRW524739 IBS524739 ILO524739 IVK524739 JFG524739 JPC524739 JYY524739 KIU524739 KSQ524739 LCM524739 LMI524739 LWE524739 MGA524739 MPW524739 MZS524739 NJO524739 NTK524739 ODG524739 ONC524739 OWY524739 PGU524739 PQQ524739 QAM524739 QKI524739 QUE524739 REA524739 RNW524739 RXS524739 SHO524739 SRK524739 TBG524739 TLC524739 TUY524739 UEU524739 UOQ524739 UYM524739 VII524739 VSE524739 WCA524739 WLW524739 WVS524739 K524751 JG524751 TC524751 ACY524751 AMU524751 AWQ524751 BGM524751 BQI524751 CAE524751 CKA524751 CTW524751 DDS524751 DNO524751 DXK524751 EHG524751 ERC524751 FAY524751 FKU524751 FUQ524751 GEM524751 GOI524751 GYE524751 HIA524751 HRW524751 IBS524751 ILO524751 IVK524751 JFG524751 JPC524751 JYY524751 KIU524751 KSQ524751 LCM524751 LMI524751 LWE524751 MGA524751 MPW524751 MZS524751 NJO524751 NTK524751 ODG524751 ONC524751 OWY524751 PGU524751 PQQ524751 QAM524751 QKI524751 QUE524751 REA524751 RNW524751 RXS524751 SHO524751 SRK524751 TBG524751 TLC524751 TUY524751 UEU524751 UOQ524751 UYM524751 VII524751 VSE524751 WCA524751 WLW524751 WVS524751 K590131 JG590131 TC590131 ACY590131 AMU590131 AWQ590131 BGM590131 BQI590131 CAE590131 CKA590131 CTW590131 DDS590131 DNO590131 DXK590131 EHG590131 ERC590131 FAY590131 FKU590131 FUQ590131 GEM590131 GOI590131 GYE590131 HIA590131 HRW590131 IBS590131 ILO590131 IVK590131 JFG590131 JPC590131 JYY590131 KIU590131 KSQ590131 LCM590131 LMI590131 LWE590131 MGA590131 MPW590131 MZS590131 NJO590131 NTK590131 ODG590131 ONC590131 OWY590131 PGU590131 PQQ590131 QAM590131 QKI590131 QUE590131 REA590131 RNW590131 RXS590131 SHO590131 SRK590131 TBG590131 TLC590131 TUY590131 UEU590131 UOQ590131 UYM590131 VII590131 VSE590131 WCA590131 WLW590131 WVS590131 K590143 JG590143 TC590143 ACY590143 AMU590143 AWQ590143 BGM590143 BQI590143 CAE590143 CKA590143 CTW590143 DDS590143 DNO590143 DXK590143 EHG590143 ERC590143 FAY590143 FKU590143 FUQ590143 GEM590143 GOI590143 GYE590143 HIA590143 HRW590143 IBS590143 ILO590143 IVK590143 JFG590143 JPC590143 JYY590143 KIU590143 KSQ590143 LCM590143 LMI590143 LWE590143 MGA590143 MPW590143 MZS590143 NJO590143 NTK590143 ODG590143 ONC590143 OWY590143 PGU590143 PQQ590143 QAM590143 QKI590143 QUE590143 REA590143 RNW590143 RXS590143 SHO590143 SRK590143 TBG590143 TLC590143 TUY590143 UEU590143 UOQ590143 UYM590143 VII590143 VSE590143 WCA590143 WLW590143 WVS590143 K590155 JG590155 TC590155 ACY590155 AMU590155 AWQ590155 BGM590155 BQI590155 CAE590155 CKA590155 CTW590155 DDS590155 DNO590155 DXK590155 EHG590155 ERC590155 FAY590155 FKU590155 FUQ590155 GEM590155 GOI590155 GYE590155 HIA590155 HRW590155 IBS590155 ILO590155 IVK590155 JFG590155 JPC590155 JYY590155 KIU590155 KSQ590155 LCM590155 LMI590155 LWE590155 MGA590155 MPW590155 MZS590155 NJO590155 NTK590155 ODG590155 ONC590155 OWY590155 PGU590155 PQQ590155 QAM590155 QKI590155 QUE590155 REA590155 RNW590155 RXS590155 SHO590155 SRK590155 TBG590155 TLC590155 TUY590155 UEU590155 UOQ590155 UYM590155 VII590155 VSE590155 WCA590155 WLW590155 WVS590155 K590167 JG590167 TC590167 ACY590167 AMU590167 AWQ590167 BGM590167 BQI590167 CAE590167 CKA590167 CTW590167 DDS590167 DNO590167 DXK590167 EHG590167 ERC590167 FAY590167 FKU590167 FUQ590167 GEM590167 GOI590167 GYE590167 HIA590167 HRW590167 IBS590167 ILO590167 IVK590167 JFG590167 JPC590167 JYY590167 KIU590167 KSQ590167 LCM590167 LMI590167 LWE590167 MGA590167 MPW590167 MZS590167 NJO590167 NTK590167 ODG590167 ONC590167 OWY590167 PGU590167 PQQ590167 QAM590167 QKI590167 QUE590167 REA590167 RNW590167 RXS590167 SHO590167 SRK590167 TBG590167 TLC590167 TUY590167 UEU590167 UOQ590167 UYM590167 VII590167 VSE590167 WCA590167 WLW590167 WVS590167 K590179 JG590179 TC590179 ACY590179 AMU590179 AWQ590179 BGM590179 BQI590179 CAE590179 CKA590179 CTW590179 DDS590179 DNO590179 DXK590179 EHG590179 ERC590179 FAY590179 FKU590179 FUQ590179 GEM590179 GOI590179 GYE590179 HIA590179 HRW590179 IBS590179 ILO590179 IVK590179 JFG590179 JPC590179 JYY590179 KIU590179 KSQ590179 LCM590179 LMI590179 LWE590179 MGA590179 MPW590179 MZS590179 NJO590179 NTK590179 ODG590179 ONC590179 OWY590179 PGU590179 PQQ590179 QAM590179 QKI590179 QUE590179 REA590179 RNW590179 RXS590179 SHO590179 SRK590179 TBG590179 TLC590179 TUY590179 UEU590179 UOQ590179 UYM590179 VII590179 VSE590179 WCA590179 WLW590179 WVS590179 K590191 JG590191 TC590191 ACY590191 AMU590191 AWQ590191 BGM590191 BQI590191 CAE590191 CKA590191 CTW590191 DDS590191 DNO590191 DXK590191 EHG590191 ERC590191 FAY590191 FKU590191 FUQ590191 GEM590191 GOI590191 GYE590191 HIA590191 HRW590191 IBS590191 ILO590191 IVK590191 JFG590191 JPC590191 JYY590191 KIU590191 KSQ590191 LCM590191 LMI590191 LWE590191 MGA590191 MPW590191 MZS590191 NJO590191 NTK590191 ODG590191 ONC590191 OWY590191 PGU590191 PQQ590191 QAM590191 QKI590191 QUE590191 REA590191 RNW590191 RXS590191 SHO590191 SRK590191 TBG590191 TLC590191 TUY590191 UEU590191 UOQ590191 UYM590191 VII590191 VSE590191 WCA590191 WLW590191 WVS590191 K590203 JG590203 TC590203 ACY590203 AMU590203 AWQ590203 BGM590203 BQI590203 CAE590203 CKA590203 CTW590203 DDS590203 DNO590203 DXK590203 EHG590203 ERC590203 FAY590203 FKU590203 FUQ590203 GEM590203 GOI590203 GYE590203 HIA590203 HRW590203 IBS590203 ILO590203 IVK590203 JFG590203 JPC590203 JYY590203 KIU590203 KSQ590203 LCM590203 LMI590203 LWE590203 MGA590203 MPW590203 MZS590203 NJO590203 NTK590203 ODG590203 ONC590203 OWY590203 PGU590203 PQQ590203 QAM590203 QKI590203 QUE590203 REA590203 RNW590203 RXS590203 SHO590203 SRK590203 TBG590203 TLC590203 TUY590203 UEU590203 UOQ590203 UYM590203 VII590203 VSE590203 WCA590203 WLW590203 WVS590203 K590215 JG590215 TC590215 ACY590215 AMU590215 AWQ590215 BGM590215 BQI590215 CAE590215 CKA590215 CTW590215 DDS590215 DNO590215 DXK590215 EHG590215 ERC590215 FAY590215 FKU590215 FUQ590215 GEM590215 GOI590215 GYE590215 HIA590215 HRW590215 IBS590215 ILO590215 IVK590215 JFG590215 JPC590215 JYY590215 KIU590215 KSQ590215 LCM590215 LMI590215 LWE590215 MGA590215 MPW590215 MZS590215 NJO590215 NTK590215 ODG590215 ONC590215 OWY590215 PGU590215 PQQ590215 QAM590215 QKI590215 QUE590215 REA590215 RNW590215 RXS590215 SHO590215 SRK590215 TBG590215 TLC590215 TUY590215 UEU590215 UOQ590215 UYM590215 VII590215 VSE590215 WCA590215 WLW590215 WVS590215 K590227 JG590227 TC590227 ACY590227 AMU590227 AWQ590227 BGM590227 BQI590227 CAE590227 CKA590227 CTW590227 DDS590227 DNO590227 DXK590227 EHG590227 ERC590227 FAY590227 FKU590227 FUQ590227 GEM590227 GOI590227 GYE590227 HIA590227 HRW590227 IBS590227 ILO590227 IVK590227 JFG590227 JPC590227 JYY590227 KIU590227 KSQ590227 LCM590227 LMI590227 LWE590227 MGA590227 MPW590227 MZS590227 NJO590227 NTK590227 ODG590227 ONC590227 OWY590227 PGU590227 PQQ590227 QAM590227 QKI590227 QUE590227 REA590227 RNW590227 RXS590227 SHO590227 SRK590227 TBG590227 TLC590227 TUY590227 UEU590227 UOQ590227 UYM590227 VII590227 VSE590227 WCA590227 WLW590227 WVS590227 K590239 JG590239 TC590239 ACY590239 AMU590239 AWQ590239 BGM590239 BQI590239 CAE590239 CKA590239 CTW590239 DDS590239 DNO590239 DXK590239 EHG590239 ERC590239 FAY590239 FKU590239 FUQ590239 GEM590239 GOI590239 GYE590239 HIA590239 HRW590239 IBS590239 ILO590239 IVK590239 JFG590239 JPC590239 JYY590239 KIU590239 KSQ590239 LCM590239 LMI590239 LWE590239 MGA590239 MPW590239 MZS590239 NJO590239 NTK590239 ODG590239 ONC590239 OWY590239 PGU590239 PQQ590239 QAM590239 QKI590239 QUE590239 REA590239 RNW590239 RXS590239 SHO590239 SRK590239 TBG590239 TLC590239 TUY590239 UEU590239 UOQ590239 UYM590239 VII590239 VSE590239 WCA590239 WLW590239 WVS590239 K590251 JG590251 TC590251 ACY590251 AMU590251 AWQ590251 BGM590251 BQI590251 CAE590251 CKA590251 CTW590251 DDS590251 DNO590251 DXK590251 EHG590251 ERC590251 FAY590251 FKU590251 FUQ590251 GEM590251 GOI590251 GYE590251 HIA590251 HRW590251 IBS590251 ILO590251 IVK590251 JFG590251 JPC590251 JYY590251 KIU590251 KSQ590251 LCM590251 LMI590251 LWE590251 MGA590251 MPW590251 MZS590251 NJO590251 NTK590251 ODG590251 ONC590251 OWY590251 PGU590251 PQQ590251 QAM590251 QKI590251 QUE590251 REA590251 RNW590251 RXS590251 SHO590251 SRK590251 TBG590251 TLC590251 TUY590251 UEU590251 UOQ590251 UYM590251 VII590251 VSE590251 WCA590251 WLW590251 WVS590251 K590263 JG590263 TC590263 ACY590263 AMU590263 AWQ590263 BGM590263 BQI590263 CAE590263 CKA590263 CTW590263 DDS590263 DNO590263 DXK590263 EHG590263 ERC590263 FAY590263 FKU590263 FUQ590263 GEM590263 GOI590263 GYE590263 HIA590263 HRW590263 IBS590263 ILO590263 IVK590263 JFG590263 JPC590263 JYY590263 KIU590263 KSQ590263 LCM590263 LMI590263 LWE590263 MGA590263 MPW590263 MZS590263 NJO590263 NTK590263 ODG590263 ONC590263 OWY590263 PGU590263 PQQ590263 QAM590263 QKI590263 QUE590263 REA590263 RNW590263 RXS590263 SHO590263 SRK590263 TBG590263 TLC590263 TUY590263 UEU590263 UOQ590263 UYM590263 VII590263 VSE590263 WCA590263 WLW590263 WVS590263 K590275 JG590275 TC590275 ACY590275 AMU590275 AWQ590275 BGM590275 BQI590275 CAE590275 CKA590275 CTW590275 DDS590275 DNO590275 DXK590275 EHG590275 ERC590275 FAY590275 FKU590275 FUQ590275 GEM590275 GOI590275 GYE590275 HIA590275 HRW590275 IBS590275 ILO590275 IVK590275 JFG590275 JPC590275 JYY590275 KIU590275 KSQ590275 LCM590275 LMI590275 LWE590275 MGA590275 MPW590275 MZS590275 NJO590275 NTK590275 ODG590275 ONC590275 OWY590275 PGU590275 PQQ590275 QAM590275 QKI590275 QUE590275 REA590275 RNW590275 RXS590275 SHO590275 SRK590275 TBG590275 TLC590275 TUY590275 UEU590275 UOQ590275 UYM590275 VII590275 VSE590275 WCA590275 WLW590275 WVS590275 K590287 JG590287 TC590287 ACY590287 AMU590287 AWQ590287 BGM590287 BQI590287 CAE590287 CKA590287 CTW590287 DDS590287 DNO590287 DXK590287 EHG590287 ERC590287 FAY590287 FKU590287 FUQ590287 GEM590287 GOI590287 GYE590287 HIA590287 HRW590287 IBS590287 ILO590287 IVK590287 JFG590287 JPC590287 JYY590287 KIU590287 KSQ590287 LCM590287 LMI590287 LWE590287 MGA590287 MPW590287 MZS590287 NJO590287 NTK590287 ODG590287 ONC590287 OWY590287 PGU590287 PQQ590287 QAM590287 QKI590287 QUE590287 REA590287 RNW590287 RXS590287 SHO590287 SRK590287 TBG590287 TLC590287 TUY590287 UEU590287 UOQ590287 UYM590287 VII590287 VSE590287 WCA590287 WLW590287 WVS590287 K655667 JG655667 TC655667 ACY655667 AMU655667 AWQ655667 BGM655667 BQI655667 CAE655667 CKA655667 CTW655667 DDS655667 DNO655667 DXK655667 EHG655667 ERC655667 FAY655667 FKU655667 FUQ655667 GEM655667 GOI655667 GYE655667 HIA655667 HRW655667 IBS655667 ILO655667 IVK655667 JFG655667 JPC655667 JYY655667 KIU655667 KSQ655667 LCM655667 LMI655667 LWE655667 MGA655667 MPW655667 MZS655667 NJO655667 NTK655667 ODG655667 ONC655667 OWY655667 PGU655667 PQQ655667 QAM655667 QKI655667 QUE655667 REA655667 RNW655667 RXS655667 SHO655667 SRK655667 TBG655667 TLC655667 TUY655667 UEU655667 UOQ655667 UYM655667 VII655667 VSE655667 WCA655667 WLW655667 WVS655667 K655679 JG655679 TC655679 ACY655679 AMU655679 AWQ655679 BGM655679 BQI655679 CAE655679 CKA655679 CTW655679 DDS655679 DNO655679 DXK655679 EHG655679 ERC655679 FAY655679 FKU655679 FUQ655679 GEM655679 GOI655679 GYE655679 HIA655679 HRW655679 IBS655679 ILO655679 IVK655679 JFG655679 JPC655679 JYY655679 KIU655679 KSQ655679 LCM655679 LMI655679 LWE655679 MGA655679 MPW655679 MZS655679 NJO655679 NTK655679 ODG655679 ONC655679 OWY655679 PGU655679 PQQ655679 QAM655679 QKI655679 QUE655679 REA655679 RNW655679 RXS655679 SHO655679 SRK655679 TBG655679 TLC655679 TUY655679 UEU655679 UOQ655679 UYM655679 VII655679 VSE655679 WCA655679 WLW655679 WVS655679 K655691 JG655691 TC655691 ACY655691 AMU655691 AWQ655691 BGM655691 BQI655691 CAE655691 CKA655691 CTW655691 DDS655691 DNO655691 DXK655691 EHG655691 ERC655691 FAY655691 FKU655691 FUQ655691 GEM655691 GOI655691 GYE655691 HIA655691 HRW655691 IBS655691 ILO655691 IVK655691 JFG655691 JPC655691 JYY655691 KIU655691 KSQ655691 LCM655691 LMI655691 LWE655691 MGA655691 MPW655691 MZS655691 NJO655691 NTK655691 ODG655691 ONC655691 OWY655691 PGU655691 PQQ655691 QAM655691 QKI655691 QUE655691 REA655691 RNW655691 RXS655691 SHO655691 SRK655691 TBG655691 TLC655691 TUY655691 UEU655691 UOQ655691 UYM655691 VII655691 VSE655691 WCA655691 WLW655691 WVS655691 K655703 JG655703 TC655703 ACY655703 AMU655703 AWQ655703 BGM655703 BQI655703 CAE655703 CKA655703 CTW655703 DDS655703 DNO655703 DXK655703 EHG655703 ERC655703 FAY655703 FKU655703 FUQ655703 GEM655703 GOI655703 GYE655703 HIA655703 HRW655703 IBS655703 ILO655703 IVK655703 JFG655703 JPC655703 JYY655703 KIU655703 KSQ655703 LCM655703 LMI655703 LWE655703 MGA655703 MPW655703 MZS655703 NJO655703 NTK655703 ODG655703 ONC655703 OWY655703 PGU655703 PQQ655703 QAM655703 QKI655703 QUE655703 REA655703 RNW655703 RXS655703 SHO655703 SRK655703 TBG655703 TLC655703 TUY655703 UEU655703 UOQ655703 UYM655703 VII655703 VSE655703 WCA655703 WLW655703 WVS655703 K655715 JG655715 TC655715 ACY655715 AMU655715 AWQ655715 BGM655715 BQI655715 CAE655715 CKA655715 CTW655715 DDS655715 DNO655715 DXK655715 EHG655715 ERC655715 FAY655715 FKU655715 FUQ655715 GEM655715 GOI655715 GYE655715 HIA655715 HRW655715 IBS655715 ILO655715 IVK655715 JFG655715 JPC655715 JYY655715 KIU655715 KSQ655715 LCM655715 LMI655715 LWE655715 MGA655715 MPW655715 MZS655715 NJO655715 NTK655715 ODG655715 ONC655715 OWY655715 PGU655715 PQQ655715 QAM655715 QKI655715 QUE655715 REA655715 RNW655715 RXS655715 SHO655715 SRK655715 TBG655715 TLC655715 TUY655715 UEU655715 UOQ655715 UYM655715 VII655715 VSE655715 WCA655715 WLW655715 WVS655715 K655727 JG655727 TC655727 ACY655727 AMU655727 AWQ655727 BGM655727 BQI655727 CAE655727 CKA655727 CTW655727 DDS655727 DNO655727 DXK655727 EHG655727 ERC655727 FAY655727 FKU655727 FUQ655727 GEM655727 GOI655727 GYE655727 HIA655727 HRW655727 IBS655727 ILO655727 IVK655727 JFG655727 JPC655727 JYY655727 KIU655727 KSQ655727 LCM655727 LMI655727 LWE655727 MGA655727 MPW655727 MZS655727 NJO655727 NTK655727 ODG655727 ONC655727 OWY655727 PGU655727 PQQ655727 QAM655727 QKI655727 QUE655727 REA655727 RNW655727 RXS655727 SHO655727 SRK655727 TBG655727 TLC655727 TUY655727 UEU655727 UOQ655727 UYM655727 VII655727 VSE655727 WCA655727 WLW655727 WVS655727 K655739 JG655739 TC655739 ACY655739 AMU655739 AWQ655739 BGM655739 BQI655739 CAE655739 CKA655739 CTW655739 DDS655739 DNO655739 DXK655739 EHG655739 ERC655739 FAY655739 FKU655739 FUQ655739 GEM655739 GOI655739 GYE655739 HIA655739 HRW655739 IBS655739 ILO655739 IVK655739 JFG655739 JPC655739 JYY655739 KIU655739 KSQ655739 LCM655739 LMI655739 LWE655739 MGA655739 MPW655739 MZS655739 NJO655739 NTK655739 ODG655739 ONC655739 OWY655739 PGU655739 PQQ655739 QAM655739 QKI655739 QUE655739 REA655739 RNW655739 RXS655739 SHO655739 SRK655739 TBG655739 TLC655739 TUY655739 UEU655739 UOQ655739 UYM655739 VII655739 VSE655739 WCA655739 WLW655739 WVS655739 K655751 JG655751 TC655751 ACY655751 AMU655751 AWQ655751 BGM655751 BQI655751 CAE655751 CKA655751 CTW655751 DDS655751 DNO655751 DXK655751 EHG655751 ERC655751 FAY655751 FKU655751 FUQ655751 GEM655751 GOI655751 GYE655751 HIA655751 HRW655751 IBS655751 ILO655751 IVK655751 JFG655751 JPC655751 JYY655751 KIU655751 KSQ655751 LCM655751 LMI655751 LWE655751 MGA655751 MPW655751 MZS655751 NJO655751 NTK655751 ODG655751 ONC655751 OWY655751 PGU655751 PQQ655751 QAM655751 QKI655751 QUE655751 REA655751 RNW655751 RXS655751 SHO655751 SRK655751 TBG655751 TLC655751 TUY655751 UEU655751 UOQ655751 UYM655751 VII655751 VSE655751 WCA655751 WLW655751 WVS655751 K655763 JG655763 TC655763 ACY655763 AMU655763 AWQ655763 BGM655763 BQI655763 CAE655763 CKA655763 CTW655763 DDS655763 DNO655763 DXK655763 EHG655763 ERC655763 FAY655763 FKU655763 FUQ655763 GEM655763 GOI655763 GYE655763 HIA655763 HRW655763 IBS655763 ILO655763 IVK655763 JFG655763 JPC655763 JYY655763 KIU655763 KSQ655763 LCM655763 LMI655763 LWE655763 MGA655763 MPW655763 MZS655763 NJO655763 NTK655763 ODG655763 ONC655763 OWY655763 PGU655763 PQQ655763 QAM655763 QKI655763 QUE655763 REA655763 RNW655763 RXS655763 SHO655763 SRK655763 TBG655763 TLC655763 TUY655763 UEU655763 UOQ655763 UYM655763 VII655763 VSE655763 WCA655763 WLW655763 WVS655763 K655775 JG655775 TC655775 ACY655775 AMU655775 AWQ655775 BGM655775 BQI655775 CAE655775 CKA655775 CTW655775 DDS655775 DNO655775 DXK655775 EHG655775 ERC655775 FAY655775 FKU655775 FUQ655775 GEM655775 GOI655775 GYE655775 HIA655775 HRW655775 IBS655775 ILO655775 IVK655775 JFG655775 JPC655775 JYY655775 KIU655775 KSQ655775 LCM655775 LMI655775 LWE655775 MGA655775 MPW655775 MZS655775 NJO655775 NTK655775 ODG655775 ONC655775 OWY655775 PGU655775 PQQ655775 QAM655775 QKI655775 QUE655775 REA655775 RNW655775 RXS655775 SHO655775 SRK655775 TBG655775 TLC655775 TUY655775 UEU655775 UOQ655775 UYM655775 VII655775 VSE655775 WCA655775 WLW655775 WVS655775 K655787 JG655787 TC655787 ACY655787 AMU655787 AWQ655787 BGM655787 BQI655787 CAE655787 CKA655787 CTW655787 DDS655787 DNO655787 DXK655787 EHG655787 ERC655787 FAY655787 FKU655787 FUQ655787 GEM655787 GOI655787 GYE655787 HIA655787 HRW655787 IBS655787 ILO655787 IVK655787 JFG655787 JPC655787 JYY655787 KIU655787 KSQ655787 LCM655787 LMI655787 LWE655787 MGA655787 MPW655787 MZS655787 NJO655787 NTK655787 ODG655787 ONC655787 OWY655787 PGU655787 PQQ655787 QAM655787 QKI655787 QUE655787 REA655787 RNW655787 RXS655787 SHO655787 SRK655787 TBG655787 TLC655787 TUY655787 UEU655787 UOQ655787 UYM655787 VII655787 VSE655787 WCA655787 WLW655787 WVS655787 K655799 JG655799 TC655799 ACY655799 AMU655799 AWQ655799 BGM655799 BQI655799 CAE655799 CKA655799 CTW655799 DDS655799 DNO655799 DXK655799 EHG655799 ERC655799 FAY655799 FKU655799 FUQ655799 GEM655799 GOI655799 GYE655799 HIA655799 HRW655799 IBS655799 ILO655799 IVK655799 JFG655799 JPC655799 JYY655799 KIU655799 KSQ655799 LCM655799 LMI655799 LWE655799 MGA655799 MPW655799 MZS655799 NJO655799 NTK655799 ODG655799 ONC655799 OWY655799 PGU655799 PQQ655799 QAM655799 QKI655799 QUE655799 REA655799 RNW655799 RXS655799 SHO655799 SRK655799 TBG655799 TLC655799 TUY655799 UEU655799 UOQ655799 UYM655799 VII655799 VSE655799 WCA655799 WLW655799 WVS655799 K655811 JG655811 TC655811 ACY655811 AMU655811 AWQ655811 BGM655811 BQI655811 CAE655811 CKA655811 CTW655811 DDS655811 DNO655811 DXK655811 EHG655811 ERC655811 FAY655811 FKU655811 FUQ655811 GEM655811 GOI655811 GYE655811 HIA655811 HRW655811 IBS655811 ILO655811 IVK655811 JFG655811 JPC655811 JYY655811 KIU655811 KSQ655811 LCM655811 LMI655811 LWE655811 MGA655811 MPW655811 MZS655811 NJO655811 NTK655811 ODG655811 ONC655811 OWY655811 PGU655811 PQQ655811 QAM655811 QKI655811 QUE655811 REA655811 RNW655811 RXS655811 SHO655811 SRK655811 TBG655811 TLC655811 TUY655811 UEU655811 UOQ655811 UYM655811 VII655811 VSE655811 WCA655811 WLW655811 WVS655811 K655823 JG655823 TC655823 ACY655823 AMU655823 AWQ655823 BGM655823 BQI655823 CAE655823 CKA655823 CTW655823 DDS655823 DNO655823 DXK655823 EHG655823 ERC655823 FAY655823 FKU655823 FUQ655823 GEM655823 GOI655823 GYE655823 HIA655823 HRW655823 IBS655823 ILO655823 IVK655823 JFG655823 JPC655823 JYY655823 KIU655823 KSQ655823 LCM655823 LMI655823 LWE655823 MGA655823 MPW655823 MZS655823 NJO655823 NTK655823 ODG655823 ONC655823 OWY655823 PGU655823 PQQ655823 QAM655823 QKI655823 QUE655823 REA655823 RNW655823 RXS655823 SHO655823 SRK655823 TBG655823 TLC655823 TUY655823 UEU655823 UOQ655823 UYM655823 VII655823 VSE655823 WCA655823 WLW655823 WVS655823 K721203 JG721203 TC721203 ACY721203 AMU721203 AWQ721203 BGM721203 BQI721203 CAE721203 CKA721203 CTW721203 DDS721203 DNO721203 DXK721203 EHG721203 ERC721203 FAY721203 FKU721203 FUQ721203 GEM721203 GOI721203 GYE721203 HIA721203 HRW721203 IBS721203 ILO721203 IVK721203 JFG721203 JPC721203 JYY721203 KIU721203 KSQ721203 LCM721203 LMI721203 LWE721203 MGA721203 MPW721203 MZS721203 NJO721203 NTK721203 ODG721203 ONC721203 OWY721203 PGU721203 PQQ721203 QAM721203 QKI721203 QUE721203 REA721203 RNW721203 RXS721203 SHO721203 SRK721203 TBG721203 TLC721203 TUY721203 UEU721203 UOQ721203 UYM721203 VII721203 VSE721203 WCA721203 WLW721203 WVS721203 K721215 JG721215 TC721215 ACY721215 AMU721215 AWQ721215 BGM721215 BQI721215 CAE721215 CKA721215 CTW721215 DDS721215 DNO721215 DXK721215 EHG721215 ERC721215 FAY721215 FKU721215 FUQ721215 GEM721215 GOI721215 GYE721215 HIA721215 HRW721215 IBS721215 ILO721215 IVK721215 JFG721215 JPC721215 JYY721215 KIU721215 KSQ721215 LCM721215 LMI721215 LWE721215 MGA721215 MPW721215 MZS721215 NJO721215 NTK721215 ODG721215 ONC721215 OWY721215 PGU721215 PQQ721215 QAM721215 QKI721215 QUE721215 REA721215 RNW721215 RXS721215 SHO721215 SRK721215 TBG721215 TLC721215 TUY721215 UEU721215 UOQ721215 UYM721215 VII721215 VSE721215 WCA721215 WLW721215 WVS721215 K721227 JG721227 TC721227 ACY721227 AMU721227 AWQ721227 BGM721227 BQI721227 CAE721227 CKA721227 CTW721227 DDS721227 DNO721227 DXK721227 EHG721227 ERC721227 FAY721227 FKU721227 FUQ721227 GEM721227 GOI721227 GYE721227 HIA721227 HRW721227 IBS721227 ILO721227 IVK721227 JFG721227 JPC721227 JYY721227 KIU721227 KSQ721227 LCM721227 LMI721227 LWE721227 MGA721227 MPW721227 MZS721227 NJO721227 NTK721227 ODG721227 ONC721227 OWY721227 PGU721227 PQQ721227 QAM721227 QKI721227 QUE721227 REA721227 RNW721227 RXS721227 SHO721227 SRK721227 TBG721227 TLC721227 TUY721227 UEU721227 UOQ721227 UYM721227 VII721227 VSE721227 WCA721227 WLW721227 WVS721227 K721239 JG721239 TC721239 ACY721239 AMU721239 AWQ721239 BGM721239 BQI721239 CAE721239 CKA721239 CTW721239 DDS721239 DNO721239 DXK721239 EHG721239 ERC721239 FAY721239 FKU721239 FUQ721239 GEM721239 GOI721239 GYE721239 HIA721239 HRW721239 IBS721239 ILO721239 IVK721239 JFG721239 JPC721239 JYY721239 KIU721239 KSQ721239 LCM721239 LMI721239 LWE721239 MGA721239 MPW721239 MZS721239 NJO721239 NTK721239 ODG721239 ONC721239 OWY721239 PGU721239 PQQ721239 QAM721239 QKI721239 QUE721239 REA721239 RNW721239 RXS721239 SHO721239 SRK721239 TBG721239 TLC721239 TUY721239 UEU721239 UOQ721239 UYM721239 VII721239 VSE721239 WCA721239 WLW721239 WVS721239 K721251 JG721251 TC721251 ACY721251 AMU721251 AWQ721251 BGM721251 BQI721251 CAE721251 CKA721251 CTW721251 DDS721251 DNO721251 DXK721251 EHG721251 ERC721251 FAY721251 FKU721251 FUQ721251 GEM721251 GOI721251 GYE721251 HIA721251 HRW721251 IBS721251 ILO721251 IVK721251 JFG721251 JPC721251 JYY721251 KIU721251 KSQ721251 LCM721251 LMI721251 LWE721251 MGA721251 MPW721251 MZS721251 NJO721251 NTK721251 ODG721251 ONC721251 OWY721251 PGU721251 PQQ721251 QAM721251 QKI721251 QUE721251 REA721251 RNW721251 RXS721251 SHO721251 SRK721251 TBG721251 TLC721251 TUY721251 UEU721251 UOQ721251 UYM721251 VII721251 VSE721251 WCA721251 WLW721251 WVS721251 K721263 JG721263 TC721263 ACY721263 AMU721263 AWQ721263 BGM721263 BQI721263 CAE721263 CKA721263 CTW721263 DDS721263 DNO721263 DXK721263 EHG721263 ERC721263 FAY721263 FKU721263 FUQ721263 GEM721263 GOI721263 GYE721263 HIA721263 HRW721263 IBS721263 ILO721263 IVK721263 JFG721263 JPC721263 JYY721263 KIU721263 KSQ721263 LCM721263 LMI721263 LWE721263 MGA721263 MPW721263 MZS721263 NJO721263 NTK721263 ODG721263 ONC721263 OWY721263 PGU721263 PQQ721263 QAM721263 QKI721263 QUE721263 REA721263 RNW721263 RXS721263 SHO721263 SRK721263 TBG721263 TLC721263 TUY721263 UEU721263 UOQ721263 UYM721263 VII721263 VSE721263 WCA721263 WLW721263 WVS721263 K721275 JG721275 TC721275 ACY721275 AMU721275 AWQ721275 BGM721275 BQI721275 CAE721275 CKA721275 CTW721275 DDS721275 DNO721275 DXK721275 EHG721275 ERC721275 FAY721275 FKU721275 FUQ721275 GEM721275 GOI721275 GYE721275 HIA721275 HRW721275 IBS721275 ILO721275 IVK721275 JFG721275 JPC721275 JYY721275 KIU721275 KSQ721275 LCM721275 LMI721275 LWE721275 MGA721275 MPW721275 MZS721275 NJO721275 NTK721275 ODG721275 ONC721275 OWY721275 PGU721275 PQQ721275 QAM721275 QKI721275 QUE721275 REA721275 RNW721275 RXS721275 SHO721275 SRK721275 TBG721275 TLC721275 TUY721275 UEU721275 UOQ721275 UYM721275 VII721275 VSE721275 WCA721275 WLW721275 WVS721275 K721287 JG721287 TC721287 ACY721287 AMU721287 AWQ721287 BGM721287 BQI721287 CAE721287 CKA721287 CTW721287 DDS721287 DNO721287 DXK721287 EHG721287 ERC721287 FAY721287 FKU721287 FUQ721287 GEM721287 GOI721287 GYE721287 HIA721287 HRW721287 IBS721287 ILO721287 IVK721287 JFG721287 JPC721287 JYY721287 KIU721287 KSQ721287 LCM721287 LMI721287 LWE721287 MGA721287 MPW721287 MZS721287 NJO721287 NTK721287 ODG721287 ONC721287 OWY721287 PGU721287 PQQ721287 QAM721287 QKI721287 QUE721287 REA721287 RNW721287 RXS721287 SHO721287 SRK721287 TBG721287 TLC721287 TUY721287 UEU721287 UOQ721287 UYM721287 VII721287 VSE721287 WCA721287 WLW721287 WVS721287 K721299 JG721299 TC721299 ACY721299 AMU721299 AWQ721299 BGM721299 BQI721299 CAE721299 CKA721299 CTW721299 DDS721299 DNO721299 DXK721299 EHG721299 ERC721299 FAY721299 FKU721299 FUQ721299 GEM721299 GOI721299 GYE721299 HIA721299 HRW721299 IBS721299 ILO721299 IVK721299 JFG721299 JPC721299 JYY721299 KIU721299 KSQ721299 LCM721299 LMI721299 LWE721299 MGA721299 MPW721299 MZS721299 NJO721299 NTK721299 ODG721299 ONC721299 OWY721299 PGU721299 PQQ721299 QAM721299 QKI721299 QUE721299 REA721299 RNW721299 RXS721299 SHO721299 SRK721299 TBG721299 TLC721299 TUY721299 UEU721299 UOQ721299 UYM721299 VII721299 VSE721299 WCA721299 WLW721299 WVS721299 K721311 JG721311 TC721311 ACY721311 AMU721311 AWQ721311 BGM721311 BQI721311 CAE721311 CKA721311 CTW721311 DDS721311 DNO721311 DXK721311 EHG721311 ERC721311 FAY721311 FKU721311 FUQ721311 GEM721311 GOI721311 GYE721311 HIA721311 HRW721311 IBS721311 ILO721311 IVK721311 JFG721311 JPC721311 JYY721311 KIU721311 KSQ721311 LCM721311 LMI721311 LWE721311 MGA721311 MPW721311 MZS721311 NJO721311 NTK721311 ODG721311 ONC721311 OWY721311 PGU721311 PQQ721311 QAM721311 QKI721311 QUE721311 REA721311 RNW721311 RXS721311 SHO721311 SRK721311 TBG721311 TLC721311 TUY721311 UEU721311 UOQ721311 UYM721311 VII721311 VSE721311 WCA721311 WLW721311 WVS721311 K721323 JG721323 TC721323 ACY721323 AMU721323 AWQ721323 BGM721323 BQI721323 CAE721323 CKA721323 CTW721323 DDS721323 DNO721323 DXK721323 EHG721323 ERC721323 FAY721323 FKU721323 FUQ721323 GEM721323 GOI721323 GYE721323 HIA721323 HRW721323 IBS721323 ILO721323 IVK721323 JFG721323 JPC721323 JYY721323 KIU721323 KSQ721323 LCM721323 LMI721323 LWE721323 MGA721323 MPW721323 MZS721323 NJO721323 NTK721323 ODG721323 ONC721323 OWY721323 PGU721323 PQQ721323 QAM721323 QKI721323 QUE721323 REA721323 RNW721323 RXS721323 SHO721323 SRK721323 TBG721323 TLC721323 TUY721323 UEU721323 UOQ721323 UYM721323 VII721323 VSE721323 WCA721323 WLW721323 WVS721323 K721335 JG721335 TC721335 ACY721335 AMU721335 AWQ721335 BGM721335 BQI721335 CAE721335 CKA721335 CTW721335 DDS721335 DNO721335 DXK721335 EHG721335 ERC721335 FAY721335 FKU721335 FUQ721335 GEM721335 GOI721335 GYE721335 HIA721335 HRW721335 IBS721335 ILO721335 IVK721335 JFG721335 JPC721335 JYY721335 KIU721335 KSQ721335 LCM721335 LMI721335 LWE721335 MGA721335 MPW721335 MZS721335 NJO721335 NTK721335 ODG721335 ONC721335 OWY721335 PGU721335 PQQ721335 QAM721335 QKI721335 QUE721335 REA721335 RNW721335 RXS721335 SHO721335 SRK721335 TBG721335 TLC721335 TUY721335 UEU721335 UOQ721335 UYM721335 VII721335 VSE721335 WCA721335 WLW721335 WVS721335 K721347 JG721347 TC721347 ACY721347 AMU721347 AWQ721347 BGM721347 BQI721347 CAE721347 CKA721347 CTW721347 DDS721347 DNO721347 DXK721347 EHG721347 ERC721347 FAY721347 FKU721347 FUQ721347 GEM721347 GOI721347 GYE721347 HIA721347 HRW721347 IBS721347 ILO721347 IVK721347 JFG721347 JPC721347 JYY721347 KIU721347 KSQ721347 LCM721347 LMI721347 LWE721347 MGA721347 MPW721347 MZS721347 NJO721347 NTK721347 ODG721347 ONC721347 OWY721347 PGU721347 PQQ721347 QAM721347 QKI721347 QUE721347 REA721347 RNW721347 RXS721347 SHO721347 SRK721347 TBG721347 TLC721347 TUY721347 UEU721347 UOQ721347 UYM721347 VII721347 VSE721347 WCA721347 WLW721347 WVS721347 K721359 JG721359 TC721359 ACY721359 AMU721359 AWQ721359 BGM721359 BQI721359 CAE721359 CKA721359 CTW721359 DDS721359 DNO721359 DXK721359 EHG721359 ERC721359 FAY721359 FKU721359 FUQ721359 GEM721359 GOI721359 GYE721359 HIA721359 HRW721359 IBS721359 ILO721359 IVK721359 JFG721359 JPC721359 JYY721359 KIU721359 KSQ721359 LCM721359 LMI721359 LWE721359 MGA721359 MPW721359 MZS721359 NJO721359 NTK721359 ODG721359 ONC721359 OWY721359 PGU721359 PQQ721359 QAM721359 QKI721359 QUE721359 REA721359 RNW721359 RXS721359 SHO721359 SRK721359 TBG721359 TLC721359 TUY721359 UEU721359 UOQ721359 UYM721359 VII721359 VSE721359 WCA721359 WLW721359 WVS721359 K786739 JG786739 TC786739 ACY786739 AMU786739 AWQ786739 BGM786739 BQI786739 CAE786739 CKA786739 CTW786739 DDS786739 DNO786739 DXK786739 EHG786739 ERC786739 FAY786739 FKU786739 FUQ786739 GEM786739 GOI786739 GYE786739 HIA786739 HRW786739 IBS786739 ILO786739 IVK786739 JFG786739 JPC786739 JYY786739 KIU786739 KSQ786739 LCM786739 LMI786739 LWE786739 MGA786739 MPW786739 MZS786739 NJO786739 NTK786739 ODG786739 ONC786739 OWY786739 PGU786739 PQQ786739 QAM786739 QKI786739 QUE786739 REA786739 RNW786739 RXS786739 SHO786739 SRK786739 TBG786739 TLC786739 TUY786739 UEU786739 UOQ786739 UYM786739 VII786739 VSE786739 WCA786739 WLW786739 WVS786739 K786751 JG786751 TC786751 ACY786751 AMU786751 AWQ786751 BGM786751 BQI786751 CAE786751 CKA786751 CTW786751 DDS786751 DNO786751 DXK786751 EHG786751 ERC786751 FAY786751 FKU786751 FUQ786751 GEM786751 GOI786751 GYE786751 HIA786751 HRW786751 IBS786751 ILO786751 IVK786751 JFG786751 JPC786751 JYY786751 KIU786751 KSQ786751 LCM786751 LMI786751 LWE786751 MGA786751 MPW786751 MZS786751 NJO786751 NTK786751 ODG786751 ONC786751 OWY786751 PGU786751 PQQ786751 QAM786751 QKI786751 QUE786751 REA786751 RNW786751 RXS786751 SHO786751 SRK786751 TBG786751 TLC786751 TUY786751 UEU786751 UOQ786751 UYM786751 VII786751 VSE786751 WCA786751 WLW786751 WVS786751 K786763 JG786763 TC786763 ACY786763 AMU786763 AWQ786763 BGM786763 BQI786763 CAE786763 CKA786763 CTW786763 DDS786763 DNO786763 DXK786763 EHG786763 ERC786763 FAY786763 FKU786763 FUQ786763 GEM786763 GOI786763 GYE786763 HIA786763 HRW786763 IBS786763 ILO786763 IVK786763 JFG786763 JPC786763 JYY786763 KIU786763 KSQ786763 LCM786763 LMI786763 LWE786763 MGA786763 MPW786763 MZS786763 NJO786763 NTK786763 ODG786763 ONC786763 OWY786763 PGU786763 PQQ786763 QAM786763 QKI786763 QUE786763 REA786763 RNW786763 RXS786763 SHO786763 SRK786763 TBG786763 TLC786763 TUY786763 UEU786763 UOQ786763 UYM786763 VII786763 VSE786763 WCA786763 WLW786763 WVS786763 K786775 JG786775 TC786775 ACY786775 AMU786775 AWQ786775 BGM786775 BQI786775 CAE786775 CKA786775 CTW786775 DDS786775 DNO786775 DXK786775 EHG786775 ERC786775 FAY786775 FKU786775 FUQ786775 GEM786775 GOI786775 GYE786775 HIA786775 HRW786775 IBS786775 ILO786775 IVK786775 JFG786775 JPC786775 JYY786775 KIU786775 KSQ786775 LCM786775 LMI786775 LWE786775 MGA786775 MPW786775 MZS786775 NJO786775 NTK786775 ODG786775 ONC786775 OWY786775 PGU786775 PQQ786775 QAM786775 QKI786775 QUE786775 REA786775 RNW786775 RXS786775 SHO786775 SRK786775 TBG786775 TLC786775 TUY786775 UEU786775 UOQ786775 UYM786775 VII786775 VSE786775 WCA786775 WLW786775 WVS786775 K786787 JG786787 TC786787 ACY786787 AMU786787 AWQ786787 BGM786787 BQI786787 CAE786787 CKA786787 CTW786787 DDS786787 DNO786787 DXK786787 EHG786787 ERC786787 FAY786787 FKU786787 FUQ786787 GEM786787 GOI786787 GYE786787 HIA786787 HRW786787 IBS786787 ILO786787 IVK786787 JFG786787 JPC786787 JYY786787 KIU786787 KSQ786787 LCM786787 LMI786787 LWE786787 MGA786787 MPW786787 MZS786787 NJO786787 NTK786787 ODG786787 ONC786787 OWY786787 PGU786787 PQQ786787 QAM786787 QKI786787 QUE786787 REA786787 RNW786787 RXS786787 SHO786787 SRK786787 TBG786787 TLC786787 TUY786787 UEU786787 UOQ786787 UYM786787 VII786787 VSE786787 WCA786787 WLW786787 WVS786787 K786799 JG786799 TC786799 ACY786799 AMU786799 AWQ786799 BGM786799 BQI786799 CAE786799 CKA786799 CTW786799 DDS786799 DNO786799 DXK786799 EHG786799 ERC786799 FAY786799 FKU786799 FUQ786799 GEM786799 GOI786799 GYE786799 HIA786799 HRW786799 IBS786799 ILO786799 IVK786799 JFG786799 JPC786799 JYY786799 KIU786799 KSQ786799 LCM786799 LMI786799 LWE786799 MGA786799 MPW786799 MZS786799 NJO786799 NTK786799 ODG786799 ONC786799 OWY786799 PGU786799 PQQ786799 QAM786799 QKI786799 QUE786799 REA786799 RNW786799 RXS786799 SHO786799 SRK786799 TBG786799 TLC786799 TUY786799 UEU786799 UOQ786799 UYM786799 VII786799 VSE786799 WCA786799 WLW786799 WVS786799 K786811 JG786811 TC786811 ACY786811 AMU786811 AWQ786811 BGM786811 BQI786811 CAE786811 CKA786811 CTW786811 DDS786811 DNO786811 DXK786811 EHG786811 ERC786811 FAY786811 FKU786811 FUQ786811 GEM786811 GOI786811 GYE786811 HIA786811 HRW786811 IBS786811 ILO786811 IVK786811 JFG786811 JPC786811 JYY786811 KIU786811 KSQ786811 LCM786811 LMI786811 LWE786811 MGA786811 MPW786811 MZS786811 NJO786811 NTK786811 ODG786811 ONC786811 OWY786811 PGU786811 PQQ786811 QAM786811 QKI786811 QUE786811 REA786811 RNW786811 RXS786811 SHO786811 SRK786811 TBG786811 TLC786811 TUY786811 UEU786811 UOQ786811 UYM786811 VII786811 VSE786811 WCA786811 WLW786811 WVS786811 K786823 JG786823 TC786823 ACY786823 AMU786823 AWQ786823 BGM786823 BQI786823 CAE786823 CKA786823 CTW786823 DDS786823 DNO786823 DXK786823 EHG786823 ERC786823 FAY786823 FKU786823 FUQ786823 GEM786823 GOI786823 GYE786823 HIA786823 HRW786823 IBS786823 ILO786823 IVK786823 JFG786823 JPC786823 JYY786823 KIU786823 KSQ786823 LCM786823 LMI786823 LWE786823 MGA786823 MPW786823 MZS786823 NJO786823 NTK786823 ODG786823 ONC786823 OWY786823 PGU786823 PQQ786823 QAM786823 QKI786823 QUE786823 REA786823 RNW786823 RXS786823 SHO786823 SRK786823 TBG786823 TLC786823 TUY786823 UEU786823 UOQ786823 UYM786823 VII786823 VSE786823 WCA786823 WLW786823 WVS786823 K786835 JG786835 TC786835 ACY786835 AMU786835 AWQ786835 BGM786835 BQI786835 CAE786835 CKA786835 CTW786835 DDS786835 DNO786835 DXK786835 EHG786835 ERC786835 FAY786835 FKU786835 FUQ786835 GEM786835 GOI786835 GYE786835 HIA786835 HRW786835 IBS786835 ILO786835 IVK786835 JFG786835 JPC786835 JYY786835 KIU786835 KSQ786835 LCM786835 LMI786835 LWE786835 MGA786835 MPW786835 MZS786835 NJO786835 NTK786835 ODG786835 ONC786835 OWY786835 PGU786835 PQQ786835 QAM786835 QKI786835 QUE786835 REA786835 RNW786835 RXS786835 SHO786835 SRK786835 TBG786835 TLC786835 TUY786835 UEU786835 UOQ786835 UYM786835 VII786835 VSE786835 WCA786835 WLW786835 WVS786835 K786847 JG786847 TC786847 ACY786847 AMU786847 AWQ786847 BGM786847 BQI786847 CAE786847 CKA786847 CTW786847 DDS786847 DNO786847 DXK786847 EHG786847 ERC786847 FAY786847 FKU786847 FUQ786847 GEM786847 GOI786847 GYE786847 HIA786847 HRW786847 IBS786847 ILO786847 IVK786847 JFG786847 JPC786847 JYY786847 KIU786847 KSQ786847 LCM786847 LMI786847 LWE786847 MGA786847 MPW786847 MZS786847 NJO786847 NTK786847 ODG786847 ONC786847 OWY786847 PGU786847 PQQ786847 QAM786847 QKI786847 QUE786847 REA786847 RNW786847 RXS786847 SHO786847 SRK786847 TBG786847 TLC786847 TUY786847 UEU786847 UOQ786847 UYM786847 VII786847 VSE786847 WCA786847 WLW786847 WVS786847 K786859 JG786859 TC786859 ACY786859 AMU786859 AWQ786859 BGM786859 BQI786859 CAE786859 CKA786859 CTW786859 DDS786859 DNO786859 DXK786859 EHG786859 ERC786859 FAY786859 FKU786859 FUQ786859 GEM786859 GOI786859 GYE786859 HIA786859 HRW786859 IBS786859 ILO786859 IVK786859 JFG786859 JPC786859 JYY786859 KIU786859 KSQ786859 LCM786859 LMI786859 LWE786859 MGA786859 MPW786859 MZS786859 NJO786859 NTK786859 ODG786859 ONC786859 OWY786859 PGU786859 PQQ786859 QAM786859 QKI786859 QUE786859 REA786859 RNW786859 RXS786859 SHO786859 SRK786859 TBG786859 TLC786859 TUY786859 UEU786859 UOQ786859 UYM786859 VII786859 VSE786859 WCA786859 WLW786859 WVS786859 K786871 JG786871 TC786871 ACY786871 AMU786871 AWQ786871 BGM786871 BQI786871 CAE786871 CKA786871 CTW786871 DDS786871 DNO786871 DXK786871 EHG786871 ERC786871 FAY786871 FKU786871 FUQ786871 GEM786871 GOI786871 GYE786871 HIA786871 HRW786871 IBS786871 ILO786871 IVK786871 JFG786871 JPC786871 JYY786871 KIU786871 KSQ786871 LCM786871 LMI786871 LWE786871 MGA786871 MPW786871 MZS786871 NJO786871 NTK786871 ODG786871 ONC786871 OWY786871 PGU786871 PQQ786871 QAM786871 QKI786871 QUE786871 REA786871 RNW786871 RXS786871 SHO786871 SRK786871 TBG786871 TLC786871 TUY786871 UEU786871 UOQ786871 UYM786871 VII786871 VSE786871 WCA786871 WLW786871 WVS786871 K786883 JG786883 TC786883 ACY786883 AMU786883 AWQ786883 BGM786883 BQI786883 CAE786883 CKA786883 CTW786883 DDS786883 DNO786883 DXK786883 EHG786883 ERC786883 FAY786883 FKU786883 FUQ786883 GEM786883 GOI786883 GYE786883 HIA786883 HRW786883 IBS786883 ILO786883 IVK786883 JFG786883 JPC786883 JYY786883 KIU786883 KSQ786883 LCM786883 LMI786883 LWE786883 MGA786883 MPW786883 MZS786883 NJO786883 NTK786883 ODG786883 ONC786883 OWY786883 PGU786883 PQQ786883 QAM786883 QKI786883 QUE786883 REA786883 RNW786883 RXS786883 SHO786883 SRK786883 TBG786883 TLC786883 TUY786883 UEU786883 UOQ786883 UYM786883 VII786883 VSE786883 WCA786883 WLW786883 WVS786883 K786895 JG786895 TC786895 ACY786895 AMU786895 AWQ786895 BGM786895 BQI786895 CAE786895 CKA786895 CTW786895 DDS786895 DNO786895 DXK786895 EHG786895 ERC786895 FAY786895 FKU786895 FUQ786895 GEM786895 GOI786895 GYE786895 HIA786895 HRW786895 IBS786895 ILO786895 IVK786895 JFG786895 JPC786895 JYY786895 KIU786895 KSQ786895 LCM786895 LMI786895 LWE786895 MGA786895 MPW786895 MZS786895 NJO786895 NTK786895 ODG786895 ONC786895 OWY786895 PGU786895 PQQ786895 QAM786895 QKI786895 QUE786895 REA786895 RNW786895 RXS786895 SHO786895 SRK786895 TBG786895 TLC786895 TUY786895 UEU786895 UOQ786895 UYM786895 VII786895 VSE786895 WCA786895 WLW786895 WVS786895 K852275 JG852275 TC852275 ACY852275 AMU852275 AWQ852275 BGM852275 BQI852275 CAE852275 CKA852275 CTW852275 DDS852275 DNO852275 DXK852275 EHG852275 ERC852275 FAY852275 FKU852275 FUQ852275 GEM852275 GOI852275 GYE852275 HIA852275 HRW852275 IBS852275 ILO852275 IVK852275 JFG852275 JPC852275 JYY852275 KIU852275 KSQ852275 LCM852275 LMI852275 LWE852275 MGA852275 MPW852275 MZS852275 NJO852275 NTK852275 ODG852275 ONC852275 OWY852275 PGU852275 PQQ852275 QAM852275 QKI852275 QUE852275 REA852275 RNW852275 RXS852275 SHO852275 SRK852275 TBG852275 TLC852275 TUY852275 UEU852275 UOQ852275 UYM852275 VII852275 VSE852275 WCA852275 WLW852275 WVS852275 K852287 JG852287 TC852287 ACY852287 AMU852287 AWQ852287 BGM852287 BQI852287 CAE852287 CKA852287 CTW852287 DDS852287 DNO852287 DXK852287 EHG852287 ERC852287 FAY852287 FKU852287 FUQ852287 GEM852287 GOI852287 GYE852287 HIA852287 HRW852287 IBS852287 ILO852287 IVK852287 JFG852287 JPC852287 JYY852287 KIU852287 KSQ852287 LCM852287 LMI852287 LWE852287 MGA852287 MPW852287 MZS852287 NJO852287 NTK852287 ODG852287 ONC852287 OWY852287 PGU852287 PQQ852287 QAM852287 QKI852287 QUE852287 REA852287 RNW852287 RXS852287 SHO852287 SRK852287 TBG852287 TLC852287 TUY852287 UEU852287 UOQ852287 UYM852287 VII852287 VSE852287 WCA852287 WLW852287 WVS852287 K852299 JG852299 TC852299 ACY852299 AMU852299 AWQ852299 BGM852299 BQI852299 CAE852299 CKA852299 CTW852299 DDS852299 DNO852299 DXK852299 EHG852299 ERC852299 FAY852299 FKU852299 FUQ852299 GEM852299 GOI852299 GYE852299 HIA852299 HRW852299 IBS852299 ILO852299 IVK852299 JFG852299 JPC852299 JYY852299 KIU852299 KSQ852299 LCM852299 LMI852299 LWE852299 MGA852299 MPW852299 MZS852299 NJO852299 NTK852299 ODG852299 ONC852299 OWY852299 PGU852299 PQQ852299 QAM852299 QKI852299 QUE852299 REA852299 RNW852299 RXS852299 SHO852299 SRK852299 TBG852299 TLC852299 TUY852299 UEU852299 UOQ852299 UYM852299 VII852299 VSE852299 WCA852299 WLW852299 WVS852299 K852311 JG852311 TC852311 ACY852311 AMU852311 AWQ852311 BGM852311 BQI852311 CAE852311 CKA852311 CTW852311 DDS852311 DNO852311 DXK852311 EHG852311 ERC852311 FAY852311 FKU852311 FUQ852311 GEM852311 GOI852311 GYE852311 HIA852311 HRW852311 IBS852311 ILO852311 IVK852311 JFG852311 JPC852311 JYY852311 KIU852311 KSQ852311 LCM852311 LMI852311 LWE852311 MGA852311 MPW852311 MZS852311 NJO852311 NTK852311 ODG852311 ONC852311 OWY852311 PGU852311 PQQ852311 QAM852311 QKI852311 QUE852311 REA852311 RNW852311 RXS852311 SHO852311 SRK852311 TBG852311 TLC852311 TUY852311 UEU852311 UOQ852311 UYM852311 VII852311 VSE852311 WCA852311 WLW852311 WVS852311 K852323 JG852323 TC852323 ACY852323 AMU852323 AWQ852323 BGM852323 BQI852323 CAE852323 CKA852323 CTW852323 DDS852323 DNO852323 DXK852323 EHG852323 ERC852323 FAY852323 FKU852323 FUQ852323 GEM852323 GOI852323 GYE852323 HIA852323 HRW852323 IBS852323 ILO852323 IVK852323 JFG852323 JPC852323 JYY852323 KIU852323 KSQ852323 LCM852323 LMI852323 LWE852323 MGA852323 MPW852323 MZS852323 NJO852323 NTK852323 ODG852323 ONC852323 OWY852323 PGU852323 PQQ852323 QAM852323 QKI852323 QUE852323 REA852323 RNW852323 RXS852323 SHO852323 SRK852323 TBG852323 TLC852323 TUY852323 UEU852323 UOQ852323 UYM852323 VII852323 VSE852323 WCA852323 WLW852323 WVS852323 K852335 JG852335 TC852335 ACY852335 AMU852335 AWQ852335 BGM852335 BQI852335 CAE852335 CKA852335 CTW852335 DDS852335 DNO852335 DXK852335 EHG852335 ERC852335 FAY852335 FKU852335 FUQ852335 GEM852335 GOI852335 GYE852335 HIA852335 HRW852335 IBS852335 ILO852335 IVK852335 JFG852335 JPC852335 JYY852335 KIU852335 KSQ852335 LCM852335 LMI852335 LWE852335 MGA852335 MPW852335 MZS852335 NJO852335 NTK852335 ODG852335 ONC852335 OWY852335 PGU852335 PQQ852335 QAM852335 QKI852335 QUE852335 REA852335 RNW852335 RXS852335 SHO852335 SRK852335 TBG852335 TLC852335 TUY852335 UEU852335 UOQ852335 UYM852335 VII852335 VSE852335 WCA852335 WLW852335 WVS852335 K852347 JG852347 TC852347 ACY852347 AMU852347 AWQ852347 BGM852347 BQI852347 CAE852347 CKA852347 CTW852347 DDS852347 DNO852347 DXK852347 EHG852347 ERC852347 FAY852347 FKU852347 FUQ852347 GEM852347 GOI852347 GYE852347 HIA852347 HRW852347 IBS852347 ILO852347 IVK852347 JFG852347 JPC852347 JYY852347 KIU852347 KSQ852347 LCM852347 LMI852347 LWE852347 MGA852347 MPW852347 MZS852347 NJO852347 NTK852347 ODG852347 ONC852347 OWY852347 PGU852347 PQQ852347 QAM852347 QKI852347 QUE852347 REA852347 RNW852347 RXS852347 SHO852347 SRK852347 TBG852347 TLC852347 TUY852347 UEU852347 UOQ852347 UYM852347 VII852347 VSE852347 WCA852347 WLW852347 WVS852347 K852359 JG852359 TC852359 ACY852359 AMU852359 AWQ852359 BGM852359 BQI852359 CAE852359 CKA852359 CTW852359 DDS852359 DNO852359 DXK852359 EHG852359 ERC852359 FAY852359 FKU852359 FUQ852359 GEM852359 GOI852359 GYE852359 HIA852359 HRW852359 IBS852359 ILO852359 IVK852359 JFG852359 JPC852359 JYY852359 KIU852359 KSQ852359 LCM852359 LMI852359 LWE852359 MGA852359 MPW852359 MZS852359 NJO852359 NTK852359 ODG852359 ONC852359 OWY852359 PGU852359 PQQ852359 QAM852359 QKI852359 QUE852359 REA852359 RNW852359 RXS852359 SHO852359 SRK852359 TBG852359 TLC852359 TUY852359 UEU852359 UOQ852359 UYM852359 VII852359 VSE852359 WCA852359 WLW852359 WVS852359 K852371 JG852371 TC852371 ACY852371 AMU852371 AWQ852371 BGM852371 BQI852371 CAE852371 CKA852371 CTW852371 DDS852371 DNO852371 DXK852371 EHG852371 ERC852371 FAY852371 FKU852371 FUQ852371 GEM852371 GOI852371 GYE852371 HIA852371 HRW852371 IBS852371 ILO852371 IVK852371 JFG852371 JPC852371 JYY852371 KIU852371 KSQ852371 LCM852371 LMI852371 LWE852371 MGA852371 MPW852371 MZS852371 NJO852371 NTK852371 ODG852371 ONC852371 OWY852371 PGU852371 PQQ852371 QAM852371 QKI852371 QUE852371 REA852371 RNW852371 RXS852371 SHO852371 SRK852371 TBG852371 TLC852371 TUY852371 UEU852371 UOQ852371 UYM852371 VII852371 VSE852371 WCA852371 WLW852371 WVS852371 K852383 JG852383 TC852383 ACY852383 AMU852383 AWQ852383 BGM852383 BQI852383 CAE852383 CKA852383 CTW852383 DDS852383 DNO852383 DXK852383 EHG852383 ERC852383 FAY852383 FKU852383 FUQ852383 GEM852383 GOI852383 GYE852383 HIA852383 HRW852383 IBS852383 ILO852383 IVK852383 JFG852383 JPC852383 JYY852383 KIU852383 KSQ852383 LCM852383 LMI852383 LWE852383 MGA852383 MPW852383 MZS852383 NJO852383 NTK852383 ODG852383 ONC852383 OWY852383 PGU852383 PQQ852383 QAM852383 QKI852383 QUE852383 REA852383 RNW852383 RXS852383 SHO852383 SRK852383 TBG852383 TLC852383 TUY852383 UEU852383 UOQ852383 UYM852383 VII852383 VSE852383 WCA852383 WLW852383 WVS852383 K852395 JG852395 TC852395 ACY852395 AMU852395 AWQ852395 BGM852395 BQI852395 CAE852395 CKA852395 CTW852395 DDS852395 DNO852395 DXK852395 EHG852395 ERC852395 FAY852395 FKU852395 FUQ852395 GEM852395 GOI852395 GYE852395 HIA852395 HRW852395 IBS852395 ILO852395 IVK852395 JFG852395 JPC852395 JYY852395 KIU852395 KSQ852395 LCM852395 LMI852395 LWE852395 MGA852395 MPW852395 MZS852395 NJO852395 NTK852395 ODG852395 ONC852395 OWY852395 PGU852395 PQQ852395 QAM852395 QKI852395 QUE852395 REA852395 RNW852395 RXS852395 SHO852395 SRK852395 TBG852395 TLC852395 TUY852395 UEU852395 UOQ852395 UYM852395 VII852395 VSE852395 WCA852395 WLW852395 WVS852395 K852407 JG852407 TC852407 ACY852407 AMU852407 AWQ852407 BGM852407 BQI852407 CAE852407 CKA852407 CTW852407 DDS852407 DNO852407 DXK852407 EHG852407 ERC852407 FAY852407 FKU852407 FUQ852407 GEM852407 GOI852407 GYE852407 HIA852407 HRW852407 IBS852407 ILO852407 IVK852407 JFG852407 JPC852407 JYY852407 KIU852407 KSQ852407 LCM852407 LMI852407 LWE852407 MGA852407 MPW852407 MZS852407 NJO852407 NTK852407 ODG852407 ONC852407 OWY852407 PGU852407 PQQ852407 QAM852407 QKI852407 QUE852407 REA852407 RNW852407 RXS852407 SHO852407 SRK852407 TBG852407 TLC852407 TUY852407 UEU852407 UOQ852407 UYM852407 VII852407 VSE852407 WCA852407 WLW852407 WVS852407 K852419 JG852419 TC852419 ACY852419 AMU852419 AWQ852419 BGM852419 BQI852419 CAE852419 CKA852419 CTW852419 DDS852419 DNO852419 DXK852419 EHG852419 ERC852419 FAY852419 FKU852419 FUQ852419 GEM852419 GOI852419 GYE852419 HIA852419 HRW852419 IBS852419 ILO852419 IVK852419 JFG852419 JPC852419 JYY852419 KIU852419 KSQ852419 LCM852419 LMI852419 LWE852419 MGA852419 MPW852419 MZS852419 NJO852419 NTK852419 ODG852419 ONC852419 OWY852419 PGU852419 PQQ852419 QAM852419 QKI852419 QUE852419 REA852419 RNW852419 RXS852419 SHO852419 SRK852419 TBG852419 TLC852419 TUY852419 UEU852419 UOQ852419 UYM852419 VII852419 VSE852419 WCA852419 WLW852419 WVS852419 K852431 JG852431 TC852431 ACY852431 AMU852431 AWQ852431 BGM852431 BQI852431 CAE852431 CKA852431 CTW852431 DDS852431 DNO852431 DXK852431 EHG852431 ERC852431 FAY852431 FKU852431 FUQ852431 GEM852431 GOI852431 GYE852431 HIA852431 HRW852431 IBS852431 ILO852431 IVK852431 JFG852431 JPC852431 JYY852431 KIU852431 KSQ852431 LCM852431 LMI852431 LWE852431 MGA852431 MPW852431 MZS852431 NJO852431 NTK852431 ODG852431 ONC852431 OWY852431 PGU852431 PQQ852431 QAM852431 QKI852431 QUE852431 REA852431 RNW852431 RXS852431 SHO852431 SRK852431 TBG852431 TLC852431 TUY852431 UEU852431 UOQ852431 UYM852431 VII852431 VSE852431 WCA852431 WLW852431 WVS852431 K917811 JG917811 TC917811 ACY917811 AMU917811 AWQ917811 BGM917811 BQI917811 CAE917811 CKA917811 CTW917811 DDS917811 DNO917811 DXK917811 EHG917811 ERC917811 FAY917811 FKU917811 FUQ917811 GEM917811 GOI917811 GYE917811 HIA917811 HRW917811 IBS917811 ILO917811 IVK917811 JFG917811 JPC917811 JYY917811 KIU917811 KSQ917811 LCM917811 LMI917811 LWE917811 MGA917811 MPW917811 MZS917811 NJO917811 NTK917811 ODG917811 ONC917811 OWY917811 PGU917811 PQQ917811 QAM917811 QKI917811 QUE917811 REA917811 RNW917811 RXS917811 SHO917811 SRK917811 TBG917811 TLC917811 TUY917811 UEU917811 UOQ917811 UYM917811 VII917811 VSE917811 WCA917811 WLW917811 WVS917811 K917823 JG917823 TC917823 ACY917823 AMU917823 AWQ917823 BGM917823 BQI917823 CAE917823 CKA917823 CTW917823 DDS917823 DNO917823 DXK917823 EHG917823 ERC917823 FAY917823 FKU917823 FUQ917823 GEM917823 GOI917823 GYE917823 HIA917823 HRW917823 IBS917823 ILO917823 IVK917823 JFG917823 JPC917823 JYY917823 KIU917823 KSQ917823 LCM917823 LMI917823 LWE917823 MGA917823 MPW917823 MZS917823 NJO917823 NTK917823 ODG917823 ONC917823 OWY917823 PGU917823 PQQ917823 QAM917823 QKI917823 QUE917823 REA917823 RNW917823 RXS917823 SHO917823 SRK917823 TBG917823 TLC917823 TUY917823 UEU917823 UOQ917823 UYM917823 VII917823 VSE917823 WCA917823 WLW917823 WVS917823 K917835 JG917835 TC917835 ACY917835 AMU917835 AWQ917835 BGM917835 BQI917835 CAE917835 CKA917835 CTW917835 DDS917835 DNO917835 DXK917835 EHG917835 ERC917835 FAY917835 FKU917835 FUQ917835 GEM917835 GOI917835 GYE917835 HIA917835 HRW917835 IBS917835 ILO917835 IVK917835 JFG917835 JPC917835 JYY917835 KIU917835 KSQ917835 LCM917835 LMI917835 LWE917835 MGA917835 MPW917835 MZS917835 NJO917835 NTK917835 ODG917835 ONC917835 OWY917835 PGU917835 PQQ917835 QAM917835 QKI917835 QUE917835 REA917835 RNW917835 RXS917835 SHO917835 SRK917835 TBG917835 TLC917835 TUY917835 UEU917835 UOQ917835 UYM917835 VII917835 VSE917835 WCA917835 WLW917835 WVS917835 K917847 JG917847 TC917847 ACY917847 AMU917847 AWQ917847 BGM917847 BQI917847 CAE917847 CKA917847 CTW917847 DDS917847 DNO917847 DXK917847 EHG917847 ERC917847 FAY917847 FKU917847 FUQ917847 GEM917847 GOI917847 GYE917847 HIA917847 HRW917847 IBS917847 ILO917847 IVK917847 JFG917847 JPC917847 JYY917847 KIU917847 KSQ917847 LCM917847 LMI917847 LWE917847 MGA917847 MPW917847 MZS917847 NJO917847 NTK917847 ODG917847 ONC917847 OWY917847 PGU917847 PQQ917847 QAM917847 QKI917847 QUE917847 REA917847 RNW917847 RXS917847 SHO917847 SRK917847 TBG917847 TLC917847 TUY917847 UEU917847 UOQ917847 UYM917847 VII917847 VSE917847 WCA917847 WLW917847 WVS917847 K917859 JG917859 TC917859 ACY917859 AMU917859 AWQ917859 BGM917859 BQI917859 CAE917859 CKA917859 CTW917859 DDS917859 DNO917859 DXK917859 EHG917859 ERC917859 FAY917859 FKU917859 FUQ917859 GEM917859 GOI917859 GYE917859 HIA917859 HRW917859 IBS917859 ILO917859 IVK917859 JFG917859 JPC917859 JYY917859 KIU917859 KSQ917859 LCM917859 LMI917859 LWE917859 MGA917859 MPW917859 MZS917859 NJO917859 NTK917859 ODG917859 ONC917859 OWY917859 PGU917859 PQQ917859 QAM917859 QKI917859 QUE917859 REA917859 RNW917859 RXS917859 SHO917859 SRK917859 TBG917859 TLC917859 TUY917859 UEU917859 UOQ917859 UYM917859 VII917859 VSE917859 WCA917859 WLW917859 WVS917859 K917871 JG917871 TC917871 ACY917871 AMU917871 AWQ917871 BGM917871 BQI917871 CAE917871 CKA917871 CTW917871 DDS917871 DNO917871 DXK917871 EHG917871 ERC917871 FAY917871 FKU917871 FUQ917871 GEM917871 GOI917871 GYE917871 HIA917871 HRW917871 IBS917871 ILO917871 IVK917871 JFG917871 JPC917871 JYY917871 KIU917871 KSQ917871 LCM917871 LMI917871 LWE917871 MGA917871 MPW917871 MZS917871 NJO917871 NTK917871 ODG917871 ONC917871 OWY917871 PGU917871 PQQ917871 QAM917871 QKI917871 QUE917871 REA917871 RNW917871 RXS917871 SHO917871 SRK917871 TBG917871 TLC917871 TUY917871 UEU917871 UOQ917871 UYM917871 VII917871 VSE917871 WCA917871 WLW917871 WVS917871 K917883 JG917883 TC917883 ACY917883 AMU917883 AWQ917883 BGM917883 BQI917883 CAE917883 CKA917883 CTW917883 DDS917883 DNO917883 DXK917883 EHG917883 ERC917883 FAY917883 FKU917883 FUQ917883 GEM917883 GOI917883 GYE917883 HIA917883 HRW917883 IBS917883 ILO917883 IVK917883 JFG917883 JPC917883 JYY917883 KIU917883 KSQ917883 LCM917883 LMI917883 LWE917883 MGA917883 MPW917883 MZS917883 NJO917883 NTK917883 ODG917883 ONC917883 OWY917883 PGU917883 PQQ917883 QAM917883 QKI917883 QUE917883 REA917883 RNW917883 RXS917883 SHO917883 SRK917883 TBG917883 TLC917883 TUY917883 UEU917883 UOQ917883 UYM917883 VII917883 VSE917883 WCA917883 WLW917883 WVS917883 K917895 JG917895 TC917895 ACY917895 AMU917895 AWQ917895 BGM917895 BQI917895 CAE917895 CKA917895 CTW917895 DDS917895 DNO917895 DXK917895 EHG917895 ERC917895 FAY917895 FKU917895 FUQ917895 GEM917895 GOI917895 GYE917895 HIA917895 HRW917895 IBS917895 ILO917895 IVK917895 JFG917895 JPC917895 JYY917895 KIU917895 KSQ917895 LCM917895 LMI917895 LWE917895 MGA917895 MPW917895 MZS917895 NJO917895 NTK917895 ODG917895 ONC917895 OWY917895 PGU917895 PQQ917895 QAM917895 QKI917895 QUE917895 REA917895 RNW917895 RXS917895 SHO917895 SRK917895 TBG917895 TLC917895 TUY917895 UEU917895 UOQ917895 UYM917895 VII917895 VSE917895 WCA917895 WLW917895 WVS917895 K917907 JG917907 TC917907 ACY917907 AMU917907 AWQ917907 BGM917907 BQI917907 CAE917907 CKA917907 CTW917907 DDS917907 DNO917907 DXK917907 EHG917907 ERC917907 FAY917907 FKU917907 FUQ917907 GEM917907 GOI917907 GYE917907 HIA917907 HRW917907 IBS917907 ILO917907 IVK917907 JFG917907 JPC917907 JYY917907 KIU917907 KSQ917907 LCM917907 LMI917907 LWE917907 MGA917907 MPW917907 MZS917907 NJO917907 NTK917907 ODG917907 ONC917907 OWY917907 PGU917907 PQQ917907 QAM917907 QKI917907 QUE917907 REA917907 RNW917907 RXS917907 SHO917907 SRK917907 TBG917907 TLC917907 TUY917907 UEU917907 UOQ917907 UYM917907 VII917907 VSE917907 WCA917907 WLW917907 WVS917907 K917919 JG917919 TC917919 ACY917919 AMU917919 AWQ917919 BGM917919 BQI917919 CAE917919 CKA917919 CTW917919 DDS917919 DNO917919 DXK917919 EHG917919 ERC917919 FAY917919 FKU917919 FUQ917919 GEM917919 GOI917919 GYE917919 HIA917919 HRW917919 IBS917919 ILO917919 IVK917919 JFG917919 JPC917919 JYY917919 KIU917919 KSQ917919 LCM917919 LMI917919 LWE917919 MGA917919 MPW917919 MZS917919 NJO917919 NTK917919 ODG917919 ONC917919 OWY917919 PGU917919 PQQ917919 QAM917919 QKI917919 QUE917919 REA917919 RNW917919 RXS917919 SHO917919 SRK917919 TBG917919 TLC917919 TUY917919 UEU917919 UOQ917919 UYM917919 VII917919 VSE917919 WCA917919 WLW917919 WVS917919 K917931 JG917931 TC917931 ACY917931 AMU917931 AWQ917931 BGM917931 BQI917931 CAE917931 CKA917931 CTW917931 DDS917931 DNO917931 DXK917931 EHG917931 ERC917931 FAY917931 FKU917931 FUQ917931 GEM917931 GOI917931 GYE917931 HIA917931 HRW917931 IBS917931 ILO917931 IVK917931 JFG917931 JPC917931 JYY917931 KIU917931 KSQ917931 LCM917931 LMI917931 LWE917931 MGA917931 MPW917931 MZS917931 NJO917931 NTK917931 ODG917931 ONC917931 OWY917931 PGU917931 PQQ917931 QAM917931 QKI917931 QUE917931 REA917931 RNW917931 RXS917931 SHO917931 SRK917931 TBG917931 TLC917931 TUY917931 UEU917931 UOQ917931 UYM917931 VII917931 VSE917931 WCA917931 WLW917931 WVS917931 K917943 JG917943 TC917943 ACY917943 AMU917943 AWQ917943 BGM917943 BQI917943 CAE917943 CKA917943 CTW917943 DDS917943 DNO917943 DXK917943 EHG917943 ERC917943 FAY917943 FKU917943 FUQ917943 GEM917943 GOI917943 GYE917943 HIA917943 HRW917943 IBS917943 ILO917943 IVK917943 JFG917943 JPC917943 JYY917943 KIU917943 KSQ917943 LCM917943 LMI917943 LWE917943 MGA917943 MPW917943 MZS917943 NJO917943 NTK917943 ODG917943 ONC917943 OWY917943 PGU917943 PQQ917943 QAM917943 QKI917943 QUE917943 REA917943 RNW917943 RXS917943 SHO917943 SRK917943 TBG917943 TLC917943 TUY917943 UEU917943 UOQ917943 UYM917943 VII917943 VSE917943 WCA917943 WLW917943 WVS917943 K917955 JG917955 TC917955 ACY917955 AMU917955 AWQ917955 BGM917955 BQI917955 CAE917955 CKA917955 CTW917955 DDS917955 DNO917955 DXK917955 EHG917955 ERC917955 FAY917955 FKU917955 FUQ917955 GEM917955 GOI917955 GYE917955 HIA917955 HRW917955 IBS917955 ILO917955 IVK917955 JFG917955 JPC917955 JYY917955 KIU917955 KSQ917955 LCM917955 LMI917955 LWE917955 MGA917955 MPW917955 MZS917955 NJO917955 NTK917955 ODG917955 ONC917955 OWY917955 PGU917955 PQQ917955 QAM917955 QKI917955 QUE917955 REA917955 RNW917955 RXS917955 SHO917955 SRK917955 TBG917955 TLC917955 TUY917955 UEU917955 UOQ917955 UYM917955 VII917955 VSE917955 WCA917955 WLW917955 WVS917955 K917967 JG917967 TC917967 ACY917967 AMU917967 AWQ917967 BGM917967 BQI917967 CAE917967 CKA917967 CTW917967 DDS917967 DNO917967 DXK917967 EHG917967 ERC917967 FAY917967 FKU917967 FUQ917967 GEM917967 GOI917967 GYE917967 HIA917967 HRW917967 IBS917967 ILO917967 IVK917967 JFG917967 JPC917967 JYY917967 KIU917967 KSQ917967 LCM917967 LMI917967 LWE917967 MGA917967 MPW917967 MZS917967 NJO917967 NTK917967 ODG917967 ONC917967 OWY917967 PGU917967 PQQ917967 QAM917967 QKI917967 QUE917967 REA917967 RNW917967 RXS917967 SHO917967 SRK917967 TBG917967 TLC917967 TUY917967 UEU917967 UOQ917967 UYM917967 VII917967 VSE917967 WCA917967 WLW917967 WVS917967 K983347 JG983347 TC983347 ACY983347 AMU983347 AWQ983347 BGM983347 BQI983347 CAE983347 CKA983347 CTW983347 DDS983347 DNO983347 DXK983347 EHG983347 ERC983347 FAY983347 FKU983347 FUQ983347 GEM983347 GOI983347 GYE983347 HIA983347 HRW983347 IBS983347 ILO983347 IVK983347 JFG983347 JPC983347 JYY983347 KIU983347 KSQ983347 LCM983347 LMI983347 LWE983347 MGA983347 MPW983347 MZS983347 NJO983347 NTK983347 ODG983347 ONC983347 OWY983347 PGU983347 PQQ983347 QAM983347 QKI983347 QUE983347 REA983347 RNW983347 RXS983347 SHO983347 SRK983347 TBG983347 TLC983347 TUY983347 UEU983347 UOQ983347 UYM983347 VII983347 VSE983347 WCA983347 WLW983347 WVS983347 K983359 JG983359 TC983359 ACY983359 AMU983359 AWQ983359 BGM983359 BQI983359 CAE983359 CKA983359 CTW983359 DDS983359 DNO983359 DXK983359 EHG983359 ERC983359 FAY983359 FKU983359 FUQ983359 GEM983359 GOI983359 GYE983359 HIA983359 HRW983359 IBS983359 ILO983359 IVK983359 JFG983359 JPC983359 JYY983359 KIU983359 KSQ983359 LCM983359 LMI983359 LWE983359 MGA983359 MPW983359 MZS983359 NJO983359 NTK983359 ODG983359 ONC983359 OWY983359 PGU983359 PQQ983359 QAM983359 QKI983359 QUE983359 REA983359 RNW983359 RXS983359 SHO983359 SRK983359 TBG983359 TLC983359 TUY983359 UEU983359 UOQ983359 UYM983359 VII983359 VSE983359 WCA983359 WLW983359 WVS983359 K983371 JG983371 TC983371 ACY983371 AMU983371 AWQ983371 BGM983371 BQI983371 CAE983371 CKA983371 CTW983371 DDS983371 DNO983371 DXK983371 EHG983371 ERC983371 FAY983371 FKU983371 FUQ983371 GEM983371 GOI983371 GYE983371 HIA983371 HRW983371 IBS983371 ILO983371 IVK983371 JFG983371 JPC983371 JYY983371 KIU983371 KSQ983371 LCM983371 LMI983371 LWE983371 MGA983371 MPW983371 MZS983371 NJO983371 NTK983371 ODG983371 ONC983371 OWY983371 PGU983371 PQQ983371 QAM983371 QKI983371 QUE983371 REA983371 RNW983371 RXS983371 SHO983371 SRK983371 TBG983371 TLC983371 TUY983371 UEU983371 UOQ983371 UYM983371 VII983371 VSE983371 WCA983371 WLW983371 WVS983371 K983383 JG983383 TC983383 ACY983383 AMU983383 AWQ983383 BGM983383 BQI983383 CAE983383 CKA983383 CTW983383 DDS983383 DNO983383 DXK983383 EHG983383 ERC983383 FAY983383 FKU983383 FUQ983383 GEM983383 GOI983383 GYE983383 HIA983383 HRW983383 IBS983383 ILO983383 IVK983383 JFG983383 JPC983383 JYY983383 KIU983383 KSQ983383 LCM983383 LMI983383 LWE983383 MGA983383 MPW983383 MZS983383 NJO983383 NTK983383 ODG983383 ONC983383 OWY983383 PGU983383 PQQ983383 QAM983383 QKI983383 QUE983383 REA983383 RNW983383 RXS983383 SHO983383 SRK983383 TBG983383 TLC983383 TUY983383 UEU983383 UOQ983383 UYM983383 VII983383 VSE983383 WCA983383 WLW983383 WVS983383 K983395 JG983395 TC983395 ACY983395 AMU983395 AWQ983395 BGM983395 BQI983395 CAE983395 CKA983395 CTW983395 DDS983395 DNO983395 DXK983395 EHG983395 ERC983395 FAY983395 FKU983395 FUQ983395 GEM983395 GOI983395 GYE983395 HIA983395 HRW983395 IBS983395 ILO983395 IVK983395 JFG983395 JPC983395 JYY983395 KIU983395 KSQ983395 LCM983395 LMI983395 LWE983395 MGA983395 MPW983395 MZS983395 NJO983395 NTK983395 ODG983395 ONC983395 OWY983395 PGU983395 PQQ983395 QAM983395 QKI983395 QUE983395 REA983395 RNW983395 RXS983395 SHO983395 SRK983395 TBG983395 TLC983395 TUY983395 UEU983395 UOQ983395 UYM983395 VII983395 VSE983395 WCA983395 WLW983395 WVS983395 K983407 JG983407 TC983407 ACY983407 AMU983407 AWQ983407 BGM983407 BQI983407 CAE983407 CKA983407 CTW983407 DDS983407 DNO983407 DXK983407 EHG983407 ERC983407 FAY983407 FKU983407 FUQ983407 GEM983407 GOI983407 GYE983407 HIA983407 HRW983407 IBS983407 ILO983407 IVK983407 JFG983407 JPC983407 JYY983407 KIU983407 KSQ983407 LCM983407 LMI983407 LWE983407 MGA983407 MPW983407 MZS983407 NJO983407 NTK983407 ODG983407 ONC983407 OWY983407 PGU983407 PQQ983407 QAM983407 QKI983407 QUE983407 REA983407 RNW983407 RXS983407 SHO983407 SRK983407 TBG983407 TLC983407 TUY983407 UEU983407 UOQ983407 UYM983407 VII983407 VSE983407 WCA983407 WLW983407 WVS983407 K983419 JG983419 TC983419 ACY983419 AMU983419 AWQ983419 BGM983419 BQI983419 CAE983419 CKA983419 CTW983419 DDS983419 DNO983419 DXK983419 EHG983419 ERC983419 FAY983419 FKU983419 FUQ983419 GEM983419 GOI983419 GYE983419 HIA983419 HRW983419 IBS983419 ILO983419 IVK983419 JFG983419 JPC983419 JYY983419 KIU983419 KSQ983419 LCM983419 LMI983419 LWE983419 MGA983419 MPW983419 MZS983419 NJO983419 NTK983419 ODG983419 ONC983419 OWY983419 PGU983419 PQQ983419 QAM983419 QKI983419 QUE983419 REA983419 RNW983419 RXS983419 SHO983419 SRK983419 TBG983419 TLC983419 TUY983419 UEU983419 UOQ983419 UYM983419 VII983419 VSE983419 WCA983419 WLW983419 WVS983419 K983431 JG983431 TC983431 ACY983431 AMU983431 AWQ983431 BGM983431 BQI983431 CAE983431 CKA983431 CTW983431 DDS983431 DNO983431 DXK983431 EHG983431 ERC983431 FAY983431 FKU983431 FUQ983431 GEM983431 GOI983431 GYE983431 HIA983431 HRW983431 IBS983431 ILO983431 IVK983431 JFG983431 JPC983431 JYY983431 KIU983431 KSQ983431 LCM983431 LMI983431 LWE983431 MGA983431 MPW983431 MZS983431 NJO983431 NTK983431 ODG983431 ONC983431 OWY983431 PGU983431 PQQ983431 QAM983431 QKI983431 QUE983431 REA983431 RNW983431 RXS983431 SHO983431 SRK983431 TBG983431 TLC983431 TUY983431 UEU983431 UOQ983431 UYM983431 VII983431 VSE983431 WCA983431 WLW983431 WVS983431 K983443 JG983443 TC983443 ACY983443 AMU983443 AWQ983443 BGM983443 BQI983443 CAE983443 CKA983443 CTW983443 DDS983443 DNO983443 DXK983443 EHG983443 ERC983443 FAY983443 FKU983443 FUQ983443 GEM983443 GOI983443 GYE983443 HIA983443 HRW983443 IBS983443 ILO983443 IVK983443 JFG983443 JPC983443 JYY983443 KIU983443 KSQ983443 LCM983443 LMI983443 LWE983443 MGA983443 MPW983443 MZS983443 NJO983443 NTK983443 ODG983443 ONC983443 OWY983443 PGU983443 PQQ983443 QAM983443 QKI983443 QUE983443 REA983443 RNW983443 RXS983443 SHO983443 SRK983443 TBG983443 TLC983443 TUY983443 UEU983443 UOQ983443 UYM983443 VII983443 VSE983443 WCA983443 WLW983443 WVS983443 K983455 JG983455 TC983455 ACY983455 AMU983455 AWQ983455 BGM983455 BQI983455 CAE983455 CKA983455 CTW983455 DDS983455 DNO983455 DXK983455 EHG983455 ERC983455 FAY983455 FKU983455 FUQ983455 GEM983455 GOI983455 GYE983455 HIA983455 HRW983455 IBS983455 ILO983455 IVK983455 JFG983455 JPC983455 JYY983455 KIU983455 KSQ983455 LCM983455 LMI983455 LWE983455 MGA983455 MPW983455 MZS983455 NJO983455 NTK983455 ODG983455 ONC983455 OWY983455 PGU983455 PQQ983455 QAM983455 QKI983455 QUE983455 REA983455 RNW983455 RXS983455 SHO983455 SRK983455 TBG983455 TLC983455 TUY983455 UEU983455 UOQ983455 UYM983455 VII983455 VSE983455 WCA983455 WLW983455 WVS983455 K983467 JG983467 TC983467 ACY983467 AMU983467 AWQ983467 BGM983467 BQI983467 CAE983467 CKA983467 CTW983467 DDS983467 DNO983467 DXK983467 EHG983467 ERC983467 FAY983467 FKU983467 FUQ983467 GEM983467 GOI983467 GYE983467 HIA983467 HRW983467 IBS983467 ILO983467 IVK983467 JFG983467 JPC983467 JYY983467 KIU983467 KSQ983467 LCM983467 LMI983467 LWE983467 MGA983467 MPW983467 MZS983467 NJO983467 NTK983467 ODG983467 ONC983467 OWY983467 PGU983467 PQQ983467 QAM983467 QKI983467 QUE983467 REA983467 RNW983467 RXS983467 SHO983467 SRK983467 TBG983467 TLC983467 TUY983467 UEU983467 UOQ983467 UYM983467 VII983467 VSE983467 WCA983467 WLW983467 WVS983467 K983479 JG983479 TC983479 ACY983479 AMU983479 AWQ983479 BGM983479 BQI983479 CAE983479 CKA983479 CTW983479 DDS983479 DNO983479 DXK983479 EHG983479 ERC983479 FAY983479 FKU983479 FUQ983479 GEM983479 GOI983479 GYE983479 HIA983479 HRW983479 IBS983479 ILO983479 IVK983479 JFG983479 JPC983479 JYY983479 KIU983479 KSQ983479 LCM983479 LMI983479 LWE983479 MGA983479 MPW983479 MZS983479 NJO983479 NTK983479 ODG983479 ONC983479 OWY983479 PGU983479 PQQ983479 QAM983479 QKI983479 QUE983479 REA983479 RNW983479 RXS983479 SHO983479 SRK983479 TBG983479 TLC983479 TUY983479 UEU983479 UOQ983479 UYM983479 VII983479 VSE983479 WCA983479 WLW983479 WVS983479 K983491 JG983491 TC983491 ACY983491 AMU983491 AWQ983491 BGM983491 BQI983491 CAE983491 CKA983491 CTW983491 DDS983491 DNO983491 DXK983491 EHG983491 ERC983491 FAY983491 FKU983491 FUQ983491 GEM983491 GOI983491 GYE983491 HIA983491 HRW983491 IBS983491 ILO983491 IVK983491 JFG983491 JPC983491 JYY983491 KIU983491 KSQ983491 LCM983491 LMI983491 LWE983491 MGA983491 MPW983491 MZS983491 NJO983491 NTK983491 ODG983491 ONC983491 OWY983491 PGU983491 PQQ983491 QAM983491 QKI983491 QUE983491 REA983491 RNW983491 RXS983491 SHO983491 SRK983491 TBG983491 TLC983491 TUY983491 UEU983491 UOQ983491 UYM983491 VII983491 VSE983491 WCA983491 WLW983491 WVS983491 K983503 JG983503 TC983503 ACY983503 AMU983503 AWQ983503 BGM983503 BQI983503 CAE983503 CKA983503 CTW983503 DDS983503 DNO983503 DXK983503 EHG983503 ERC983503 FAY983503 FKU983503 FUQ983503 GEM983503 GOI983503 GYE983503 HIA983503 HRW983503 IBS983503 ILO983503 IVK983503 JFG983503 JPC983503 JYY983503 KIU983503 KSQ983503 LCM983503 LMI983503 LWE983503 MGA983503 MPW983503 MZS983503 NJO983503 NTK983503 ODG983503 ONC983503 OWY983503 PGU983503 PQQ983503 QAM983503 QKI983503 QUE983503 REA983503 RNW983503 RXS983503 SHO983503 SRK983503 TBG983503 TLC983503 TUY983503 UEU983503 UOQ983503 UYM983503 VII983503 VSE983503 WCA983503 WLW983503 WVS983503"/>
  </dataValidations>
  <pageMargins left="0.04" right="0.04" top="0.04" bottom="0.04" header="0.04" footer="0.04"/>
  <pageSetup paperSize="9" orientation="landscape"/>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tabColor rgb="FFFF0000"/>
    <pageSetUpPr fitToPage="1"/>
  </sheetPr>
  <dimension ref="A1:X48"/>
  <sheetViews>
    <sheetView topLeftCell="A19" workbookViewId="0">
      <selection activeCell="G40" sqref="G40"/>
    </sheetView>
  </sheetViews>
  <sheetFormatPr defaultColWidth="9" defaultRowHeight="12"/>
  <cols>
    <col min="1" max="1" width="1.25" style="270" customWidth="1"/>
    <col min="2" max="2" width="9" style="271"/>
    <col min="3" max="3" width="9.25" style="272"/>
    <col min="4" max="6" width="11.125" style="270"/>
    <col min="7" max="23" width="7.625" style="270" customWidth="1"/>
    <col min="24" max="16384" width="9" style="270"/>
  </cols>
  <sheetData>
    <row r="1" ht="12.75"/>
    <row r="2" spans="2:19">
      <c r="B2" s="273" t="s">
        <v>380</v>
      </c>
      <c r="C2" s="274"/>
      <c r="D2" s="275" t="str">
        <f>'0.结构参数'!$B5</f>
        <v>西U10</v>
      </c>
      <c r="E2" s="275" t="str">
        <f>'0.结构参数'!$B6</f>
        <v>西U9</v>
      </c>
      <c r="F2" s="275" t="str">
        <f>'0.结构参数'!$B7</f>
        <v>西U8</v>
      </c>
      <c r="G2" s="275" t="str">
        <f>'0.结构参数'!$B8</f>
        <v>西U7</v>
      </c>
      <c r="H2" s="275" t="str">
        <f>'0.结构参数'!$B9</f>
        <v>西U6</v>
      </c>
      <c r="I2" s="275" t="str">
        <f>'0.结构参数'!$B10</f>
        <v>西U5</v>
      </c>
      <c r="J2" s="275" t="str">
        <f>'0.结构参数'!$B11</f>
        <v>西U4</v>
      </c>
      <c r="K2" s="275" t="str">
        <f>'0.结构参数'!$B12</f>
        <v>西U3</v>
      </c>
      <c r="L2" s="275" t="str">
        <f>'0.结构参数'!$B13</f>
        <v>西U2</v>
      </c>
      <c r="M2" s="275" t="str">
        <f>'0.结构参数'!$B14</f>
        <v>西U1</v>
      </c>
      <c r="N2" s="275" t="str">
        <f>'0.结构参数'!$B15</f>
        <v>东U1</v>
      </c>
      <c r="O2" s="275" t="str">
        <f>'0.结构参数'!$B16</f>
        <v>东U2</v>
      </c>
      <c r="P2" s="275" t="str">
        <f>'0.结构参数'!$B17</f>
        <v>东U3</v>
      </c>
      <c r="Q2" s="275" t="str">
        <f>'0.结构参数'!$B18</f>
        <v>东U4</v>
      </c>
      <c r="R2" s="275" t="str">
        <f>'0.结构参数'!$B19</f>
        <v>东U5</v>
      </c>
      <c r="S2" s="316" t="str">
        <f>'0.结构参数'!$B20</f>
        <v>东U6</v>
      </c>
    </row>
    <row r="3" spans="2:19">
      <c r="B3" s="276" t="s">
        <v>381</v>
      </c>
      <c r="C3" s="277"/>
      <c r="D3" s="278">
        <f>'0.结构参数'!$D41</f>
        <v>20</v>
      </c>
      <c r="E3" s="278">
        <f>'0.结构参数'!$D42</f>
        <v>20</v>
      </c>
      <c r="F3" s="278">
        <f>'0.结构参数'!$D43</f>
        <v>20</v>
      </c>
      <c r="G3" s="278">
        <f>'0.结构参数'!$D44</f>
        <v>20</v>
      </c>
      <c r="H3" s="278">
        <f>'0.结构参数'!$D45</f>
        <v>20</v>
      </c>
      <c r="I3" s="278">
        <f>'0.结构参数'!$D46</f>
        <v>20</v>
      </c>
      <c r="J3" s="278">
        <f>'0.结构参数'!$D47</f>
        <v>20</v>
      </c>
      <c r="K3" s="278">
        <f>'0.结构参数'!$D48</f>
        <v>20</v>
      </c>
      <c r="L3" s="278">
        <f>'0.结构参数'!$D49</f>
        <v>20</v>
      </c>
      <c r="M3" s="278">
        <f>'0.结构参数'!$D50</f>
        <v>25</v>
      </c>
      <c r="N3" s="278">
        <f>'0.结构参数'!$D51</f>
        <v>8</v>
      </c>
      <c r="O3" s="278">
        <f>'0.结构参数'!$D52</f>
        <v>20</v>
      </c>
      <c r="P3" s="278">
        <f>'0.结构参数'!$D53</f>
        <v>20</v>
      </c>
      <c r="Q3" s="278">
        <f>'0.结构参数'!$D54</f>
        <v>20</v>
      </c>
      <c r="R3" s="278">
        <f>'0.结构参数'!$D55</f>
        <v>20</v>
      </c>
      <c r="S3" s="317">
        <f>'0.结构参数'!$D56</f>
        <v>20</v>
      </c>
    </row>
    <row r="4" spans="2:19">
      <c r="B4" s="279" t="s">
        <v>382</v>
      </c>
      <c r="C4" s="277" t="s">
        <v>383</v>
      </c>
      <c r="D4" s="280">
        <f>('0.结构参数'!$I41+'0.结构参数'!$J41)/2</f>
        <v>1.45563</v>
      </c>
      <c r="E4" s="280">
        <f>('0.结构参数'!$I42+'0.结构参数'!$J42)/2</f>
        <v>1.892875</v>
      </c>
      <c r="F4" s="280">
        <f>('0.结构参数'!$I43+'0.结构参数'!$J43)/2</f>
        <v>2.56948</v>
      </c>
      <c r="G4" s="280">
        <f>('0.结构参数'!$I44+'0.结构参数'!$J44)/2</f>
        <v>3.36065</v>
      </c>
      <c r="H4" s="280">
        <f>('0.结构参数'!$I45+'0.结构参数'!$J45)/2</f>
        <v>4.151815</v>
      </c>
      <c r="I4" s="280">
        <f>('0.结构参数'!$I46+'0.结构参数'!$J46)/2</f>
        <v>4.94298</v>
      </c>
      <c r="J4" s="280">
        <f>('0.结构参数'!$I47+'0.结构参数'!$J47)/2</f>
        <v>5.73415</v>
      </c>
      <c r="K4" s="280">
        <f>('0.结构参数'!$I48+'0.结构参数'!$J48)/2</f>
        <v>6.41179</v>
      </c>
      <c r="L4" s="280">
        <f>('0.结构参数'!$I49+'0.结构参数'!$J49)/2</f>
        <v>6.97556</v>
      </c>
      <c r="M4" s="280">
        <f>('0.结构参数'!$I50+'0.结构参数'!$J50)/2</f>
        <v>7.25702</v>
      </c>
      <c r="N4" s="280">
        <f>('0.结构参数'!$I51+'0.结构参数'!$J51)/2</f>
        <v>7.37547</v>
      </c>
      <c r="O4" s="280">
        <f>('0.结构参数'!$I52+'0.结构参数'!$J52)/2</f>
        <v>7.06732</v>
      </c>
      <c r="P4" s="280">
        <f>('0.结构参数'!$I53+'0.结构参数'!$J53)/2</f>
        <v>6.78347</v>
      </c>
      <c r="Q4" s="280">
        <f>('0.结构参数'!$I54+'0.结构参数'!$J54)/2</f>
        <v>6.10428</v>
      </c>
      <c r="R4" s="280">
        <f>('0.结构参数'!$I55+'0.结构参数'!$J55)/2</f>
        <v>5.3131</v>
      </c>
      <c r="S4" s="318">
        <f>('0.结构参数'!$I56+'0.结构参数'!$J56)/2</f>
        <v>4.52191</v>
      </c>
    </row>
    <row r="5" ht="13.5" customHeight="1" spans="2:20">
      <c r="B5" s="279"/>
      <c r="C5" s="277" t="s">
        <v>384</v>
      </c>
      <c r="D5" s="280">
        <f>'0.结构参数'!$L41</f>
        <v>0.3</v>
      </c>
      <c r="E5" s="280">
        <f>'0.结构参数'!$L42</f>
        <v>0.3</v>
      </c>
      <c r="F5" s="280">
        <f>'0.结构参数'!$L43</f>
        <v>0.3</v>
      </c>
      <c r="G5" s="280">
        <f>'0.结构参数'!$L44</f>
        <v>0.4</v>
      </c>
      <c r="H5" s="280">
        <f>'0.结构参数'!$L45</f>
        <v>0.5</v>
      </c>
      <c r="I5" s="280">
        <f>'0.结构参数'!$L46</f>
        <v>0.6</v>
      </c>
      <c r="J5" s="280">
        <f>'0.结构参数'!$L47</f>
        <v>0.6</v>
      </c>
      <c r="K5" s="280">
        <f>'0.结构参数'!$L48</f>
        <v>0.7</v>
      </c>
      <c r="L5" s="280">
        <f>'0.结构参数'!$L49</f>
        <v>0.7</v>
      </c>
      <c r="M5" s="280">
        <f>'0.结构参数'!$L50</f>
        <v>0.7</v>
      </c>
      <c r="N5" s="280">
        <f>'0.结构参数'!$L51</f>
        <v>0.8</v>
      </c>
      <c r="O5" s="280">
        <f>'0.结构参数'!$L52</f>
        <v>0.7</v>
      </c>
      <c r="P5" s="280">
        <f>'0.结构参数'!$L53</f>
        <v>0.7</v>
      </c>
      <c r="Q5" s="280">
        <f>'0.结构参数'!$L54</f>
        <v>0.6</v>
      </c>
      <c r="R5" s="280">
        <f>'0.结构参数'!$L55</f>
        <v>0.6</v>
      </c>
      <c r="S5" s="318">
        <f>'0.结构参数'!$L56</f>
        <v>0.5</v>
      </c>
      <c r="T5" s="319"/>
    </row>
    <row r="6" ht="13.5" customHeight="1" spans="2:19">
      <c r="B6" s="279"/>
      <c r="C6" s="277" t="s">
        <v>385</v>
      </c>
      <c r="D6" s="280">
        <f>('0.结构参数'!$M41+'0.结构参数'!$N41)/2</f>
        <v>23.81</v>
      </c>
      <c r="E6" s="280">
        <f>('0.结构参数'!$M42+'0.结构参数'!$N42)/2</f>
        <v>23.1</v>
      </c>
      <c r="F6" s="280">
        <f>('0.结构参数'!$M43+'0.结构参数'!$N43)/2</f>
        <v>22.85</v>
      </c>
      <c r="G6" s="280">
        <f>('0.结构参数'!$M44+'0.结构参数'!$N44)/2</f>
        <v>23.05</v>
      </c>
      <c r="H6" s="280">
        <f>('0.结构参数'!$M45+'0.结构参数'!$N45)/2</f>
        <v>23.25</v>
      </c>
      <c r="I6" s="280">
        <f>('0.结构参数'!$M46+'0.结构参数'!$N46)/2</f>
        <v>23.45</v>
      </c>
      <c r="J6" s="280">
        <f>('0.结构参数'!$M47+'0.结构参数'!$N47)/2</f>
        <v>23.45</v>
      </c>
      <c r="K6" s="280">
        <f>('0.结构参数'!$M48+'0.结构参数'!$N48)/2</f>
        <v>23.65</v>
      </c>
      <c r="L6" s="280">
        <f>('0.结构参数'!$M49+'0.结构参数'!$N49)/2</f>
        <v>23.65</v>
      </c>
      <c r="M6" s="280">
        <f>('0.结构参数'!$M50+'0.结构参数'!$N50)/2</f>
        <v>23.65</v>
      </c>
      <c r="N6" s="280">
        <f>('0.结构参数'!$M51+'0.结构参数'!$N51)/2</f>
        <v>23.85</v>
      </c>
      <c r="O6" s="280">
        <f>('0.结构参数'!$M52+'0.结构参数'!$N52)/2</f>
        <v>23.65</v>
      </c>
      <c r="P6" s="280">
        <f>('0.结构参数'!$M53+'0.结构参数'!$N53)/2</f>
        <v>23.65</v>
      </c>
      <c r="Q6" s="280">
        <f>('0.结构参数'!$M54+'0.结构参数'!$N54)/2</f>
        <v>23.45</v>
      </c>
      <c r="R6" s="280">
        <f>('0.结构参数'!$M55+'0.结构参数'!$N55)/2</f>
        <v>23.45</v>
      </c>
      <c r="S6" s="318">
        <f>('0.结构参数'!$M56+'0.结构参数'!$N56)/2</f>
        <v>23.25</v>
      </c>
    </row>
    <row r="7" ht="13.5" customHeight="1" spans="2:19">
      <c r="B7" s="279"/>
      <c r="C7" s="277" t="s">
        <v>60</v>
      </c>
      <c r="D7" s="280">
        <f>'0.结构参数'!$K41</f>
        <v>0.4</v>
      </c>
      <c r="E7" s="280">
        <f>'0.结构参数'!$K42</f>
        <v>0.4</v>
      </c>
      <c r="F7" s="280">
        <f>'0.结构参数'!$K43</f>
        <v>0.4</v>
      </c>
      <c r="G7" s="280">
        <f>'0.结构参数'!$K44</f>
        <v>0.5</v>
      </c>
      <c r="H7" s="280">
        <f>'0.结构参数'!$K45</f>
        <v>0.6</v>
      </c>
      <c r="I7" s="280">
        <f>'0.结构参数'!$K46</f>
        <v>0.7</v>
      </c>
      <c r="J7" s="280">
        <f>'0.结构参数'!$K47</f>
        <v>0.7</v>
      </c>
      <c r="K7" s="280">
        <f>'0.结构参数'!$K48</f>
        <v>0.8</v>
      </c>
      <c r="L7" s="280">
        <f>'0.结构参数'!$K49</f>
        <v>0.8</v>
      </c>
      <c r="M7" s="280">
        <f>'0.结构参数'!$K50</f>
        <v>0.8</v>
      </c>
      <c r="N7" s="280">
        <f>'0.结构参数'!$K51</f>
        <v>0.9</v>
      </c>
      <c r="O7" s="280">
        <f>'0.结构参数'!$K52</f>
        <v>0.8</v>
      </c>
      <c r="P7" s="280">
        <f>'0.结构参数'!$K53</f>
        <v>0.8</v>
      </c>
      <c r="Q7" s="280">
        <f>'0.结构参数'!$K54</f>
        <v>0.7</v>
      </c>
      <c r="R7" s="280">
        <f>'0.结构参数'!$K55</f>
        <v>0.7</v>
      </c>
      <c r="S7" s="318">
        <f>'0.结构参数'!$K56</f>
        <v>0.6</v>
      </c>
    </row>
    <row r="8" spans="2:19">
      <c r="B8" s="279" t="s">
        <v>8</v>
      </c>
      <c r="C8" s="277" t="s">
        <v>386</v>
      </c>
      <c r="D8" s="280">
        <f>('0.结构参数'!$T41+'0.结构参数'!$U41)/2</f>
        <v>1.65572</v>
      </c>
      <c r="E8" s="280">
        <f>('0.结构参数'!$T42+'0.结构参数'!$U42)/2</f>
        <v>1.65589</v>
      </c>
      <c r="F8" s="280">
        <f>('0.结构参数'!$T43+'0.结构参数'!$U43)/2</f>
        <v>1.60003</v>
      </c>
      <c r="G8" s="280">
        <f>('0.结构参数'!$T44+'0.结构参数'!$U44)/2</f>
        <v>1.60005</v>
      </c>
      <c r="H8" s="280">
        <f>('0.结构参数'!$T45+'0.结构参数'!$U45)/2</f>
        <v>1.600035</v>
      </c>
      <c r="I8" s="280">
        <f>('0.结构参数'!$T46+'0.结构参数'!$U46)/2</f>
        <v>1.60001</v>
      </c>
      <c r="J8" s="280">
        <f>('0.结构参数'!$T47+'0.结构参数'!$U47)/2</f>
        <v>1.63162</v>
      </c>
      <c r="K8" s="280">
        <f>('0.结构参数'!$T48+'0.结构参数'!$U48)/2</f>
        <v>1.6895</v>
      </c>
      <c r="L8" s="280">
        <f>('0.结构参数'!$T49+'0.结构参数'!$U499)/2</f>
        <v>1.10788</v>
      </c>
      <c r="M8" s="280">
        <f>('0.结构参数'!$T50+'0.结构参数'!$U50)/2</f>
        <v>1.964435</v>
      </c>
      <c r="N8" s="280">
        <f>('0.结构参数'!$T51+'0.结构参数'!$U51)/2</f>
        <v>2.32131</v>
      </c>
      <c r="O8" s="280">
        <f>('0.结构参数'!$T52+'0.结构参数'!$U52)/2</f>
        <v>1.954065</v>
      </c>
      <c r="P8" s="280">
        <f>('0.结构参数'!$T53+'0.结构参数'!$U53)/2</f>
        <v>1.746355</v>
      </c>
      <c r="Q8" s="280">
        <f>('0.结构参数'!$T54+'0.结构参数'!$U54)/2</f>
        <v>1.648985</v>
      </c>
      <c r="R8" s="280">
        <f>('0.结构参数'!$T55+'0.结构参数'!$U55)/2</f>
        <v>1.6</v>
      </c>
      <c r="S8" s="318">
        <f>('0.结构参数'!$T56+'0.结构参数'!$U56)/2</f>
        <v>1.6</v>
      </c>
    </row>
    <row r="9" spans="2:19">
      <c r="B9" s="279"/>
      <c r="C9" s="277" t="s">
        <v>387</v>
      </c>
      <c r="D9" s="280">
        <f>('0.结构参数'!$V41+'0.结构参数'!$W41)/2</f>
        <v>0.45</v>
      </c>
      <c r="E9" s="280">
        <f>('0.结构参数'!$V42+'0.结构参数'!$W42)/2</f>
        <v>0.45</v>
      </c>
      <c r="F9" s="280">
        <f>('0.结构参数'!$V43+'0.结构参数'!$W43)/2</f>
        <v>0.45</v>
      </c>
      <c r="G9" s="280">
        <f>('0.结构参数'!$V44+'0.结构参数'!$W44)/2</f>
        <v>0.45</v>
      </c>
      <c r="H9" s="280">
        <f>('0.结构参数'!$V45+'0.结构参数'!$W45)/2</f>
        <v>0.45</v>
      </c>
      <c r="I9" s="280">
        <f>('0.结构参数'!$V46+'0.结构参数'!$W46)/2</f>
        <v>0.45</v>
      </c>
      <c r="J9" s="280">
        <f>('0.结构参数'!$V47+'0.结构参数'!$W47)/2</f>
        <v>0.45</v>
      </c>
      <c r="K9" s="280">
        <f>('0.结构参数'!$V48+'0.结构参数'!$W48)/2</f>
        <v>0.45</v>
      </c>
      <c r="L9" s="280">
        <f>('0.结构参数'!$V49+'0.结构参数'!$W49)/2</f>
        <v>0.45</v>
      </c>
      <c r="M9" s="280">
        <f>('0.结构参数'!$V50+'0.结构参数'!$W50)/2</f>
        <v>0.45</v>
      </c>
      <c r="N9" s="280">
        <f>('0.结构参数'!$V51+'0.结构参数'!$W51)/2</f>
        <v>0.45</v>
      </c>
      <c r="O9" s="280">
        <f>('0.结构参数'!$V52+'0.结构参数'!$W52)/2</f>
        <v>0.45</v>
      </c>
      <c r="P9" s="280">
        <f>('0.结构参数'!$V53+'0.结构参数'!$W53)/2</f>
        <v>0.45</v>
      </c>
      <c r="Q9" s="280">
        <f>('0.结构参数'!$V54+'0.结构参数'!$W54)/2</f>
        <v>0.45</v>
      </c>
      <c r="R9" s="280">
        <f>('0.结构参数'!$V55+'0.结构参数'!$W55)/2</f>
        <v>0.45</v>
      </c>
      <c r="S9" s="318">
        <f>('0.结构参数'!$V56+'0.结构参数'!$W56)/2</f>
        <v>0.45</v>
      </c>
    </row>
    <row r="10" spans="2:19">
      <c r="B10" s="279" t="s">
        <v>388</v>
      </c>
      <c r="C10" s="277" t="s">
        <v>386</v>
      </c>
      <c r="D10" s="280">
        <f>('0.结构参数'!$O41+'0.结构参数'!$P41)/2</f>
        <v>1.358185</v>
      </c>
      <c r="E10" s="280">
        <f>('0.结构参数'!$O42+'0.结构参数'!$P42)/2</f>
        <v>1.447235</v>
      </c>
      <c r="F10" s="280">
        <f>('0.结构参数'!$O43+'0.结构参数'!$P43)/2</f>
        <v>1.62309</v>
      </c>
      <c r="G10" s="280">
        <f>('0.结构参数'!$O44+'0.结构参数'!$P44)/2</f>
        <v>1.91351</v>
      </c>
      <c r="H10" s="280">
        <f>('0.结构参数'!$O45+'0.结构参数'!$P45)/2</f>
        <v>2.203925</v>
      </c>
      <c r="I10" s="280">
        <f>('0.结构参数'!$O46+'0.结构参数'!$P46)/2</f>
        <v>2.49434</v>
      </c>
      <c r="J10" s="280">
        <f>('0.结构参数'!$O47+'0.结构参数'!$P47)/2</f>
        <v>2.78476</v>
      </c>
      <c r="K10" s="280">
        <f>('0.结构参数'!$O48+'0.结构参数'!$P48)/2</f>
        <v>2.96165</v>
      </c>
      <c r="L10" s="280">
        <f>('0.结构参数'!$O49+'0.结构参数'!$P49)/2</f>
        <v>3.072595</v>
      </c>
      <c r="M10" s="280">
        <f>('0.结构参数'!$O50+'0.结构参数'!$P50)/2</f>
        <v>3.05505</v>
      </c>
      <c r="N10" s="280">
        <f>('0.结构参数'!$O51+'0.结构参数'!$P51)/2</f>
        <v>3.32825</v>
      </c>
      <c r="O10" s="280">
        <f>('0.结构参数'!$O52+'0.结构参数'!$P52)/2</f>
        <v>3.13865</v>
      </c>
      <c r="P10" s="280">
        <f>('0.结构参数'!$O53+'0.结构参数'!$P53)/2</f>
        <v>3.013185</v>
      </c>
      <c r="Q10" s="280">
        <f>('0.结构参数'!$O54+'0.结构参数'!$P54)/2</f>
        <v>2.83436</v>
      </c>
      <c r="R10" s="280">
        <f>('0.结构参数'!$O55+'0.结构参数'!$P55)/2</f>
        <v>2.54393</v>
      </c>
      <c r="S10" s="318">
        <f>('0.结构参数'!$O56+'0.结构参数'!$P56)/2</f>
        <v>2.25349</v>
      </c>
    </row>
    <row r="11" spans="2:19">
      <c r="B11" s="279"/>
      <c r="C11" s="277" t="s">
        <v>387</v>
      </c>
      <c r="D11" s="280">
        <f>('0.结构参数'!$Q41+'0.结构参数'!$R41)/2</f>
        <v>1.75</v>
      </c>
      <c r="E11" s="280">
        <f>('0.结构参数'!$Q42+'0.结构参数'!$R42)/2</f>
        <v>1.75</v>
      </c>
      <c r="F11" s="280">
        <f>('0.结构参数'!$Q43+'0.结构参数'!$R43)/2</f>
        <v>1.75</v>
      </c>
      <c r="G11" s="280">
        <f>('0.结构参数'!$Q44+'0.结构参数'!$R44)/2</f>
        <v>1.75</v>
      </c>
      <c r="H11" s="280">
        <f>('0.结构参数'!$Q45+'0.结构参数'!$R45)/2</f>
        <v>1.75</v>
      </c>
      <c r="I11" s="280">
        <f>('0.结构参数'!$Q46+'0.结构参数'!$R46)/2</f>
        <v>1.75</v>
      </c>
      <c r="J11" s="280">
        <f>('0.结构参数'!$Q47+'0.结构参数'!$R47)/2</f>
        <v>1.75</v>
      </c>
      <c r="K11" s="280">
        <f>('0.结构参数'!$Q48+'0.结构参数'!$R48)/2</f>
        <v>1.75</v>
      </c>
      <c r="L11" s="280">
        <f>('0.结构参数'!$Q49+'0.结构参数'!$R49)/2</f>
        <v>1.75</v>
      </c>
      <c r="M11" s="280">
        <f>('0.结构参数'!$Q50+'0.结构参数'!$R50)/2</f>
        <v>1.75</v>
      </c>
      <c r="N11" s="280">
        <f>('0.结构参数'!$Q51+'0.结构参数'!$R51)/2</f>
        <v>1.75</v>
      </c>
      <c r="O11" s="280">
        <f>('0.结构参数'!$Q52+'0.结构参数'!$R52)/2</f>
        <v>1.75</v>
      </c>
      <c r="P11" s="280">
        <f>('0.结构参数'!$Q53+'0.结构参数'!$R53)/2</f>
        <v>1.75</v>
      </c>
      <c r="Q11" s="280">
        <f>('0.结构参数'!$Q54+'0.结构参数'!$R54)/2</f>
        <v>1.75</v>
      </c>
      <c r="R11" s="280">
        <f>('0.结构参数'!$Q55+'0.结构参数'!$R55)/2</f>
        <v>1.75</v>
      </c>
      <c r="S11" s="318">
        <f>('0.结构参数'!$Q56+'0.结构参数'!$R56)/2</f>
        <v>1.75</v>
      </c>
    </row>
    <row r="12" spans="2:19">
      <c r="B12" s="279" t="s">
        <v>389</v>
      </c>
      <c r="C12" s="277" t="s">
        <v>390</v>
      </c>
      <c r="D12" s="280">
        <v>0.9</v>
      </c>
      <c r="E12" s="280">
        <v>0.9</v>
      </c>
      <c r="F12" s="280">
        <v>0.9</v>
      </c>
      <c r="G12" s="280">
        <v>0.9</v>
      </c>
      <c r="H12" s="280">
        <v>0.9</v>
      </c>
      <c r="I12" s="280">
        <v>0.9</v>
      </c>
      <c r="J12" s="280">
        <v>0.9</v>
      </c>
      <c r="K12" s="280">
        <v>0.9</v>
      </c>
      <c r="L12" s="280">
        <v>0.9</v>
      </c>
      <c r="M12" s="280">
        <v>0.9</v>
      </c>
      <c r="N12" s="280">
        <v>0.9</v>
      </c>
      <c r="O12" s="280">
        <v>0.9</v>
      </c>
      <c r="P12" s="280">
        <v>0.9</v>
      </c>
      <c r="Q12" s="280">
        <v>0.9</v>
      </c>
      <c r="R12" s="280">
        <v>0.9</v>
      </c>
      <c r="S12" s="318">
        <v>0.9</v>
      </c>
    </row>
    <row r="13" spans="2:19">
      <c r="B13" s="279"/>
      <c r="C13" s="277" t="s">
        <v>391</v>
      </c>
      <c r="D13" s="281">
        <f>(D4*D5*2+D6*D7+D8*D9*2+D10*D11*2)*D3*25*D12</f>
        <v>7488.528075</v>
      </c>
      <c r="E13" s="281">
        <f t="shared" ref="E13:S13" si="0">(E4*E5*2+E6*E7+E8*E9*2+E10*E11*2)*E3*25*E12</f>
        <v>7619.106825</v>
      </c>
      <c r="F13" s="281">
        <f t="shared" si="0"/>
        <v>8011.1385</v>
      </c>
      <c r="G13" s="281">
        <f t="shared" si="0"/>
        <v>10057.8825</v>
      </c>
      <c r="H13" s="281">
        <f t="shared" si="0"/>
        <v>12265.0128</v>
      </c>
      <c r="I13" s="281">
        <f t="shared" si="0"/>
        <v>14632.54875</v>
      </c>
      <c r="J13" s="281">
        <f t="shared" si="0"/>
        <v>15529.9941</v>
      </c>
      <c r="K13" s="281">
        <f t="shared" si="0"/>
        <v>17902.27395</v>
      </c>
      <c r="L13" s="281">
        <f t="shared" si="0"/>
        <v>18196.631325</v>
      </c>
      <c r="M13" s="281">
        <f t="shared" si="0"/>
        <v>23366.52815625</v>
      </c>
      <c r="N13" s="281">
        <f t="shared" si="0"/>
        <v>8460.68508</v>
      </c>
      <c r="O13" s="281">
        <f t="shared" si="0"/>
        <v>18701.181675</v>
      </c>
      <c r="P13" s="281">
        <f t="shared" si="0"/>
        <v>18240.62625</v>
      </c>
      <c r="Q13" s="281">
        <f t="shared" si="0"/>
        <v>15815.017125</v>
      </c>
      <c r="R13" s="281">
        <f t="shared" si="0"/>
        <v>14910.51375</v>
      </c>
      <c r="S13" s="320">
        <f t="shared" si="0"/>
        <v>12509.60625</v>
      </c>
    </row>
    <row r="14" spans="2:19">
      <c r="B14" s="279" t="s">
        <v>392</v>
      </c>
      <c r="C14" s="277" t="s">
        <v>393</v>
      </c>
      <c r="D14" s="282">
        <f>D4-1.2</f>
        <v>0.25563</v>
      </c>
      <c r="E14" s="282">
        <f t="shared" ref="E14:S14" si="1">E4-1.2</f>
        <v>0.692875</v>
      </c>
      <c r="F14" s="282">
        <f t="shared" si="1"/>
        <v>1.36948</v>
      </c>
      <c r="G14" s="282">
        <f t="shared" si="1"/>
        <v>2.16065</v>
      </c>
      <c r="H14" s="282">
        <f t="shared" si="1"/>
        <v>2.951815</v>
      </c>
      <c r="I14" s="282">
        <f t="shared" si="1"/>
        <v>3.74298</v>
      </c>
      <c r="J14" s="282">
        <f t="shared" si="1"/>
        <v>4.53415</v>
      </c>
      <c r="K14" s="282">
        <f t="shared" si="1"/>
        <v>5.21179</v>
      </c>
      <c r="L14" s="282">
        <f t="shared" si="1"/>
        <v>5.77556</v>
      </c>
      <c r="M14" s="282">
        <f t="shared" si="1"/>
        <v>6.05702</v>
      </c>
      <c r="N14" s="282">
        <f t="shared" si="1"/>
        <v>6.17547</v>
      </c>
      <c r="O14" s="282">
        <f t="shared" si="1"/>
        <v>5.86732</v>
      </c>
      <c r="P14" s="282">
        <f t="shared" si="1"/>
        <v>5.58347</v>
      </c>
      <c r="Q14" s="282">
        <f t="shared" si="1"/>
        <v>4.90428</v>
      </c>
      <c r="R14" s="282">
        <f t="shared" si="1"/>
        <v>4.1131</v>
      </c>
      <c r="S14" s="321">
        <f t="shared" si="1"/>
        <v>3.32191</v>
      </c>
    </row>
    <row r="15" spans="2:19">
      <c r="B15" s="279"/>
      <c r="C15" s="277" t="s">
        <v>394</v>
      </c>
      <c r="D15" s="283">
        <f>D6</f>
        <v>23.81</v>
      </c>
      <c r="E15" s="283">
        <f t="shared" ref="E15:S15" si="2">E6</f>
        <v>23.1</v>
      </c>
      <c r="F15" s="283">
        <f t="shared" si="2"/>
        <v>22.85</v>
      </c>
      <c r="G15" s="283">
        <f t="shared" si="2"/>
        <v>23.05</v>
      </c>
      <c r="H15" s="283">
        <f t="shared" si="2"/>
        <v>23.25</v>
      </c>
      <c r="I15" s="283">
        <f t="shared" si="2"/>
        <v>23.45</v>
      </c>
      <c r="J15" s="283">
        <f t="shared" si="2"/>
        <v>23.45</v>
      </c>
      <c r="K15" s="283">
        <f t="shared" si="2"/>
        <v>23.65</v>
      </c>
      <c r="L15" s="283">
        <f t="shared" si="2"/>
        <v>23.65</v>
      </c>
      <c r="M15" s="283">
        <f t="shared" si="2"/>
        <v>23.65</v>
      </c>
      <c r="N15" s="283">
        <f t="shared" si="2"/>
        <v>23.85</v>
      </c>
      <c r="O15" s="283">
        <f t="shared" si="2"/>
        <v>23.65</v>
      </c>
      <c r="P15" s="283">
        <f t="shared" si="2"/>
        <v>23.65</v>
      </c>
      <c r="Q15" s="283">
        <f t="shared" si="2"/>
        <v>23.45</v>
      </c>
      <c r="R15" s="283">
        <f t="shared" si="2"/>
        <v>23.45</v>
      </c>
      <c r="S15" s="322">
        <f t="shared" si="2"/>
        <v>23.25</v>
      </c>
    </row>
    <row r="16" spans="2:19">
      <c r="B16" s="279"/>
      <c r="C16" s="277" t="s">
        <v>390</v>
      </c>
      <c r="D16" s="284">
        <v>1.2</v>
      </c>
      <c r="E16" s="284">
        <v>1.2</v>
      </c>
      <c r="F16" s="284">
        <v>1.2</v>
      </c>
      <c r="G16" s="284">
        <v>1.2</v>
      </c>
      <c r="H16" s="284">
        <v>1.2</v>
      </c>
      <c r="I16" s="284">
        <v>1.2</v>
      </c>
      <c r="J16" s="284">
        <v>1.2</v>
      </c>
      <c r="K16" s="284">
        <v>1.2</v>
      </c>
      <c r="L16" s="284">
        <v>1.2</v>
      </c>
      <c r="M16" s="284">
        <v>1.2</v>
      </c>
      <c r="N16" s="284">
        <v>1.2</v>
      </c>
      <c r="O16" s="284">
        <v>1.2</v>
      </c>
      <c r="P16" s="284">
        <v>1.2</v>
      </c>
      <c r="Q16" s="284">
        <v>1.2</v>
      </c>
      <c r="R16" s="284">
        <v>1.2</v>
      </c>
      <c r="S16" s="323">
        <v>1.2</v>
      </c>
    </row>
    <row r="17" spans="2:19">
      <c r="B17" s="279"/>
      <c r="C17" s="277" t="s">
        <v>392</v>
      </c>
      <c r="D17" s="284">
        <f>D14*D15*D3*10*D16</f>
        <v>1460.772072</v>
      </c>
      <c r="E17" s="284">
        <f t="shared" ref="E17:S17" si="3">E14*E15*E3*10*E16</f>
        <v>3841.299</v>
      </c>
      <c r="F17" s="284">
        <f t="shared" si="3"/>
        <v>7510.22832</v>
      </c>
      <c r="G17" s="284">
        <f t="shared" si="3"/>
        <v>11952.7158</v>
      </c>
      <c r="H17" s="284">
        <f t="shared" si="3"/>
        <v>16471.1277</v>
      </c>
      <c r="I17" s="284">
        <f t="shared" si="3"/>
        <v>21065.49144</v>
      </c>
      <c r="J17" s="284">
        <f t="shared" si="3"/>
        <v>25518.1962</v>
      </c>
      <c r="K17" s="284">
        <f t="shared" si="3"/>
        <v>29582.12004</v>
      </c>
      <c r="L17" s="284">
        <f t="shared" si="3"/>
        <v>32782.07856</v>
      </c>
      <c r="M17" s="284">
        <f t="shared" si="3"/>
        <v>42974.5569</v>
      </c>
      <c r="N17" s="284">
        <f t="shared" si="3"/>
        <v>14139.356112</v>
      </c>
      <c r="O17" s="284">
        <f t="shared" si="3"/>
        <v>33302.90832</v>
      </c>
      <c r="P17" s="284">
        <f t="shared" si="3"/>
        <v>31691.77572</v>
      </c>
      <c r="Q17" s="284">
        <f t="shared" si="3"/>
        <v>27601.28784</v>
      </c>
      <c r="R17" s="284">
        <f t="shared" si="3"/>
        <v>23148.5268</v>
      </c>
      <c r="S17" s="323">
        <f t="shared" si="3"/>
        <v>18536.2578</v>
      </c>
    </row>
    <row r="18" spans="2:19">
      <c r="B18" s="276" t="s">
        <v>395</v>
      </c>
      <c r="C18" s="277"/>
      <c r="D18" s="285" t="str">
        <f>IF(D17&gt;D13,"YES","NO")</f>
        <v>NO</v>
      </c>
      <c r="E18" s="285" t="str">
        <f>IF(E17&gt;E13,"YES","NO")</f>
        <v>NO</v>
      </c>
      <c r="F18" s="285" t="str">
        <f t="shared" ref="F18:S18" si="4">IF(F17&gt;F13,"YES","NO")</f>
        <v>NO</v>
      </c>
      <c r="G18" s="285" t="str">
        <f t="shared" si="4"/>
        <v>YES</v>
      </c>
      <c r="H18" s="285" t="str">
        <f t="shared" si="4"/>
        <v>YES</v>
      </c>
      <c r="I18" s="285" t="str">
        <f t="shared" si="4"/>
        <v>YES</v>
      </c>
      <c r="J18" s="285" t="str">
        <f t="shared" si="4"/>
        <v>YES</v>
      </c>
      <c r="K18" s="285" t="str">
        <f t="shared" si="4"/>
        <v>YES</v>
      </c>
      <c r="L18" s="285" t="str">
        <f t="shared" si="4"/>
        <v>YES</v>
      </c>
      <c r="M18" s="285" t="str">
        <f t="shared" si="4"/>
        <v>YES</v>
      </c>
      <c r="N18" s="285" t="str">
        <f t="shared" si="4"/>
        <v>YES</v>
      </c>
      <c r="O18" s="285" t="str">
        <f t="shared" si="4"/>
        <v>YES</v>
      </c>
      <c r="P18" s="285" t="str">
        <f t="shared" si="4"/>
        <v>YES</v>
      </c>
      <c r="Q18" s="285" t="str">
        <f t="shared" si="4"/>
        <v>YES</v>
      </c>
      <c r="R18" s="285" t="str">
        <f t="shared" si="4"/>
        <v>YES</v>
      </c>
      <c r="S18" s="324" t="str">
        <f t="shared" si="4"/>
        <v>YES</v>
      </c>
    </row>
    <row r="19" spans="2:19">
      <c r="B19" s="276" t="s">
        <v>396</v>
      </c>
      <c r="C19" s="277"/>
      <c r="D19" s="286">
        <v>15</v>
      </c>
      <c r="E19" s="286">
        <v>15</v>
      </c>
      <c r="F19" s="286">
        <v>15</v>
      </c>
      <c r="G19" s="286">
        <v>15</v>
      </c>
      <c r="H19" s="286">
        <v>15</v>
      </c>
      <c r="I19" s="286">
        <v>15</v>
      </c>
      <c r="J19" s="286">
        <v>15</v>
      </c>
      <c r="K19" s="286">
        <v>15</v>
      </c>
      <c r="L19" s="286">
        <v>15</v>
      </c>
      <c r="M19" s="286">
        <v>15</v>
      </c>
      <c r="N19" s="286">
        <v>15</v>
      </c>
      <c r="O19" s="286">
        <v>15</v>
      </c>
      <c r="P19" s="286">
        <v>15</v>
      </c>
      <c r="Q19" s="286">
        <v>15</v>
      </c>
      <c r="R19" s="286">
        <v>15</v>
      </c>
      <c r="S19" s="325">
        <v>15</v>
      </c>
    </row>
    <row r="20" spans="2:19">
      <c r="B20" s="276" t="s">
        <v>397</v>
      </c>
      <c r="C20" s="277"/>
      <c r="D20" s="286">
        <v>1</v>
      </c>
      <c r="E20" s="286">
        <v>1</v>
      </c>
      <c r="F20" s="286">
        <v>1</v>
      </c>
      <c r="G20" s="286">
        <v>1</v>
      </c>
      <c r="H20" s="286">
        <v>1</v>
      </c>
      <c r="I20" s="286">
        <v>1</v>
      </c>
      <c r="J20" s="286">
        <v>1</v>
      </c>
      <c r="K20" s="286">
        <v>1</v>
      </c>
      <c r="L20" s="286">
        <v>1</v>
      </c>
      <c r="M20" s="286">
        <v>1</v>
      </c>
      <c r="N20" s="286">
        <v>1</v>
      </c>
      <c r="O20" s="286">
        <v>1</v>
      </c>
      <c r="P20" s="286">
        <v>1</v>
      </c>
      <c r="Q20" s="286">
        <v>1</v>
      </c>
      <c r="R20" s="286">
        <v>1</v>
      </c>
      <c r="S20" s="325">
        <v>1</v>
      </c>
    </row>
    <row r="21" spans="2:19">
      <c r="B21" s="276" t="s">
        <v>398</v>
      </c>
      <c r="C21" s="277"/>
      <c r="D21" s="281">
        <f>(PI()*D20^2/4)*D19*(25-10)</f>
        <v>176.714586764426</v>
      </c>
      <c r="E21" s="281">
        <f>(PI()*E20^2/4)*E19*(25-10)</f>
        <v>176.714586764426</v>
      </c>
      <c r="F21" s="281">
        <f t="shared" ref="E21:S21" si="5">(PI()*F20^2/4)*F19*(25-10)</f>
        <v>176.714586764426</v>
      </c>
      <c r="G21" s="281">
        <f t="shared" si="5"/>
        <v>176.714586764426</v>
      </c>
      <c r="H21" s="281">
        <f t="shared" si="5"/>
        <v>176.714586764426</v>
      </c>
      <c r="I21" s="281">
        <f t="shared" si="5"/>
        <v>176.714586764426</v>
      </c>
      <c r="J21" s="281">
        <f t="shared" si="5"/>
        <v>176.714586764426</v>
      </c>
      <c r="K21" s="281">
        <f t="shared" si="5"/>
        <v>176.714586764426</v>
      </c>
      <c r="L21" s="281">
        <f t="shared" si="5"/>
        <v>176.714586764426</v>
      </c>
      <c r="M21" s="281">
        <f t="shared" si="5"/>
        <v>176.714586764426</v>
      </c>
      <c r="N21" s="281">
        <f t="shared" si="5"/>
        <v>176.714586764426</v>
      </c>
      <c r="O21" s="281">
        <f t="shared" si="5"/>
        <v>176.714586764426</v>
      </c>
      <c r="P21" s="281">
        <f t="shared" si="5"/>
        <v>176.714586764426</v>
      </c>
      <c r="Q21" s="281">
        <f t="shared" si="5"/>
        <v>176.714586764426</v>
      </c>
      <c r="R21" s="281">
        <f t="shared" si="5"/>
        <v>176.714586764426</v>
      </c>
      <c r="S21" s="320">
        <f t="shared" si="5"/>
        <v>176.714586764426</v>
      </c>
    </row>
    <row r="22" spans="2:19">
      <c r="B22" s="276" t="s">
        <v>399</v>
      </c>
      <c r="C22" s="277"/>
      <c r="D22" s="287">
        <f>D44*0.3</f>
        <v>252.127734</v>
      </c>
      <c r="E22" s="287">
        <f>E44*0.3</f>
        <v>267.25038</v>
      </c>
      <c r="F22" s="287">
        <f>F44*0.3</f>
        <v>287.85351</v>
      </c>
      <c r="G22" s="287">
        <f t="shared" ref="F22:S22" si="6">G44*0.3</f>
        <v>317.26212</v>
      </c>
      <c r="H22" s="287">
        <f t="shared" si="6"/>
        <v>411.998265</v>
      </c>
      <c r="I22" s="287">
        <f t="shared" si="6"/>
        <v>506.906805</v>
      </c>
      <c r="J22" s="287">
        <f t="shared" si="6"/>
        <v>591.16641</v>
      </c>
      <c r="K22" s="287">
        <f t="shared" si="6"/>
        <v>661.894125</v>
      </c>
      <c r="L22" s="287">
        <f t="shared" si="6"/>
        <v>721.93563</v>
      </c>
      <c r="M22" s="287">
        <f t="shared" si="6"/>
        <v>721.93563</v>
      </c>
      <c r="N22" s="287">
        <f t="shared" si="6"/>
        <v>752.079828</v>
      </c>
      <c r="O22" s="287">
        <f t="shared" si="6"/>
        <v>701.73258</v>
      </c>
      <c r="P22" s="287">
        <f t="shared" si="6"/>
        <v>641.363055</v>
      </c>
      <c r="Q22" s="287">
        <f t="shared" si="6"/>
        <v>570.30732</v>
      </c>
      <c r="R22" s="287">
        <f t="shared" si="6"/>
        <v>486.04665</v>
      </c>
      <c r="S22" s="326">
        <f t="shared" si="6"/>
        <v>391.134915</v>
      </c>
    </row>
    <row r="23" spans="2:19">
      <c r="B23" s="288" t="s">
        <v>400</v>
      </c>
      <c r="C23" s="289"/>
      <c r="D23" s="287">
        <v>0</v>
      </c>
      <c r="E23" s="287">
        <v>0</v>
      </c>
      <c r="F23" s="287">
        <v>0</v>
      </c>
      <c r="G23" s="287">
        <v>0</v>
      </c>
      <c r="H23" s="287">
        <v>0</v>
      </c>
      <c r="I23" s="287">
        <v>0</v>
      </c>
      <c r="J23" s="287">
        <v>0</v>
      </c>
      <c r="K23" s="287">
        <v>0</v>
      </c>
      <c r="L23" s="287">
        <v>0</v>
      </c>
      <c r="M23" s="287">
        <v>0</v>
      </c>
      <c r="N23" s="287">
        <v>0</v>
      </c>
      <c r="O23" s="287">
        <v>0</v>
      </c>
      <c r="P23" s="287">
        <v>0</v>
      </c>
      <c r="Q23" s="287">
        <v>0</v>
      </c>
      <c r="R23" s="287">
        <v>0</v>
      </c>
      <c r="S23" s="326">
        <v>0</v>
      </c>
    </row>
    <row r="24" ht="12.75" spans="2:24">
      <c r="B24" s="290" t="s">
        <v>401</v>
      </c>
      <c r="C24" s="291"/>
      <c r="D24" s="292">
        <f>ROUNDUP((D17-D13)/(D22+D21+D23),0)</f>
        <v>-15</v>
      </c>
      <c r="E24" s="292">
        <f>ROUNDUP((E17-E13)/(E22+E21+E23),0)</f>
        <v>-9</v>
      </c>
      <c r="F24" s="292">
        <f>ROUNDUP((F17-F13)/(F22+F21+F23),0)</f>
        <v>-2</v>
      </c>
      <c r="G24" s="292">
        <f t="shared" ref="G24:S24" si="7">ROUNDUP((G17-G13)/(G22+G21+G23),0)</f>
        <v>4</v>
      </c>
      <c r="H24" s="292">
        <f t="shared" si="7"/>
        <v>8</v>
      </c>
      <c r="I24" s="292">
        <f t="shared" si="7"/>
        <v>10</v>
      </c>
      <c r="J24" s="292">
        <f t="shared" si="7"/>
        <v>14</v>
      </c>
      <c r="K24" s="292">
        <f t="shared" si="7"/>
        <v>14</v>
      </c>
      <c r="L24" s="292">
        <f t="shared" si="7"/>
        <v>17</v>
      </c>
      <c r="M24" s="292">
        <f t="shared" si="7"/>
        <v>22</v>
      </c>
      <c r="N24" s="292">
        <f t="shared" si="7"/>
        <v>7</v>
      </c>
      <c r="O24" s="292">
        <f t="shared" si="7"/>
        <v>17</v>
      </c>
      <c r="P24" s="292">
        <f t="shared" si="7"/>
        <v>17</v>
      </c>
      <c r="Q24" s="292">
        <f t="shared" si="7"/>
        <v>16</v>
      </c>
      <c r="R24" s="292">
        <f t="shared" si="7"/>
        <v>13</v>
      </c>
      <c r="S24" s="327">
        <f t="shared" si="7"/>
        <v>11</v>
      </c>
      <c r="V24" s="328"/>
      <c r="W24" s="329">
        <v>300</v>
      </c>
      <c r="X24" s="330">
        <v>400</v>
      </c>
    </row>
    <row r="25" spans="2:24">
      <c r="B25" s="293"/>
      <c r="C25" s="294"/>
      <c r="D25" s="295">
        <v>12</v>
      </c>
      <c r="E25" s="295">
        <v>12</v>
      </c>
      <c r="F25" s="295">
        <v>16</v>
      </c>
      <c r="G25" s="295">
        <v>16</v>
      </c>
      <c r="H25" s="295">
        <v>16</v>
      </c>
      <c r="I25" s="295">
        <v>20</v>
      </c>
      <c r="J25" s="295">
        <v>12</v>
      </c>
      <c r="K25" s="295">
        <v>20</v>
      </c>
      <c r="L25" s="295">
        <v>16</v>
      </c>
      <c r="M25" s="314">
        <v>16</v>
      </c>
      <c r="N25" s="295">
        <v>16</v>
      </c>
      <c r="O25" s="295">
        <v>12</v>
      </c>
      <c r="P25" s="295">
        <v>12</v>
      </c>
      <c r="Q25" s="295">
        <v>6</v>
      </c>
      <c r="R25" s="295">
        <v>6</v>
      </c>
      <c r="S25" s="295">
        <v>0</v>
      </c>
      <c r="T25" s="331">
        <f>SUM(D25:S25)</f>
        <v>208</v>
      </c>
      <c r="V25" s="332">
        <v>11.8</v>
      </c>
      <c r="W25" s="333">
        <v>140.9</v>
      </c>
      <c r="X25" s="334">
        <v>984.5</v>
      </c>
    </row>
    <row r="26" spans="2:24">
      <c r="B26" s="293" t="s">
        <v>402</v>
      </c>
      <c r="C26" s="294"/>
      <c r="D26" s="296">
        <f>(D22+D21)*1000/180/16</f>
        <v>148.903583598759</v>
      </c>
      <c r="E26" s="296">
        <f t="shared" ref="E26:L26" si="8">(E22+E21)*1000/180/16</f>
        <v>154.154502348759</v>
      </c>
      <c r="F26" s="296">
        <f t="shared" si="8"/>
        <v>161.308366932092</v>
      </c>
      <c r="G26" s="296">
        <f t="shared" si="8"/>
        <v>171.519689848759</v>
      </c>
      <c r="H26" s="296">
        <f t="shared" si="8"/>
        <v>204.414184640426</v>
      </c>
      <c r="I26" s="296">
        <f t="shared" si="8"/>
        <v>237.368538807092</v>
      </c>
      <c r="J26" s="296">
        <f t="shared" si="8"/>
        <v>266.625346098759</v>
      </c>
      <c r="K26" s="296">
        <f t="shared" si="8"/>
        <v>291.183580473759</v>
      </c>
      <c r="L26" s="296">
        <f t="shared" si="8"/>
        <v>312.031325265426</v>
      </c>
      <c r="M26" s="296">
        <f t="shared" ref="L26:S26" si="9">(M22+M21)*1000/180/16</f>
        <v>312.031325265426</v>
      </c>
      <c r="N26" s="296">
        <f t="shared" si="9"/>
        <v>322.498060682092</v>
      </c>
      <c r="O26" s="296">
        <f t="shared" si="9"/>
        <v>305.016377348759</v>
      </c>
      <c r="P26" s="296">
        <f t="shared" si="9"/>
        <v>284.054736723759</v>
      </c>
      <c r="Q26" s="296">
        <f t="shared" si="9"/>
        <v>259.382606515426</v>
      </c>
      <c r="R26" s="296">
        <f t="shared" si="9"/>
        <v>230.125429432092</v>
      </c>
      <c r="S26" s="296">
        <f t="shared" si="9"/>
        <v>197.169965890426</v>
      </c>
      <c r="V26" s="335">
        <f>$T$25*2*V25*2</f>
        <v>9817.6</v>
      </c>
      <c r="W26" s="336">
        <f>$T$25*2*W25*2</f>
        <v>117228.8</v>
      </c>
      <c r="X26" s="337">
        <f>$T$25*2*X25*2</f>
        <v>819104</v>
      </c>
    </row>
    <row r="27" spans="2:19">
      <c r="B27" s="293" t="s">
        <v>403</v>
      </c>
      <c r="C27" s="294"/>
      <c r="D27" s="294">
        <v>16</v>
      </c>
      <c r="E27" s="294">
        <v>16</v>
      </c>
      <c r="F27" s="294">
        <v>16</v>
      </c>
      <c r="G27" s="294">
        <v>16</v>
      </c>
      <c r="H27" s="294">
        <v>16</v>
      </c>
      <c r="I27" s="294">
        <v>16</v>
      </c>
      <c r="J27" s="294">
        <v>16</v>
      </c>
      <c r="K27" s="294">
        <v>16</v>
      </c>
      <c r="L27" s="294">
        <v>16</v>
      </c>
      <c r="M27" s="294">
        <v>16</v>
      </c>
      <c r="N27" s="294">
        <v>16</v>
      </c>
      <c r="O27" s="294">
        <v>16</v>
      </c>
      <c r="P27" s="294">
        <v>16</v>
      </c>
      <c r="Q27" s="294">
        <v>16</v>
      </c>
      <c r="R27" s="294">
        <v>16</v>
      </c>
      <c r="S27" s="294">
        <v>16</v>
      </c>
    </row>
    <row r="28" ht="12.75"/>
    <row r="29" spans="1:20">
      <c r="A29" s="297"/>
      <c r="B29" s="297"/>
      <c r="C29" s="297"/>
      <c r="D29" s="298" t="str">
        <f>D2</f>
        <v>西U10</v>
      </c>
      <c r="E29" s="275" t="str">
        <f>E2</f>
        <v>西U9</v>
      </c>
      <c r="F29" s="275" t="str">
        <f t="shared" ref="F29:R29" si="10">F2</f>
        <v>西U8</v>
      </c>
      <c r="G29" s="275" t="str">
        <f t="shared" si="10"/>
        <v>西U7</v>
      </c>
      <c r="H29" s="275" t="str">
        <f t="shared" si="10"/>
        <v>西U6</v>
      </c>
      <c r="I29" s="275" t="str">
        <f t="shared" si="10"/>
        <v>西U5</v>
      </c>
      <c r="J29" s="275" t="str">
        <f t="shared" si="10"/>
        <v>西U4</v>
      </c>
      <c r="K29" s="275" t="str">
        <f t="shared" si="10"/>
        <v>西U3</v>
      </c>
      <c r="L29" s="275" t="str">
        <f t="shared" si="10"/>
        <v>西U2</v>
      </c>
      <c r="M29" s="275" t="str">
        <f t="shared" si="10"/>
        <v>西U1</v>
      </c>
      <c r="N29" s="275" t="str">
        <f t="shared" si="10"/>
        <v>东U1</v>
      </c>
      <c r="O29" s="275" t="str">
        <f t="shared" si="10"/>
        <v>东U2</v>
      </c>
      <c r="P29" s="275" t="str">
        <f t="shared" si="10"/>
        <v>东U3</v>
      </c>
      <c r="Q29" s="275" t="str">
        <f t="shared" si="10"/>
        <v>东U4</v>
      </c>
      <c r="R29" s="275" t="str">
        <f t="shared" si="10"/>
        <v>东U5</v>
      </c>
      <c r="S29" s="275" t="str">
        <f>S2</f>
        <v>东U6</v>
      </c>
      <c r="T29" s="338"/>
    </row>
    <row r="30" spans="1:20">
      <c r="A30" s="297"/>
      <c r="B30" s="297"/>
      <c r="C30" s="297"/>
      <c r="D30" s="299">
        <f>MIN('0.结构参数'!$G41,'0.结构参数'!$H41)-'0.结构参数'!$K41</f>
        <v>1.33674</v>
      </c>
      <c r="E30" s="300">
        <f>MIN('0.结构参数'!$G42,'0.结构参数'!$H42)-'0.结构参数'!$K42</f>
        <v>0.77435</v>
      </c>
      <c r="F30" s="300">
        <f>MIN('0.结构参数'!$G43,'0.结构参数'!$H43)-'0.结构参数'!$K43</f>
        <v>-0.01647</v>
      </c>
      <c r="G30" s="300">
        <f>MIN('0.结构参数'!$G44,'0.结构参数'!$H44)-'0.结构参数'!$K44</f>
        <v>-0.90764</v>
      </c>
      <c r="H30" s="300">
        <f>MIN('0.结构参数'!$G45,'0.结构参数'!$H45)-'0.结构参数'!$K45</f>
        <v>-1.79881</v>
      </c>
      <c r="I30" s="300">
        <f>MIN('0.结构参数'!$G46,'0.结构参数'!$H46)-'0.结构参数'!$K46</f>
        <v>-2.68997</v>
      </c>
      <c r="J30" s="300">
        <f>MIN('0.结构参数'!$G47,'0.结构参数'!$H47)-'0.结构参数'!$K47</f>
        <v>-3.48114</v>
      </c>
      <c r="K30" s="300">
        <f>MIN('0.结构参数'!$G48,'0.结构参数'!$H48)-'0.结构参数'!$K48</f>
        <v>-4.14525</v>
      </c>
      <c r="L30" s="300">
        <f>MIN('0.结构参数'!$G49,'0.结构参数'!$H49)-'0.结构参数'!$K49</f>
        <v>-4.70902</v>
      </c>
      <c r="M30" s="300">
        <f>MIN('0.结构参数'!$G50,'0.结构参数'!$H50)-'0.结构参数'!$K50</f>
        <v>-4.70902</v>
      </c>
      <c r="N30" s="300">
        <f>MIN('0.结构参数'!$G51,'0.结构参数'!$H51)-'0.结构参数'!$K51</f>
        <v>-5.23477</v>
      </c>
      <c r="O30" s="300">
        <f>MIN('0.结构参数'!$G52,'0.结构参数'!$H52)-'0.结构参数'!$K52</f>
        <v>-4.51932</v>
      </c>
      <c r="P30" s="300">
        <f>MIN('0.结构参数'!$G53,'0.结构参数'!$H53)-'0.结构参数'!$K53</f>
        <v>-3.95247</v>
      </c>
      <c r="Q30" s="300">
        <f>MIN('0.结构参数'!$G54,'0.结构参数'!$H54)-'0.结构参数'!$K54</f>
        <v>-3.28528</v>
      </c>
      <c r="R30" s="300">
        <f>MIN('0.结构参数'!$G55,'0.结构参数'!$H55)-'0.结构参数'!$K55</f>
        <v>-2.4941</v>
      </c>
      <c r="S30" s="300">
        <f>MIN('0.结构参数'!$G56,'0.结构参数'!$H56)-'0.结构参数'!$K56</f>
        <v>-1.60291</v>
      </c>
      <c r="T30" s="339"/>
    </row>
    <row r="31" spans="1:24">
      <c r="A31" s="301"/>
      <c r="B31" s="301"/>
      <c r="C31" s="302"/>
      <c r="D31" s="303">
        <f>IF(($D$30-15&gt;$W30),0,IF(($D$30-15)&gt;=$W31,(15-($D$30-$W30)),IF($W31&gt;=$D$30,0,IF($W30&lt;$D$30,$W30-$W31,$D$30-$W31))))</f>
        <v>0</v>
      </c>
      <c r="E31" s="304">
        <f>IF(($E$30-15&gt;$W30),0,IF(($E$30-15)&gt;=$W31,(15-($E$30-$W30)),IF($W31&gt;=$E$30,0,IF($W30&lt;$E$30,$W30-$W31,$E$30-$W31))))</f>
        <v>0</v>
      </c>
      <c r="F31" s="304">
        <f>IF(($F$30-15&gt;$W30),0,IF(($F$30-15)&gt;=$W31,(15-($F$30-$W30)),IF($W31&gt;=$F$30,0,IF($W30&lt;$F$30,$W30-$W31,$F$30-$W31))))</f>
        <v>0</v>
      </c>
      <c r="G31" s="304">
        <f>IF(($G$30-15&gt;$W30),0,IF(($G$30-15)&gt;=$W31,(15-($G$30-$W30)),IF($W31&gt;=$G$30,0,IF($W30&lt;$G$30,$W30-$W31,$G$30-$W31))))</f>
        <v>0</v>
      </c>
      <c r="H31" s="304">
        <f>IF(($H$30-15&gt;$W30),0,IF(($H$30-15)&gt;=$W31,(15-($H$30-$W30)),IF($W31&gt;=$H$30,0,IF($W30&lt;$H$30,$W30-$W31,$H$30-$W31))))</f>
        <v>0</v>
      </c>
      <c r="I31" s="304">
        <f>IF(($I$30-15&gt;$W30),0,IF(($I$30-15)&gt;=$W31,(15-($I$30-$W30)),IF($W31&gt;=$I$30,0,IF($W30&lt;$I$30,$W30-$W31,$I$30-$W31))))</f>
        <v>0</v>
      </c>
      <c r="J31" s="304">
        <f>IF(($J$30-15&gt;$W30),0,IF(($J$30-15)&gt;=$W31,(15-($J$30-$W30)),IF($W31&gt;=$J$30,0,IF($W30&lt;$J$30,$W30-$W31,$J$30-$W31))))</f>
        <v>0</v>
      </c>
      <c r="K31" s="304">
        <f t="shared" ref="K31:K41" si="11">IF(($K$30-15&gt;$W30),0,IF(($K$30-15)&gt;=$W31,(15-($K$30-$W30)),IF($W31&gt;=$K$30,0,IF($W30&lt;$K$30,$W30-$W31,$K$30-$W31))))</f>
        <v>0</v>
      </c>
      <c r="L31" s="304">
        <f t="shared" ref="L31:L41" si="12">IF(($L$30-15&gt;$W30),0,IF(($L$30-15)&gt;=$W31,(15-($L$30-$W30)),IF($W31&gt;=$L$30,0,IF($W30&lt;$L$30,$W30-$W31,$L$30-$W31))))</f>
        <v>0</v>
      </c>
      <c r="M31" s="304">
        <f>IF(($M$30-15&gt;$W30),0,IF(($M$30-15)&gt;=$W31,(15-($M$30-$W30)),IF($W31&gt;=$M$30,0,IF($W30&lt;$M$30,$W30-$W31,$M$30-$W31))))</f>
        <v>0</v>
      </c>
      <c r="N31" s="304">
        <f>IF(($N$30-15&gt;$W30),0,IF(($N$30-15)&gt;=$W31,(15-($N$30-$W30)),IF($W31&gt;=$N$30,0,IF($W30&lt;$N$30,$W30-$W31,$N$30-$W31))))</f>
        <v>0</v>
      </c>
      <c r="O31" s="304">
        <f t="shared" ref="O31:O41" si="13">IF(($O$30-15&gt;$W30),0,IF(($O$30-15)&gt;=$W31,(15-($O$30-$W30)),IF($W31&gt;=$O$30,0,IF($W30&lt;$O$30,$W30-$W31,$O$30-$W31))))</f>
        <v>0</v>
      </c>
      <c r="P31" s="304">
        <f t="shared" ref="P31:P41" si="14">IF(($P$30-15&gt;$W30),0,IF(($P$30-15)&gt;=$W31,(15-($P$30-$W30)),IF($W31&gt;=$P$30,0,IF($W30&lt;$P$30,$W30-$W31,$P$30-$W31))))</f>
        <v>0</v>
      </c>
      <c r="Q31" s="304">
        <f t="shared" ref="Q31:Q41" si="15">IF(($Q$30-15&gt;$W30),0,IF(($Q$30-15)&gt;=$W31,(15-($Q$30-$W30)),IF($W31&gt;=$Q$30,0,IF($W30&lt;$Q$30,$W30-$W31,$Q$30-$W31))))</f>
        <v>0</v>
      </c>
      <c r="R31" s="304">
        <f t="shared" ref="R31:R41" si="16">IF(($R$30-15&gt;$W30),0,IF(($R$30-15)&gt;=$W31,(15-($R$30-$W30)),IF($W31&gt;=$R$30,0,IF($W30&lt;$R$30,$W30-$W31,$R$30-$W31))))</f>
        <v>0</v>
      </c>
      <c r="S31" s="304">
        <f>IF(($S$30-15&gt;$W30),0,IF(($S$30-15)&gt;=$W31,(15-($S$30-$W30)),IF($W31&gt;=$S$30,0,IF($W30&lt;$S$30,$W30-$W31,$S$30-$W31))))</f>
        <v>0</v>
      </c>
      <c r="T31" s="340">
        <f>'0.地勘及桩计算'!G7</f>
        <v>1</v>
      </c>
      <c r="U31" s="341" t="s">
        <v>404</v>
      </c>
      <c r="V31" s="342" t="s">
        <v>108</v>
      </c>
      <c r="W31" s="343">
        <f>'0.地勘及桩计算'!J7</f>
        <v>1.97</v>
      </c>
      <c r="X31" s="344"/>
    </row>
    <row r="32" s="267" customFormat="1" spans="1:24">
      <c r="A32" s="301"/>
      <c r="B32" s="301"/>
      <c r="C32" s="302"/>
      <c r="D32" s="303">
        <f>IF(($D$30-15&gt;$W31),0,IF(($D$30-15)&gt;=$W32,(15-($D$30-$W31)),IF($W32&gt;=$D$30,0,IF($W31&lt;$D$30,$W31-$W32,$D$30-$W32))))</f>
        <v>1.26674</v>
      </c>
      <c r="E32" s="304">
        <f>IF(($E$30-15&gt;$W31),0,IF(($E$30-15)&gt;=$W32,(15-($E$30-$W31)),IF($W32&gt;=$E$30,0,IF($W31&lt;$E$30,$W31-$W32,$E$30-$W32))))</f>
        <v>0.70435</v>
      </c>
      <c r="F32" s="304">
        <f>IF(($F$30-15&gt;$W31),0,IF(($F$30-15)&gt;=$W32,(15-($F$30-$W31)),IF($W32&gt;=$F$30,0,IF($W31&lt;$F$30,$W31-$W32,$F$30-$W32))))</f>
        <v>0</v>
      </c>
      <c r="G32" s="304">
        <f>IF(($G$30-15&gt;$W31),0,IF(($G$30-15)&gt;=$W32,(15-($G$30-$W31)),IF($W32&gt;=$G$30,0,IF($W31&lt;$G$30,$W31-$W32,$G$30-$W32))))</f>
        <v>0</v>
      </c>
      <c r="H32" s="304">
        <f>IF(($H$30-15&gt;$W31),0,IF(($H$30-15)&gt;=$W32,(15-($H$30-$W31)),IF($W32&gt;=$H$30,0,IF($W31&lt;$H$30,$W31-$W32,$H$30-$W32))))</f>
        <v>0</v>
      </c>
      <c r="I32" s="304">
        <f>IF(($I$30-15&gt;$W31),0,IF(($I$30-15)&gt;=$W32,(15-($I$30-$W31)),IF($W32&gt;=$I$30,0,IF($W31&lt;$I$30,$W31-$W32,$I$30-$W32))))</f>
        <v>0</v>
      </c>
      <c r="J32" s="304">
        <f>IF(($J$30-15&gt;$W31),0,IF(($J$30-15)&gt;=$W32,(15-($J$30-$W31)),IF($W32&gt;=$J$30,0,IF($W31&lt;$J$30,$W31-$W32,$J$30-$W32))))</f>
        <v>0</v>
      </c>
      <c r="K32" s="304">
        <f t="shared" si="11"/>
        <v>0</v>
      </c>
      <c r="L32" s="304">
        <f t="shared" si="12"/>
        <v>0</v>
      </c>
      <c r="M32" s="304">
        <f>IF(($M$30-15&gt;$W31),0,IF(($M$30-15)&gt;=$W32,(15-($M$30-$W31)),IF($W32&gt;=$M$30,0,IF($W31&lt;$M$30,$W31-$W32,$M$30-$W32))))</f>
        <v>0</v>
      </c>
      <c r="N32" s="304">
        <f>IF(($N$30-15&gt;$W31),0,IF(($N$30-15)&gt;=$W32,(15-($N$30-$W31)),IF($W32&gt;=$N$30,0,IF($W31&lt;$N$30,$W31-$W32,$N$30-$W32))))</f>
        <v>0</v>
      </c>
      <c r="O32" s="304">
        <f t="shared" si="13"/>
        <v>0</v>
      </c>
      <c r="P32" s="304">
        <f t="shared" si="14"/>
        <v>0</v>
      </c>
      <c r="Q32" s="304">
        <f t="shared" si="15"/>
        <v>0</v>
      </c>
      <c r="R32" s="304">
        <f t="shared" si="16"/>
        <v>0</v>
      </c>
      <c r="S32" s="304">
        <f t="shared" ref="S31:S41" si="17">IF(($S$30-15&gt;$W31),0,IF(($S$30-15)&gt;=$W32,(15-($S$30-$W31)),IF($W32&gt;=$S$30,0,IF($W31&lt;$S$30,$W31-$W32,$S$30-$W32))))</f>
        <v>0</v>
      </c>
      <c r="T32" s="340">
        <f>'0.地勘及桩计算'!G8</f>
        <v>38</v>
      </c>
      <c r="U32" s="341" t="s">
        <v>110</v>
      </c>
      <c r="V32" s="342" t="s">
        <v>109</v>
      </c>
      <c r="W32" s="343">
        <f>'0.地勘及桩计算'!J8</f>
        <v>0.07</v>
      </c>
      <c r="X32" s="345"/>
    </row>
    <row r="33" spans="1:24">
      <c r="A33" s="301"/>
      <c r="B33" s="301"/>
      <c r="C33" s="302"/>
      <c r="D33" s="303">
        <f>IF(($D$30-15&gt;$W32),0,IF(($D$30-15)&gt;=$W33,(15-($D$30-$W32)),IF($W33&gt;=$D$30,0,IF($W32&lt;$D$30,$W32-$W33,$D$30-$W33))))</f>
        <v>7.3</v>
      </c>
      <c r="E33" s="304">
        <f>IF(($E$30-15&gt;$W32),0,IF(($E$30-15)&gt;=$W33,(15-($E$30-$W32)),IF($W33&gt;=$E$30,0,IF($W32&lt;$E$30,$W32-$W33,$E$30-$W33))))</f>
        <v>7.3</v>
      </c>
      <c r="F33" s="304">
        <f>IF(($F$30-15&gt;$W32),0,IF(($F$30-15)&gt;=$W33,(15-($F$30-$W32)),IF($W33&gt;=$F$30,0,IF($W32&lt;$F$30,$W32-$W33,$F$30-$W33))))</f>
        <v>7.21353</v>
      </c>
      <c r="G33" s="304">
        <f>IF(($G$30-15&gt;$W32),0,IF(($G$30-15)&gt;=$W33,(15-($G$30-$W32)),IF($W33&gt;=$G$30,0,IF($W32&lt;$G$30,$W32-$W33,$G$30-$W33))))</f>
        <v>6.32236</v>
      </c>
      <c r="H33" s="304">
        <f>IF(($H$30-15&gt;$W32),0,IF(($H$30-15)&gt;=$W33,(15-($H$30-$W32)),IF($W33&gt;=$H$30,0,IF($W32&lt;$H$30,$W32-$W33,$H$30-$W33))))</f>
        <v>5.43119</v>
      </c>
      <c r="I33" s="304">
        <f>IF(($I$30-15&gt;$W32),0,IF(($I$30-15)&gt;=$W33,(15-($I$30-$W32)),IF($W33&gt;=$I$30,0,IF($W32&lt;$I$30,$W32-$W33,$I$30-$W33))))</f>
        <v>4.54003</v>
      </c>
      <c r="J33" s="304">
        <f>IF(($J$30-15&gt;$W32),0,IF(($J$30-15)&gt;=$W33,(15-($J$30-$W32)),IF($W33&gt;=$J$30,0,IF($W32&lt;$J$30,$W32-$W33,$J$30-$W33))))</f>
        <v>3.74886</v>
      </c>
      <c r="K33" s="304">
        <f t="shared" si="11"/>
        <v>3.08475</v>
      </c>
      <c r="L33" s="304">
        <f t="shared" si="12"/>
        <v>2.52098</v>
      </c>
      <c r="M33" s="304">
        <f>IF(($M$30-15&gt;$W32),0,IF(($M$30-15)&gt;=$W33,(15-($M$30-$W32)),IF($W33&gt;=$M$30,0,IF($W32&lt;$M$30,$W32-$W33,$M$30-$W33))))</f>
        <v>2.52098</v>
      </c>
      <c r="N33" s="304">
        <f>IF(($N$30-15&gt;$W32),0,IF(($N$30-15)&gt;=$W33,(15-($N$30-$W32)),IF($W33&gt;=$N$30,0,IF($W32&lt;$N$30,$W32-$W33,$N$30-$W33))))</f>
        <v>1.99523</v>
      </c>
      <c r="O33" s="304">
        <f t="shared" si="13"/>
        <v>2.71068</v>
      </c>
      <c r="P33" s="304">
        <f t="shared" si="14"/>
        <v>3.27753</v>
      </c>
      <c r="Q33" s="304">
        <f t="shared" si="15"/>
        <v>3.94472</v>
      </c>
      <c r="R33" s="304">
        <f t="shared" si="16"/>
        <v>4.7359</v>
      </c>
      <c r="S33" s="304">
        <f t="shared" si="17"/>
        <v>5.62709</v>
      </c>
      <c r="T33" s="340">
        <f>'0.地勘及桩计算'!G9</f>
        <v>12</v>
      </c>
      <c r="U33" s="341" t="s">
        <v>114</v>
      </c>
      <c r="V33" s="342" t="s">
        <v>113</v>
      </c>
      <c r="W33" s="343">
        <f>'0.地勘及桩计算'!J9</f>
        <v>-7.23</v>
      </c>
      <c r="X33" s="344"/>
    </row>
    <row r="34" spans="1:24">
      <c r="A34" s="301"/>
      <c r="B34" s="301"/>
      <c r="C34" s="302"/>
      <c r="D34" s="303">
        <f>IF(($D$30-15&gt;$W33),0,IF(($D$30-15)&gt;=$W34,(15-($D$30-$W33)),IF($W34&gt;=$D$30,0,IF($W33&lt;$D$30,$W33-$W34,$D$30-$W34))))</f>
        <v>0.9</v>
      </c>
      <c r="E34" s="304">
        <f>IF(($E$30-15&gt;$W33),0,IF(($E$30-15)&gt;=$W34,(15-($E$30-$W33)),IF($W34&gt;=$E$30,0,IF($W33&lt;$E$30,$W33-$W34,$E$30-$W34))))</f>
        <v>0.9</v>
      </c>
      <c r="F34" s="304">
        <f>IF(($F$30-15&gt;$W33),0,IF(($F$30-15)&gt;=$W34,(15-($F$30-$W33)),IF($W34&gt;=$F$30,0,IF($W33&lt;$F$30,$W33-$W34,$F$30-$W34))))</f>
        <v>0.9</v>
      </c>
      <c r="G34" s="304">
        <f>IF(($G$30-15&gt;$W33),0,IF(($G$30-15)&gt;=$W34,(15-($G$30-$W33)),IF($W34&gt;=$G$30,0,IF($W33&lt;$G$30,$W33-$W34,$G$30-$W34))))</f>
        <v>0.9</v>
      </c>
      <c r="H34" s="304">
        <f>IF(($H$30-15&gt;$W33),0,IF(($H$30-15)&gt;=$W34,(15-($H$30-$W33)),IF($W34&gt;=$H$30,0,IF($W33&lt;$H$30,$W33-$W34,$H$30-$W34))))</f>
        <v>0.9</v>
      </c>
      <c r="I34" s="304">
        <f>IF(($I$30-15&gt;$W33),0,IF(($I$30-15)&gt;=$W34,(15-($I$30-$W33)),IF($W34&gt;=$I$30,0,IF($W33&lt;$I$30,$W33-$W34,$I$30-$W34))))</f>
        <v>0.9</v>
      </c>
      <c r="J34" s="304">
        <f>IF(($J$30-15&gt;$W33),0,IF(($J$30-15)&gt;=$W34,(15-($J$30-$W33)),IF($W34&gt;=$J$30,0,IF($W33&lt;$J$30,$W33-$W34,$J$30-$W34))))</f>
        <v>0.9</v>
      </c>
      <c r="K34" s="304">
        <f t="shared" si="11"/>
        <v>0.9</v>
      </c>
      <c r="L34" s="304">
        <f t="shared" si="12"/>
        <v>0.9</v>
      </c>
      <c r="M34" s="304">
        <f>IF(($M$30-15&gt;$W33),0,IF(($M$30-15)&gt;=$W34,(15-($M$30-$W33)),IF($W34&gt;=$M$30,0,IF($W33&lt;$M$30,$W33-$W34,$M$30-$W34))))</f>
        <v>0.9</v>
      </c>
      <c r="N34" s="304">
        <f>IF(($N$30-15&gt;$W33),0,IF(($N$30-15)&gt;=$W34,(15-($N$30-$W33)),IF($W34&gt;=$N$30,0,IF($W33&lt;$N$30,$W33-$W34,$N$30-$W34))))</f>
        <v>0.9</v>
      </c>
      <c r="O34" s="304">
        <f t="shared" si="13"/>
        <v>0.9</v>
      </c>
      <c r="P34" s="304">
        <f t="shared" si="14"/>
        <v>0.9</v>
      </c>
      <c r="Q34" s="304">
        <f t="shared" si="15"/>
        <v>0.9</v>
      </c>
      <c r="R34" s="304">
        <f t="shared" si="16"/>
        <v>0.9</v>
      </c>
      <c r="S34" s="304">
        <f t="shared" si="17"/>
        <v>0.9</v>
      </c>
      <c r="T34" s="340">
        <f>'0.地勘及桩计算'!G10</f>
        <v>37</v>
      </c>
      <c r="U34" s="341" t="s">
        <v>116</v>
      </c>
      <c r="V34" s="346" t="s">
        <v>115</v>
      </c>
      <c r="W34" s="343">
        <f>'0.地勘及桩计算'!J10</f>
        <v>-8.13</v>
      </c>
      <c r="X34" s="344"/>
    </row>
    <row r="35" spans="1:24">
      <c r="A35" s="301"/>
      <c r="B35" s="301"/>
      <c r="C35" s="302"/>
      <c r="D35" s="303">
        <f>IF(($D$30-15&gt;$W34),0,IF(($D$30-15)&gt;=$W35,(15-($D$30-$W34)),IF($W35&gt;=$D$30,0,IF($W34&lt;$D$30,$W34-$W35,$D$30-$W35))))</f>
        <v>0</v>
      </c>
      <c r="E35" s="304">
        <f>IF(($E$30-15&gt;$W34),0,IF(($E$30-15)&gt;=$W35,(15-($E$30-$W34)),IF($W35&gt;=$E$30,0,IF($W34&lt;$E$30,$W34-$W35,$E$30-$W35))))</f>
        <v>0</v>
      </c>
      <c r="F35" s="304">
        <f>IF(($F$30-15&gt;$W34),0,IF(($F$30-15)&gt;=$W35,(15-($F$30-$W34)),IF($W35&gt;=$F$30,0,IF($W34&lt;$F$30,$W34-$W35,$F$30-$W35))))</f>
        <v>0</v>
      </c>
      <c r="G35" s="304">
        <f>IF(($G$30-15&gt;$W34),0,IF(($G$30-15)&gt;=$W35,(15-($G$30-$W34)),IF($W35&gt;=$G$30,0,IF($W34&lt;$G$30,$W34-$W35,$G$30-$W35))))</f>
        <v>0</v>
      </c>
      <c r="H35" s="304">
        <f>IF(($H$30-15&gt;$W34),0,IF(($H$30-15)&gt;=$W35,(15-($H$30-$W34)),IF($W35&gt;=$H$30,0,IF($W34&lt;$H$30,$W34-$W35,$H$30-$W35))))</f>
        <v>0</v>
      </c>
      <c r="I35" s="304">
        <f>IF(($I$30-15&gt;$W34),0,IF(($I$30-15)&gt;=$W35,(15-($I$30-$W34)),IF($W35&gt;=$I$30,0,IF($W34&lt;$I$30,$W34-$W35,$I$30-$W35))))</f>
        <v>0</v>
      </c>
      <c r="J35" s="304">
        <f>IF(($J$30-15&gt;$W34),0,IF(($J$30-15)&gt;=$W35,(15-($J$30-$W34)),IF($W35&gt;=$J$30,0,IF($W34&lt;$J$30,$W34-$W35,$J$30-$W35))))</f>
        <v>0</v>
      </c>
      <c r="K35" s="304">
        <f t="shared" si="11"/>
        <v>0</v>
      </c>
      <c r="L35" s="304">
        <f t="shared" si="12"/>
        <v>0</v>
      </c>
      <c r="M35" s="304">
        <f>IF(($M$30-15&gt;$W34),0,IF(($M$30-15)&gt;=$W35,(15-($M$30-$W34)),IF($W35&gt;=$M$30,0,IF($W34&lt;$M$30,$W34-$W35,$M$30-$W35))))</f>
        <v>0</v>
      </c>
      <c r="N35" s="304">
        <f>IF(($N$30-15&gt;$W34),0,IF(($N$30-15)&gt;=$W35,(15-($N$30-$W34)),IF($W35&gt;=$N$30,0,IF($W34&lt;$N$30,$W34-$W35,$N$30-$W35))))</f>
        <v>0</v>
      </c>
      <c r="O35" s="304">
        <f t="shared" si="13"/>
        <v>0</v>
      </c>
      <c r="P35" s="304">
        <f t="shared" si="14"/>
        <v>0</v>
      </c>
      <c r="Q35" s="304">
        <f t="shared" si="15"/>
        <v>0</v>
      </c>
      <c r="R35" s="304">
        <f t="shared" si="16"/>
        <v>0</v>
      </c>
      <c r="S35" s="304">
        <f t="shared" si="17"/>
        <v>0</v>
      </c>
      <c r="T35" s="340">
        <f>'0.地勘及桩计算'!G11</f>
        <v>1</v>
      </c>
      <c r="U35" s="341" t="s">
        <v>118</v>
      </c>
      <c r="V35" s="342" t="s">
        <v>117</v>
      </c>
      <c r="W35" s="343">
        <f>'0.地勘及桩计算'!J11</f>
        <v>-8.13</v>
      </c>
      <c r="X35" s="344"/>
    </row>
    <row r="36" spans="1:24">
      <c r="A36" s="301"/>
      <c r="B36" s="301"/>
      <c r="C36" s="302"/>
      <c r="D36" s="303">
        <f t="shared" ref="D36:D41" si="18">IF(($D$30-15&gt;$W35),0,IF(($D$30-15)&gt;=$W36,(15-($D$30-$W35)),IF($W36&gt;=$D$30,0,IF($W35&lt;$D$30,$W35-$W36,$D$30-$W36))))</f>
        <v>3.2</v>
      </c>
      <c r="E36" s="304">
        <f t="shared" ref="E36:E41" si="19">IF(($E$30-15&gt;$W35),0,IF(($E$30-15)&gt;=$W36,(15-($E$30-$W35)),IF($W36&gt;=$E$30,0,IF($W35&lt;$E$30,$W35-$W36,$E$30-$W36))))</f>
        <v>3.2</v>
      </c>
      <c r="F36" s="304">
        <f t="shared" ref="F36:F41" si="20">IF(($F$30-15&gt;$W35),0,IF(($F$30-15)&gt;=$W36,(15-($F$30-$W35)),IF($W36&gt;=$F$30,0,IF($W35&lt;$F$30,$W35-$W36,$F$30-$W36))))</f>
        <v>3.2</v>
      </c>
      <c r="G36" s="304">
        <f t="shared" ref="G36:G41" si="21">IF(($G$30-15&gt;$W35),0,IF(($G$30-15)&gt;=$W36,(15-($G$30-$W35)),IF($W36&gt;=$G$30,0,IF($W35&lt;$G$30,$W35-$W36,$G$30-$W36))))</f>
        <v>3.2</v>
      </c>
      <c r="H36" s="304">
        <f t="shared" ref="H36:H41" si="22">IF(($H$30-15&gt;$W35),0,IF(($H$30-15)&gt;=$W36,(15-($H$30-$W35)),IF($W36&gt;=$H$30,0,IF($W35&lt;$H$30,$W35-$W36,$H$30-$W36))))</f>
        <v>3.2</v>
      </c>
      <c r="I36" s="304">
        <f t="shared" ref="I36:I41" si="23">IF(($I$30-15&gt;$W35),0,IF(($I$30-15)&gt;=$W36,(15-($I$30-$W35)),IF($W36&gt;=$I$30,0,IF($W35&lt;$I$30,$W35-$W36,$I$30-$W36))))</f>
        <v>3.2</v>
      </c>
      <c r="J36" s="304">
        <f t="shared" ref="J36:J41" si="24">IF(($J$30-15&gt;$W35),0,IF(($J$30-15)&gt;=$W36,(15-($J$30-$W35)),IF($W36&gt;=$J$30,0,IF($W35&lt;$J$30,$W35-$W36,$J$30-$W36))))</f>
        <v>3.2</v>
      </c>
      <c r="K36" s="304">
        <f t="shared" si="11"/>
        <v>3.2</v>
      </c>
      <c r="L36" s="304">
        <f t="shared" si="12"/>
        <v>3.2</v>
      </c>
      <c r="M36" s="304">
        <f t="shared" ref="M36:M41" si="25">IF(($M$30-15&gt;$W35),0,IF(($M$30-15)&gt;=$W36,(15-($M$30-$W35)),IF($W36&gt;=$M$30,0,IF($W35&lt;$M$30,$W35-$W36,$M$30-$W36))))</f>
        <v>3.2</v>
      </c>
      <c r="N36" s="304">
        <f t="shared" ref="N36:N41" si="26">IF(($N$30-15&gt;$W35),0,IF(($N$30-15)&gt;=$W36,(15-($N$30-$W35)),IF($W36&gt;=$N$30,0,IF($W35&lt;$N$30,$W35-$W36,$N$30-$W36))))</f>
        <v>3.2</v>
      </c>
      <c r="O36" s="304">
        <f t="shared" si="13"/>
        <v>3.2</v>
      </c>
      <c r="P36" s="304">
        <f t="shared" si="14"/>
        <v>3.2</v>
      </c>
      <c r="Q36" s="304">
        <f t="shared" si="15"/>
        <v>3.2</v>
      </c>
      <c r="R36" s="304">
        <f t="shared" si="16"/>
        <v>3.2</v>
      </c>
      <c r="S36" s="304">
        <f t="shared" si="17"/>
        <v>3.2</v>
      </c>
      <c r="T36" s="340">
        <f>'0.地勘及桩计算'!G12</f>
        <v>122</v>
      </c>
      <c r="U36" s="341" t="s">
        <v>120</v>
      </c>
      <c r="V36" s="342" t="s">
        <v>119</v>
      </c>
      <c r="W36" s="343">
        <f>'0.地勘及桩计算'!J12</f>
        <v>-11.33</v>
      </c>
      <c r="X36" s="344"/>
    </row>
    <row r="37" s="268" customFormat="1" spans="1:24">
      <c r="A37" s="305"/>
      <c r="B37" s="305"/>
      <c r="C37" s="306"/>
      <c r="D37" s="303">
        <f t="shared" si="18"/>
        <v>2</v>
      </c>
      <c r="E37" s="304">
        <f t="shared" si="19"/>
        <v>2</v>
      </c>
      <c r="F37" s="304">
        <f t="shared" si="20"/>
        <v>2</v>
      </c>
      <c r="G37" s="304">
        <f t="shared" si="21"/>
        <v>2</v>
      </c>
      <c r="H37" s="304">
        <f t="shared" si="22"/>
        <v>2</v>
      </c>
      <c r="I37" s="304">
        <f t="shared" si="23"/>
        <v>2</v>
      </c>
      <c r="J37" s="304">
        <f t="shared" si="24"/>
        <v>2</v>
      </c>
      <c r="K37" s="304">
        <f t="shared" si="11"/>
        <v>2</v>
      </c>
      <c r="L37" s="304">
        <f t="shared" si="12"/>
        <v>2</v>
      </c>
      <c r="M37" s="304">
        <f t="shared" si="25"/>
        <v>2</v>
      </c>
      <c r="N37" s="304">
        <f t="shared" si="26"/>
        <v>2</v>
      </c>
      <c r="O37" s="304">
        <f t="shared" si="13"/>
        <v>2</v>
      </c>
      <c r="P37" s="304">
        <f t="shared" si="14"/>
        <v>2</v>
      </c>
      <c r="Q37" s="304">
        <f t="shared" si="15"/>
        <v>2</v>
      </c>
      <c r="R37" s="304">
        <f t="shared" si="16"/>
        <v>2</v>
      </c>
      <c r="S37" s="304">
        <f t="shared" si="17"/>
        <v>2</v>
      </c>
      <c r="T37" s="347">
        <f>'0.地勘及桩计算'!G13</f>
        <v>117</v>
      </c>
      <c r="U37" s="348" t="s">
        <v>122</v>
      </c>
      <c r="V37" s="349" t="s">
        <v>121</v>
      </c>
      <c r="W37" s="350">
        <f>'0.地勘及桩计算'!J13</f>
        <v>-13.33</v>
      </c>
      <c r="X37" s="351"/>
    </row>
    <row r="38" spans="1:24">
      <c r="A38" s="307"/>
      <c r="B38" s="307"/>
      <c r="C38" s="306"/>
      <c r="D38" s="303">
        <f t="shared" si="18"/>
        <v>0.333259999999999</v>
      </c>
      <c r="E38" s="304">
        <f t="shared" si="19"/>
        <v>0.5</v>
      </c>
      <c r="F38" s="304">
        <f t="shared" si="20"/>
        <v>0.5</v>
      </c>
      <c r="G38" s="304">
        <f t="shared" si="21"/>
        <v>0.5</v>
      </c>
      <c r="H38" s="304">
        <f t="shared" si="22"/>
        <v>0.5</v>
      </c>
      <c r="I38" s="304">
        <f t="shared" si="23"/>
        <v>0.5</v>
      </c>
      <c r="J38" s="304">
        <f t="shared" si="24"/>
        <v>0.5</v>
      </c>
      <c r="K38" s="304">
        <f t="shared" si="11"/>
        <v>0.5</v>
      </c>
      <c r="L38" s="304">
        <f t="shared" si="12"/>
        <v>0.5</v>
      </c>
      <c r="M38" s="304">
        <f t="shared" si="25"/>
        <v>0.5</v>
      </c>
      <c r="N38" s="304">
        <f t="shared" si="26"/>
        <v>0.5</v>
      </c>
      <c r="O38" s="304">
        <f t="shared" si="13"/>
        <v>0.5</v>
      </c>
      <c r="P38" s="304">
        <f t="shared" si="14"/>
        <v>0.5</v>
      </c>
      <c r="Q38" s="304">
        <f t="shared" si="15"/>
        <v>0.5</v>
      </c>
      <c r="R38" s="304">
        <f t="shared" si="16"/>
        <v>0.5</v>
      </c>
      <c r="S38" s="304">
        <f t="shared" si="17"/>
        <v>0.5</v>
      </c>
      <c r="T38" s="340">
        <f>'0.地勘及桩计算'!G14</f>
        <v>141</v>
      </c>
      <c r="U38" s="341" t="s">
        <v>125</v>
      </c>
      <c r="V38" s="342" t="s">
        <v>109</v>
      </c>
      <c r="W38" s="343">
        <f>'0.地勘及桩计算'!J14</f>
        <v>-13.83</v>
      </c>
      <c r="X38" s="344"/>
    </row>
    <row r="39" s="269" customFormat="1" spans="1:24">
      <c r="A39" s="305"/>
      <c r="B39" s="305"/>
      <c r="C39" s="308"/>
      <c r="D39" s="303">
        <f t="shared" si="18"/>
        <v>0</v>
      </c>
      <c r="E39" s="304">
        <f t="shared" si="19"/>
        <v>0.39565</v>
      </c>
      <c r="F39" s="304">
        <f t="shared" si="20"/>
        <v>1.18647</v>
      </c>
      <c r="G39" s="304">
        <f t="shared" si="21"/>
        <v>2.07764</v>
      </c>
      <c r="H39" s="304">
        <f t="shared" si="22"/>
        <v>2.08</v>
      </c>
      <c r="I39" s="304">
        <f t="shared" si="23"/>
        <v>2.08</v>
      </c>
      <c r="J39" s="304">
        <f t="shared" si="24"/>
        <v>2.08</v>
      </c>
      <c r="K39" s="304">
        <f t="shared" si="11"/>
        <v>2.08</v>
      </c>
      <c r="L39" s="304">
        <f t="shared" si="12"/>
        <v>2.08</v>
      </c>
      <c r="M39" s="304">
        <f t="shared" si="25"/>
        <v>2.08</v>
      </c>
      <c r="N39" s="304">
        <f t="shared" si="26"/>
        <v>2.08</v>
      </c>
      <c r="O39" s="304">
        <f t="shared" si="13"/>
        <v>2.08</v>
      </c>
      <c r="P39" s="304">
        <f t="shared" si="14"/>
        <v>2.08</v>
      </c>
      <c r="Q39" s="304">
        <f t="shared" si="15"/>
        <v>2.08</v>
      </c>
      <c r="R39" s="304">
        <f t="shared" si="16"/>
        <v>2.08</v>
      </c>
      <c r="S39" s="304">
        <f t="shared" si="17"/>
        <v>2.08</v>
      </c>
      <c r="T39" s="352">
        <f>'0.地勘及桩计算'!G15</f>
        <v>122</v>
      </c>
      <c r="U39" s="353" t="s">
        <v>128</v>
      </c>
      <c r="V39" s="354" t="s">
        <v>121</v>
      </c>
      <c r="W39" s="355">
        <f>'0.地勘及桩计算'!J15</f>
        <v>-15.91</v>
      </c>
      <c r="X39" s="356"/>
    </row>
    <row r="40" spans="1:24">
      <c r="A40" s="307"/>
      <c r="B40" s="307"/>
      <c r="C40" s="307"/>
      <c r="D40" s="303">
        <f t="shared" si="18"/>
        <v>0</v>
      </c>
      <c r="E40" s="304">
        <f t="shared" si="19"/>
        <v>0</v>
      </c>
      <c r="F40" s="304">
        <f t="shared" si="20"/>
        <v>0</v>
      </c>
      <c r="G40" s="304">
        <f t="shared" si="21"/>
        <v>0</v>
      </c>
      <c r="H40" s="304">
        <f t="shared" si="22"/>
        <v>0.888809999999999</v>
      </c>
      <c r="I40" s="304">
        <f t="shared" si="23"/>
        <v>1.77997</v>
      </c>
      <c r="J40" s="304">
        <f t="shared" si="24"/>
        <v>2.57114</v>
      </c>
      <c r="K40" s="304">
        <f t="shared" si="11"/>
        <v>3.23525</v>
      </c>
      <c r="L40" s="304">
        <f t="shared" si="12"/>
        <v>3.79902</v>
      </c>
      <c r="M40" s="304">
        <f t="shared" si="25"/>
        <v>3.79902</v>
      </c>
      <c r="N40" s="304">
        <f t="shared" si="26"/>
        <v>4.09</v>
      </c>
      <c r="O40" s="304">
        <f t="shared" si="13"/>
        <v>3.60932</v>
      </c>
      <c r="P40" s="304">
        <f t="shared" si="14"/>
        <v>3.04247</v>
      </c>
      <c r="Q40" s="304">
        <f t="shared" si="15"/>
        <v>2.37528</v>
      </c>
      <c r="R40" s="304">
        <f t="shared" si="16"/>
        <v>1.5841</v>
      </c>
      <c r="S40" s="304">
        <f t="shared" si="17"/>
        <v>0.692909999999999</v>
      </c>
      <c r="T40" s="340">
        <f>'0.地勘及桩计算'!G16</f>
        <v>367</v>
      </c>
      <c r="U40" s="341" t="s">
        <v>131</v>
      </c>
      <c r="V40" s="342" t="s">
        <v>121</v>
      </c>
      <c r="W40" s="355">
        <v>-20</v>
      </c>
      <c r="X40" s="344"/>
    </row>
    <row r="41" spans="1:24">
      <c r="A41" s="301"/>
      <c r="B41" s="301"/>
      <c r="C41" s="301"/>
      <c r="D41" s="303">
        <f t="shared" si="18"/>
        <v>0</v>
      </c>
      <c r="E41" s="304">
        <f t="shared" si="19"/>
        <v>0</v>
      </c>
      <c r="F41" s="304">
        <f t="shared" si="20"/>
        <v>0</v>
      </c>
      <c r="G41" s="304">
        <f t="shared" si="21"/>
        <v>0</v>
      </c>
      <c r="H41" s="304">
        <f t="shared" si="22"/>
        <v>0</v>
      </c>
      <c r="I41" s="304">
        <f t="shared" si="23"/>
        <v>0</v>
      </c>
      <c r="J41" s="304">
        <f t="shared" si="24"/>
        <v>0</v>
      </c>
      <c r="K41" s="304">
        <f t="shared" si="11"/>
        <v>0</v>
      </c>
      <c r="L41" s="304">
        <f t="shared" si="12"/>
        <v>0</v>
      </c>
      <c r="M41" s="304">
        <f t="shared" si="25"/>
        <v>0</v>
      </c>
      <c r="N41" s="304">
        <f t="shared" si="26"/>
        <v>0.234770000000001</v>
      </c>
      <c r="O41" s="304">
        <f t="shared" si="13"/>
        <v>0</v>
      </c>
      <c r="P41" s="304">
        <f t="shared" si="14"/>
        <v>0</v>
      </c>
      <c r="Q41" s="304">
        <f t="shared" si="15"/>
        <v>0</v>
      </c>
      <c r="R41" s="304">
        <f t="shared" si="16"/>
        <v>0</v>
      </c>
      <c r="S41" s="304">
        <f t="shared" si="17"/>
        <v>0</v>
      </c>
      <c r="T41" s="340">
        <f>'0.地勘及桩计算'!G17</f>
        <v>0</v>
      </c>
      <c r="U41" s="341" t="s">
        <v>135</v>
      </c>
      <c r="V41" s="342" t="s">
        <v>134</v>
      </c>
      <c r="W41" s="355">
        <v>-23</v>
      </c>
      <c r="X41" s="344"/>
    </row>
    <row r="42" ht="12.75" spans="1:24">
      <c r="A42" s="301"/>
      <c r="B42" s="301"/>
      <c r="C42" s="301"/>
      <c r="D42" s="309"/>
      <c r="E42" s="310"/>
      <c r="F42" s="310"/>
      <c r="G42" s="310"/>
      <c r="H42" s="310"/>
      <c r="I42" s="310"/>
      <c r="J42" s="310"/>
      <c r="K42" s="310"/>
      <c r="L42" s="310"/>
      <c r="M42" s="315"/>
      <c r="N42" s="315"/>
      <c r="O42" s="315"/>
      <c r="P42" s="315"/>
      <c r="Q42" s="315"/>
      <c r="R42" s="315"/>
      <c r="S42" s="315"/>
      <c r="T42" s="357">
        <f>'0.地勘及桩计算'!G18</f>
        <v>0</v>
      </c>
      <c r="U42" s="341" t="s">
        <v>139</v>
      </c>
      <c r="V42" s="342" t="s">
        <v>138</v>
      </c>
      <c r="W42" s="355">
        <v>-25</v>
      </c>
      <c r="X42" s="344"/>
    </row>
    <row r="43" spans="3:23">
      <c r="C43" s="311"/>
      <c r="D43" s="311">
        <f>SUM(D31:D42)</f>
        <v>15</v>
      </c>
      <c r="E43" s="311">
        <f t="shared" ref="E43:J43" si="27">SUM(E31:E42)</f>
        <v>15</v>
      </c>
      <c r="F43" s="311">
        <f t="shared" si="27"/>
        <v>15</v>
      </c>
      <c r="G43" s="311">
        <f t="shared" si="27"/>
        <v>15</v>
      </c>
      <c r="H43" s="311">
        <f t="shared" si="27"/>
        <v>15</v>
      </c>
      <c r="I43" s="311">
        <f t="shared" si="27"/>
        <v>15</v>
      </c>
      <c r="J43" s="311">
        <f t="shared" si="27"/>
        <v>15</v>
      </c>
      <c r="K43" s="311">
        <f t="shared" ref="F43:S43" si="28">SUM(K31:K42)</f>
        <v>15</v>
      </c>
      <c r="L43" s="311">
        <f t="shared" si="28"/>
        <v>15</v>
      </c>
      <c r="M43" s="311">
        <f t="shared" si="28"/>
        <v>15</v>
      </c>
      <c r="N43" s="311">
        <f t="shared" si="28"/>
        <v>15</v>
      </c>
      <c r="O43" s="311">
        <f t="shared" si="28"/>
        <v>15</v>
      </c>
      <c r="P43" s="311">
        <f t="shared" si="28"/>
        <v>15</v>
      </c>
      <c r="Q43" s="311">
        <f t="shared" si="28"/>
        <v>15</v>
      </c>
      <c r="R43" s="311">
        <f t="shared" si="28"/>
        <v>15</v>
      </c>
      <c r="S43" s="311">
        <f t="shared" si="28"/>
        <v>15</v>
      </c>
      <c r="U43" s="341"/>
      <c r="V43" s="342"/>
      <c r="W43" s="341"/>
    </row>
    <row r="44" spans="4:19">
      <c r="D44" s="270">
        <f>D31*$T31+D32*$T32+D33*$T33+D34*$T34+D35*$T35+D36*$T36+D37*$T37+D38*$T38+D39*$T39+D40*$T40+D41*$T41+D42*$T42</f>
        <v>840.42578</v>
      </c>
      <c r="E44" s="270">
        <f t="shared" ref="D44:I44" si="29">E31*$T31+E32*$T32+E33*$T33+E34*$T34+E35*$T35+E36*$T36+E37*$T37+E38*$T38+E39*$T39+E40*$T40+E41*$T41+E42*$T42</f>
        <v>890.8346</v>
      </c>
      <c r="F44" s="270">
        <f t="shared" si="29"/>
        <v>959.5117</v>
      </c>
      <c r="G44" s="270">
        <f t="shared" si="29"/>
        <v>1057.5404</v>
      </c>
      <c r="H44" s="270">
        <f t="shared" si="29"/>
        <v>1373.32755</v>
      </c>
      <c r="I44" s="270">
        <f t="shared" si="29"/>
        <v>1689.68935</v>
      </c>
      <c r="J44" s="270">
        <f t="shared" ref="F44:S44" si="30">J31*$T31+J32*$T32+J33*$T33+J34*$T34+J35*$T35+J36*$T36+J37*$T37+J38*$T38+J39*$T39+J40*$T40+J41*$T41+J42*$T42</f>
        <v>1970.5547</v>
      </c>
      <c r="K44" s="270">
        <f t="shared" si="30"/>
        <v>2206.31375</v>
      </c>
      <c r="L44" s="270">
        <f t="shared" si="30"/>
        <v>2406.4521</v>
      </c>
      <c r="M44" s="270">
        <f t="shared" si="30"/>
        <v>2406.4521</v>
      </c>
      <c r="N44" s="270">
        <f t="shared" si="30"/>
        <v>2506.93276</v>
      </c>
      <c r="O44" s="270">
        <f t="shared" si="30"/>
        <v>2339.1086</v>
      </c>
      <c r="P44" s="270">
        <f t="shared" si="30"/>
        <v>2137.87685</v>
      </c>
      <c r="Q44" s="270">
        <f t="shared" si="30"/>
        <v>1901.0244</v>
      </c>
      <c r="R44" s="270">
        <f t="shared" si="30"/>
        <v>1620.1555</v>
      </c>
      <c r="S44" s="270">
        <f t="shared" si="30"/>
        <v>1303.78305</v>
      </c>
    </row>
    <row r="48" spans="3:18">
      <c r="C48" s="312"/>
      <c r="D48" s="313"/>
      <c r="E48" s="313"/>
      <c r="F48" s="313"/>
      <c r="G48" s="313"/>
      <c r="H48" s="313"/>
      <c r="I48" s="313"/>
      <c r="M48" s="313"/>
      <c r="N48" s="313"/>
      <c r="O48" s="313"/>
      <c r="P48" s="313"/>
      <c r="Q48" s="313"/>
      <c r="R48" s="313"/>
    </row>
  </sheetData>
  <mergeCells count="14">
    <mergeCell ref="B2:C2"/>
    <mergeCell ref="B3:C3"/>
    <mergeCell ref="B18:C18"/>
    <mergeCell ref="B19:C19"/>
    <mergeCell ref="B20:C20"/>
    <mergeCell ref="B21:C21"/>
    <mergeCell ref="B22:C22"/>
    <mergeCell ref="B23:C23"/>
    <mergeCell ref="B24:C24"/>
    <mergeCell ref="B4:B7"/>
    <mergeCell ref="B8:B9"/>
    <mergeCell ref="B10:B11"/>
    <mergeCell ref="B12:B13"/>
    <mergeCell ref="B14:B17"/>
  </mergeCells>
  <pageMargins left="0.7" right="0.7" top="0.75" bottom="0.75" header="0.3" footer="0.3"/>
  <pageSetup paperSize="9" scale="89" orientation="landscape"/>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dimension ref="A1:L49"/>
  <sheetViews>
    <sheetView workbookViewId="0">
      <selection activeCell="K34" sqref="K34"/>
    </sheetView>
  </sheetViews>
  <sheetFormatPr defaultColWidth="9" defaultRowHeight="12"/>
  <cols>
    <col min="1" max="2" width="9" style="231"/>
    <col min="3" max="3" width="11.125" style="231" customWidth="1"/>
    <col min="4" max="4" width="9" style="231"/>
    <col min="5" max="5" width="12" style="231" customWidth="1"/>
    <col min="6" max="6" width="11.125" style="231" customWidth="1"/>
    <col min="7" max="7" width="10.75" style="231" customWidth="1"/>
    <col min="8" max="8" width="11.125" style="231" customWidth="1"/>
    <col min="9" max="258" width="9" style="231"/>
    <col min="259" max="259" width="11.125" style="231" customWidth="1"/>
    <col min="260" max="260" width="9" style="231"/>
    <col min="261" max="261" width="12" style="231" customWidth="1"/>
    <col min="262" max="262" width="11.125" style="231" customWidth="1"/>
    <col min="263" max="263" width="10.75" style="231" customWidth="1"/>
    <col min="264" max="264" width="11.125" style="231" customWidth="1"/>
    <col min="265" max="514" width="9" style="231"/>
    <col min="515" max="515" width="11.125" style="231" customWidth="1"/>
    <col min="516" max="516" width="9" style="231"/>
    <col min="517" max="517" width="12" style="231" customWidth="1"/>
    <col min="518" max="518" width="11.125" style="231" customWidth="1"/>
    <col min="519" max="519" width="10.75" style="231" customWidth="1"/>
    <col min="520" max="520" width="11.125" style="231" customWidth="1"/>
    <col min="521" max="770" width="9" style="231"/>
    <col min="771" max="771" width="11.125" style="231" customWidth="1"/>
    <col min="772" max="772" width="9" style="231"/>
    <col min="773" max="773" width="12" style="231" customWidth="1"/>
    <col min="774" max="774" width="11.125" style="231" customWidth="1"/>
    <col min="775" max="775" width="10.75" style="231" customWidth="1"/>
    <col min="776" max="776" width="11.125" style="231" customWidth="1"/>
    <col min="777" max="1026" width="9" style="231"/>
    <col min="1027" max="1027" width="11.125" style="231" customWidth="1"/>
    <col min="1028" max="1028" width="9" style="231"/>
    <col min="1029" max="1029" width="12" style="231" customWidth="1"/>
    <col min="1030" max="1030" width="11.125" style="231" customWidth="1"/>
    <col min="1031" max="1031" width="10.75" style="231" customWidth="1"/>
    <col min="1032" max="1032" width="11.125" style="231" customWidth="1"/>
    <col min="1033" max="1282" width="9" style="231"/>
    <col min="1283" max="1283" width="11.125" style="231" customWidth="1"/>
    <col min="1284" max="1284" width="9" style="231"/>
    <col min="1285" max="1285" width="12" style="231" customWidth="1"/>
    <col min="1286" max="1286" width="11.125" style="231" customWidth="1"/>
    <col min="1287" max="1287" width="10.75" style="231" customWidth="1"/>
    <col min="1288" max="1288" width="11.125" style="231" customWidth="1"/>
    <col min="1289" max="1538" width="9" style="231"/>
    <col min="1539" max="1539" width="11.125" style="231" customWidth="1"/>
    <col min="1540" max="1540" width="9" style="231"/>
    <col min="1541" max="1541" width="12" style="231" customWidth="1"/>
    <col min="1542" max="1542" width="11.125" style="231" customWidth="1"/>
    <col min="1543" max="1543" width="10.75" style="231" customWidth="1"/>
    <col min="1544" max="1544" width="11.125" style="231" customWidth="1"/>
    <col min="1545" max="1794" width="9" style="231"/>
    <col min="1795" max="1795" width="11.125" style="231" customWidth="1"/>
    <col min="1796" max="1796" width="9" style="231"/>
    <col min="1797" max="1797" width="12" style="231" customWidth="1"/>
    <col min="1798" max="1798" width="11.125" style="231" customWidth="1"/>
    <col min="1799" max="1799" width="10.75" style="231" customWidth="1"/>
    <col min="1800" max="1800" width="11.125" style="231" customWidth="1"/>
    <col min="1801" max="2050" width="9" style="231"/>
    <col min="2051" max="2051" width="11.125" style="231" customWidth="1"/>
    <col min="2052" max="2052" width="9" style="231"/>
    <col min="2053" max="2053" width="12" style="231" customWidth="1"/>
    <col min="2054" max="2054" width="11.125" style="231" customWidth="1"/>
    <col min="2055" max="2055" width="10.75" style="231" customWidth="1"/>
    <col min="2056" max="2056" width="11.125" style="231" customWidth="1"/>
    <col min="2057" max="2306" width="9" style="231"/>
    <col min="2307" max="2307" width="11.125" style="231" customWidth="1"/>
    <col min="2308" max="2308" width="9" style="231"/>
    <col min="2309" max="2309" width="12" style="231" customWidth="1"/>
    <col min="2310" max="2310" width="11.125" style="231" customWidth="1"/>
    <col min="2311" max="2311" width="10.75" style="231" customWidth="1"/>
    <col min="2312" max="2312" width="11.125" style="231" customWidth="1"/>
    <col min="2313" max="2562" width="9" style="231"/>
    <col min="2563" max="2563" width="11.125" style="231" customWidth="1"/>
    <col min="2564" max="2564" width="9" style="231"/>
    <col min="2565" max="2565" width="12" style="231" customWidth="1"/>
    <col min="2566" max="2566" width="11.125" style="231" customWidth="1"/>
    <col min="2567" max="2567" width="10.75" style="231" customWidth="1"/>
    <col min="2568" max="2568" width="11.125" style="231" customWidth="1"/>
    <col min="2569" max="2818" width="9" style="231"/>
    <col min="2819" max="2819" width="11.125" style="231" customWidth="1"/>
    <col min="2820" max="2820" width="9" style="231"/>
    <col min="2821" max="2821" width="12" style="231" customWidth="1"/>
    <col min="2822" max="2822" width="11.125" style="231" customWidth="1"/>
    <col min="2823" max="2823" width="10.75" style="231" customWidth="1"/>
    <col min="2824" max="2824" width="11.125" style="231" customWidth="1"/>
    <col min="2825" max="3074" width="9" style="231"/>
    <col min="3075" max="3075" width="11.125" style="231" customWidth="1"/>
    <col min="3076" max="3076" width="9" style="231"/>
    <col min="3077" max="3077" width="12" style="231" customWidth="1"/>
    <col min="3078" max="3078" width="11.125" style="231" customWidth="1"/>
    <col min="3079" max="3079" width="10.75" style="231" customWidth="1"/>
    <col min="3080" max="3080" width="11.125" style="231" customWidth="1"/>
    <col min="3081" max="3330" width="9" style="231"/>
    <col min="3331" max="3331" width="11.125" style="231" customWidth="1"/>
    <col min="3332" max="3332" width="9" style="231"/>
    <col min="3333" max="3333" width="12" style="231" customWidth="1"/>
    <col min="3334" max="3334" width="11.125" style="231" customWidth="1"/>
    <col min="3335" max="3335" width="10.75" style="231" customWidth="1"/>
    <col min="3336" max="3336" width="11.125" style="231" customWidth="1"/>
    <col min="3337" max="3586" width="9" style="231"/>
    <col min="3587" max="3587" width="11.125" style="231" customWidth="1"/>
    <col min="3588" max="3588" width="9" style="231"/>
    <col min="3589" max="3589" width="12" style="231" customWidth="1"/>
    <col min="3590" max="3590" width="11.125" style="231" customWidth="1"/>
    <col min="3591" max="3591" width="10.75" style="231" customWidth="1"/>
    <col min="3592" max="3592" width="11.125" style="231" customWidth="1"/>
    <col min="3593" max="3842" width="9" style="231"/>
    <col min="3843" max="3843" width="11.125" style="231" customWidth="1"/>
    <col min="3844" max="3844" width="9" style="231"/>
    <col min="3845" max="3845" width="12" style="231" customWidth="1"/>
    <col min="3846" max="3846" width="11.125" style="231" customWidth="1"/>
    <col min="3847" max="3847" width="10.75" style="231" customWidth="1"/>
    <col min="3848" max="3848" width="11.125" style="231" customWidth="1"/>
    <col min="3849" max="4098" width="9" style="231"/>
    <col min="4099" max="4099" width="11.125" style="231" customWidth="1"/>
    <col min="4100" max="4100" width="9" style="231"/>
    <col min="4101" max="4101" width="12" style="231" customWidth="1"/>
    <col min="4102" max="4102" width="11.125" style="231" customWidth="1"/>
    <col min="4103" max="4103" width="10.75" style="231" customWidth="1"/>
    <col min="4104" max="4104" width="11.125" style="231" customWidth="1"/>
    <col min="4105" max="4354" width="9" style="231"/>
    <col min="4355" max="4355" width="11.125" style="231" customWidth="1"/>
    <col min="4356" max="4356" width="9" style="231"/>
    <col min="4357" max="4357" width="12" style="231" customWidth="1"/>
    <col min="4358" max="4358" width="11.125" style="231" customWidth="1"/>
    <col min="4359" max="4359" width="10.75" style="231" customWidth="1"/>
    <col min="4360" max="4360" width="11.125" style="231" customWidth="1"/>
    <col min="4361" max="4610" width="9" style="231"/>
    <col min="4611" max="4611" width="11.125" style="231" customWidth="1"/>
    <col min="4612" max="4612" width="9" style="231"/>
    <col min="4613" max="4613" width="12" style="231" customWidth="1"/>
    <col min="4614" max="4614" width="11.125" style="231" customWidth="1"/>
    <col min="4615" max="4615" width="10.75" style="231" customWidth="1"/>
    <col min="4616" max="4616" width="11.125" style="231" customWidth="1"/>
    <col min="4617" max="4866" width="9" style="231"/>
    <col min="4867" max="4867" width="11.125" style="231" customWidth="1"/>
    <col min="4868" max="4868" width="9" style="231"/>
    <col min="4869" max="4869" width="12" style="231" customWidth="1"/>
    <col min="4870" max="4870" width="11.125" style="231" customWidth="1"/>
    <col min="4871" max="4871" width="10.75" style="231" customWidth="1"/>
    <col min="4872" max="4872" width="11.125" style="231" customWidth="1"/>
    <col min="4873" max="5122" width="9" style="231"/>
    <col min="5123" max="5123" width="11.125" style="231" customWidth="1"/>
    <col min="5124" max="5124" width="9" style="231"/>
    <col min="5125" max="5125" width="12" style="231" customWidth="1"/>
    <col min="5126" max="5126" width="11.125" style="231" customWidth="1"/>
    <col min="5127" max="5127" width="10.75" style="231" customWidth="1"/>
    <col min="5128" max="5128" width="11.125" style="231" customWidth="1"/>
    <col min="5129" max="5378" width="9" style="231"/>
    <col min="5379" max="5379" width="11.125" style="231" customWidth="1"/>
    <col min="5380" max="5380" width="9" style="231"/>
    <col min="5381" max="5381" width="12" style="231" customWidth="1"/>
    <col min="5382" max="5382" width="11.125" style="231" customWidth="1"/>
    <col min="5383" max="5383" width="10.75" style="231" customWidth="1"/>
    <col min="5384" max="5384" width="11.125" style="231" customWidth="1"/>
    <col min="5385" max="5634" width="9" style="231"/>
    <col min="5635" max="5635" width="11.125" style="231" customWidth="1"/>
    <col min="5636" max="5636" width="9" style="231"/>
    <col min="5637" max="5637" width="12" style="231" customWidth="1"/>
    <col min="5638" max="5638" width="11.125" style="231" customWidth="1"/>
    <col min="5639" max="5639" width="10.75" style="231" customWidth="1"/>
    <col min="5640" max="5640" width="11.125" style="231" customWidth="1"/>
    <col min="5641" max="5890" width="9" style="231"/>
    <col min="5891" max="5891" width="11.125" style="231" customWidth="1"/>
    <col min="5892" max="5892" width="9" style="231"/>
    <col min="5893" max="5893" width="12" style="231" customWidth="1"/>
    <col min="5894" max="5894" width="11.125" style="231" customWidth="1"/>
    <col min="5895" max="5895" width="10.75" style="231" customWidth="1"/>
    <col min="5896" max="5896" width="11.125" style="231" customWidth="1"/>
    <col min="5897" max="6146" width="9" style="231"/>
    <col min="6147" max="6147" width="11.125" style="231" customWidth="1"/>
    <col min="6148" max="6148" width="9" style="231"/>
    <col min="6149" max="6149" width="12" style="231" customWidth="1"/>
    <col min="6150" max="6150" width="11.125" style="231" customWidth="1"/>
    <col min="6151" max="6151" width="10.75" style="231" customWidth="1"/>
    <col min="6152" max="6152" width="11.125" style="231" customWidth="1"/>
    <col min="6153" max="6402" width="9" style="231"/>
    <col min="6403" max="6403" width="11.125" style="231" customWidth="1"/>
    <col min="6404" max="6404" width="9" style="231"/>
    <col min="6405" max="6405" width="12" style="231" customWidth="1"/>
    <col min="6406" max="6406" width="11.125" style="231" customWidth="1"/>
    <col min="6407" max="6407" width="10.75" style="231" customWidth="1"/>
    <col min="6408" max="6408" width="11.125" style="231" customWidth="1"/>
    <col min="6409" max="6658" width="9" style="231"/>
    <col min="6659" max="6659" width="11.125" style="231" customWidth="1"/>
    <col min="6660" max="6660" width="9" style="231"/>
    <col min="6661" max="6661" width="12" style="231" customWidth="1"/>
    <col min="6662" max="6662" width="11.125" style="231" customWidth="1"/>
    <col min="6663" max="6663" width="10.75" style="231" customWidth="1"/>
    <col min="6664" max="6664" width="11.125" style="231" customWidth="1"/>
    <col min="6665" max="6914" width="9" style="231"/>
    <col min="6915" max="6915" width="11.125" style="231" customWidth="1"/>
    <col min="6916" max="6916" width="9" style="231"/>
    <col min="6917" max="6917" width="12" style="231" customWidth="1"/>
    <col min="6918" max="6918" width="11.125" style="231" customWidth="1"/>
    <col min="6919" max="6919" width="10.75" style="231" customWidth="1"/>
    <col min="6920" max="6920" width="11.125" style="231" customWidth="1"/>
    <col min="6921" max="7170" width="9" style="231"/>
    <col min="7171" max="7171" width="11.125" style="231" customWidth="1"/>
    <col min="7172" max="7172" width="9" style="231"/>
    <col min="7173" max="7173" width="12" style="231" customWidth="1"/>
    <col min="7174" max="7174" width="11.125" style="231" customWidth="1"/>
    <col min="7175" max="7175" width="10.75" style="231" customWidth="1"/>
    <col min="7176" max="7176" width="11.125" style="231" customWidth="1"/>
    <col min="7177" max="7426" width="9" style="231"/>
    <col min="7427" max="7427" width="11.125" style="231" customWidth="1"/>
    <col min="7428" max="7428" width="9" style="231"/>
    <col min="7429" max="7429" width="12" style="231" customWidth="1"/>
    <col min="7430" max="7430" width="11.125" style="231" customWidth="1"/>
    <col min="7431" max="7431" width="10.75" style="231" customWidth="1"/>
    <col min="7432" max="7432" width="11.125" style="231" customWidth="1"/>
    <col min="7433" max="7682" width="9" style="231"/>
    <col min="7683" max="7683" width="11.125" style="231" customWidth="1"/>
    <col min="7684" max="7684" width="9" style="231"/>
    <col min="7685" max="7685" width="12" style="231" customWidth="1"/>
    <col min="7686" max="7686" width="11.125" style="231" customWidth="1"/>
    <col min="7687" max="7687" width="10.75" style="231" customWidth="1"/>
    <col min="7688" max="7688" width="11.125" style="231" customWidth="1"/>
    <col min="7689" max="7938" width="9" style="231"/>
    <col min="7939" max="7939" width="11.125" style="231" customWidth="1"/>
    <col min="7940" max="7940" width="9" style="231"/>
    <col min="7941" max="7941" width="12" style="231" customWidth="1"/>
    <col min="7942" max="7942" width="11.125" style="231" customWidth="1"/>
    <col min="7943" max="7943" width="10.75" style="231" customWidth="1"/>
    <col min="7944" max="7944" width="11.125" style="231" customWidth="1"/>
    <col min="7945" max="8194" width="9" style="231"/>
    <col min="8195" max="8195" width="11.125" style="231" customWidth="1"/>
    <col min="8196" max="8196" width="9" style="231"/>
    <col min="8197" max="8197" width="12" style="231" customWidth="1"/>
    <col min="8198" max="8198" width="11.125" style="231" customWidth="1"/>
    <col min="8199" max="8199" width="10.75" style="231" customWidth="1"/>
    <col min="8200" max="8200" width="11.125" style="231" customWidth="1"/>
    <col min="8201" max="8450" width="9" style="231"/>
    <col min="8451" max="8451" width="11.125" style="231" customWidth="1"/>
    <col min="8452" max="8452" width="9" style="231"/>
    <col min="8453" max="8453" width="12" style="231" customWidth="1"/>
    <col min="8454" max="8454" width="11.125" style="231" customWidth="1"/>
    <col min="8455" max="8455" width="10.75" style="231" customWidth="1"/>
    <col min="8456" max="8456" width="11.125" style="231" customWidth="1"/>
    <col min="8457" max="8706" width="9" style="231"/>
    <col min="8707" max="8707" width="11.125" style="231" customWidth="1"/>
    <col min="8708" max="8708" width="9" style="231"/>
    <col min="8709" max="8709" width="12" style="231" customWidth="1"/>
    <col min="8710" max="8710" width="11.125" style="231" customWidth="1"/>
    <col min="8711" max="8711" width="10.75" style="231" customWidth="1"/>
    <col min="8712" max="8712" width="11.125" style="231" customWidth="1"/>
    <col min="8713" max="8962" width="9" style="231"/>
    <col min="8963" max="8963" width="11.125" style="231" customWidth="1"/>
    <col min="8964" max="8964" width="9" style="231"/>
    <col min="8965" max="8965" width="12" style="231" customWidth="1"/>
    <col min="8966" max="8966" width="11.125" style="231" customWidth="1"/>
    <col min="8967" max="8967" width="10.75" style="231" customWidth="1"/>
    <col min="8968" max="8968" width="11.125" style="231" customWidth="1"/>
    <col min="8969" max="9218" width="9" style="231"/>
    <col min="9219" max="9219" width="11.125" style="231" customWidth="1"/>
    <col min="9220" max="9220" width="9" style="231"/>
    <col min="9221" max="9221" width="12" style="231" customWidth="1"/>
    <col min="9222" max="9222" width="11.125" style="231" customWidth="1"/>
    <col min="9223" max="9223" width="10.75" style="231" customWidth="1"/>
    <col min="9224" max="9224" width="11.125" style="231" customWidth="1"/>
    <col min="9225" max="9474" width="9" style="231"/>
    <col min="9475" max="9475" width="11.125" style="231" customWidth="1"/>
    <col min="9476" max="9476" width="9" style="231"/>
    <col min="9477" max="9477" width="12" style="231" customWidth="1"/>
    <col min="9478" max="9478" width="11.125" style="231" customWidth="1"/>
    <col min="9479" max="9479" width="10.75" style="231" customWidth="1"/>
    <col min="9480" max="9480" width="11.125" style="231" customWidth="1"/>
    <col min="9481" max="9730" width="9" style="231"/>
    <col min="9731" max="9731" width="11.125" style="231" customWidth="1"/>
    <col min="9732" max="9732" width="9" style="231"/>
    <col min="9733" max="9733" width="12" style="231" customWidth="1"/>
    <col min="9734" max="9734" width="11.125" style="231" customWidth="1"/>
    <col min="9735" max="9735" width="10.75" style="231" customWidth="1"/>
    <col min="9736" max="9736" width="11.125" style="231" customWidth="1"/>
    <col min="9737" max="9986" width="9" style="231"/>
    <col min="9987" max="9987" width="11.125" style="231" customWidth="1"/>
    <col min="9988" max="9988" width="9" style="231"/>
    <col min="9989" max="9989" width="12" style="231" customWidth="1"/>
    <col min="9990" max="9990" width="11.125" style="231" customWidth="1"/>
    <col min="9991" max="9991" width="10.75" style="231" customWidth="1"/>
    <col min="9992" max="9992" width="11.125" style="231" customWidth="1"/>
    <col min="9993" max="10242" width="9" style="231"/>
    <col min="10243" max="10243" width="11.125" style="231" customWidth="1"/>
    <col min="10244" max="10244" width="9" style="231"/>
    <col min="10245" max="10245" width="12" style="231" customWidth="1"/>
    <col min="10246" max="10246" width="11.125" style="231" customWidth="1"/>
    <col min="10247" max="10247" width="10.75" style="231" customWidth="1"/>
    <col min="10248" max="10248" width="11.125" style="231" customWidth="1"/>
    <col min="10249" max="10498" width="9" style="231"/>
    <col min="10499" max="10499" width="11.125" style="231" customWidth="1"/>
    <col min="10500" max="10500" width="9" style="231"/>
    <col min="10501" max="10501" width="12" style="231" customWidth="1"/>
    <col min="10502" max="10502" width="11.125" style="231" customWidth="1"/>
    <col min="10503" max="10503" width="10.75" style="231" customWidth="1"/>
    <col min="10504" max="10504" width="11.125" style="231" customWidth="1"/>
    <col min="10505" max="10754" width="9" style="231"/>
    <col min="10755" max="10755" width="11.125" style="231" customWidth="1"/>
    <col min="10756" max="10756" width="9" style="231"/>
    <col min="10757" max="10757" width="12" style="231" customWidth="1"/>
    <col min="10758" max="10758" width="11.125" style="231" customWidth="1"/>
    <col min="10759" max="10759" width="10.75" style="231" customWidth="1"/>
    <col min="10760" max="10760" width="11.125" style="231" customWidth="1"/>
    <col min="10761" max="11010" width="9" style="231"/>
    <col min="11011" max="11011" width="11.125" style="231" customWidth="1"/>
    <col min="11012" max="11012" width="9" style="231"/>
    <col min="11013" max="11013" width="12" style="231" customWidth="1"/>
    <col min="11014" max="11014" width="11.125" style="231" customWidth="1"/>
    <col min="11015" max="11015" width="10.75" style="231" customWidth="1"/>
    <col min="11016" max="11016" width="11.125" style="231" customWidth="1"/>
    <col min="11017" max="11266" width="9" style="231"/>
    <col min="11267" max="11267" width="11.125" style="231" customWidth="1"/>
    <col min="11268" max="11268" width="9" style="231"/>
    <col min="11269" max="11269" width="12" style="231" customWidth="1"/>
    <col min="11270" max="11270" width="11.125" style="231" customWidth="1"/>
    <col min="11271" max="11271" width="10.75" style="231" customWidth="1"/>
    <col min="11272" max="11272" width="11.125" style="231" customWidth="1"/>
    <col min="11273" max="11522" width="9" style="231"/>
    <col min="11523" max="11523" width="11.125" style="231" customWidth="1"/>
    <col min="11524" max="11524" width="9" style="231"/>
    <col min="11525" max="11525" width="12" style="231" customWidth="1"/>
    <col min="11526" max="11526" width="11.125" style="231" customWidth="1"/>
    <col min="11527" max="11527" width="10.75" style="231" customWidth="1"/>
    <col min="11528" max="11528" width="11.125" style="231" customWidth="1"/>
    <col min="11529" max="11778" width="9" style="231"/>
    <col min="11779" max="11779" width="11.125" style="231" customWidth="1"/>
    <col min="11780" max="11780" width="9" style="231"/>
    <col min="11781" max="11781" width="12" style="231" customWidth="1"/>
    <col min="11782" max="11782" width="11.125" style="231" customWidth="1"/>
    <col min="11783" max="11783" width="10.75" style="231" customWidth="1"/>
    <col min="11784" max="11784" width="11.125" style="231" customWidth="1"/>
    <col min="11785" max="12034" width="9" style="231"/>
    <col min="12035" max="12035" width="11.125" style="231" customWidth="1"/>
    <col min="12036" max="12036" width="9" style="231"/>
    <col min="12037" max="12037" width="12" style="231" customWidth="1"/>
    <col min="12038" max="12038" width="11.125" style="231" customWidth="1"/>
    <col min="12039" max="12039" width="10.75" style="231" customWidth="1"/>
    <col min="12040" max="12040" width="11.125" style="231" customWidth="1"/>
    <col min="12041" max="12290" width="9" style="231"/>
    <col min="12291" max="12291" width="11.125" style="231" customWidth="1"/>
    <col min="12292" max="12292" width="9" style="231"/>
    <col min="12293" max="12293" width="12" style="231" customWidth="1"/>
    <col min="12294" max="12294" width="11.125" style="231" customWidth="1"/>
    <col min="12295" max="12295" width="10.75" style="231" customWidth="1"/>
    <col min="12296" max="12296" width="11.125" style="231" customWidth="1"/>
    <col min="12297" max="12546" width="9" style="231"/>
    <col min="12547" max="12547" width="11.125" style="231" customWidth="1"/>
    <col min="12548" max="12548" width="9" style="231"/>
    <col min="12549" max="12549" width="12" style="231" customWidth="1"/>
    <col min="12550" max="12550" width="11.125" style="231" customWidth="1"/>
    <col min="12551" max="12551" width="10.75" style="231" customWidth="1"/>
    <col min="12552" max="12552" width="11.125" style="231" customWidth="1"/>
    <col min="12553" max="12802" width="9" style="231"/>
    <col min="12803" max="12803" width="11.125" style="231" customWidth="1"/>
    <col min="12804" max="12804" width="9" style="231"/>
    <col min="12805" max="12805" width="12" style="231" customWidth="1"/>
    <col min="12806" max="12806" width="11.125" style="231" customWidth="1"/>
    <col min="12807" max="12807" width="10.75" style="231" customWidth="1"/>
    <col min="12808" max="12808" width="11.125" style="231" customWidth="1"/>
    <col min="12809" max="13058" width="9" style="231"/>
    <col min="13059" max="13059" width="11.125" style="231" customWidth="1"/>
    <col min="13060" max="13060" width="9" style="231"/>
    <col min="13061" max="13061" width="12" style="231" customWidth="1"/>
    <col min="13062" max="13062" width="11.125" style="231" customWidth="1"/>
    <col min="13063" max="13063" width="10.75" style="231" customWidth="1"/>
    <col min="13064" max="13064" width="11.125" style="231" customWidth="1"/>
    <col min="13065" max="13314" width="9" style="231"/>
    <col min="13315" max="13315" width="11.125" style="231" customWidth="1"/>
    <col min="13316" max="13316" width="9" style="231"/>
    <col min="13317" max="13317" width="12" style="231" customWidth="1"/>
    <col min="13318" max="13318" width="11.125" style="231" customWidth="1"/>
    <col min="13319" max="13319" width="10.75" style="231" customWidth="1"/>
    <col min="13320" max="13320" width="11.125" style="231" customWidth="1"/>
    <col min="13321" max="13570" width="9" style="231"/>
    <col min="13571" max="13571" width="11.125" style="231" customWidth="1"/>
    <col min="13572" max="13572" width="9" style="231"/>
    <col min="13573" max="13573" width="12" style="231" customWidth="1"/>
    <col min="13574" max="13574" width="11.125" style="231" customWidth="1"/>
    <col min="13575" max="13575" width="10.75" style="231" customWidth="1"/>
    <col min="13576" max="13576" width="11.125" style="231" customWidth="1"/>
    <col min="13577" max="13826" width="9" style="231"/>
    <col min="13827" max="13827" width="11.125" style="231" customWidth="1"/>
    <col min="13828" max="13828" width="9" style="231"/>
    <col min="13829" max="13829" width="12" style="231" customWidth="1"/>
    <col min="13830" max="13830" width="11.125" style="231" customWidth="1"/>
    <col min="13831" max="13831" width="10.75" style="231" customWidth="1"/>
    <col min="13832" max="13832" width="11.125" style="231" customWidth="1"/>
    <col min="13833" max="14082" width="9" style="231"/>
    <col min="14083" max="14083" width="11.125" style="231" customWidth="1"/>
    <col min="14084" max="14084" width="9" style="231"/>
    <col min="14085" max="14085" width="12" style="231" customWidth="1"/>
    <col min="14086" max="14086" width="11.125" style="231" customWidth="1"/>
    <col min="14087" max="14087" width="10.75" style="231" customWidth="1"/>
    <col min="14088" max="14088" width="11.125" style="231" customWidth="1"/>
    <col min="14089" max="14338" width="9" style="231"/>
    <col min="14339" max="14339" width="11.125" style="231" customWidth="1"/>
    <col min="14340" max="14340" width="9" style="231"/>
    <col min="14341" max="14341" width="12" style="231" customWidth="1"/>
    <col min="14342" max="14342" width="11.125" style="231" customWidth="1"/>
    <col min="14343" max="14343" width="10.75" style="231" customWidth="1"/>
    <col min="14344" max="14344" width="11.125" style="231" customWidth="1"/>
    <col min="14345" max="14594" width="9" style="231"/>
    <col min="14595" max="14595" width="11.125" style="231" customWidth="1"/>
    <col min="14596" max="14596" width="9" style="231"/>
    <col min="14597" max="14597" width="12" style="231" customWidth="1"/>
    <col min="14598" max="14598" width="11.125" style="231" customWidth="1"/>
    <col min="14599" max="14599" width="10.75" style="231" customWidth="1"/>
    <col min="14600" max="14600" width="11.125" style="231" customWidth="1"/>
    <col min="14601" max="14850" width="9" style="231"/>
    <col min="14851" max="14851" width="11.125" style="231" customWidth="1"/>
    <col min="14852" max="14852" width="9" style="231"/>
    <col min="14853" max="14853" width="12" style="231" customWidth="1"/>
    <col min="14854" max="14854" width="11.125" style="231" customWidth="1"/>
    <col min="14855" max="14855" width="10.75" style="231" customWidth="1"/>
    <col min="14856" max="14856" width="11.125" style="231" customWidth="1"/>
    <col min="14857" max="15106" width="9" style="231"/>
    <col min="15107" max="15107" width="11.125" style="231" customWidth="1"/>
    <col min="15108" max="15108" width="9" style="231"/>
    <col min="15109" max="15109" width="12" style="231" customWidth="1"/>
    <col min="15110" max="15110" width="11.125" style="231" customWidth="1"/>
    <col min="15111" max="15111" width="10.75" style="231" customWidth="1"/>
    <col min="15112" max="15112" width="11.125" style="231" customWidth="1"/>
    <col min="15113" max="15362" width="9" style="231"/>
    <col min="15363" max="15363" width="11.125" style="231" customWidth="1"/>
    <col min="15364" max="15364" width="9" style="231"/>
    <col min="15365" max="15365" width="12" style="231" customWidth="1"/>
    <col min="15366" max="15366" width="11.125" style="231" customWidth="1"/>
    <col min="15367" max="15367" width="10.75" style="231" customWidth="1"/>
    <col min="15368" max="15368" width="11.125" style="231" customWidth="1"/>
    <col min="15369" max="15618" width="9" style="231"/>
    <col min="15619" max="15619" width="11.125" style="231" customWidth="1"/>
    <col min="15620" max="15620" width="9" style="231"/>
    <col min="15621" max="15621" width="12" style="231" customWidth="1"/>
    <col min="15622" max="15622" width="11.125" style="231" customWidth="1"/>
    <col min="15623" max="15623" width="10.75" style="231" customWidth="1"/>
    <col min="15624" max="15624" width="11.125" style="231" customWidth="1"/>
    <col min="15625" max="15874" width="9" style="231"/>
    <col min="15875" max="15875" width="11.125" style="231" customWidth="1"/>
    <col min="15876" max="15876" width="9" style="231"/>
    <col min="15877" max="15877" width="12" style="231" customWidth="1"/>
    <col min="15878" max="15878" width="11.125" style="231" customWidth="1"/>
    <col min="15879" max="15879" width="10.75" style="231" customWidth="1"/>
    <col min="15880" max="15880" width="11.125" style="231" customWidth="1"/>
    <col min="15881" max="16130" width="9" style="231"/>
    <col min="16131" max="16131" width="11.125" style="231" customWidth="1"/>
    <col min="16132" max="16132" width="9" style="231"/>
    <col min="16133" max="16133" width="12" style="231" customWidth="1"/>
    <col min="16134" max="16134" width="11.125" style="231" customWidth="1"/>
    <col min="16135" max="16135" width="10.75" style="231" customWidth="1"/>
    <col min="16136" max="16136" width="11.125" style="231" customWidth="1"/>
    <col min="16137" max="16384" width="9" style="231"/>
  </cols>
  <sheetData>
    <row r="1" spans="2:7">
      <c r="B1" s="231" t="s">
        <v>396</v>
      </c>
      <c r="C1" s="232">
        <v>18000</v>
      </c>
      <c r="D1" s="231" t="s">
        <v>366</v>
      </c>
      <c r="E1" s="232">
        <v>900</v>
      </c>
      <c r="F1" s="231" t="s">
        <v>405</v>
      </c>
      <c r="G1" s="232">
        <v>1148</v>
      </c>
    </row>
    <row r="2" spans="2:8">
      <c r="B2" s="231" t="s">
        <v>344</v>
      </c>
      <c r="C2" s="231" t="s">
        <v>345</v>
      </c>
      <c r="D2" s="231" t="s">
        <v>406</v>
      </c>
      <c r="E2" s="231" t="s">
        <v>348</v>
      </c>
      <c r="F2" s="231" t="s">
        <v>407</v>
      </c>
      <c r="G2" s="231" t="s">
        <v>408</v>
      </c>
      <c r="H2" s="231" t="s">
        <v>409</v>
      </c>
    </row>
    <row r="3" spans="2:12">
      <c r="B3" s="231" t="s">
        <v>355</v>
      </c>
      <c r="C3" s="231">
        <v>25</v>
      </c>
      <c r="D3" s="233">
        <f>I3+J3+K3</f>
        <v>19100</v>
      </c>
      <c r="E3" s="231">
        <v>32</v>
      </c>
      <c r="F3" s="231">
        <f>ROUND(C3^2*PI()/4/1000000*7850,3)</f>
        <v>3.853</v>
      </c>
      <c r="G3" s="230">
        <f>E3*D3/1000</f>
        <v>611.2</v>
      </c>
      <c r="H3" s="230">
        <f>F3*G3</f>
        <v>2354.9536</v>
      </c>
      <c r="I3" s="265">
        <f>ROUND((E1-100-50)/COS(RADIANS(15)),0)</f>
        <v>776</v>
      </c>
      <c r="J3" s="265">
        <f>C1-50+100</f>
        <v>18050</v>
      </c>
      <c r="K3" s="265">
        <f>ROUNDUP((IF(C3&lt;26,10.927,11.212))*C3,0)</f>
        <v>274</v>
      </c>
      <c r="L3" s="231">
        <f>I3+J3</f>
        <v>18826</v>
      </c>
    </row>
    <row r="4" spans="2:10">
      <c r="B4" s="231" t="s">
        <v>358</v>
      </c>
      <c r="C4" s="231">
        <v>10</v>
      </c>
      <c r="D4" s="233">
        <f>((PI()*G1)^2+100^2)^0.5*51+((PI()*G1)^2+200^2)^0.5*ROUNDDOWN((C1-5000)/200,0)+((PI()*J4)^2+100^2)^0.5*I4+PI()*(G1+(100*I4*TAN(RADIANS(15))*2+G1))</f>
        <v>456561.015622233</v>
      </c>
      <c r="E4" s="231">
        <v>1</v>
      </c>
      <c r="F4" s="231">
        <f>ROUND(C4^2*PI()/4/1000000*7850,3)</f>
        <v>0.617</v>
      </c>
      <c r="G4" s="230">
        <f>E4*D4/1000</f>
        <v>456.561015622233</v>
      </c>
      <c r="H4" s="230">
        <f>F4*G4</f>
        <v>281.698146638918</v>
      </c>
      <c r="I4" s="231">
        <f>ROUNDDOWN((E1-150)/100,0)</f>
        <v>7</v>
      </c>
      <c r="J4" s="233">
        <f>100*I4*0.5*TAN(RADIANS(15))*2+G1</f>
        <v>1335.56443470179</v>
      </c>
    </row>
    <row r="5" spans="2:8">
      <c r="B5" s="231" t="s">
        <v>359</v>
      </c>
      <c r="C5" s="231">
        <v>20</v>
      </c>
      <c r="D5" s="234">
        <v>3505</v>
      </c>
      <c r="E5" s="231">
        <f>ROUND((C1/1000-1.5)/2,0)+1</f>
        <v>9</v>
      </c>
      <c r="F5" s="231">
        <f>ROUND(C5^2*PI()/4/1000000*7850,3)</f>
        <v>2.466</v>
      </c>
      <c r="G5" s="230">
        <f>E5*D5/1000</f>
        <v>31.545</v>
      </c>
      <c r="H5" s="230">
        <f>F5*G5</f>
        <v>77.78997</v>
      </c>
    </row>
    <row r="6" spans="2:8">
      <c r="B6" s="231" t="s">
        <v>364</v>
      </c>
      <c r="C6" s="231">
        <v>16</v>
      </c>
      <c r="D6" s="233">
        <v>450</v>
      </c>
      <c r="E6" s="231">
        <f>E5*4</f>
        <v>36</v>
      </c>
      <c r="F6" s="231">
        <f>ROUND(C6^2*PI()/4/1000000*7850,3)</f>
        <v>1.578</v>
      </c>
      <c r="G6" s="230">
        <f>E6*D6/1000</f>
        <v>16.2</v>
      </c>
      <c r="H6" s="230">
        <f>F6*G6</f>
        <v>25.5636</v>
      </c>
    </row>
    <row r="7" s="229" customFormat="1" spans="3:9">
      <c r="C7" s="235">
        <f>PI()*0.625^2*C1/1000</f>
        <v>22.0893233455532</v>
      </c>
      <c r="E7" s="236">
        <f>H3+H5+H6</f>
        <v>2458.30717</v>
      </c>
      <c r="G7" s="236">
        <f>H4</f>
        <v>281.698146638918</v>
      </c>
      <c r="I7" s="266">
        <v>93</v>
      </c>
    </row>
    <row r="9" spans="2:7">
      <c r="B9" s="231" t="s">
        <v>396</v>
      </c>
      <c r="C9" s="232">
        <v>18000</v>
      </c>
      <c r="D9" s="231" t="s">
        <v>366</v>
      </c>
      <c r="E9" s="232">
        <v>800</v>
      </c>
      <c r="F9" s="231" t="s">
        <v>405</v>
      </c>
      <c r="G9" s="232">
        <v>1148</v>
      </c>
    </row>
    <row r="10" spans="2:8">
      <c r="B10" s="231" t="s">
        <v>344</v>
      </c>
      <c r="C10" s="231" t="s">
        <v>345</v>
      </c>
      <c r="D10" s="231" t="s">
        <v>406</v>
      </c>
      <c r="E10" s="231" t="s">
        <v>348</v>
      </c>
      <c r="F10" s="231" t="s">
        <v>407</v>
      </c>
      <c r="G10" s="231" t="s">
        <v>408</v>
      </c>
      <c r="H10" s="231" t="s">
        <v>409</v>
      </c>
    </row>
    <row r="11" spans="2:12">
      <c r="B11" s="231" t="s">
        <v>355</v>
      </c>
      <c r="C11" s="231">
        <v>25</v>
      </c>
      <c r="D11" s="233">
        <f>I11+J11+K11</f>
        <v>18997</v>
      </c>
      <c r="E11" s="231">
        <v>32</v>
      </c>
      <c r="F11" s="231">
        <f>ROUND(C11^2*PI()/4/1000000*7850,3)</f>
        <v>3.853</v>
      </c>
      <c r="G11" s="230">
        <f>E11*D11/1000</f>
        <v>607.904</v>
      </c>
      <c r="H11" s="230">
        <f>F11*G11</f>
        <v>2342.254112</v>
      </c>
      <c r="I11" s="265">
        <f>ROUND((E9-100-50)/COS(RADIANS(15)),0)</f>
        <v>673</v>
      </c>
      <c r="J11" s="265">
        <f>C9-50+100</f>
        <v>18050</v>
      </c>
      <c r="K11" s="265">
        <f>ROUNDUP((IF(C11&lt;26,10.927,11.212))*C11,0)</f>
        <v>274</v>
      </c>
      <c r="L11" s="231">
        <f>I11+J11</f>
        <v>18723</v>
      </c>
    </row>
    <row r="12" spans="2:10">
      <c r="B12" s="231" t="s">
        <v>358</v>
      </c>
      <c r="C12" s="231">
        <v>10</v>
      </c>
      <c r="D12" s="233">
        <f>((PI()*G9)^2+100^2)^0.5*51+((PI()*G9)^2+200^2)^0.5*ROUNDDOWN((C9-5000)/200,0)+((PI()*J12)^2+100^2)^0.5*I12+PI()*(G9+(100*I12*TAN(RADIANS(15))*2+G9))</f>
        <v>451690.741256477</v>
      </c>
      <c r="E12" s="231">
        <v>1</v>
      </c>
      <c r="F12" s="231">
        <f>ROUND(C12^2*PI()/4/1000000*7850,3)</f>
        <v>0.617</v>
      </c>
      <c r="G12" s="230">
        <f>E12*D12/1000</f>
        <v>451.690741256477</v>
      </c>
      <c r="H12" s="230">
        <f>F12*G12</f>
        <v>278.693187355246</v>
      </c>
      <c r="I12" s="231">
        <f>ROUNDDOWN((E9-150)/100,0)</f>
        <v>6</v>
      </c>
      <c r="J12" s="233">
        <f>100*I12*0.5*TAN(RADIANS(15))*2+G9</f>
        <v>1308.76951545867</v>
      </c>
    </row>
    <row r="13" spans="2:8">
      <c r="B13" s="231" t="s">
        <v>359</v>
      </c>
      <c r="C13" s="231">
        <v>20</v>
      </c>
      <c r="D13" s="234">
        <v>3505</v>
      </c>
      <c r="E13" s="231">
        <f>ROUND((C9/1000-1.5)/2,0)+1</f>
        <v>9</v>
      </c>
      <c r="F13" s="231">
        <f>ROUND(C13^2*PI()/4/1000000*7850,3)</f>
        <v>2.466</v>
      </c>
      <c r="G13" s="230">
        <f>E13*D13/1000</f>
        <v>31.545</v>
      </c>
      <c r="H13" s="230">
        <f>F13*G13</f>
        <v>77.78997</v>
      </c>
    </row>
    <row r="14" spans="2:8">
      <c r="B14" s="231" t="s">
        <v>364</v>
      </c>
      <c r="C14" s="231">
        <v>16</v>
      </c>
      <c r="D14" s="233">
        <v>450</v>
      </c>
      <c r="E14" s="231">
        <f>E13*4</f>
        <v>36</v>
      </c>
      <c r="F14" s="231">
        <f>ROUND(C14^2*PI()/4/1000000*7850,3)</f>
        <v>1.578</v>
      </c>
      <c r="G14" s="230">
        <f>E14*D14/1000</f>
        <v>16.2</v>
      </c>
      <c r="H14" s="230">
        <f>F14*G14</f>
        <v>25.5636</v>
      </c>
    </row>
    <row r="15" s="229" customFormat="1" spans="3:9">
      <c r="C15" s="235">
        <f>PI()*0.625^2*C9/1000</f>
        <v>22.0893233455532</v>
      </c>
      <c r="E15" s="236">
        <f>H11+H13+H14</f>
        <v>2445.607682</v>
      </c>
      <c r="G15" s="236">
        <f>H12</f>
        <v>278.693187355246</v>
      </c>
      <c r="I15" s="266">
        <v>32</v>
      </c>
    </row>
    <row r="17" spans="2:7">
      <c r="B17" s="231" t="s">
        <v>396</v>
      </c>
      <c r="C17" s="232">
        <v>18000</v>
      </c>
      <c r="D17" s="231" t="s">
        <v>366</v>
      </c>
      <c r="E17" s="232">
        <v>700</v>
      </c>
      <c r="F17" s="231" t="s">
        <v>405</v>
      </c>
      <c r="G17" s="232">
        <v>1148</v>
      </c>
    </row>
    <row r="18" spans="2:8">
      <c r="B18" s="231" t="s">
        <v>344</v>
      </c>
      <c r="C18" s="231" t="s">
        <v>345</v>
      </c>
      <c r="D18" s="231" t="s">
        <v>406</v>
      </c>
      <c r="E18" s="231" t="s">
        <v>348</v>
      </c>
      <c r="F18" s="231" t="s">
        <v>407</v>
      </c>
      <c r="G18" s="231" t="s">
        <v>408</v>
      </c>
      <c r="H18" s="231" t="s">
        <v>409</v>
      </c>
    </row>
    <row r="19" spans="2:12">
      <c r="B19" s="231" t="s">
        <v>355</v>
      </c>
      <c r="C19" s="231">
        <v>25</v>
      </c>
      <c r="D19" s="233">
        <f>I19+J19+K19</f>
        <v>18893</v>
      </c>
      <c r="E19" s="231">
        <v>32</v>
      </c>
      <c r="F19" s="231">
        <f>ROUND(C19^2*PI()/4/1000000*7850,3)</f>
        <v>3.853</v>
      </c>
      <c r="G19" s="230">
        <f>E19*D19/1000</f>
        <v>604.576</v>
      </c>
      <c r="H19" s="230">
        <f>F19*G19</f>
        <v>2329.431328</v>
      </c>
      <c r="I19" s="265">
        <f>ROUND((E17-100-50)/COS(RADIANS(15)),0)</f>
        <v>569</v>
      </c>
      <c r="J19" s="265">
        <f>C17-50+100</f>
        <v>18050</v>
      </c>
      <c r="K19" s="265">
        <f>ROUNDUP((IF(C19&lt;26,10.927,11.212))*C19,0)</f>
        <v>274</v>
      </c>
      <c r="L19" s="231">
        <f>I19+J19</f>
        <v>18619</v>
      </c>
    </row>
    <row r="20" spans="2:10">
      <c r="B20" s="231" t="s">
        <v>358</v>
      </c>
      <c r="C20" s="231">
        <v>10</v>
      </c>
      <c r="D20" s="233">
        <f>((PI()*G17)^2+100^2)^0.5*51+((PI()*G17)^2+200^2)^0.5*ROUNDDOWN((C17-5000)/200,0)+((PI()*J20)^2+100^2)^0.5*I20+PI()*(G17+(100*I20*TAN(RADIANS(15))*2+G17))</f>
        <v>446988.780654765</v>
      </c>
      <c r="E20" s="231">
        <v>1</v>
      </c>
      <c r="F20" s="231">
        <f>ROUND(C20^2*PI()/4/1000000*7850,3)</f>
        <v>0.617</v>
      </c>
      <c r="G20" s="230">
        <f>E20*D20/1000</f>
        <v>446.988780654765</v>
      </c>
      <c r="H20" s="230">
        <f>F20*G20</f>
        <v>275.79207766399</v>
      </c>
      <c r="I20" s="231">
        <f>ROUNDDOWN((E17-150)/100,0)</f>
        <v>5</v>
      </c>
      <c r="J20" s="233">
        <f>100*I20*0.5*TAN(RADIANS(15))*2+G17</f>
        <v>1281.97459621556</v>
      </c>
    </row>
    <row r="21" spans="2:8">
      <c r="B21" s="231" t="s">
        <v>359</v>
      </c>
      <c r="C21" s="231">
        <v>20</v>
      </c>
      <c r="D21" s="234">
        <v>3505</v>
      </c>
      <c r="E21" s="231">
        <f>ROUND((C17/1000-1.5)/2,0)+1</f>
        <v>9</v>
      </c>
      <c r="F21" s="231">
        <f>ROUND(C21^2*PI()/4/1000000*7850,3)</f>
        <v>2.466</v>
      </c>
      <c r="G21" s="230">
        <f>E21*D21/1000</f>
        <v>31.545</v>
      </c>
      <c r="H21" s="230">
        <f>F21*G21</f>
        <v>77.78997</v>
      </c>
    </row>
    <row r="22" spans="2:8">
      <c r="B22" s="231" t="s">
        <v>364</v>
      </c>
      <c r="C22" s="231">
        <v>16</v>
      </c>
      <c r="D22" s="233">
        <v>450</v>
      </c>
      <c r="E22" s="231">
        <f>E21*4</f>
        <v>36</v>
      </c>
      <c r="F22" s="231">
        <f>ROUND(C22^2*PI()/4/1000000*7850,3)</f>
        <v>1.578</v>
      </c>
      <c r="G22" s="230">
        <f>E22*D22/1000</f>
        <v>16.2</v>
      </c>
      <c r="H22" s="230">
        <f>F22*G22</f>
        <v>25.5636</v>
      </c>
    </row>
    <row r="23" s="229" customFormat="1" spans="3:9">
      <c r="C23" s="235">
        <f>PI()*0.625^2*C17/1000</f>
        <v>22.0893233455532</v>
      </c>
      <c r="E23" s="236">
        <f>H19+H21+H22</f>
        <v>2432.784898</v>
      </c>
      <c r="G23" s="236">
        <f>H20</f>
        <v>275.79207766399</v>
      </c>
      <c r="I23" s="266">
        <v>38</v>
      </c>
    </row>
    <row r="25" s="230" customFormat="1" ht="14.25" spans="3:7">
      <c r="C25" s="237">
        <f>SUM(C7*$I7+C15*$I15+C23*$I23)</f>
        <v>3600.55970532518</v>
      </c>
      <c r="D25" s="237"/>
      <c r="E25" s="237">
        <f>SUM(E7*$I7+E15*$I15+E23*$I23)</f>
        <v>399327.838758</v>
      </c>
      <c r="F25" s="237"/>
      <c r="G25" s="237">
        <f>SUM(G7*$I7+G15*$I15+G23*$I23)</f>
        <v>45596.2085840189</v>
      </c>
    </row>
    <row r="27" ht="12.75" spans="1:8">
      <c r="A27" s="238"/>
      <c r="B27" s="238" t="s">
        <v>396</v>
      </c>
      <c r="C27" s="239">
        <v>21000</v>
      </c>
      <c r="D27" s="238" t="s">
        <v>410</v>
      </c>
      <c r="E27" s="239">
        <v>150</v>
      </c>
      <c r="F27" s="238" t="s">
        <v>411</v>
      </c>
      <c r="G27" s="239">
        <v>1150</v>
      </c>
      <c r="H27" s="238"/>
    </row>
    <row r="28" spans="1:8">
      <c r="A28" s="240" t="s">
        <v>344</v>
      </c>
      <c r="B28" s="241" t="s">
        <v>345</v>
      </c>
      <c r="C28" s="241" t="s">
        <v>412</v>
      </c>
      <c r="D28" s="241" t="s">
        <v>413</v>
      </c>
      <c r="E28" s="241" t="s">
        <v>348</v>
      </c>
      <c r="F28" s="241" t="s">
        <v>414</v>
      </c>
      <c r="G28" s="241" t="s">
        <v>415</v>
      </c>
      <c r="H28" s="242" t="s">
        <v>416</v>
      </c>
    </row>
    <row r="29" spans="1:8">
      <c r="A29" s="243" t="s">
        <v>355</v>
      </c>
      <c r="B29" s="244">
        <v>20</v>
      </c>
      <c r="C29" s="245"/>
      <c r="D29" s="246">
        <f>B36-100+ROUNDUP((IF(B29&lt;26,10.927,11.212))*B29,0)</f>
        <v>22119</v>
      </c>
      <c r="E29" s="244">
        <v>30</v>
      </c>
      <c r="F29" s="247">
        <f>ROUND(B29^2*PI()/4/1000000*7850,3)</f>
        <v>2.466</v>
      </c>
      <c r="G29" s="248">
        <f t="shared" ref="G29:G32" si="0">E29*D29/1000</f>
        <v>663.57</v>
      </c>
      <c r="H29" s="249">
        <f t="shared" ref="H29:H32" si="1">F29*G29</f>
        <v>1636.36362</v>
      </c>
    </row>
    <row r="30" spans="1:8">
      <c r="A30" s="243" t="s">
        <v>358</v>
      </c>
      <c r="B30" s="244">
        <v>12</v>
      </c>
      <c r="C30" s="245"/>
      <c r="D30" s="246">
        <f>((PI()*G27)^2+E27^2)^0.5*C36+2*PI()*G27</f>
        <v>509841.89465844</v>
      </c>
      <c r="E30" s="247">
        <v>1</v>
      </c>
      <c r="F30" s="247">
        <f>ROUND(B30^2*PI()/4/1000000*7850,3)</f>
        <v>0.888</v>
      </c>
      <c r="G30" s="248">
        <f t="shared" si="0"/>
        <v>509.84189465844</v>
      </c>
      <c r="H30" s="249">
        <f t="shared" si="1"/>
        <v>452.739602456695</v>
      </c>
    </row>
    <row r="31" spans="1:8">
      <c r="A31" s="243" t="s">
        <v>359</v>
      </c>
      <c r="B31" s="247">
        <v>20</v>
      </c>
      <c r="C31" s="247"/>
      <c r="D31" s="246">
        <v>3504</v>
      </c>
      <c r="E31" s="247">
        <f>F36+1</f>
        <v>12</v>
      </c>
      <c r="F31" s="247">
        <f>ROUND(B31^2*PI()/4/1000000*7850,3)</f>
        <v>2.466</v>
      </c>
      <c r="G31" s="248">
        <f t="shared" si="0"/>
        <v>42.048</v>
      </c>
      <c r="H31" s="249">
        <f t="shared" si="1"/>
        <v>103.690368</v>
      </c>
    </row>
    <row r="32" spans="1:8">
      <c r="A32" s="243" t="s">
        <v>364</v>
      </c>
      <c r="B32" s="247">
        <v>16</v>
      </c>
      <c r="C32" s="247"/>
      <c r="D32" s="246">
        <v>450</v>
      </c>
      <c r="E32" s="247">
        <f>E31*4</f>
        <v>48</v>
      </c>
      <c r="F32" s="247">
        <f>ROUND(B32^2*PI()/4/1000000*7850,3)</f>
        <v>1.578</v>
      </c>
      <c r="G32" s="248">
        <f t="shared" si="0"/>
        <v>21.6</v>
      </c>
      <c r="H32" s="249">
        <f t="shared" si="1"/>
        <v>34.0848</v>
      </c>
    </row>
    <row r="33" ht="12.75" spans="1:8">
      <c r="A33" s="250" t="s">
        <v>417</v>
      </c>
      <c r="B33" s="251"/>
      <c r="C33" s="252">
        <f>PI()*(A36/1000/2)^2*C27/1000</f>
        <v>25.7708772364788</v>
      </c>
      <c r="D33" s="253" t="s">
        <v>418</v>
      </c>
      <c r="E33" s="254">
        <f>H29+H31+H32</f>
        <v>1774.138788</v>
      </c>
      <c r="F33" s="255"/>
      <c r="G33" s="256" t="s">
        <v>419</v>
      </c>
      <c r="H33" s="257">
        <f>H30</f>
        <v>452.739602456695</v>
      </c>
    </row>
    <row r="34" ht="12.75"/>
    <row r="35" spans="1:8">
      <c r="A35" s="240" t="s">
        <v>420</v>
      </c>
      <c r="B35" s="241" t="s">
        <v>421</v>
      </c>
      <c r="C35" s="241" t="s">
        <v>318</v>
      </c>
      <c r="D35" s="241" t="s">
        <v>422</v>
      </c>
      <c r="E35" s="241" t="s">
        <v>423</v>
      </c>
      <c r="F35" s="241" t="s">
        <v>363</v>
      </c>
      <c r="G35" s="241" t="s">
        <v>424</v>
      </c>
      <c r="H35" s="242" t="s">
        <v>330</v>
      </c>
    </row>
    <row r="36" ht="12.75" spans="1:8">
      <c r="A36" s="258">
        <v>1250</v>
      </c>
      <c r="B36" s="256">
        <f>C27+1000</f>
        <v>22000</v>
      </c>
      <c r="C36" s="256">
        <f>ROUNDDOWN((C27-50-D36/2)/D36,0)</f>
        <v>139</v>
      </c>
      <c r="D36" s="256">
        <f>E27</f>
        <v>150</v>
      </c>
      <c r="E36" s="256">
        <f>C27-C36*D36-D36/2</f>
        <v>75</v>
      </c>
      <c r="F36" s="256">
        <f>ROUNDDOWN((C27-G36)/(G36*2),0)</f>
        <v>11</v>
      </c>
      <c r="G36" s="259">
        <f>D36*6</f>
        <v>900</v>
      </c>
      <c r="H36" s="260">
        <f>C27-G36-G36*F36*2</f>
        <v>300</v>
      </c>
    </row>
    <row r="40" ht="12.75" spans="1:8">
      <c r="A40" s="238"/>
      <c r="B40" s="238" t="s">
        <v>396</v>
      </c>
      <c r="C40" s="239">
        <v>21000</v>
      </c>
      <c r="D40" s="238" t="s">
        <v>410</v>
      </c>
      <c r="E40" s="261">
        <v>150</v>
      </c>
      <c r="F40" s="238" t="s">
        <v>411</v>
      </c>
      <c r="G40" s="261">
        <v>1150</v>
      </c>
      <c r="H40" s="238"/>
    </row>
    <row r="41" spans="1:8">
      <c r="A41" s="240" t="s">
        <v>344</v>
      </c>
      <c r="B41" s="241" t="s">
        <v>345</v>
      </c>
      <c r="C41" s="241" t="s">
        <v>412</v>
      </c>
      <c r="D41" s="241" t="s">
        <v>413</v>
      </c>
      <c r="E41" s="241" t="s">
        <v>348</v>
      </c>
      <c r="F41" s="241" t="s">
        <v>414</v>
      </c>
      <c r="G41" s="241" t="s">
        <v>415</v>
      </c>
      <c r="H41" s="242" t="s">
        <v>416</v>
      </c>
    </row>
    <row r="42" spans="1:8">
      <c r="A42" s="243" t="s">
        <v>355</v>
      </c>
      <c r="B42" s="244">
        <v>20</v>
      </c>
      <c r="C42" s="245"/>
      <c r="D42" s="246">
        <f>B49-100+ROUNDUP((IF(B42&lt;26,10.927,11.212))*B42,0)</f>
        <v>22119</v>
      </c>
      <c r="E42" s="262">
        <v>30</v>
      </c>
      <c r="F42" s="247">
        <f t="shared" ref="F42:F45" si="2">ROUND(B42^2*PI()/4/1000000*7850,3)</f>
        <v>2.466</v>
      </c>
      <c r="G42" s="248">
        <f t="shared" ref="G42:G45" si="3">E42*D42/1000</f>
        <v>663.57</v>
      </c>
      <c r="H42" s="249">
        <f t="shared" ref="H42:H45" si="4">F42*G42</f>
        <v>1636.36362</v>
      </c>
    </row>
    <row r="43" spans="1:8">
      <c r="A43" s="243" t="s">
        <v>358</v>
      </c>
      <c r="B43" s="262">
        <v>12</v>
      </c>
      <c r="C43" s="245"/>
      <c r="D43" s="246">
        <f>((PI()*G40)^2+E40^2)^0.5*C49+2*PI()*G40</f>
        <v>509841.89465844</v>
      </c>
      <c r="E43" s="247">
        <v>1</v>
      </c>
      <c r="F43" s="247">
        <f t="shared" si="2"/>
        <v>0.888</v>
      </c>
      <c r="G43" s="248">
        <f t="shared" si="3"/>
        <v>509.84189465844</v>
      </c>
      <c r="H43" s="249">
        <f t="shared" si="4"/>
        <v>452.739602456695</v>
      </c>
    </row>
    <row r="44" spans="1:8">
      <c r="A44" s="243" t="s">
        <v>359</v>
      </c>
      <c r="B44" s="247">
        <v>20</v>
      </c>
      <c r="C44" s="247"/>
      <c r="D44" s="263">
        <v>3504</v>
      </c>
      <c r="E44" s="247">
        <f>F49+1</f>
        <v>11</v>
      </c>
      <c r="F44" s="247">
        <f t="shared" si="2"/>
        <v>2.466</v>
      </c>
      <c r="G44" s="248">
        <f t="shared" si="3"/>
        <v>38.544</v>
      </c>
      <c r="H44" s="249">
        <f t="shared" si="4"/>
        <v>95.049504</v>
      </c>
    </row>
    <row r="45" spans="1:8">
      <c r="A45" s="243" t="s">
        <v>364</v>
      </c>
      <c r="B45" s="247">
        <v>16</v>
      </c>
      <c r="C45" s="247"/>
      <c r="D45" s="246">
        <v>450</v>
      </c>
      <c r="E45" s="247">
        <f>E44*4</f>
        <v>44</v>
      </c>
      <c r="F45" s="247">
        <f t="shared" si="2"/>
        <v>1.578</v>
      </c>
      <c r="G45" s="248">
        <f t="shared" si="3"/>
        <v>19.8</v>
      </c>
      <c r="H45" s="249">
        <f t="shared" si="4"/>
        <v>31.2444</v>
      </c>
    </row>
    <row r="46" ht="12.75" spans="1:8">
      <c r="A46" s="250" t="s">
        <v>417</v>
      </c>
      <c r="B46" s="251"/>
      <c r="C46" s="252">
        <f>PI()*(A49/1000/2)^2*C40/1000</f>
        <v>25.7708772364788</v>
      </c>
      <c r="D46" s="253" t="s">
        <v>418</v>
      </c>
      <c r="E46" s="254">
        <f>H42+H44+H45</f>
        <v>1762.657524</v>
      </c>
      <c r="F46" s="255"/>
      <c r="G46" s="256" t="s">
        <v>419</v>
      </c>
      <c r="H46" s="257">
        <f>H43</f>
        <v>452.739602456695</v>
      </c>
    </row>
    <row r="47" ht="12.75"/>
    <row r="48" spans="1:8">
      <c r="A48" s="240" t="s">
        <v>420</v>
      </c>
      <c r="B48" s="241" t="s">
        <v>421</v>
      </c>
      <c r="C48" s="241" t="s">
        <v>318</v>
      </c>
      <c r="D48" s="241" t="s">
        <v>422</v>
      </c>
      <c r="E48" s="241" t="s">
        <v>423</v>
      </c>
      <c r="F48" s="241" t="s">
        <v>363</v>
      </c>
      <c r="G48" s="241" t="s">
        <v>424</v>
      </c>
      <c r="H48" s="242" t="s">
        <v>330</v>
      </c>
    </row>
    <row r="49" ht="12.75" spans="1:8">
      <c r="A49" s="258">
        <v>1250</v>
      </c>
      <c r="B49" s="256">
        <f>C40+1000</f>
        <v>22000</v>
      </c>
      <c r="C49" s="256">
        <f>ROUNDDOWN((C40-50-D49/2)/D49,0)</f>
        <v>139</v>
      </c>
      <c r="D49" s="256">
        <f>E40</f>
        <v>150</v>
      </c>
      <c r="E49" s="256">
        <f>C40-C49*D49-D49/2</f>
        <v>75</v>
      </c>
      <c r="F49" s="256">
        <f>ROUNDDOWN((C40-G49)/(G49*2),0)</f>
        <v>10</v>
      </c>
      <c r="G49" s="264">
        <f>1000</f>
        <v>1000</v>
      </c>
      <c r="H49" s="260">
        <f>C40-G49-G49*F49*2</f>
        <v>0</v>
      </c>
    </row>
  </sheetData>
  <dataValidations count="2">
    <dataValidation allowBlank="1" showInputMessage="1" showErrorMessage="1" prompt="不含桩顶1m冠梁" sqref="C27 IY27 SU27 ACQ27 AMM27 AWI27 BGE27 BQA27 BZW27 CJS27 CTO27 DDK27 DNG27 DXC27 EGY27 EQU27 FAQ27 FKM27 FUI27 GEE27 GOA27 GXW27 HHS27 HRO27 IBK27 ILG27 IVC27 JEY27 JOU27 JYQ27 KIM27 KSI27 LCE27 LMA27 LVW27 MFS27 MPO27 MZK27 NJG27 NTC27 OCY27 OMU27 OWQ27 PGM27 PQI27 QAE27 QKA27 QTW27 RDS27 RNO27 RXK27 SHG27 SRC27 TAY27 TKU27 TUQ27 UEM27 UOI27 UYE27 VIA27 VRW27 WBS27 WLO27 WVK27 C40 IY40 SU40 ACQ40 AMM40 AWI40 BGE40 BQA40 BZW40 CJS40 CTO40 DDK40 DNG40 DXC40 EGY40 EQU40 FAQ40 FKM40 FUI40 GEE40 GOA40 GXW40 HHS40 HRO40 IBK40 ILG40 IVC40 JEY40 JOU40 JYQ40 KIM40 KSI40 LCE40 LMA40 LVW40 MFS40 MPO40 MZK40 NJG40 NTC40 OCY40 OMU40 OWQ40 PGM40 PQI40 QAE40 QKA40 QTW40 RDS40 RNO40 RXK40 SHG40 SRC40 TAY40 TKU40 TUQ40 UEM40 UOI40 UYE40 VIA40 VRW40 WBS40 WLO40 WVK40 C65440 IY65440 SU65440 ACQ65440 AMM65440 AWI65440 BGE65440 BQA65440 BZW65440 CJS65440 CTO65440 DDK65440 DNG65440 DXC65440 EGY65440 EQU65440 FAQ65440 FKM65440 FUI65440 GEE65440 GOA65440 GXW65440 HHS65440 HRO65440 IBK65440 ILG65440 IVC65440 JEY65440 JOU65440 JYQ65440 KIM65440 KSI65440 LCE65440 LMA65440 LVW65440 MFS65440 MPO65440 MZK65440 NJG65440 NTC65440 OCY65440 OMU65440 OWQ65440 PGM65440 PQI65440 QAE65440 QKA65440 QTW65440 RDS65440 RNO65440 RXK65440 SHG65440 SRC65440 TAY65440 TKU65440 TUQ65440 UEM65440 UOI65440 UYE65440 VIA65440 VRW65440 WBS65440 WLO65440 WVK65440 C65453 IY65453 SU65453 ACQ65453 AMM65453 AWI65453 BGE65453 BQA65453 BZW65453 CJS65453 CTO65453 DDK65453 DNG65453 DXC65453 EGY65453 EQU65453 FAQ65453 FKM65453 FUI65453 GEE65453 GOA65453 GXW65453 HHS65453 HRO65453 IBK65453 ILG65453 IVC65453 JEY65453 JOU65453 JYQ65453 KIM65453 KSI65453 LCE65453 LMA65453 LVW65453 MFS65453 MPO65453 MZK65453 NJG65453 NTC65453 OCY65453 OMU65453 OWQ65453 PGM65453 PQI65453 QAE65453 QKA65453 QTW65453 RDS65453 RNO65453 RXK65453 SHG65453 SRC65453 TAY65453 TKU65453 TUQ65453 UEM65453 UOI65453 UYE65453 VIA65453 VRW65453 WBS65453 WLO65453 WVK65453 C65464 IY65464 SU65464 ACQ65464 AMM65464 AWI65464 BGE65464 BQA65464 BZW65464 CJS65464 CTO65464 DDK65464 DNG65464 DXC65464 EGY65464 EQU65464 FAQ65464 FKM65464 FUI65464 GEE65464 GOA65464 GXW65464 HHS65464 HRO65464 IBK65464 ILG65464 IVC65464 JEY65464 JOU65464 JYQ65464 KIM65464 KSI65464 LCE65464 LMA65464 LVW65464 MFS65464 MPO65464 MZK65464 NJG65464 NTC65464 OCY65464 OMU65464 OWQ65464 PGM65464 PQI65464 QAE65464 QKA65464 QTW65464 RDS65464 RNO65464 RXK65464 SHG65464 SRC65464 TAY65464 TKU65464 TUQ65464 UEM65464 UOI65464 UYE65464 VIA65464 VRW65464 WBS65464 WLO65464 WVK65464 C65475 IY65475 SU65475 ACQ65475 AMM65475 AWI65475 BGE65475 BQA65475 BZW65475 CJS65475 CTO65475 DDK65475 DNG65475 DXC65475 EGY65475 EQU65475 FAQ65475 FKM65475 FUI65475 GEE65475 GOA65475 GXW65475 HHS65475 HRO65475 IBK65475 ILG65475 IVC65475 JEY65475 JOU65475 JYQ65475 KIM65475 KSI65475 LCE65475 LMA65475 LVW65475 MFS65475 MPO65475 MZK65475 NJG65475 NTC65475 OCY65475 OMU65475 OWQ65475 PGM65475 PQI65475 QAE65475 QKA65475 QTW65475 RDS65475 RNO65475 RXK65475 SHG65475 SRC65475 TAY65475 TKU65475 TUQ65475 UEM65475 UOI65475 UYE65475 VIA65475 VRW65475 WBS65475 WLO65475 WVK65475 C65486 IY65486 SU65486 ACQ65486 AMM65486 AWI65486 BGE65486 BQA65486 BZW65486 CJS65486 CTO65486 DDK65486 DNG65486 DXC65486 EGY65486 EQU65486 FAQ65486 FKM65486 FUI65486 GEE65486 GOA65486 GXW65486 HHS65486 HRO65486 IBK65486 ILG65486 IVC65486 JEY65486 JOU65486 JYQ65486 KIM65486 KSI65486 LCE65486 LMA65486 LVW65486 MFS65486 MPO65486 MZK65486 NJG65486 NTC65486 OCY65486 OMU65486 OWQ65486 PGM65486 PQI65486 QAE65486 QKA65486 QTW65486 RDS65486 RNO65486 RXK65486 SHG65486 SRC65486 TAY65486 TKU65486 TUQ65486 UEM65486 UOI65486 UYE65486 VIA65486 VRW65486 WBS65486 WLO65486 WVK65486 C65497 IY65497 SU65497 ACQ65497 AMM65497 AWI65497 BGE65497 BQA65497 BZW65497 CJS65497 CTO65497 DDK65497 DNG65497 DXC65497 EGY65497 EQU65497 FAQ65497 FKM65497 FUI65497 GEE65497 GOA65497 GXW65497 HHS65497 HRO65497 IBK65497 ILG65497 IVC65497 JEY65497 JOU65497 JYQ65497 KIM65497 KSI65497 LCE65497 LMA65497 LVW65497 MFS65497 MPO65497 MZK65497 NJG65497 NTC65497 OCY65497 OMU65497 OWQ65497 PGM65497 PQI65497 QAE65497 QKA65497 QTW65497 RDS65497 RNO65497 RXK65497 SHG65497 SRC65497 TAY65497 TKU65497 TUQ65497 UEM65497 UOI65497 UYE65497 VIA65497 VRW65497 WBS65497 WLO65497 WVK65497 C65508 IY65508 SU65508 ACQ65508 AMM65508 AWI65508 BGE65508 BQA65508 BZW65508 CJS65508 CTO65508 DDK65508 DNG65508 DXC65508 EGY65508 EQU65508 FAQ65508 FKM65508 FUI65508 GEE65508 GOA65508 GXW65508 HHS65508 HRO65508 IBK65508 ILG65508 IVC65508 JEY65508 JOU65508 JYQ65508 KIM65508 KSI65508 LCE65508 LMA65508 LVW65508 MFS65508 MPO65508 MZK65508 NJG65508 NTC65508 OCY65508 OMU65508 OWQ65508 PGM65508 PQI65508 QAE65508 QKA65508 QTW65508 RDS65508 RNO65508 RXK65508 SHG65508 SRC65508 TAY65508 TKU65508 TUQ65508 UEM65508 UOI65508 UYE65508 VIA65508 VRW65508 WBS65508 WLO65508 WVK65508 C65519 IY65519 SU65519 ACQ65519 AMM65519 AWI65519 BGE65519 BQA65519 BZW65519 CJS65519 CTO65519 DDK65519 DNG65519 DXC65519 EGY65519 EQU65519 FAQ65519 FKM65519 FUI65519 GEE65519 GOA65519 GXW65519 HHS65519 HRO65519 IBK65519 ILG65519 IVC65519 JEY65519 JOU65519 JYQ65519 KIM65519 KSI65519 LCE65519 LMA65519 LVW65519 MFS65519 MPO65519 MZK65519 NJG65519 NTC65519 OCY65519 OMU65519 OWQ65519 PGM65519 PQI65519 QAE65519 QKA65519 QTW65519 RDS65519 RNO65519 RXK65519 SHG65519 SRC65519 TAY65519 TKU65519 TUQ65519 UEM65519 UOI65519 UYE65519 VIA65519 VRW65519 WBS65519 WLO65519 WVK65519 C65530 IY65530 SU65530 ACQ65530 AMM65530 AWI65530 BGE65530 BQA65530 BZW65530 CJS65530 CTO65530 DDK65530 DNG65530 DXC65530 EGY65530 EQU65530 FAQ65530 FKM65530 FUI65530 GEE65530 GOA65530 GXW65530 HHS65530 HRO65530 IBK65530 ILG65530 IVC65530 JEY65530 JOU65530 JYQ65530 KIM65530 KSI65530 LCE65530 LMA65530 LVW65530 MFS65530 MPO65530 MZK65530 NJG65530 NTC65530 OCY65530 OMU65530 OWQ65530 PGM65530 PQI65530 QAE65530 QKA65530 QTW65530 RDS65530 RNO65530 RXK65530 SHG65530 SRC65530 TAY65530 TKU65530 TUQ65530 UEM65530 UOI65530 UYE65530 VIA65530 VRW65530 WBS65530 WLO65530 WVK65530 C65541 IY65541 SU65541 ACQ65541 AMM65541 AWI65541 BGE65541 BQA65541 BZW65541 CJS65541 CTO65541 DDK65541 DNG65541 DXC65541 EGY65541 EQU65541 FAQ65541 FKM65541 FUI65541 GEE65541 GOA65541 GXW65541 HHS65541 HRO65541 IBK65541 ILG65541 IVC65541 JEY65541 JOU65541 JYQ65541 KIM65541 KSI65541 LCE65541 LMA65541 LVW65541 MFS65541 MPO65541 MZK65541 NJG65541 NTC65541 OCY65541 OMU65541 OWQ65541 PGM65541 PQI65541 QAE65541 QKA65541 QTW65541 RDS65541 RNO65541 RXK65541 SHG65541 SRC65541 TAY65541 TKU65541 TUQ65541 UEM65541 UOI65541 UYE65541 VIA65541 VRW65541 WBS65541 WLO65541 WVK65541 C65552 IY65552 SU65552 ACQ65552 AMM65552 AWI65552 BGE65552 BQA65552 BZW65552 CJS65552 CTO65552 DDK65552 DNG65552 DXC65552 EGY65552 EQU65552 FAQ65552 FKM65552 FUI65552 GEE65552 GOA65552 GXW65552 HHS65552 HRO65552 IBK65552 ILG65552 IVC65552 JEY65552 JOU65552 JYQ65552 KIM65552 KSI65552 LCE65552 LMA65552 LVW65552 MFS65552 MPO65552 MZK65552 NJG65552 NTC65552 OCY65552 OMU65552 OWQ65552 PGM65552 PQI65552 QAE65552 QKA65552 QTW65552 RDS65552 RNO65552 RXK65552 SHG65552 SRC65552 TAY65552 TKU65552 TUQ65552 UEM65552 UOI65552 UYE65552 VIA65552 VRW65552 WBS65552 WLO65552 WVK65552 C65563 IY65563 SU65563 ACQ65563 AMM65563 AWI65563 BGE65563 BQA65563 BZW65563 CJS65563 CTO65563 DDK65563 DNG65563 DXC65563 EGY65563 EQU65563 FAQ65563 FKM65563 FUI65563 GEE65563 GOA65563 GXW65563 HHS65563 HRO65563 IBK65563 ILG65563 IVC65563 JEY65563 JOU65563 JYQ65563 KIM65563 KSI65563 LCE65563 LMA65563 LVW65563 MFS65563 MPO65563 MZK65563 NJG65563 NTC65563 OCY65563 OMU65563 OWQ65563 PGM65563 PQI65563 QAE65563 QKA65563 QTW65563 RDS65563 RNO65563 RXK65563 SHG65563 SRC65563 TAY65563 TKU65563 TUQ65563 UEM65563 UOI65563 UYE65563 VIA65563 VRW65563 WBS65563 WLO65563 WVK65563 C65574 IY65574 SU65574 ACQ65574 AMM65574 AWI65574 BGE65574 BQA65574 BZW65574 CJS65574 CTO65574 DDK65574 DNG65574 DXC65574 EGY65574 EQU65574 FAQ65574 FKM65574 FUI65574 GEE65574 GOA65574 GXW65574 HHS65574 HRO65574 IBK65574 ILG65574 IVC65574 JEY65574 JOU65574 JYQ65574 KIM65574 KSI65574 LCE65574 LMA65574 LVW65574 MFS65574 MPO65574 MZK65574 NJG65574 NTC65574 OCY65574 OMU65574 OWQ65574 PGM65574 PQI65574 QAE65574 QKA65574 QTW65574 RDS65574 RNO65574 RXK65574 SHG65574 SRC65574 TAY65574 TKU65574 TUQ65574 UEM65574 UOI65574 UYE65574 VIA65574 VRW65574 WBS65574 WLO65574 WVK65574 C130976 IY130976 SU130976 ACQ130976 AMM130976 AWI130976 BGE130976 BQA130976 BZW130976 CJS130976 CTO130976 DDK130976 DNG130976 DXC130976 EGY130976 EQU130976 FAQ130976 FKM130976 FUI130976 GEE130976 GOA130976 GXW130976 HHS130976 HRO130976 IBK130976 ILG130976 IVC130976 JEY130976 JOU130976 JYQ130976 KIM130976 KSI130976 LCE130976 LMA130976 LVW130976 MFS130976 MPO130976 MZK130976 NJG130976 NTC130976 OCY130976 OMU130976 OWQ130976 PGM130976 PQI130976 QAE130976 QKA130976 QTW130976 RDS130976 RNO130976 RXK130976 SHG130976 SRC130976 TAY130976 TKU130976 TUQ130976 UEM130976 UOI130976 UYE130976 VIA130976 VRW130976 WBS130976 WLO130976 WVK130976 C130989 IY130989 SU130989 ACQ130989 AMM130989 AWI130989 BGE130989 BQA130989 BZW130989 CJS130989 CTO130989 DDK130989 DNG130989 DXC130989 EGY130989 EQU130989 FAQ130989 FKM130989 FUI130989 GEE130989 GOA130989 GXW130989 HHS130989 HRO130989 IBK130989 ILG130989 IVC130989 JEY130989 JOU130989 JYQ130989 KIM130989 KSI130989 LCE130989 LMA130989 LVW130989 MFS130989 MPO130989 MZK130989 NJG130989 NTC130989 OCY130989 OMU130989 OWQ130989 PGM130989 PQI130989 QAE130989 QKA130989 QTW130989 RDS130989 RNO130989 RXK130989 SHG130989 SRC130989 TAY130989 TKU130989 TUQ130989 UEM130989 UOI130989 UYE130989 VIA130989 VRW130989 WBS130989 WLO130989 WVK130989 C131000 IY131000 SU131000 ACQ131000 AMM131000 AWI131000 BGE131000 BQA131000 BZW131000 CJS131000 CTO131000 DDK131000 DNG131000 DXC131000 EGY131000 EQU131000 FAQ131000 FKM131000 FUI131000 GEE131000 GOA131000 GXW131000 HHS131000 HRO131000 IBK131000 ILG131000 IVC131000 JEY131000 JOU131000 JYQ131000 KIM131000 KSI131000 LCE131000 LMA131000 LVW131000 MFS131000 MPO131000 MZK131000 NJG131000 NTC131000 OCY131000 OMU131000 OWQ131000 PGM131000 PQI131000 QAE131000 QKA131000 QTW131000 RDS131000 RNO131000 RXK131000 SHG131000 SRC131000 TAY131000 TKU131000 TUQ131000 UEM131000 UOI131000 UYE131000 VIA131000 VRW131000 WBS131000 WLO131000 WVK131000 C131011 IY131011 SU131011 ACQ131011 AMM131011 AWI131011 BGE131011 BQA131011 BZW131011 CJS131011 CTO131011 DDK131011 DNG131011 DXC131011 EGY131011 EQU131011 FAQ131011 FKM131011 FUI131011 GEE131011 GOA131011 GXW131011 HHS131011 HRO131011 IBK131011 ILG131011 IVC131011 JEY131011 JOU131011 JYQ131011 KIM131011 KSI131011 LCE131011 LMA131011 LVW131011 MFS131011 MPO131011 MZK131011 NJG131011 NTC131011 OCY131011 OMU131011 OWQ131011 PGM131011 PQI131011 QAE131011 QKA131011 QTW131011 RDS131011 RNO131011 RXK131011 SHG131011 SRC131011 TAY131011 TKU131011 TUQ131011 UEM131011 UOI131011 UYE131011 VIA131011 VRW131011 WBS131011 WLO131011 WVK131011 C131022 IY131022 SU131022 ACQ131022 AMM131022 AWI131022 BGE131022 BQA131022 BZW131022 CJS131022 CTO131022 DDK131022 DNG131022 DXC131022 EGY131022 EQU131022 FAQ131022 FKM131022 FUI131022 GEE131022 GOA131022 GXW131022 HHS131022 HRO131022 IBK131022 ILG131022 IVC131022 JEY131022 JOU131022 JYQ131022 KIM131022 KSI131022 LCE131022 LMA131022 LVW131022 MFS131022 MPO131022 MZK131022 NJG131022 NTC131022 OCY131022 OMU131022 OWQ131022 PGM131022 PQI131022 QAE131022 QKA131022 QTW131022 RDS131022 RNO131022 RXK131022 SHG131022 SRC131022 TAY131022 TKU131022 TUQ131022 UEM131022 UOI131022 UYE131022 VIA131022 VRW131022 WBS131022 WLO131022 WVK131022 C131033 IY131033 SU131033 ACQ131033 AMM131033 AWI131033 BGE131033 BQA131033 BZW131033 CJS131033 CTO131033 DDK131033 DNG131033 DXC131033 EGY131033 EQU131033 FAQ131033 FKM131033 FUI131033 GEE131033 GOA131033 GXW131033 HHS131033 HRO131033 IBK131033 ILG131033 IVC131033 JEY131033 JOU131033 JYQ131033 KIM131033 KSI131033 LCE131033 LMA131033 LVW131033 MFS131033 MPO131033 MZK131033 NJG131033 NTC131033 OCY131033 OMU131033 OWQ131033 PGM131033 PQI131033 QAE131033 QKA131033 QTW131033 RDS131033 RNO131033 RXK131033 SHG131033 SRC131033 TAY131033 TKU131033 TUQ131033 UEM131033 UOI131033 UYE131033 VIA131033 VRW131033 WBS131033 WLO131033 WVK131033 C131044 IY131044 SU131044 ACQ131044 AMM131044 AWI131044 BGE131044 BQA131044 BZW131044 CJS131044 CTO131044 DDK131044 DNG131044 DXC131044 EGY131044 EQU131044 FAQ131044 FKM131044 FUI131044 GEE131044 GOA131044 GXW131044 HHS131044 HRO131044 IBK131044 ILG131044 IVC131044 JEY131044 JOU131044 JYQ131044 KIM131044 KSI131044 LCE131044 LMA131044 LVW131044 MFS131044 MPO131044 MZK131044 NJG131044 NTC131044 OCY131044 OMU131044 OWQ131044 PGM131044 PQI131044 QAE131044 QKA131044 QTW131044 RDS131044 RNO131044 RXK131044 SHG131044 SRC131044 TAY131044 TKU131044 TUQ131044 UEM131044 UOI131044 UYE131044 VIA131044 VRW131044 WBS131044 WLO131044 WVK131044 C131055 IY131055 SU131055 ACQ131055 AMM131055 AWI131055 BGE131055 BQA131055 BZW131055 CJS131055 CTO131055 DDK131055 DNG131055 DXC131055 EGY131055 EQU131055 FAQ131055 FKM131055 FUI131055 GEE131055 GOA131055 GXW131055 HHS131055 HRO131055 IBK131055 ILG131055 IVC131055 JEY131055 JOU131055 JYQ131055 KIM131055 KSI131055 LCE131055 LMA131055 LVW131055 MFS131055 MPO131055 MZK131055 NJG131055 NTC131055 OCY131055 OMU131055 OWQ131055 PGM131055 PQI131055 QAE131055 QKA131055 QTW131055 RDS131055 RNO131055 RXK131055 SHG131055 SRC131055 TAY131055 TKU131055 TUQ131055 UEM131055 UOI131055 UYE131055 VIA131055 VRW131055 WBS131055 WLO131055 WVK131055 C131066 IY131066 SU131066 ACQ131066 AMM131066 AWI131066 BGE131066 BQA131066 BZW131066 CJS131066 CTO131066 DDK131066 DNG131066 DXC131066 EGY131066 EQU131066 FAQ131066 FKM131066 FUI131066 GEE131066 GOA131066 GXW131066 HHS131066 HRO131066 IBK131066 ILG131066 IVC131066 JEY131066 JOU131066 JYQ131066 KIM131066 KSI131066 LCE131066 LMA131066 LVW131066 MFS131066 MPO131066 MZK131066 NJG131066 NTC131066 OCY131066 OMU131066 OWQ131066 PGM131066 PQI131066 QAE131066 QKA131066 QTW131066 RDS131066 RNO131066 RXK131066 SHG131066 SRC131066 TAY131066 TKU131066 TUQ131066 UEM131066 UOI131066 UYE131066 VIA131066 VRW131066 WBS131066 WLO131066 WVK131066 C131077 IY131077 SU131077 ACQ131077 AMM131077 AWI131077 BGE131077 BQA131077 BZW131077 CJS131077 CTO131077 DDK131077 DNG131077 DXC131077 EGY131077 EQU131077 FAQ131077 FKM131077 FUI131077 GEE131077 GOA131077 GXW131077 HHS131077 HRO131077 IBK131077 ILG131077 IVC131077 JEY131077 JOU131077 JYQ131077 KIM131077 KSI131077 LCE131077 LMA131077 LVW131077 MFS131077 MPO131077 MZK131077 NJG131077 NTC131077 OCY131077 OMU131077 OWQ131077 PGM131077 PQI131077 QAE131077 QKA131077 QTW131077 RDS131077 RNO131077 RXK131077 SHG131077 SRC131077 TAY131077 TKU131077 TUQ131077 UEM131077 UOI131077 UYE131077 VIA131077 VRW131077 WBS131077 WLO131077 WVK131077 C131088 IY131088 SU131088 ACQ131088 AMM131088 AWI131088 BGE131088 BQA131088 BZW131088 CJS131088 CTO131088 DDK131088 DNG131088 DXC131088 EGY131088 EQU131088 FAQ131088 FKM131088 FUI131088 GEE131088 GOA131088 GXW131088 HHS131088 HRO131088 IBK131088 ILG131088 IVC131088 JEY131088 JOU131088 JYQ131088 KIM131088 KSI131088 LCE131088 LMA131088 LVW131088 MFS131088 MPO131088 MZK131088 NJG131088 NTC131088 OCY131088 OMU131088 OWQ131088 PGM131088 PQI131088 QAE131088 QKA131088 QTW131088 RDS131088 RNO131088 RXK131088 SHG131088 SRC131088 TAY131088 TKU131088 TUQ131088 UEM131088 UOI131088 UYE131088 VIA131088 VRW131088 WBS131088 WLO131088 WVK131088 C131099 IY131099 SU131099 ACQ131099 AMM131099 AWI131099 BGE131099 BQA131099 BZW131099 CJS131099 CTO131099 DDK131099 DNG131099 DXC131099 EGY131099 EQU131099 FAQ131099 FKM131099 FUI131099 GEE131099 GOA131099 GXW131099 HHS131099 HRO131099 IBK131099 ILG131099 IVC131099 JEY131099 JOU131099 JYQ131099 KIM131099 KSI131099 LCE131099 LMA131099 LVW131099 MFS131099 MPO131099 MZK131099 NJG131099 NTC131099 OCY131099 OMU131099 OWQ131099 PGM131099 PQI131099 QAE131099 QKA131099 QTW131099 RDS131099 RNO131099 RXK131099 SHG131099 SRC131099 TAY131099 TKU131099 TUQ131099 UEM131099 UOI131099 UYE131099 VIA131099 VRW131099 WBS131099 WLO131099 WVK131099 C131110 IY131110 SU131110 ACQ131110 AMM131110 AWI131110 BGE131110 BQA131110 BZW131110 CJS131110 CTO131110 DDK131110 DNG131110 DXC131110 EGY131110 EQU131110 FAQ131110 FKM131110 FUI131110 GEE131110 GOA131110 GXW131110 HHS131110 HRO131110 IBK131110 ILG131110 IVC131110 JEY131110 JOU131110 JYQ131110 KIM131110 KSI131110 LCE131110 LMA131110 LVW131110 MFS131110 MPO131110 MZK131110 NJG131110 NTC131110 OCY131110 OMU131110 OWQ131110 PGM131110 PQI131110 QAE131110 QKA131110 QTW131110 RDS131110 RNO131110 RXK131110 SHG131110 SRC131110 TAY131110 TKU131110 TUQ131110 UEM131110 UOI131110 UYE131110 VIA131110 VRW131110 WBS131110 WLO131110 WVK131110 C196512 IY196512 SU196512 ACQ196512 AMM196512 AWI196512 BGE196512 BQA196512 BZW196512 CJS196512 CTO196512 DDK196512 DNG196512 DXC196512 EGY196512 EQU196512 FAQ196512 FKM196512 FUI196512 GEE196512 GOA196512 GXW196512 HHS196512 HRO196512 IBK196512 ILG196512 IVC196512 JEY196512 JOU196512 JYQ196512 KIM196512 KSI196512 LCE196512 LMA196512 LVW196512 MFS196512 MPO196512 MZK196512 NJG196512 NTC196512 OCY196512 OMU196512 OWQ196512 PGM196512 PQI196512 QAE196512 QKA196512 QTW196512 RDS196512 RNO196512 RXK196512 SHG196512 SRC196512 TAY196512 TKU196512 TUQ196512 UEM196512 UOI196512 UYE196512 VIA196512 VRW196512 WBS196512 WLO196512 WVK196512 C196525 IY196525 SU196525 ACQ196525 AMM196525 AWI196525 BGE196525 BQA196525 BZW196525 CJS196525 CTO196525 DDK196525 DNG196525 DXC196525 EGY196525 EQU196525 FAQ196525 FKM196525 FUI196525 GEE196525 GOA196525 GXW196525 HHS196525 HRO196525 IBK196525 ILG196525 IVC196525 JEY196525 JOU196525 JYQ196525 KIM196525 KSI196525 LCE196525 LMA196525 LVW196525 MFS196525 MPO196525 MZK196525 NJG196525 NTC196525 OCY196525 OMU196525 OWQ196525 PGM196525 PQI196525 QAE196525 QKA196525 QTW196525 RDS196525 RNO196525 RXK196525 SHG196525 SRC196525 TAY196525 TKU196525 TUQ196525 UEM196525 UOI196525 UYE196525 VIA196525 VRW196525 WBS196525 WLO196525 WVK196525 C196536 IY196536 SU196536 ACQ196536 AMM196536 AWI196536 BGE196536 BQA196536 BZW196536 CJS196536 CTO196536 DDK196536 DNG196536 DXC196536 EGY196536 EQU196536 FAQ196536 FKM196536 FUI196536 GEE196536 GOA196536 GXW196536 HHS196536 HRO196536 IBK196536 ILG196536 IVC196536 JEY196536 JOU196536 JYQ196536 KIM196536 KSI196536 LCE196536 LMA196536 LVW196536 MFS196536 MPO196536 MZK196536 NJG196536 NTC196536 OCY196536 OMU196536 OWQ196536 PGM196536 PQI196536 QAE196536 QKA196536 QTW196536 RDS196536 RNO196536 RXK196536 SHG196536 SRC196536 TAY196536 TKU196536 TUQ196536 UEM196536 UOI196536 UYE196536 VIA196536 VRW196536 WBS196536 WLO196536 WVK196536 C196547 IY196547 SU196547 ACQ196547 AMM196547 AWI196547 BGE196547 BQA196547 BZW196547 CJS196547 CTO196547 DDK196547 DNG196547 DXC196547 EGY196547 EQU196547 FAQ196547 FKM196547 FUI196547 GEE196547 GOA196547 GXW196547 HHS196547 HRO196547 IBK196547 ILG196547 IVC196547 JEY196547 JOU196547 JYQ196547 KIM196547 KSI196547 LCE196547 LMA196547 LVW196547 MFS196547 MPO196547 MZK196547 NJG196547 NTC196547 OCY196547 OMU196547 OWQ196547 PGM196547 PQI196547 QAE196547 QKA196547 QTW196547 RDS196547 RNO196547 RXK196547 SHG196547 SRC196547 TAY196547 TKU196547 TUQ196547 UEM196547 UOI196547 UYE196547 VIA196547 VRW196547 WBS196547 WLO196547 WVK196547 C196558 IY196558 SU196558 ACQ196558 AMM196558 AWI196558 BGE196558 BQA196558 BZW196558 CJS196558 CTO196558 DDK196558 DNG196558 DXC196558 EGY196558 EQU196558 FAQ196558 FKM196558 FUI196558 GEE196558 GOA196558 GXW196558 HHS196558 HRO196558 IBK196558 ILG196558 IVC196558 JEY196558 JOU196558 JYQ196558 KIM196558 KSI196558 LCE196558 LMA196558 LVW196558 MFS196558 MPO196558 MZK196558 NJG196558 NTC196558 OCY196558 OMU196558 OWQ196558 PGM196558 PQI196558 QAE196558 QKA196558 QTW196558 RDS196558 RNO196558 RXK196558 SHG196558 SRC196558 TAY196558 TKU196558 TUQ196558 UEM196558 UOI196558 UYE196558 VIA196558 VRW196558 WBS196558 WLO196558 WVK196558 C196569 IY196569 SU196569 ACQ196569 AMM196569 AWI196569 BGE196569 BQA196569 BZW196569 CJS196569 CTO196569 DDK196569 DNG196569 DXC196569 EGY196569 EQU196569 FAQ196569 FKM196569 FUI196569 GEE196569 GOA196569 GXW196569 HHS196569 HRO196569 IBK196569 ILG196569 IVC196569 JEY196569 JOU196569 JYQ196569 KIM196569 KSI196569 LCE196569 LMA196569 LVW196569 MFS196569 MPO196569 MZK196569 NJG196569 NTC196569 OCY196569 OMU196569 OWQ196569 PGM196569 PQI196569 QAE196569 QKA196569 QTW196569 RDS196569 RNO196569 RXK196569 SHG196569 SRC196569 TAY196569 TKU196569 TUQ196569 UEM196569 UOI196569 UYE196569 VIA196569 VRW196569 WBS196569 WLO196569 WVK196569 C196580 IY196580 SU196580 ACQ196580 AMM196580 AWI196580 BGE196580 BQA196580 BZW196580 CJS196580 CTO196580 DDK196580 DNG196580 DXC196580 EGY196580 EQU196580 FAQ196580 FKM196580 FUI196580 GEE196580 GOA196580 GXW196580 HHS196580 HRO196580 IBK196580 ILG196580 IVC196580 JEY196580 JOU196580 JYQ196580 KIM196580 KSI196580 LCE196580 LMA196580 LVW196580 MFS196580 MPO196580 MZK196580 NJG196580 NTC196580 OCY196580 OMU196580 OWQ196580 PGM196580 PQI196580 QAE196580 QKA196580 QTW196580 RDS196580 RNO196580 RXK196580 SHG196580 SRC196580 TAY196580 TKU196580 TUQ196580 UEM196580 UOI196580 UYE196580 VIA196580 VRW196580 WBS196580 WLO196580 WVK196580 C196591 IY196591 SU196591 ACQ196591 AMM196591 AWI196591 BGE196591 BQA196591 BZW196591 CJS196591 CTO196591 DDK196591 DNG196591 DXC196591 EGY196591 EQU196591 FAQ196591 FKM196591 FUI196591 GEE196591 GOA196591 GXW196591 HHS196591 HRO196591 IBK196591 ILG196591 IVC196591 JEY196591 JOU196591 JYQ196591 KIM196591 KSI196591 LCE196591 LMA196591 LVW196591 MFS196591 MPO196591 MZK196591 NJG196591 NTC196591 OCY196591 OMU196591 OWQ196591 PGM196591 PQI196591 QAE196591 QKA196591 QTW196591 RDS196591 RNO196591 RXK196591 SHG196591 SRC196591 TAY196591 TKU196591 TUQ196591 UEM196591 UOI196591 UYE196591 VIA196591 VRW196591 WBS196591 WLO196591 WVK196591 C196602 IY196602 SU196602 ACQ196602 AMM196602 AWI196602 BGE196602 BQA196602 BZW196602 CJS196602 CTO196602 DDK196602 DNG196602 DXC196602 EGY196602 EQU196602 FAQ196602 FKM196602 FUI196602 GEE196602 GOA196602 GXW196602 HHS196602 HRO196602 IBK196602 ILG196602 IVC196602 JEY196602 JOU196602 JYQ196602 KIM196602 KSI196602 LCE196602 LMA196602 LVW196602 MFS196602 MPO196602 MZK196602 NJG196602 NTC196602 OCY196602 OMU196602 OWQ196602 PGM196602 PQI196602 QAE196602 QKA196602 QTW196602 RDS196602 RNO196602 RXK196602 SHG196602 SRC196602 TAY196602 TKU196602 TUQ196602 UEM196602 UOI196602 UYE196602 VIA196602 VRW196602 WBS196602 WLO196602 WVK196602 C196613 IY196613 SU196613 ACQ196613 AMM196613 AWI196613 BGE196613 BQA196613 BZW196613 CJS196613 CTO196613 DDK196613 DNG196613 DXC196613 EGY196613 EQU196613 FAQ196613 FKM196613 FUI196613 GEE196613 GOA196613 GXW196613 HHS196613 HRO196613 IBK196613 ILG196613 IVC196613 JEY196613 JOU196613 JYQ196613 KIM196613 KSI196613 LCE196613 LMA196613 LVW196613 MFS196613 MPO196613 MZK196613 NJG196613 NTC196613 OCY196613 OMU196613 OWQ196613 PGM196613 PQI196613 QAE196613 QKA196613 QTW196613 RDS196613 RNO196613 RXK196613 SHG196613 SRC196613 TAY196613 TKU196613 TUQ196613 UEM196613 UOI196613 UYE196613 VIA196613 VRW196613 WBS196613 WLO196613 WVK196613 C196624 IY196624 SU196624 ACQ196624 AMM196624 AWI196624 BGE196624 BQA196624 BZW196624 CJS196624 CTO196624 DDK196624 DNG196624 DXC196624 EGY196624 EQU196624 FAQ196624 FKM196624 FUI196624 GEE196624 GOA196624 GXW196624 HHS196624 HRO196624 IBK196624 ILG196624 IVC196624 JEY196624 JOU196624 JYQ196624 KIM196624 KSI196624 LCE196624 LMA196624 LVW196624 MFS196624 MPO196624 MZK196624 NJG196624 NTC196624 OCY196624 OMU196624 OWQ196624 PGM196624 PQI196624 QAE196624 QKA196624 QTW196624 RDS196624 RNO196624 RXK196624 SHG196624 SRC196624 TAY196624 TKU196624 TUQ196624 UEM196624 UOI196624 UYE196624 VIA196624 VRW196624 WBS196624 WLO196624 WVK196624 C196635 IY196635 SU196635 ACQ196635 AMM196635 AWI196635 BGE196635 BQA196635 BZW196635 CJS196635 CTO196635 DDK196635 DNG196635 DXC196635 EGY196635 EQU196635 FAQ196635 FKM196635 FUI196635 GEE196635 GOA196635 GXW196635 HHS196635 HRO196635 IBK196635 ILG196635 IVC196635 JEY196635 JOU196635 JYQ196635 KIM196635 KSI196635 LCE196635 LMA196635 LVW196635 MFS196635 MPO196635 MZK196635 NJG196635 NTC196635 OCY196635 OMU196635 OWQ196635 PGM196635 PQI196635 QAE196635 QKA196635 QTW196635 RDS196635 RNO196635 RXK196635 SHG196635 SRC196635 TAY196635 TKU196635 TUQ196635 UEM196635 UOI196635 UYE196635 VIA196635 VRW196635 WBS196635 WLO196635 WVK196635 C196646 IY196646 SU196646 ACQ196646 AMM196646 AWI196646 BGE196646 BQA196646 BZW196646 CJS196646 CTO196646 DDK196646 DNG196646 DXC196646 EGY196646 EQU196646 FAQ196646 FKM196646 FUI196646 GEE196646 GOA196646 GXW196646 HHS196646 HRO196646 IBK196646 ILG196646 IVC196646 JEY196646 JOU196646 JYQ196646 KIM196646 KSI196646 LCE196646 LMA196646 LVW196646 MFS196646 MPO196646 MZK196646 NJG196646 NTC196646 OCY196646 OMU196646 OWQ196646 PGM196646 PQI196646 QAE196646 QKA196646 QTW196646 RDS196646 RNO196646 RXK196646 SHG196646 SRC196646 TAY196646 TKU196646 TUQ196646 UEM196646 UOI196646 UYE196646 VIA196646 VRW196646 WBS196646 WLO196646 WVK196646 C262048 IY262048 SU262048 ACQ262048 AMM262048 AWI262048 BGE262048 BQA262048 BZW262048 CJS262048 CTO262048 DDK262048 DNG262048 DXC262048 EGY262048 EQU262048 FAQ262048 FKM262048 FUI262048 GEE262048 GOA262048 GXW262048 HHS262048 HRO262048 IBK262048 ILG262048 IVC262048 JEY262048 JOU262048 JYQ262048 KIM262048 KSI262048 LCE262048 LMA262048 LVW262048 MFS262048 MPO262048 MZK262048 NJG262048 NTC262048 OCY262048 OMU262048 OWQ262048 PGM262048 PQI262048 QAE262048 QKA262048 QTW262048 RDS262048 RNO262048 RXK262048 SHG262048 SRC262048 TAY262048 TKU262048 TUQ262048 UEM262048 UOI262048 UYE262048 VIA262048 VRW262048 WBS262048 WLO262048 WVK262048 C262061 IY262061 SU262061 ACQ262061 AMM262061 AWI262061 BGE262061 BQA262061 BZW262061 CJS262061 CTO262061 DDK262061 DNG262061 DXC262061 EGY262061 EQU262061 FAQ262061 FKM262061 FUI262061 GEE262061 GOA262061 GXW262061 HHS262061 HRO262061 IBK262061 ILG262061 IVC262061 JEY262061 JOU262061 JYQ262061 KIM262061 KSI262061 LCE262061 LMA262061 LVW262061 MFS262061 MPO262061 MZK262061 NJG262061 NTC262061 OCY262061 OMU262061 OWQ262061 PGM262061 PQI262061 QAE262061 QKA262061 QTW262061 RDS262061 RNO262061 RXK262061 SHG262061 SRC262061 TAY262061 TKU262061 TUQ262061 UEM262061 UOI262061 UYE262061 VIA262061 VRW262061 WBS262061 WLO262061 WVK262061 C262072 IY262072 SU262072 ACQ262072 AMM262072 AWI262072 BGE262072 BQA262072 BZW262072 CJS262072 CTO262072 DDK262072 DNG262072 DXC262072 EGY262072 EQU262072 FAQ262072 FKM262072 FUI262072 GEE262072 GOA262072 GXW262072 HHS262072 HRO262072 IBK262072 ILG262072 IVC262072 JEY262072 JOU262072 JYQ262072 KIM262072 KSI262072 LCE262072 LMA262072 LVW262072 MFS262072 MPO262072 MZK262072 NJG262072 NTC262072 OCY262072 OMU262072 OWQ262072 PGM262072 PQI262072 QAE262072 QKA262072 QTW262072 RDS262072 RNO262072 RXK262072 SHG262072 SRC262072 TAY262072 TKU262072 TUQ262072 UEM262072 UOI262072 UYE262072 VIA262072 VRW262072 WBS262072 WLO262072 WVK262072 C262083 IY262083 SU262083 ACQ262083 AMM262083 AWI262083 BGE262083 BQA262083 BZW262083 CJS262083 CTO262083 DDK262083 DNG262083 DXC262083 EGY262083 EQU262083 FAQ262083 FKM262083 FUI262083 GEE262083 GOA262083 GXW262083 HHS262083 HRO262083 IBK262083 ILG262083 IVC262083 JEY262083 JOU262083 JYQ262083 KIM262083 KSI262083 LCE262083 LMA262083 LVW262083 MFS262083 MPO262083 MZK262083 NJG262083 NTC262083 OCY262083 OMU262083 OWQ262083 PGM262083 PQI262083 QAE262083 QKA262083 QTW262083 RDS262083 RNO262083 RXK262083 SHG262083 SRC262083 TAY262083 TKU262083 TUQ262083 UEM262083 UOI262083 UYE262083 VIA262083 VRW262083 WBS262083 WLO262083 WVK262083 C262094 IY262094 SU262094 ACQ262094 AMM262094 AWI262094 BGE262094 BQA262094 BZW262094 CJS262094 CTO262094 DDK262094 DNG262094 DXC262094 EGY262094 EQU262094 FAQ262094 FKM262094 FUI262094 GEE262094 GOA262094 GXW262094 HHS262094 HRO262094 IBK262094 ILG262094 IVC262094 JEY262094 JOU262094 JYQ262094 KIM262094 KSI262094 LCE262094 LMA262094 LVW262094 MFS262094 MPO262094 MZK262094 NJG262094 NTC262094 OCY262094 OMU262094 OWQ262094 PGM262094 PQI262094 QAE262094 QKA262094 QTW262094 RDS262094 RNO262094 RXK262094 SHG262094 SRC262094 TAY262094 TKU262094 TUQ262094 UEM262094 UOI262094 UYE262094 VIA262094 VRW262094 WBS262094 WLO262094 WVK262094 C262105 IY262105 SU262105 ACQ262105 AMM262105 AWI262105 BGE262105 BQA262105 BZW262105 CJS262105 CTO262105 DDK262105 DNG262105 DXC262105 EGY262105 EQU262105 FAQ262105 FKM262105 FUI262105 GEE262105 GOA262105 GXW262105 HHS262105 HRO262105 IBK262105 ILG262105 IVC262105 JEY262105 JOU262105 JYQ262105 KIM262105 KSI262105 LCE262105 LMA262105 LVW262105 MFS262105 MPO262105 MZK262105 NJG262105 NTC262105 OCY262105 OMU262105 OWQ262105 PGM262105 PQI262105 QAE262105 QKA262105 QTW262105 RDS262105 RNO262105 RXK262105 SHG262105 SRC262105 TAY262105 TKU262105 TUQ262105 UEM262105 UOI262105 UYE262105 VIA262105 VRW262105 WBS262105 WLO262105 WVK262105 C262116 IY262116 SU262116 ACQ262116 AMM262116 AWI262116 BGE262116 BQA262116 BZW262116 CJS262116 CTO262116 DDK262116 DNG262116 DXC262116 EGY262116 EQU262116 FAQ262116 FKM262116 FUI262116 GEE262116 GOA262116 GXW262116 HHS262116 HRO262116 IBK262116 ILG262116 IVC262116 JEY262116 JOU262116 JYQ262116 KIM262116 KSI262116 LCE262116 LMA262116 LVW262116 MFS262116 MPO262116 MZK262116 NJG262116 NTC262116 OCY262116 OMU262116 OWQ262116 PGM262116 PQI262116 QAE262116 QKA262116 QTW262116 RDS262116 RNO262116 RXK262116 SHG262116 SRC262116 TAY262116 TKU262116 TUQ262116 UEM262116 UOI262116 UYE262116 VIA262116 VRW262116 WBS262116 WLO262116 WVK262116 C262127 IY262127 SU262127 ACQ262127 AMM262127 AWI262127 BGE262127 BQA262127 BZW262127 CJS262127 CTO262127 DDK262127 DNG262127 DXC262127 EGY262127 EQU262127 FAQ262127 FKM262127 FUI262127 GEE262127 GOA262127 GXW262127 HHS262127 HRO262127 IBK262127 ILG262127 IVC262127 JEY262127 JOU262127 JYQ262127 KIM262127 KSI262127 LCE262127 LMA262127 LVW262127 MFS262127 MPO262127 MZK262127 NJG262127 NTC262127 OCY262127 OMU262127 OWQ262127 PGM262127 PQI262127 QAE262127 QKA262127 QTW262127 RDS262127 RNO262127 RXK262127 SHG262127 SRC262127 TAY262127 TKU262127 TUQ262127 UEM262127 UOI262127 UYE262127 VIA262127 VRW262127 WBS262127 WLO262127 WVK262127 C262138 IY262138 SU262138 ACQ262138 AMM262138 AWI262138 BGE262138 BQA262138 BZW262138 CJS262138 CTO262138 DDK262138 DNG262138 DXC262138 EGY262138 EQU262138 FAQ262138 FKM262138 FUI262138 GEE262138 GOA262138 GXW262138 HHS262138 HRO262138 IBK262138 ILG262138 IVC262138 JEY262138 JOU262138 JYQ262138 KIM262138 KSI262138 LCE262138 LMA262138 LVW262138 MFS262138 MPO262138 MZK262138 NJG262138 NTC262138 OCY262138 OMU262138 OWQ262138 PGM262138 PQI262138 QAE262138 QKA262138 QTW262138 RDS262138 RNO262138 RXK262138 SHG262138 SRC262138 TAY262138 TKU262138 TUQ262138 UEM262138 UOI262138 UYE262138 VIA262138 VRW262138 WBS262138 WLO262138 WVK262138 C262149 IY262149 SU262149 ACQ262149 AMM262149 AWI262149 BGE262149 BQA262149 BZW262149 CJS262149 CTO262149 DDK262149 DNG262149 DXC262149 EGY262149 EQU262149 FAQ262149 FKM262149 FUI262149 GEE262149 GOA262149 GXW262149 HHS262149 HRO262149 IBK262149 ILG262149 IVC262149 JEY262149 JOU262149 JYQ262149 KIM262149 KSI262149 LCE262149 LMA262149 LVW262149 MFS262149 MPO262149 MZK262149 NJG262149 NTC262149 OCY262149 OMU262149 OWQ262149 PGM262149 PQI262149 QAE262149 QKA262149 QTW262149 RDS262149 RNO262149 RXK262149 SHG262149 SRC262149 TAY262149 TKU262149 TUQ262149 UEM262149 UOI262149 UYE262149 VIA262149 VRW262149 WBS262149 WLO262149 WVK262149 C262160 IY262160 SU262160 ACQ262160 AMM262160 AWI262160 BGE262160 BQA262160 BZW262160 CJS262160 CTO262160 DDK262160 DNG262160 DXC262160 EGY262160 EQU262160 FAQ262160 FKM262160 FUI262160 GEE262160 GOA262160 GXW262160 HHS262160 HRO262160 IBK262160 ILG262160 IVC262160 JEY262160 JOU262160 JYQ262160 KIM262160 KSI262160 LCE262160 LMA262160 LVW262160 MFS262160 MPO262160 MZK262160 NJG262160 NTC262160 OCY262160 OMU262160 OWQ262160 PGM262160 PQI262160 QAE262160 QKA262160 QTW262160 RDS262160 RNO262160 RXK262160 SHG262160 SRC262160 TAY262160 TKU262160 TUQ262160 UEM262160 UOI262160 UYE262160 VIA262160 VRW262160 WBS262160 WLO262160 WVK262160 C262171 IY262171 SU262171 ACQ262171 AMM262171 AWI262171 BGE262171 BQA262171 BZW262171 CJS262171 CTO262171 DDK262171 DNG262171 DXC262171 EGY262171 EQU262171 FAQ262171 FKM262171 FUI262171 GEE262171 GOA262171 GXW262171 HHS262171 HRO262171 IBK262171 ILG262171 IVC262171 JEY262171 JOU262171 JYQ262171 KIM262171 KSI262171 LCE262171 LMA262171 LVW262171 MFS262171 MPO262171 MZK262171 NJG262171 NTC262171 OCY262171 OMU262171 OWQ262171 PGM262171 PQI262171 QAE262171 QKA262171 QTW262171 RDS262171 RNO262171 RXK262171 SHG262171 SRC262171 TAY262171 TKU262171 TUQ262171 UEM262171 UOI262171 UYE262171 VIA262171 VRW262171 WBS262171 WLO262171 WVK262171 C262182 IY262182 SU262182 ACQ262182 AMM262182 AWI262182 BGE262182 BQA262182 BZW262182 CJS262182 CTO262182 DDK262182 DNG262182 DXC262182 EGY262182 EQU262182 FAQ262182 FKM262182 FUI262182 GEE262182 GOA262182 GXW262182 HHS262182 HRO262182 IBK262182 ILG262182 IVC262182 JEY262182 JOU262182 JYQ262182 KIM262182 KSI262182 LCE262182 LMA262182 LVW262182 MFS262182 MPO262182 MZK262182 NJG262182 NTC262182 OCY262182 OMU262182 OWQ262182 PGM262182 PQI262182 QAE262182 QKA262182 QTW262182 RDS262182 RNO262182 RXK262182 SHG262182 SRC262182 TAY262182 TKU262182 TUQ262182 UEM262182 UOI262182 UYE262182 VIA262182 VRW262182 WBS262182 WLO262182 WVK262182 C327584 IY327584 SU327584 ACQ327584 AMM327584 AWI327584 BGE327584 BQA327584 BZW327584 CJS327584 CTO327584 DDK327584 DNG327584 DXC327584 EGY327584 EQU327584 FAQ327584 FKM327584 FUI327584 GEE327584 GOA327584 GXW327584 HHS327584 HRO327584 IBK327584 ILG327584 IVC327584 JEY327584 JOU327584 JYQ327584 KIM327584 KSI327584 LCE327584 LMA327584 LVW327584 MFS327584 MPO327584 MZK327584 NJG327584 NTC327584 OCY327584 OMU327584 OWQ327584 PGM327584 PQI327584 QAE327584 QKA327584 QTW327584 RDS327584 RNO327584 RXK327584 SHG327584 SRC327584 TAY327584 TKU327584 TUQ327584 UEM327584 UOI327584 UYE327584 VIA327584 VRW327584 WBS327584 WLO327584 WVK327584 C327597 IY327597 SU327597 ACQ327597 AMM327597 AWI327597 BGE327597 BQA327597 BZW327597 CJS327597 CTO327597 DDK327597 DNG327597 DXC327597 EGY327597 EQU327597 FAQ327597 FKM327597 FUI327597 GEE327597 GOA327597 GXW327597 HHS327597 HRO327597 IBK327597 ILG327597 IVC327597 JEY327597 JOU327597 JYQ327597 KIM327597 KSI327597 LCE327597 LMA327597 LVW327597 MFS327597 MPO327597 MZK327597 NJG327597 NTC327597 OCY327597 OMU327597 OWQ327597 PGM327597 PQI327597 QAE327597 QKA327597 QTW327597 RDS327597 RNO327597 RXK327597 SHG327597 SRC327597 TAY327597 TKU327597 TUQ327597 UEM327597 UOI327597 UYE327597 VIA327597 VRW327597 WBS327597 WLO327597 WVK327597 C327608 IY327608 SU327608 ACQ327608 AMM327608 AWI327608 BGE327608 BQA327608 BZW327608 CJS327608 CTO327608 DDK327608 DNG327608 DXC327608 EGY327608 EQU327608 FAQ327608 FKM327608 FUI327608 GEE327608 GOA327608 GXW327608 HHS327608 HRO327608 IBK327608 ILG327608 IVC327608 JEY327608 JOU327608 JYQ327608 KIM327608 KSI327608 LCE327608 LMA327608 LVW327608 MFS327608 MPO327608 MZK327608 NJG327608 NTC327608 OCY327608 OMU327608 OWQ327608 PGM327608 PQI327608 QAE327608 QKA327608 QTW327608 RDS327608 RNO327608 RXK327608 SHG327608 SRC327608 TAY327608 TKU327608 TUQ327608 UEM327608 UOI327608 UYE327608 VIA327608 VRW327608 WBS327608 WLO327608 WVK327608 C327619 IY327619 SU327619 ACQ327619 AMM327619 AWI327619 BGE327619 BQA327619 BZW327619 CJS327619 CTO327619 DDK327619 DNG327619 DXC327619 EGY327619 EQU327619 FAQ327619 FKM327619 FUI327619 GEE327619 GOA327619 GXW327619 HHS327619 HRO327619 IBK327619 ILG327619 IVC327619 JEY327619 JOU327619 JYQ327619 KIM327619 KSI327619 LCE327619 LMA327619 LVW327619 MFS327619 MPO327619 MZK327619 NJG327619 NTC327619 OCY327619 OMU327619 OWQ327619 PGM327619 PQI327619 QAE327619 QKA327619 QTW327619 RDS327619 RNO327619 RXK327619 SHG327619 SRC327619 TAY327619 TKU327619 TUQ327619 UEM327619 UOI327619 UYE327619 VIA327619 VRW327619 WBS327619 WLO327619 WVK327619 C327630 IY327630 SU327630 ACQ327630 AMM327630 AWI327630 BGE327630 BQA327630 BZW327630 CJS327630 CTO327630 DDK327630 DNG327630 DXC327630 EGY327630 EQU327630 FAQ327630 FKM327630 FUI327630 GEE327630 GOA327630 GXW327630 HHS327630 HRO327630 IBK327630 ILG327630 IVC327630 JEY327630 JOU327630 JYQ327630 KIM327630 KSI327630 LCE327630 LMA327630 LVW327630 MFS327630 MPO327630 MZK327630 NJG327630 NTC327630 OCY327630 OMU327630 OWQ327630 PGM327630 PQI327630 QAE327630 QKA327630 QTW327630 RDS327630 RNO327630 RXK327630 SHG327630 SRC327630 TAY327630 TKU327630 TUQ327630 UEM327630 UOI327630 UYE327630 VIA327630 VRW327630 WBS327630 WLO327630 WVK327630 C327641 IY327641 SU327641 ACQ327641 AMM327641 AWI327641 BGE327641 BQA327641 BZW327641 CJS327641 CTO327641 DDK327641 DNG327641 DXC327641 EGY327641 EQU327641 FAQ327641 FKM327641 FUI327641 GEE327641 GOA327641 GXW327641 HHS327641 HRO327641 IBK327641 ILG327641 IVC327641 JEY327641 JOU327641 JYQ327641 KIM327641 KSI327641 LCE327641 LMA327641 LVW327641 MFS327641 MPO327641 MZK327641 NJG327641 NTC327641 OCY327641 OMU327641 OWQ327641 PGM327641 PQI327641 QAE327641 QKA327641 QTW327641 RDS327641 RNO327641 RXK327641 SHG327641 SRC327641 TAY327641 TKU327641 TUQ327641 UEM327641 UOI327641 UYE327641 VIA327641 VRW327641 WBS327641 WLO327641 WVK327641 C327652 IY327652 SU327652 ACQ327652 AMM327652 AWI327652 BGE327652 BQA327652 BZW327652 CJS327652 CTO327652 DDK327652 DNG327652 DXC327652 EGY327652 EQU327652 FAQ327652 FKM327652 FUI327652 GEE327652 GOA327652 GXW327652 HHS327652 HRO327652 IBK327652 ILG327652 IVC327652 JEY327652 JOU327652 JYQ327652 KIM327652 KSI327652 LCE327652 LMA327652 LVW327652 MFS327652 MPO327652 MZK327652 NJG327652 NTC327652 OCY327652 OMU327652 OWQ327652 PGM327652 PQI327652 QAE327652 QKA327652 QTW327652 RDS327652 RNO327652 RXK327652 SHG327652 SRC327652 TAY327652 TKU327652 TUQ327652 UEM327652 UOI327652 UYE327652 VIA327652 VRW327652 WBS327652 WLO327652 WVK327652 C327663 IY327663 SU327663 ACQ327663 AMM327663 AWI327663 BGE327663 BQA327663 BZW327663 CJS327663 CTO327663 DDK327663 DNG327663 DXC327663 EGY327663 EQU327663 FAQ327663 FKM327663 FUI327663 GEE327663 GOA327663 GXW327663 HHS327663 HRO327663 IBK327663 ILG327663 IVC327663 JEY327663 JOU327663 JYQ327663 KIM327663 KSI327663 LCE327663 LMA327663 LVW327663 MFS327663 MPO327663 MZK327663 NJG327663 NTC327663 OCY327663 OMU327663 OWQ327663 PGM327663 PQI327663 QAE327663 QKA327663 QTW327663 RDS327663 RNO327663 RXK327663 SHG327663 SRC327663 TAY327663 TKU327663 TUQ327663 UEM327663 UOI327663 UYE327663 VIA327663 VRW327663 WBS327663 WLO327663 WVK327663 C327674 IY327674 SU327674 ACQ327674 AMM327674 AWI327674 BGE327674 BQA327674 BZW327674 CJS327674 CTO327674 DDK327674 DNG327674 DXC327674 EGY327674 EQU327674 FAQ327674 FKM327674 FUI327674 GEE327674 GOA327674 GXW327674 HHS327674 HRO327674 IBK327674 ILG327674 IVC327674 JEY327674 JOU327674 JYQ327674 KIM327674 KSI327674 LCE327674 LMA327674 LVW327674 MFS327674 MPO327674 MZK327674 NJG327674 NTC327674 OCY327674 OMU327674 OWQ327674 PGM327674 PQI327674 QAE327674 QKA327674 QTW327674 RDS327674 RNO327674 RXK327674 SHG327674 SRC327674 TAY327674 TKU327674 TUQ327674 UEM327674 UOI327674 UYE327674 VIA327674 VRW327674 WBS327674 WLO327674 WVK327674 C327685 IY327685 SU327685 ACQ327685 AMM327685 AWI327685 BGE327685 BQA327685 BZW327685 CJS327685 CTO327685 DDK327685 DNG327685 DXC327685 EGY327685 EQU327685 FAQ327685 FKM327685 FUI327685 GEE327685 GOA327685 GXW327685 HHS327685 HRO327685 IBK327685 ILG327685 IVC327685 JEY327685 JOU327685 JYQ327685 KIM327685 KSI327685 LCE327685 LMA327685 LVW327685 MFS327685 MPO327685 MZK327685 NJG327685 NTC327685 OCY327685 OMU327685 OWQ327685 PGM327685 PQI327685 QAE327685 QKA327685 QTW327685 RDS327685 RNO327685 RXK327685 SHG327685 SRC327685 TAY327685 TKU327685 TUQ327685 UEM327685 UOI327685 UYE327685 VIA327685 VRW327685 WBS327685 WLO327685 WVK327685 C327696 IY327696 SU327696 ACQ327696 AMM327696 AWI327696 BGE327696 BQA327696 BZW327696 CJS327696 CTO327696 DDK327696 DNG327696 DXC327696 EGY327696 EQU327696 FAQ327696 FKM327696 FUI327696 GEE327696 GOA327696 GXW327696 HHS327696 HRO327696 IBK327696 ILG327696 IVC327696 JEY327696 JOU327696 JYQ327696 KIM327696 KSI327696 LCE327696 LMA327696 LVW327696 MFS327696 MPO327696 MZK327696 NJG327696 NTC327696 OCY327696 OMU327696 OWQ327696 PGM327696 PQI327696 QAE327696 QKA327696 QTW327696 RDS327696 RNO327696 RXK327696 SHG327696 SRC327696 TAY327696 TKU327696 TUQ327696 UEM327696 UOI327696 UYE327696 VIA327696 VRW327696 WBS327696 WLO327696 WVK327696 C327707 IY327707 SU327707 ACQ327707 AMM327707 AWI327707 BGE327707 BQA327707 BZW327707 CJS327707 CTO327707 DDK327707 DNG327707 DXC327707 EGY327707 EQU327707 FAQ327707 FKM327707 FUI327707 GEE327707 GOA327707 GXW327707 HHS327707 HRO327707 IBK327707 ILG327707 IVC327707 JEY327707 JOU327707 JYQ327707 KIM327707 KSI327707 LCE327707 LMA327707 LVW327707 MFS327707 MPO327707 MZK327707 NJG327707 NTC327707 OCY327707 OMU327707 OWQ327707 PGM327707 PQI327707 QAE327707 QKA327707 QTW327707 RDS327707 RNO327707 RXK327707 SHG327707 SRC327707 TAY327707 TKU327707 TUQ327707 UEM327707 UOI327707 UYE327707 VIA327707 VRW327707 WBS327707 WLO327707 WVK327707 C327718 IY327718 SU327718 ACQ327718 AMM327718 AWI327718 BGE327718 BQA327718 BZW327718 CJS327718 CTO327718 DDK327718 DNG327718 DXC327718 EGY327718 EQU327718 FAQ327718 FKM327718 FUI327718 GEE327718 GOA327718 GXW327718 HHS327718 HRO327718 IBK327718 ILG327718 IVC327718 JEY327718 JOU327718 JYQ327718 KIM327718 KSI327718 LCE327718 LMA327718 LVW327718 MFS327718 MPO327718 MZK327718 NJG327718 NTC327718 OCY327718 OMU327718 OWQ327718 PGM327718 PQI327718 QAE327718 QKA327718 QTW327718 RDS327718 RNO327718 RXK327718 SHG327718 SRC327718 TAY327718 TKU327718 TUQ327718 UEM327718 UOI327718 UYE327718 VIA327718 VRW327718 WBS327718 WLO327718 WVK327718 C393120 IY393120 SU393120 ACQ393120 AMM393120 AWI393120 BGE393120 BQA393120 BZW393120 CJS393120 CTO393120 DDK393120 DNG393120 DXC393120 EGY393120 EQU393120 FAQ393120 FKM393120 FUI393120 GEE393120 GOA393120 GXW393120 HHS393120 HRO393120 IBK393120 ILG393120 IVC393120 JEY393120 JOU393120 JYQ393120 KIM393120 KSI393120 LCE393120 LMA393120 LVW393120 MFS393120 MPO393120 MZK393120 NJG393120 NTC393120 OCY393120 OMU393120 OWQ393120 PGM393120 PQI393120 QAE393120 QKA393120 QTW393120 RDS393120 RNO393120 RXK393120 SHG393120 SRC393120 TAY393120 TKU393120 TUQ393120 UEM393120 UOI393120 UYE393120 VIA393120 VRW393120 WBS393120 WLO393120 WVK393120 C393133 IY393133 SU393133 ACQ393133 AMM393133 AWI393133 BGE393133 BQA393133 BZW393133 CJS393133 CTO393133 DDK393133 DNG393133 DXC393133 EGY393133 EQU393133 FAQ393133 FKM393133 FUI393133 GEE393133 GOA393133 GXW393133 HHS393133 HRO393133 IBK393133 ILG393133 IVC393133 JEY393133 JOU393133 JYQ393133 KIM393133 KSI393133 LCE393133 LMA393133 LVW393133 MFS393133 MPO393133 MZK393133 NJG393133 NTC393133 OCY393133 OMU393133 OWQ393133 PGM393133 PQI393133 QAE393133 QKA393133 QTW393133 RDS393133 RNO393133 RXK393133 SHG393133 SRC393133 TAY393133 TKU393133 TUQ393133 UEM393133 UOI393133 UYE393133 VIA393133 VRW393133 WBS393133 WLO393133 WVK393133 C393144 IY393144 SU393144 ACQ393144 AMM393144 AWI393144 BGE393144 BQA393144 BZW393144 CJS393144 CTO393144 DDK393144 DNG393144 DXC393144 EGY393144 EQU393144 FAQ393144 FKM393144 FUI393144 GEE393144 GOA393144 GXW393144 HHS393144 HRO393144 IBK393144 ILG393144 IVC393144 JEY393144 JOU393144 JYQ393144 KIM393144 KSI393144 LCE393144 LMA393144 LVW393144 MFS393144 MPO393144 MZK393144 NJG393144 NTC393144 OCY393144 OMU393144 OWQ393144 PGM393144 PQI393144 QAE393144 QKA393144 QTW393144 RDS393144 RNO393144 RXK393144 SHG393144 SRC393144 TAY393144 TKU393144 TUQ393144 UEM393144 UOI393144 UYE393144 VIA393144 VRW393144 WBS393144 WLO393144 WVK393144 C393155 IY393155 SU393155 ACQ393155 AMM393155 AWI393155 BGE393155 BQA393155 BZW393155 CJS393155 CTO393155 DDK393155 DNG393155 DXC393155 EGY393155 EQU393155 FAQ393155 FKM393155 FUI393155 GEE393155 GOA393155 GXW393155 HHS393155 HRO393155 IBK393155 ILG393155 IVC393155 JEY393155 JOU393155 JYQ393155 KIM393155 KSI393155 LCE393155 LMA393155 LVW393155 MFS393155 MPO393155 MZK393155 NJG393155 NTC393155 OCY393155 OMU393155 OWQ393155 PGM393155 PQI393155 QAE393155 QKA393155 QTW393155 RDS393155 RNO393155 RXK393155 SHG393155 SRC393155 TAY393155 TKU393155 TUQ393155 UEM393155 UOI393155 UYE393155 VIA393155 VRW393155 WBS393155 WLO393155 WVK393155 C393166 IY393166 SU393166 ACQ393166 AMM393166 AWI393166 BGE393166 BQA393166 BZW393166 CJS393166 CTO393166 DDK393166 DNG393166 DXC393166 EGY393166 EQU393166 FAQ393166 FKM393166 FUI393166 GEE393166 GOA393166 GXW393166 HHS393166 HRO393166 IBK393166 ILG393166 IVC393166 JEY393166 JOU393166 JYQ393166 KIM393166 KSI393166 LCE393166 LMA393166 LVW393166 MFS393166 MPO393166 MZK393166 NJG393166 NTC393166 OCY393166 OMU393166 OWQ393166 PGM393166 PQI393166 QAE393166 QKA393166 QTW393166 RDS393166 RNO393166 RXK393166 SHG393166 SRC393166 TAY393166 TKU393166 TUQ393166 UEM393166 UOI393166 UYE393166 VIA393166 VRW393166 WBS393166 WLO393166 WVK393166 C393177 IY393177 SU393177 ACQ393177 AMM393177 AWI393177 BGE393177 BQA393177 BZW393177 CJS393177 CTO393177 DDK393177 DNG393177 DXC393177 EGY393177 EQU393177 FAQ393177 FKM393177 FUI393177 GEE393177 GOA393177 GXW393177 HHS393177 HRO393177 IBK393177 ILG393177 IVC393177 JEY393177 JOU393177 JYQ393177 KIM393177 KSI393177 LCE393177 LMA393177 LVW393177 MFS393177 MPO393177 MZK393177 NJG393177 NTC393177 OCY393177 OMU393177 OWQ393177 PGM393177 PQI393177 QAE393177 QKA393177 QTW393177 RDS393177 RNO393177 RXK393177 SHG393177 SRC393177 TAY393177 TKU393177 TUQ393177 UEM393177 UOI393177 UYE393177 VIA393177 VRW393177 WBS393177 WLO393177 WVK393177 C393188 IY393188 SU393188 ACQ393188 AMM393188 AWI393188 BGE393188 BQA393188 BZW393188 CJS393188 CTO393188 DDK393188 DNG393188 DXC393188 EGY393188 EQU393188 FAQ393188 FKM393188 FUI393188 GEE393188 GOA393188 GXW393188 HHS393188 HRO393188 IBK393188 ILG393188 IVC393188 JEY393188 JOU393188 JYQ393188 KIM393188 KSI393188 LCE393188 LMA393188 LVW393188 MFS393188 MPO393188 MZK393188 NJG393188 NTC393188 OCY393188 OMU393188 OWQ393188 PGM393188 PQI393188 QAE393188 QKA393188 QTW393188 RDS393188 RNO393188 RXK393188 SHG393188 SRC393188 TAY393188 TKU393188 TUQ393188 UEM393188 UOI393188 UYE393188 VIA393188 VRW393188 WBS393188 WLO393188 WVK393188 C393199 IY393199 SU393199 ACQ393199 AMM393199 AWI393199 BGE393199 BQA393199 BZW393199 CJS393199 CTO393199 DDK393199 DNG393199 DXC393199 EGY393199 EQU393199 FAQ393199 FKM393199 FUI393199 GEE393199 GOA393199 GXW393199 HHS393199 HRO393199 IBK393199 ILG393199 IVC393199 JEY393199 JOU393199 JYQ393199 KIM393199 KSI393199 LCE393199 LMA393199 LVW393199 MFS393199 MPO393199 MZK393199 NJG393199 NTC393199 OCY393199 OMU393199 OWQ393199 PGM393199 PQI393199 QAE393199 QKA393199 QTW393199 RDS393199 RNO393199 RXK393199 SHG393199 SRC393199 TAY393199 TKU393199 TUQ393199 UEM393199 UOI393199 UYE393199 VIA393199 VRW393199 WBS393199 WLO393199 WVK393199 C393210 IY393210 SU393210 ACQ393210 AMM393210 AWI393210 BGE393210 BQA393210 BZW393210 CJS393210 CTO393210 DDK393210 DNG393210 DXC393210 EGY393210 EQU393210 FAQ393210 FKM393210 FUI393210 GEE393210 GOA393210 GXW393210 HHS393210 HRO393210 IBK393210 ILG393210 IVC393210 JEY393210 JOU393210 JYQ393210 KIM393210 KSI393210 LCE393210 LMA393210 LVW393210 MFS393210 MPO393210 MZK393210 NJG393210 NTC393210 OCY393210 OMU393210 OWQ393210 PGM393210 PQI393210 QAE393210 QKA393210 QTW393210 RDS393210 RNO393210 RXK393210 SHG393210 SRC393210 TAY393210 TKU393210 TUQ393210 UEM393210 UOI393210 UYE393210 VIA393210 VRW393210 WBS393210 WLO393210 WVK393210 C393221 IY393221 SU393221 ACQ393221 AMM393221 AWI393221 BGE393221 BQA393221 BZW393221 CJS393221 CTO393221 DDK393221 DNG393221 DXC393221 EGY393221 EQU393221 FAQ393221 FKM393221 FUI393221 GEE393221 GOA393221 GXW393221 HHS393221 HRO393221 IBK393221 ILG393221 IVC393221 JEY393221 JOU393221 JYQ393221 KIM393221 KSI393221 LCE393221 LMA393221 LVW393221 MFS393221 MPO393221 MZK393221 NJG393221 NTC393221 OCY393221 OMU393221 OWQ393221 PGM393221 PQI393221 QAE393221 QKA393221 QTW393221 RDS393221 RNO393221 RXK393221 SHG393221 SRC393221 TAY393221 TKU393221 TUQ393221 UEM393221 UOI393221 UYE393221 VIA393221 VRW393221 WBS393221 WLO393221 WVK393221 C393232 IY393232 SU393232 ACQ393232 AMM393232 AWI393232 BGE393232 BQA393232 BZW393232 CJS393232 CTO393232 DDK393232 DNG393232 DXC393232 EGY393232 EQU393232 FAQ393232 FKM393232 FUI393232 GEE393232 GOA393232 GXW393232 HHS393232 HRO393232 IBK393232 ILG393232 IVC393232 JEY393232 JOU393232 JYQ393232 KIM393232 KSI393232 LCE393232 LMA393232 LVW393232 MFS393232 MPO393232 MZK393232 NJG393232 NTC393232 OCY393232 OMU393232 OWQ393232 PGM393232 PQI393232 QAE393232 QKA393232 QTW393232 RDS393232 RNO393232 RXK393232 SHG393232 SRC393232 TAY393232 TKU393232 TUQ393232 UEM393232 UOI393232 UYE393232 VIA393232 VRW393232 WBS393232 WLO393232 WVK393232 C393243 IY393243 SU393243 ACQ393243 AMM393243 AWI393243 BGE393243 BQA393243 BZW393243 CJS393243 CTO393243 DDK393243 DNG393243 DXC393243 EGY393243 EQU393243 FAQ393243 FKM393243 FUI393243 GEE393243 GOA393243 GXW393243 HHS393243 HRO393243 IBK393243 ILG393243 IVC393243 JEY393243 JOU393243 JYQ393243 KIM393243 KSI393243 LCE393243 LMA393243 LVW393243 MFS393243 MPO393243 MZK393243 NJG393243 NTC393243 OCY393243 OMU393243 OWQ393243 PGM393243 PQI393243 QAE393243 QKA393243 QTW393243 RDS393243 RNO393243 RXK393243 SHG393243 SRC393243 TAY393243 TKU393243 TUQ393243 UEM393243 UOI393243 UYE393243 VIA393243 VRW393243 WBS393243 WLO393243 WVK393243 C393254 IY393254 SU393254 ACQ393254 AMM393254 AWI393254 BGE393254 BQA393254 BZW393254 CJS393254 CTO393254 DDK393254 DNG393254 DXC393254 EGY393254 EQU393254 FAQ393254 FKM393254 FUI393254 GEE393254 GOA393254 GXW393254 HHS393254 HRO393254 IBK393254 ILG393254 IVC393254 JEY393254 JOU393254 JYQ393254 KIM393254 KSI393254 LCE393254 LMA393254 LVW393254 MFS393254 MPO393254 MZK393254 NJG393254 NTC393254 OCY393254 OMU393254 OWQ393254 PGM393254 PQI393254 QAE393254 QKA393254 QTW393254 RDS393254 RNO393254 RXK393254 SHG393254 SRC393254 TAY393254 TKU393254 TUQ393254 UEM393254 UOI393254 UYE393254 VIA393254 VRW393254 WBS393254 WLO393254 WVK393254 C458656 IY458656 SU458656 ACQ458656 AMM458656 AWI458656 BGE458656 BQA458656 BZW458656 CJS458656 CTO458656 DDK458656 DNG458656 DXC458656 EGY458656 EQU458656 FAQ458656 FKM458656 FUI458656 GEE458656 GOA458656 GXW458656 HHS458656 HRO458656 IBK458656 ILG458656 IVC458656 JEY458656 JOU458656 JYQ458656 KIM458656 KSI458656 LCE458656 LMA458656 LVW458656 MFS458656 MPO458656 MZK458656 NJG458656 NTC458656 OCY458656 OMU458656 OWQ458656 PGM458656 PQI458656 QAE458656 QKA458656 QTW458656 RDS458656 RNO458656 RXK458656 SHG458656 SRC458656 TAY458656 TKU458656 TUQ458656 UEM458656 UOI458656 UYE458656 VIA458656 VRW458656 WBS458656 WLO458656 WVK458656 C458669 IY458669 SU458669 ACQ458669 AMM458669 AWI458669 BGE458669 BQA458669 BZW458669 CJS458669 CTO458669 DDK458669 DNG458669 DXC458669 EGY458669 EQU458669 FAQ458669 FKM458669 FUI458669 GEE458669 GOA458669 GXW458669 HHS458669 HRO458669 IBK458669 ILG458669 IVC458669 JEY458669 JOU458669 JYQ458669 KIM458669 KSI458669 LCE458669 LMA458669 LVW458669 MFS458669 MPO458669 MZK458669 NJG458669 NTC458669 OCY458669 OMU458669 OWQ458669 PGM458669 PQI458669 QAE458669 QKA458669 QTW458669 RDS458669 RNO458669 RXK458669 SHG458669 SRC458669 TAY458669 TKU458669 TUQ458669 UEM458669 UOI458669 UYE458669 VIA458669 VRW458669 WBS458669 WLO458669 WVK458669 C458680 IY458680 SU458680 ACQ458680 AMM458680 AWI458680 BGE458680 BQA458680 BZW458680 CJS458680 CTO458680 DDK458680 DNG458680 DXC458680 EGY458680 EQU458680 FAQ458680 FKM458680 FUI458680 GEE458680 GOA458680 GXW458680 HHS458680 HRO458680 IBK458680 ILG458680 IVC458680 JEY458680 JOU458680 JYQ458680 KIM458680 KSI458680 LCE458680 LMA458680 LVW458680 MFS458680 MPO458680 MZK458680 NJG458680 NTC458680 OCY458680 OMU458680 OWQ458680 PGM458680 PQI458680 QAE458680 QKA458680 QTW458680 RDS458680 RNO458680 RXK458680 SHG458680 SRC458680 TAY458680 TKU458680 TUQ458680 UEM458680 UOI458680 UYE458680 VIA458680 VRW458680 WBS458680 WLO458680 WVK458680 C458691 IY458691 SU458691 ACQ458691 AMM458691 AWI458691 BGE458691 BQA458691 BZW458691 CJS458691 CTO458691 DDK458691 DNG458691 DXC458691 EGY458691 EQU458691 FAQ458691 FKM458691 FUI458691 GEE458691 GOA458691 GXW458691 HHS458691 HRO458691 IBK458691 ILG458691 IVC458691 JEY458691 JOU458691 JYQ458691 KIM458691 KSI458691 LCE458691 LMA458691 LVW458691 MFS458691 MPO458691 MZK458691 NJG458691 NTC458691 OCY458691 OMU458691 OWQ458691 PGM458691 PQI458691 QAE458691 QKA458691 QTW458691 RDS458691 RNO458691 RXK458691 SHG458691 SRC458691 TAY458691 TKU458691 TUQ458691 UEM458691 UOI458691 UYE458691 VIA458691 VRW458691 WBS458691 WLO458691 WVK458691 C458702 IY458702 SU458702 ACQ458702 AMM458702 AWI458702 BGE458702 BQA458702 BZW458702 CJS458702 CTO458702 DDK458702 DNG458702 DXC458702 EGY458702 EQU458702 FAQ458702 FKM458702 FUI458702 GEE458702 GOA458702 GXW458702 HHS458702 HRO458702 IBK458702 ILG458702 IVC458702 JEY458702 JOU458702 JYQ458702 KIM458702 KSI458702 LCE458702 LMA458702 LVW458702 MFS458702 MPO458702 MZK458702 NJG458702 NTC458702 OCY458702 OMU458702 OWQ458702 PGM458702 PQI458702 QAE458702 QKA458702 QTW458702 RDS458702 RNO458702 RXK458702 SHG458702 SRC458702 TAY458702 TKU458702 TUQ458702 UEM458702 UOI458702 UYE458702 VIA458702 VRW458702 WBS458702 WLO458702 WVK458702 C458713 IY458713 SU458713 ACQ458713 AMM458713 AWI458713 BGE458713 BQA458713 BZW458713 CJS458713 CTO458713 DDK458713 DNG458713 DXC458713 EGY458713 EQU458713 FAQ458713 FKM458713 FUI458713 GEE458713 GOA458713 GXW458713 HHS458713 HRO458713 IBK458713 ILG458713 IVC458713 JEY458713 JOU458713 JYQ458713 KIM458713 KSI458713 LCE458713 LMA458713 LVW458713 MFS458713 MPO458713 MZK458713 NJG458713 NTC458713 OCY458713 OMU458713 OWQ458713 PGM458713 PQI458713 QAE458713 QKA458713 QTW458713 RDS458713 RNO458713 RXK458713 SHG458713 SRC458713 TAY458713 TKU458713 TUQ458713 UEM458713 UOI458713 UYE458713 VIA458713 VRW458713 WBS458713 WLO458713 WVK458713 C458724 IY458724 SU458724 ACQ458724 AMM458724 AWI458724 BGE458724 BQA458724 BZW458724 CJS458724 CTO458724 DDK458724 DNG458724 DXC458724 EGY458724 EQU458724 FAQ458724 FKM458724 FUI458724 GEE458724 GOA458724 GXW458724 HHS458724 HRO458724 IBK458724 ILG458724 IVC458724 JEY458724 JOU458724 JYQ458724 KIM458724 KSI458724 LCE458724 LMA458724 LVW458724 MFS458724 MPO458724 MZK458724 NJG458724 NTC458724 OCY458724 OMU458724 OWQ458724 PGM458724 PQI458724 QAE458724 QKA458724 QTW458724 RDS458724 RNO458724 RXK458724 SHG458724 SRC458724 TAY458724 TKU458724 TUQ458724 UEM458724 UOI458724 UYE458724 VIA458724 VRW458724 WBS458724 WLO458724 WVK458724 C458735 IY458735 SU458735 ACQ458735 AMM458735 AWI458735 BGE458735 BQA458735 BZW458735 CJS458735 CTO458735 DDK458735 DNG458735 DXC458735 EGY458735 EQU458735 FAQ458735 FKM458735 FUI458735 GEE458735 GOA458735 GXW458735 HHS458735 HRO458735 IBK458735 ILG458735 IVC458735 JEY458735 JOU458735 JYQ458735 KIM458735 KSI458735 LCE458735 LMA458735 LVW458735 MFS458735 MPO458735 MZK458735 NJG458735 NTC458735 OCY458735 OMU458735 OWQ458735 PGM458735 PQI458735 QAE458735 QKA458735 QTW458735 RDS458735 RNO458735 RXK458735 SHG458735 SRC458735 TAY458735 TKU458735 TUQ458735 UEM458735 UOI458735 UYE458735 VIA458735 VRW458735 WBS458735 WLO458735 WVK458735 C458746 IY458746 SU458746 ACQ458746 AMM458746 AWI458746 BGE458746 BQA458746 BZW458746 CJS458746 CTO458746 DDK458746 DNG458746 DXC458746 EGY458746 EQU458746 FAQ458746 FKM458746 FUI458746 GEE458746 GOA458746 GXW458746 HHS458746 HRO458746 IBK458746 ILG458746 IVC458746 JEY458746 JOU458746 JYQ458746 KIM458746 KSI458746 LCE458746 LMA458746 LVW458746 MFS458746 MPO458746 MZK458746 NJG458746 NTC458746 OCY458746 OMU458746 OWQ458746 PGM458746 PQI458746 QAE458746 QKA458746 QTW458746 RDS458746 RNO458746 RXK458746 SHG458746 SRC458746 TAY458746 TKU458746 TUQ458746 UEM458746 UOI458746 UYE458746 VIA458746 VRW458746 WBS458746 WLO458746 WVK458746 C458757 IY458757 SU458757 ACQ458757 AMM458757 AWI458757 BGE458757 BQA458757 BZW458757 CJS458757 CTO458757 DDK458757 DNG458757 DXC458757 EGY458757 EQU458757 FAQ458757 FKM458757 FUI458757 GEE458757 GOA458757 GXW458757 HHS458757 HRO458757 IBK458757 ILG458757 IVC458757 JEY458757 JOU458757 JYQ458757 KIM458757 KSI458757 LCE458757 LMA458757 LVW458757 MFS458757 MPO458757 MZK458757 NJG458757 NTC458757 OCY458757 OMU458757 OWQ458757 PGM458757 PQI458757 QAE458757 QKA458757 QTW458757 RDS458757 RNO458757 RXK458757 SHG458757 SRC458757 TAY458757 TKU458757 TUQ458757 UEM458757 UOI458757 UYE458757 VIA458757 VRW458757 WBS458757 WLO458757 WVK458757 C458768 IY458768 SU458768 ACQ458768 AMM458768 AWI458768 BGE458768 BQA458768 BZW458768 CJS458768 CTO458768 DDK458768 DNG458768 DXC458768 EGY458768 EQU458768 FAQ458768 FKM458768 FUI458768 GEE458768 GOA458768 GXW458768 HHS458768 HRO458768 IBK458768 ILG458768 IVC458768 JEY458768 JOU458768 JYQ458768 KIM458768 KSI458768 LCE458768 LMA458768 LVW458768 MFS458768 MPO458768 MZK458768 NJG458768 NTC458768 OCY458768 OMU458768 OWQ458768 PGM458768 PQI458768 QAE458768 QKA458768 QTW458768 RDS458768 RNO458768 RXK458768 SHG458768 SRC458768 TAY458768 TKU458768 TUQ458768 UEM458768 UOI458768 UYE458768 VIA458768 VRW458768 WBS458768 WLO458768 WVK458768 C458779 IY458779 SU458779 ACQ458779 AMM458779 AWI458779 BGE458779 BQA458779 BZW458779 CJS458779 CTO458779 DDK458779 DNG458779 DXC458779 EGY458779 EQU458779 FAQ458779 FKM458779 FUI458779 GEE458779 GOA458779 GXW458779 HHS458779 HRO458779 IBK458779 ILG458779 IVC458779 JEY458779 JOU458779 JYQ458779 KIM458779 KSI458779 LCE458779 LMA458779 LVW458779 MFS458779 MPO458779 MZK458779 NJG458779 NTC458779 OCY458779 OMU458779 OWQ458779 PGM458779 PQI458779 QAE458779 QKA458779 QTW458779 RDS458779 RNO458779 RXK458779 SHG458779 SRC458779 TAY458779 TKU458779 TUQ458779 UEM458779 UOI458779 UYE458779 VIA458779 VRW458779 WBS458779 WLO458779 WVK458779 C458790 IY458790 SU458790 ACQ458790 AMM458790 AWI458790 BGE458790 BQA458790 BZW458790 CJS458790 CTO458790 DDK458790 DNG458790 DXC458790 EGY458790 EQU458790 FAQ458790 FKM458790 FUI458790 GEE458790 GOA458790 GXW458790 HHS458790 HRO458790 IBK458790 ILG458790 IVC458790 JEY458790 JOU458790 JYQ458790 KIM458790 KSI458790 LCE458790 LMA458790 LVW458790 MFS458790 MPO458790 MZK458790 NJG458790 NTC458790 OCY458790 OMU458790 OWQ458790 PGM458790 PQI458790 QAE458790 QKA458790 QTW458790 RDS458790 RNO458790 RXK458790 SHG458790 SRC458790 TAY458790 TKU458790 TUQ458790 UEM458790 UOI458790 UYE458790 VIA458790 VRW458790 WBS458790 WLO458790 WVK458790 C524192 IY524192 SU524192 ACQ524192 AMM524192 AWI524192 BGE524192 BQA524192 BZW524192 CJS524192 CTO524192 DDK524192 DNG524192 DXC524192 EGY524192 EQU524192 FAQ524192 FKM524192 FUI524192 GEE524192 GOA524192 GXW524192 HHS524192 HRO524192 IBK524192 ILG524192 IVC524192 JEY524192 JOU524192 JYQ524192 KIM524192 KSI524192 LCE524192 LMA524192 LVW524192 MFS524192 MPO524192 MZK524192 NJG524192 NTC524192 OCY524192 OMU524192 OWQ524192 PGM524192 PQI524192 QAE524192 QKA524192 QTW524192 RDS524192 RNO524192 RXK524192 SHG524192 SRC524192 TAY524192 TKU524192 TUQ524192 UEM524192 UOI524192 UYE524192 VIA524192 VRW524192 WBS524192 WLO524192 WVK524192 C524205 IY524205 SU524205 ACQ524205 AMM524205 AWI524205 BGE524205 BQA524205 BZW524205 CJS524205 CTO524205 DDK524205 DNG524205 DXC524205 EGY524205 EQU524205 FAQ524205 FKM524205 FUI524205 GEE524205 GOA524205 GXW524205 HHS524205 HRO524205 IBK524205 ILG524205 IVC524205 JEY524205 JOU524205 JYQ524205 KIM524205 KSI524205 LCE524205 LMA524205 LVW524205 MFS524205 MPO524205 MZK524205 NJG524205 NTC524205 OCY524205 OMU524205 OWQ524205 PGM524205 PQI524205 QAE524205 QKA524205 QTW524205 RDS524205 RNO524205 RXK524205 SHG524205 SRC524205 TAY524205 TKU524205 TUQ524205 UEM524205 UOI524205 UYE524205 VIA524205 VRW524205 WBS524205 WLO524205 WVK524205 C524216 IY524216 SU524216 ACQ524216 AMM524216 AWI524216 BGE524216 BQA524216 BZW524216 CJS524216 CTO524216 DDK524216 DNG524216 DXC524216 EGY524216 EQU524216 FAQ524216 FKM524216 FUI524216 GEE524216 GOA524216 GXW524216 HHS524216 HRO524216 IBK524216 ILG524216 IVC524216 JEY524216 JOU524216 JYQ524216 KIM524216 KSI524216 LCE524216 LMA524216 LVW524216 MFS524216 MPO524216 MZK524216 NJG524216 NTC524216 OCY524216 OMU524216 OWQ524216 PGM524216 PQI524216 QAE524216 QKA524216 QTW524216 RDS524216 RNO524216 RXK524216 SHG524216 SRC524216 TAY524216 TKU524216 TUQ524216 UEM524216 UOI524216 UYE524216 VIA524216 VRW524216 WBS524216 WLO524216 WVK524216 C524227 IY524227 SU524227 ACQ524227 AMM524227 AWI524227 BGE524227 BQA524227 BZW524227 CJS524227 CTO524227 DDK524227 DNG524227 DXC524227 EGY524227 EQU524227 FAQ524227 FKM524227 FUI524227 GEE524227 GOA524227 GXW524227 HHS524227 HRO524227 IBK524227 ILG524227 IVC524227 JEY524227 JOU524227 JYQ524227 KIM524227 KSI524227 LCE524227 LMA524227 LVW524227 MFS524227 MPO524227 MZK524227 NJG524227 NTC524227 OCY524227 OMU524227 OWQ524227 PGM524227 PQI524227 QAE524227 QKA524227 QTW524227 RDS524227 RNO524227 RXK524227 SHG524227 SRC524227 TAY524227 TKU524227 TUQ524227 UEM524227 UOI524227 UYE524227 VIA524227 VRW524227 WBS524227 WLO524227 WVK524227 C524238 IY524238 SU524238 ACQ524238 AMM524238 AWI524238 BGE524238 BQA524238 BZW524238 CJS524238 CTO524238 DDK524238 DNG524238 DXC524238 EGY524238 EQU524238 FAQ524238 FKM524238 FUI524238 GEE524238 GOA524238 GXW524238 HHS524238 HRO524238 IBK524238 ILG524238 IVC524238 JEY524238 JOU524238 JYQ524238 KIM524238 KSI524238 LCE524238 LMA524238 LVW524238 MFS524238 MPO524238 MZK524238 NJG524238 NTC524238 OCY524238 OMU524238 OWQ524238 PGM524238 PQI524238 QAE524238 QKA524238 QTW524238 RDS524238 RNO524238 RXK524238 SHG524238 SRC524238 TAY524238 TKU524238 TUQ524238 UEM524238 UOI524238 UYE524238 VIA524238 VRW524238 WBS524238 WLO524238 WVK524238 C524249 IY524249 SU524249 ACQ524249 AMM524249 AWI524249 BGE524249 BQA524249 BZW524249 CJS524249 CTO524249 DDK524249 DNG524249 DXC524249 EGY524249 EQU524249 FAQ524249 FKM524249 FUI524249 GEE524249 GOA524249 GXW524249 HHS524249 HRO524249 IBK524249 ILG524249 IVC524249 JEY524249 JOU524249 JYQ524249 KIM524249 KSI524249 LCE524249 LMA524249 LVW524249 MFS524249 MPO524249 MZK524249 NJG524249 NTC524249 OCY524249 OMU524249 OWQ524249 PGM524249 PQI524249 QAE524249 QKA524249 QTW524249 RDS524249 RNO524249 RXK524249 SHG524249 SRC524249 TAY524249 TKU524249 TUQ524249 UEM524249 UOI524249 UYE524249 VIA524249 VRW524249 WBS524249 WLO524249 WVK524249 C524260 IY524260 SU524260 ACQ524260 AMM524260 AWI524260 BGE524260 BQA524260 BZW524260 CJS524260 CTO524260 DDK524260 DNG524260 DXC524260 EGY524260 EQU524260 FAQ524260 FKM524260 FUI524260 GEE524260 GOA524260 GXW524260 HHS524260 HRO524260 IBK524260 ILG524260 IVC524260 JEY524260 JOU524260 JYQ524260 KIM524260 KSI524260 LCE524260 LMA524260 LVW524260 MFS524260 MPO524260 MZK524260 NJG524260 NTC524260 OCY524260 OMU524260 OWQ524260 PGM524260 PQI524260 QAE524260 QKA524260 QTW524260 RDS524260 RNO524260 RXK524260 SHG524260 SRC524260 TAY524260 TKU524260 TUQ524260 UEM524260 UOI524260 UYE524260 VIA524260 VRW524260 WBS524260 WLO524260 WVK524260 C524271 IY524271 SU524271 ACQ524271 AMM524271 AWI524271 BGE524271 BQA524271 BZW524271 CJS524271 CTO524271 DDK524271 DNG524271 DXC524271 EGY524271 EQU524271 FAQ524271 FKM524271 FUI524271 GEE524271 GOA524271 GXW524271 HHS524271 HRO524271 IBK524271 ILG524271 IVC524271 JEY524271 JOU524271 JYQ524271 KIM524271 KSI524271 LCE524271 LMA524271 LVW524271 MFS524271 MPO524271 MZK524271 NJG524271 NTC524271 OCY524271 OMU524271 OWQ524271 PGM524271 PQI524271 QAE524271 QKA524271 QTW524271 RDS524271 RNO524271 RXK524271 SHG524271 SRC524271 TAY524271 TKU524271 TUQ524271 UEM524271 UOI524271 UYE524271 VIA524271 VRW524271 WBS524271 WLO524271 WVK524271 C524282 IY524282 SU524282 ACQ524282 AMM524282 AWI524282 BGE524282 BQA524282 BZW524282 CJS524282 CTO524282 DDK524282 DNG524282 DXC524282 EGY524282 EQU524282 FAQ524282 FKM524282 FUI524282 GEE524282 GOA524282 GXW524282 HHS524282 HRO524282 IBK524282 ILG524282 IVC524282 JEY524282 JOU524282 JYQ524282 KIM524282 KSI524282 LCE524282 LMA524282 LVW524282 MFS524282 MPO524282 MZK524282 NJG524282 NTC524282 OCY524282 OMU524282 OWQ524282 PGM524282 PQI524282 QAE524282 QKA524282 QTW524282 RDS524282 RNO524282 RXK524282 SHG524282 SRC524282 TAY524282 TKU524282 TUQ524282 UEM524282 UOI524282 UYE524282 VIA524282 VRW524282 WBS524282 WLO524282 WVK524282 C524293 IY524293 SU524293 ACQ524293 AMM524293 AWI524293 BGE524293 BQA524293 BZW524293 CJS524293 CTO524293 DDK524293 DNG524293 DXC524293 EGY524293 EQU524293 FAQ524293 FKM524293 FUI524293 GEE524293 GOA524293 GXW524293 HHS524293 HRO524293 IBK524293 ILG524293 IVC524293 JEY524293 JOU524293 JYQ524293 KIM524293 KSI524293 LCE524293 LMA524293 LVW524293 MFS524293 MPO524293 MZK524293 NJG524293 NTC524293 OCY524293 OMU524293 OWQ524293 PGM524293 PQI524293 QAE524293 QKA524293 QTW524293 RDS524293 RNO524293 RXK524293 SHG524293 SRC524293 TAY524293 TKU524293 TUQ524293 UEM524293 UOI524293 UYE524293 VIA524293 VRW524293 WBS524293 WLO524293 WVK524293 C524304 IY524304 SU524304 ACQ524304 AMM524304 AWI524304 BGE524304 BQA524304 BZW524304 CJS524304 CTO524304 DDK524304 DNG524304 DXC524304 EGY524304 EQU524304 FAQ524304 FKM524304 FUI524304 GEE524304 GOA524304 GXW524304 HHS524304 HRO524304 IBK524304 ILG524304 IVC524304 JEY524304 JOU524304 JYQ524304 KIM524304 KSI524304 LCE524304 LMA524304 LVW524304 MFS524304 MPO524304 MZK524304 NJG524304 NTC524304 OCY524304 OMU524304 OWQ524304 PGM524304 PQI524304 QAE524304 QKA524304 QTW524304 RDS524304 RNO524304 RXK524304 SHG524304 SRC524304 TAY524304 TKU524304 TUQ524304 UEM524304 UOI524304 UYE524304 VIA524304 VRW524304 WBS524304 WLO524304 WVK524304 C524315 IY524315 SU524315 ACQ524315 AMM524315 AWI524315 BGE524315 BQA524315 BZW524315 CJS524315 CTO524315 DDK524315 DNG524315 DXC524315 EGY524315 EQU524315 FAQ524315 FKM524315 FUI524315 GEE524315 GOA524315 GXW524315 HHS524315 HRO524315 IBK524315 ILG524315 IVC524315 JEY524315 JOU524315 JYQ524315 KIM524315 KSI524315 LCE524315 LMA524315 LVW524315 MFS524315 MPO524315 MZK524315 NJG524315 NTC524315 OCY524315 OMU524315 OWQ524315 PGM524315 PQI524315 QAE524315 QKA524315 QTW524315 RDS524315 RNO524315 RXK524315 SHG524315 SRC524315 TAY524315 TKU524315 TUQ524315 UEM524315 UOI524315 UYE524315 VIA524315 VRW524315 WBS524315 WLO524315 WVK524315 C524326 IY524326 SU524326 ACQ524326 AMM524326 AWI524326 BGE524326 BQA524326 BZW524326 CJS524326 CTO524326 DDK524326 DNG524326 DXC524326 EGY524326 EQU524326 FAQ524326 FKM524326 FUI524326 GEE524326 GOA524326 GXW524326 HHS524326 HRO524326 IBK524326 ILG524326 IVC524326 JEY524326 JOU524326 JYQ524326 KIM524326 KSI524326 LCE524326 LMA524326 LVW524326 MFS524326 MPO524326 MZK524326 NJG524326 NTC524326 OCY524326 OMU524326 OWQ524326 PGM524326 PQI524326 QAE524326 QKA524326 QTW524326 RDS524326 RNO524326 RXK524326 SHG524326 SRC524326 TAY524326 TKU524326 TUQ524326 UEM524326 UOI524326 UYE524326 VIA524326 VRW524326 WBS524326 WLO524326 WVK524326 C589728 IY589728 SU589728 ACQ589728 AMM589728 AWI589728 BGE589728 BQA589728 BZW589728 CJS589728 CTO589728 DDK589728 DNG589728 DXC589728 EGY589728 EQU589728 FAQ589728 FKM589728 FUI589728 GEE589728 GOA589728 GXW589728 HHS589728 HRO589728 IBK589728 ILG589728 IVC589728 JEY589728 JOU589728 JYQ589728 KIM589728 KSI589728 LCE589728 LMA589728 LVW589728 MFS589728 MPO589728 MZK589728 NJG589728 NTC589728 OCY589728 OMU589728 OWQ589728 PGM589728 PQI589728 QAE589728 QKA589728 QTW589728 RDS589728 RNO589728 RXK589728 SHG589728 SRC589728 TAY589728 TKU589728 TUQ589728 UEM589728 UOI589728 UYE589728 VIA589728 VRW589728 WBS589728 WLO589728 WVK589728 C589741 IY589741 SU589741 ACQ589741 AMM589741 AWI589741 BGE589741 BQA589741 BZW589741 CJS589741 CTO589741 DDK589741 DNG589741 DXC589741 EGY589741 EQU589741 FAQ589741 FKM589741 FUI589741 GEE589741 GOA589741 GXW589741 HHS589741 HRO589741 IBK589741 ILG589741 IVC589741 JEY589741 JOU589741 JYQ589741 KIM589741 KSI589741 LCE589741 LMA589741 LVW589741 MFS589741 MPO589741 MZK589741 NJG589741 NTC589741 OCY589741 OMU589741 OWQ589741 PGM589741 PQI589741 QAE589741 QKA589741 QTW589741 RDS589741 RNO589741 RXK589741 SHG589741 SRC589741 TAY589741 TKU589741 TUQ589741 UEM589741 UOI589741 UYE589741 VIA589741 VRW589741 WBS589741 WLO589741 WVK589741 C589752 IY589752 SU589752 ACQ589752 AMM589752 AWI589752 BGE589752 BQA589752 BZW589752 CJS589752 CTO589752 DDK589752 DNG589752 DXC589752 EGY589752 EQU589752 FAQ589752 FKM589752 FUI589752 GEE589752 GOA589752 GXW589752 HHS589752 HRO589752 IBK589752 ILG589752 IVC589752 JEY589752 JOU589752 JYQ589752 KIM589752 KSI589752 LCE589752 LMA589752 LVW589752 MFS589752 MPO589752 MZK589752 NJG589752 NTC589752 OCY589752 OMU589752 OWQ589752 PGM589752 PQI589752 QAE589752 QKA589752 QTW589752 RDS589752 RNO589752 RXK589752 SHG589752 SRC589752 TAY589752 TKU589752 TUQ589752 UEM589752 UOI589752 UYE589752 VIA589752 VRW589752 WBS589752 WLO589752 WVK589752 C589763 IY589763 SU589763 ACQ589763 AMM589763 AWI589763 BGE589763 BQA589763 BZW589763 CJS589763 CTO589763 DDK589763 DNG589763 DXC589763 EGY589763 EQU589763 FAQ589763 FKM589763 FUI589763 GEE589763 GOA589763 GXW589763 HHS589763 HRO589763 IBK589763 ILG589763 IVC589763 JEY589763 JOU589763 JYQ589763 KIM589763 KSI589763 LCE589763 LMA589763 LVW589763 MFS589763 MPO589763 MZK589763 NJG589763 NTC589763 OCY589763 OMU589763 OWQ589763 PGM589763 PQI589763 QAE589763 QKA589763 QTW589763 RDS589763 RNO589763 RXK589763 SHG589763 SRC589763 TAY589763 TKU589763 TUQ589763 UEM589763 UOI589763 UYE589763 VIA589763 VRW589763 WBS589763 WLO589763 WVK589763 C589774 IY589774 SU589774 ACQ589774 AMM589774 AWI589774 BGE589774 BQA589774 BZW589774 CJS589774 CTO589774 DDK589774 DNG589774 DXC589774 EGY589774 EQU589774 FAQ589774 FKM589774 FUI589774 GEE589774 GOA589774 GXW589774 HHS589774 HRO589774 IBK589774 ILG589774 IVC589774 JEY589774 JOU589774 JYQ589774 KIM589774 KSI589774 LCE589774 LMA589774 LVW589774 MFS589774 MPO589774 MZK589774 NJG589774 NTC589774 OCY589774 OMU589774 OWQ589774 PGM589774 PQI589774 QAE589774 QKA589774 QTW589774 RDS589774 RNO589774 RXK589774 SHG589774 SRC589774 TAY589774 TKU589774 TUQ589774 UEM589774 UOI589774 UYE589774 VIA589774 VRW589774 WBS589774 WLO589774 WVK589774 C589785 IY589785 SU589785 ACQ589785 AMM589785 AWI589785 BGE589785 BQA589785 BZW589785 CJS589785 CTO589785 DDK589785 DNG589785 DXC589785 EGY589785 EQU589785 FAQ589785 FKM589785 FUI589785 GEE589785 GOA589785 GXW589785 HHS589785 HRO589785 IBK589785 ILG589785 IVC589785 JEY589785 JOU589785 JYQ589785 KIM589785 KSI589785 LCE589785 LMA589785 LVW589785 MFS589785 MPO589785 MZK589785 NJG589785 NTC589785 OCY589785 OMU589785 OWQ589785 PGM589785 PQI589785 QAE589785 QKA589785 QTW589785 RDS589785 RNO589785 RXK589785 SHG589785 SRC589785 TAY589785 TKU589785 TUQ589785 UEM589785 UOI589785 UYE589785 VIA589785 VRW589785 WBS589785 WLO589785 WVK589785 C589796 IY589796 SU589796 ACQ589796 AMM589796 AWI589796 BGE589796 BQA589796 BZW589796 CJS589796 CTO589796 DDK589796 DNG589796 DXC589796 EGY589796 EQU589796 FAQ589796 FKM589796 FUI589796 GEE589796 GOA589796 GXW589796 HHS589796 HRO589796 IBK589796 ILG589796 IVC589796 JEY589796 JOU589796 JYQ589796 KIM589796 KSI589796 LCE589796 LMA589796 LVW589796 MFS589796 MPO589796 MZK589796 NJG589796 NTC589796 OCY589796 OMU589796 OWQ589796 PGM589796 PQI589796 QAE589796 QKA589796 QTW589796 RDS589796 RNO589796 RXK589796 SHG589796 SRC589796 TAY589796 TKU589796 TUQ589796 UEM589796 UOI589796 UYE589796 VIA589796 VRW589796 WBS589796 WLO589796 WVK589796 C589807 IY589807 SU589807 ACQ589807 AMM589807 AWI589807 BGE589807 BQA589807 BZW589807 CJS589807 CTO589807 DDK589807 DNG589807 DXC589807 EGY589807 EQU589807 FAQ589807 FKM589807 FUI589807 GEE589807 GOA589807 GXW589807 HHS589807 HRO589807 IBK589807 ILG589807 IVC589807 JEY589807 JOU589807 JYQ589807 KIM589807 KSI589807 LCE589807 LMA589807 LVW589807 MFS589807 MPO589807 MZK589807 NJG589807 NTC589807 OCY589807 OMU589807 OWQ589807 PGM589807 PQI589807 QAE589807 QKA589807 QTW589807 RDS589807 RNO589807 RXK589807 SHG589807 SRC589807 TAY589807 TKU589807 TUQ589807 UEM589807 UOI589807 UYE589807 VIA589807 VRW589807 WBS589807 WLO589807 WVK589807 C589818 IY589818 SU589818 ACQ589818 AMM589818 AWI589818 BGE589818 BQA589818 BZW589818 CJS589818 CTO589818 DDK589818 DNG589818 DXC589818 EGY589818 EQU589818 FAQ589818 FKM589818 FUI589818 GEE589818 GOA589818 GXW589818 HHS589818 HRO589818 IBK589818 ILG589818 IVC589818 JEY589818 JOU589818 JYQ589818 KIM589818 KSI589818 LCE589818 LMA589818 LVW589818 MFS589818 MPO589818 MZK589818 NJG589818 NTC589818 OCY589818 OMU589818 OWQ589818 PGM589818 PQI589818 QAE589818 QKA589818 QTW589818 RDS589818 RNO589818 RXK589818 SHG589818 SRC589818 TAY589818 TKU589818 TUQ589818 UEM589818 UOI589818 UYE589818 VIA589818 VRW589818 WBS589818 WLO589818 WVK589818 C589829 IY589829 SU589829 ACQ589829 AMM589829 AWI589829 BGE589829 BQA589829 BZW589829 CJS589829 CTO589829 DDK589829 DNG589829 DXC589829 EGY589829 EQU589829 FAQ589829 FKM589829 FUI589829 GEE589829 GOA589829 GXW589829 HHS589829 HRO589829 IBK589829 ILG589829 IVC589829 JEY589829 JOU589829 JYQ589829 KIM589829 KSI589829 LCE589829 LMA589829 LVW589829 MFS589829 MPO589829 MZK589829 NJG589829 NTC589829 OCY589829 OMU589829 OWQ589829 PGM589829 PQI589829 QAE589829 QKA589829 QTW589829 RDS589829 RNO589829 RXK589829 SHG589829 SRC589829 TAY589829 TKU589829 TUQ589829 UEM589829 UOI589829 UYE589829 VIA589829 VRW589829 WBS589829 WLO589829 WVK589829 C589840 IY589840 SU589840 ACQ589840 AMM589840 AWI589840 BGE589840 BQA589840 BZW589840 CJS589840 CTO589840 DDK589840 DNG589840 DXC589840 EGY589840 EQU589840 FAQ589840 FKM589840 FUI589840 GEE589840 GOA589840 GXW589840 HHS589840 HRO589840 IBK589840 ILG589840 IVC589840 JEY589840 JOU589840 JYQ589840 KIM589840 KSI589840 LCE589840 LMA589840 LVW589840 MFS589840 MPO589840 MZK589840 NJG589840 NTC589840 OCY589840 OMU589840 OWQ589840 PGM589840 PQI589840 QAE589840 QKA589840 QTW589840 RDS589840 RNO589840 RXK589840 SHG589840 SRC589840 TAY589840 TKU589840 TUQ589840 UEM589840 UOI589840 UYE589840 VIA589840 VRW589840 WBS589840 WLO589840 WVK589840 C589851 IY589851 SU589851 ACQ589851 AMM589851 AWI589851 BGE589851 BQA589851 BZW589851 CJS589851 CTO589851 DDK589851 DNG589851 DXC589851 EGY589851 EQU589851 FAQ589851 FKM589851 FUI589851 GEE589851 GOA589851 GXW589851 HHS589851 HRO589851 IBK589851 ILG589851 IVC589851 JEY589851 JOU589851 JYQ589851 KIM589851 KSI589851 LCE589851 LMA589851 LVW589851 MFS589851 MPO589851 MZK589851 NJG589851 NTC589851 OCY589851 OMU589851 OWQ589851 PGM589851 PQI589851 QAE589851 QKA589851 QTW589851 RDS589851 RNO589851 RXK589851 SHG589851 SRC589851 TAY589851 TKU589851 TUQ589851 UEM589851 UOI589851 UYE589851 VIA589851 VRW589851 WBS589851 WLO589851 WVK589851 C589862 IY589862 SU589862 ACQ589862 AMM589862 AWI589862 BGE589862 BQA589862 BZW589862 CJS589862 CTO589862 DDK589862 DNG589862 DXC589862 EGY589862 EQU589862 FAQ589862 FKM589862 FUI589862 GEE589862 GOA589862 GXW589862 HHS589862 HRO589862 IBK589862 ILG589862 IVC589862 JEY589862 JOU589862 JYQ589862 KIM589862 KSI589862 LCE589862 LMA589862 LVW589862 MFS589862 MPO589862 MZK589862 NJG589862 NTC589862 OCY589862 OMU589862 OWQ589862 PGM589862 PQI589862 QAE589862 QKA589862 QTW589862 RDS589862 RNO589862 RXK589862 SHG589862 SRC589862 TAY589862 TKU589862 TUQ589862 UEM589862 UOI589862 UYE589862 VIA589862 VRW589862 WBS589862 WLO589862 WVK589862 C655264 IY655264 SU655264 ACQ655264 AMM655264 AWI655264 BGE655264 BQA655264 BZW655264 CJS655264 CTO655264 DDK655264 DNG655264 DXC655264 EGY655264 EQU655264 FAQ655264 FKM655264 FUI655264 GEE655264 GOA655264 GXW655264 HHS655264 HRO655264 IBK655264 ILG655264 IVC655264 JEY655264 JOU655264 JYQ655264 KIM655264 KSI655264 LCE655264 LMA655264 LVW655264 MFS655264 MPO655264 MZK655264 NJG655264 NTC655264 OCY655264 OMU655264 OWQ655264 PGM655264 PQI655264 QAE655264 QKA655264 QTW655264 RDS655264 RNO655264 RXK655264 SHG655264 SRC655264 TAY655264 TKU655264 TUQ655264 UEM655264 UOI655264 UYE655264 VIA655264 VRW655264 WBS655264 WLO655264 WVK655264 C655277 IY655277 SU655277 ACQ655277 AMM655277 AWI655277 BGE655277 BQA655277 BZW655277 CJS655277 CTO655277 DDK655277 DNG655277 DXC655277 EGY655277 EQU655277 FAQ655277 FKM655277 FUI655277 GEE655277 GOA655277 GXW655277 HHS655277 HRO655277 IBK655277 ILG655277 IVC655277 JEY655277 JOU655277 JYQ655277 KIM655277 KSI655277 LCE655277 LMA655277 LVW655277 MFS655277 MPO655277 MZK655277 NJG655277 NTC655277 OCY655277 OMU655277 OWQ655277 PGM655277 PQI655277 QAE655277 QKA655277 QTW655277 RDS655277 RNO655277 RXK655277 SHG655277 SRC655277 TAY655277 TKU655277 TUQ655277 UEM655277 UOI655277 UYE655277 VIA655277 VRW655277 WBS655277 WLO655277 WVK655277 C655288 IY655288 SU655288 ACQ655288 AMM655288 AWI655288 BGE655288 BQA655288 BZW655288 CJS655288 CTO655288 DDK655288 DNG655288 DXC655288 EGY655288 EQU655288 FAQ655288 FKM655288 FUI655288 GEE655288 GOA655288 GXW655288 HHS655288 HRO655288 IBK655288 ILG655288 IVC655288 JEY655288 JOU655288 JYQ655288 KIM655288 KSI655288 LCE655288 LMA655288 LVW655288 MFS655288 MPO655288 MZK655288 NJG655288 NTC655288 OCY655288 OMU655288 OWQ655288 PGM655288 PQI655288 QAE655288 QKA655288 QTW655288 RDS655288 RNO655288 RXK655288 SHG655288 SRC655288 TAY655288 TKU655288 TUQ655288 UEM655288 UOI655288 UYE655288 VIA655288 VRW655288 WBS655288 WLO655288 WVK655288 C655299 IY655299 SU655299 ACQ655299 AMM655299 AWI655299 BGE655299 BQA655299 BZW655299 CJS655299 CTO655299 DDK655299 DNG655299 DXC655299 EGY655299 EQU655299 FAQ655299 FKM655299 FUI655299 GEE655299 GOA655299 GXW655299 HHS655299 HRO655299 IBK655299 ILG655299 IVC655299 JEY655299 JOU655299 JYQ655299 KIM655299 KSI655299 LCE655299 LMA655299 LVW655299 MFS655299 MPO655299 MZK655299 NJG655299 NTC655299 OCY655299 OMU655299 OWQ655299 PGM655299 PQI655299 QAE655299 QKA655299 QTW655299 RDS655299 RNO655299 RXK655299 SHG655299 SRC655299 TAY655299 TKU655299 TUQ655299 UEM655299 UOI655299 UYE655299 VIA655299 VRW655299 WBS655299 WLO655299 WVK655299 C655310 IY655310 SU655310 ACQ655310 AMM655310 AWI655310 BGE655310 BQA655310 BZW655310 CJS655310 CTO655310 DDK655310 DNG655310 DXC655310 EGY655310 EQU655310 FAQ655310 FKM655310 FUI655310 GEE655310 GOA655310 GXW655310 HHS655310 HRO655310 IBK655310 ILG655310 IVC655310 JEY655310 JOU655310 JYQ655310 KIM655310 KSI655310 LCE655310 LMA655310 LVW655310 MFS655310 MPO655310 MZK655310 NJG655310 NTC655310 OCY655310 OMU655310 OWQ655310 PGM655310 PQI655310 QAE655310 QKA655310 QTW655310 RDS655310 RNO655310 RXK655310 SHG655310 SRC655310 TAY655310 TKU655310 TUQ655310 UEM655310 UOI655310 UYE655310 VIA655310 VRW655310 WBS655310 WLO655310 WVK655310 C655321 IY655321 SU655321 ACQ655321 AMM655321 AWI655321 BGE655321 BQA655321 BZW655321 CJS655321 CTO655321 DDK655321 DNG655321 DXC655321 EGY655321 EQU655321 FAQ655321 FKM655321 FUI655321 GEE655321 GOA655321 GXW655321 HHS655321 HRO655321 IBK655321 ILG655321 IVC655321 JEY655321 JOU655321 JYQ655321 KIM655321 KSI655321 LCE655321 LMA655321 LVW655321 MFS655321 MPO655321 MZK655321 NJG655321 NTC655321 OCY655321 OMU655321 OWQ655321 PGM655321 PQI655321 QAE655321 QKA655321 QTW655321 RDS655321 RNO655321 RXK655321 SHG655321 SRC655321 TAY655321 TKU655321 TUQ655321 UEM655321 UOI655321 UYE655321 VIA655321 VRW655321 WBS655321 WLO655321 WVK655321 C655332 IY655332 SU655332 ACQ655332 AMM655332 AWI655332 BGE655332 BQA655332 BZW655332 CJS655332 CTO655332 DDK655332 DNG655332 DXC655332 EGY655332 EQU655332 FAQ655332 FKM655332 FUI655332 GEE655332 GOA655332 GXW655332 HHS655332 HRO655332 IBK655332 ILG655332 IVC655332 JEY655332 JOU655332 JYQ655332 KIM655332 KSI655332 LCE655332 LMA655332 LVW655332 MFS655332 MPO655332 MZK655332 NJG655332 NTC655332 OCY655332 OMU655332 OWQ655332 PGM655332 PQI655332 QAE655332 QKA655332 QTW655332 RDS655332 RNO655332 RXK655332 SHG655332 SRC655332 TAY655332 TKU655332 TUQ655332 UEM655332 UOI655332 UYE655332 VIA655332 VRW655332 WBS655332 WLO655332 WVK655332 C655343 IY655343 SU655343 ACQ655343 AMM655343 AWI655343 BGE655343 BQA655343 BZW655343 CJS655343 CTO655343 DDK655343 DNG655343 DXC655343 EGY655343 EQU655343 FAQ655343 FKM655343 FUI655343 GEE655343 GOA655343 GXW655343 HHS655343 HRO655343 IBK655343 ILG655343 IVC655343 JEY655343 JOU655343 JYQ655343 KIM655343 KSI655343 LCE655343 LMA655343 LVW655343 MFS655343 MPO655343 MZK655343 NJG655343 NTC655343 OCY655343 OMU655343 OWQ655343 PGM655343 PQI655343 QAE655343 QKA655343 QTW655343 RDS655343 RNO655343 RXK655343 SHG655343 SRC655343 TAY655343 TKU655343 TUQ655343 UEM655343 UOI655343 UYE655343 VIA655343 VRW655343 WBS655343 WLO655343 WVK655343 C655354 IY655354 SU655354 ACQ655354 AMM655354 AWI655354 BGE655354 BQA655354 BZW655354 CJS655354 CTO655354 DDK655354 DNG655354 DXC655354 EGY655354 EQU655354 FAQ655354 FKM655354 FUI655354 GEE655354 GOA655354 GXW655354 HHS655354 HRO655354 IBK655354 ILG655354 IVC655354 JEY655354 JOU655354 JYQ655354 KIM655354 KSI655354 LCE655354 LMA655354 LVW655354 MFS655354 MPO655354 MZK655354 NJG655354 NTC655354 OCY655354 OMU655354 OWQ655354 PGM655354 PQI655354 QAE655354 QKA655354 QTW655354 RDS655354 RNO655354 RXK655354 SHG655354 SRC655354 TAY655354 TKU655354 TUQ655354 UEM655354 UOI655354 UYE655354 VIA655354 VRW655354 WBS655354 WLO655354 WVK655354 C655365 IY655365 SU655365 ACQ655365 AMM655365 AWI655365 BGE655365 BQA655365 BZW655365 CJS655365 CTO655365 DDK655365 DNG655365 DXC655365 EGY655365 EQU655365 FAQ655365 FKM655365 FUI655365 GEE655365 GOA655365 GXW655365 HHS655365 HRO655365 IBK655365 ILG655365 IVC655365 JEY655365 JOU655365 JYQ655365 KIM655365 KSI655365 LCE655365 LMA655365 LVW655365 MFS655365 MPO655365 MZK655365 NJG655365 NTC655365 OCY655365 OMU655365 OWQ655365 PGM655365 PQI655365 QAE655365 QKA655365 QTW655365 RDS655365 RNO655365 RXK655365 SHG655365 SRC655365 TAY655365 TKU655365 TUQ655365 UEM655365 UOI655365 UYE655365 VIA655365 VRW655365 WBS655365 WLO655365 WVK655365 C655376 IY655376 SU655376 ACQ655376 AMM655376 AWI655376 BGE655376 BQA655376 BZW655376 CJS655376 CTO655376 DDK655376 DNG655376 DXC655376 EGY655376 EQU655376 FAQ655376 FKM655376 FUI655376 GEE655376 GOA655376 GXW655376 HHS655376 HRO655376 IBK655376 ILG655376 IVC655376 JEY655376 JOU655376 JYQ655376 KIM655376 KSI655376 LCE655376 LMA655376 LVW655376 MFS655376 MPO655376 MZK655376 NJG655376 NTC655376 OCY655376 OMU655376 OWQ655376 PGM655376 PQI655376 QAE655376 QKA655376 QTW655376 RDS655376 RNO655376 RXK655376 SHG655376 SRC655376 TAY655376 TKU655376 TUQ655376 UEM655376 UOI655376 UYE655376 VIA655376 VRW655376 WBS655376 WLO655376 WVK655376 C655387 IY655387 SU655387 ACQ655387 AMM655387 AWI655387 BGE655387 BQA655387 BZW655387 CJS655387 CTO655387 DDK655387 DNG655387 DXC655387 EGY655387 EQU655387 FAQ655387 FKM655387 FUI655387 GEE655387 GOA655387 GXW655387 HHS655387 HRO655387 IBK655387 ILG655387 IVC655387 JEY655387 JOU655387 JYQ655387 KIM655387 KSI655387 LCE655387 LMA655387 LVW655387 MFS655387 MPO655387 MZK655387 NJG655387 NTC655387 OCY655387 OMU655387 OWQ655387 PGM655387 PQI655387 QAE655387 QKA655387 QTW655387 RDS655387 RNO655387 RXK655387 SHG655387 SRC655387 TAY655387 TKU655387 TUQ655387 UEM655387 UOI655387 UYE655387 VIA655387 VRW655387 WBS655387 WLO655387 WVK655387 C655398 IY655398 SU655398 ACQ655398 AMM655398 AWI655398 BGE655398 BQA655398 BZW655398 CJS655398 CTO655398 DDK655398 DNG655398 DXC655398 EGY655398 EQU655398 FAQ655398 FKM655398 FUI655398 GEE655398 GOA655398 GXW655398 HHS655398 HRO655398 IBK655398 ILG655398 IVC655398 JEY655398 JOU655398 JYQ655398 KIM655398 KSI655398 LCE655398 LMA655398 LVW655398 MFS655398 MPO655398 MZK655398 NJG655398 NTC655398 OCY655398 OMU655398 OWQ655398 PGM655398 PQI655398 QAE655398 QKA655398 QTW655398 RDS655398 RNO655398 RXK655398 SHG655398 SRC655398 TAY655398 TKU655398 TUQ655398 UEM655398 UOI655398 UYE655398 VIA655398 VRW655398 WBS655398 WLO655398 WVK655398 C720800 IY720800 SU720800 ACQ720800 AMM720800 AWI720800 BGE720800 BQA720800 BZW720800 CJS720800 CTO720800 DDK720800 DNG720800 DXC720800 EGY720800 EQU720800 FAQ720800 FKM720800 FUI720800 GEE720800 GOA720800 GXW720800 HHS720800 HRO720800 IBK720800 ILG720800 IVC720800 JEY720800 JOU720800 JYQ720800 KIM720800 KSI720800 LCE720800 LMA720800 LVW720800 MFS720800 MPO720800 MZK720800 NJG720800 NTC720800 OCY720800 OMU720800 OWQ720800 PGM720800 PQI720800 QAE720800 QKA720800 QTW720800 RDS720800 RNO720800 RXK720800 SHG720800 SRC720800 TAY720800 TKU720800 TUQ720800 UEM720800 UOI720800 UYE720800 VIA720800 VRW720800 WBS720800 WLO720800 WVK720800 C720813 IY720813 SU720813 ACQ720813 AMM720813 AWI720813 BGE720813 BQA720813 BZW720813 CJS720813 CTO720813 DDK720813 DNG720813 DXC720813 EGY720813 EQU720813 FAQ720813 FKM720813 FUI720813 GEE720813 GOA720813 GXW720813 HHS720813 HRO720813 IBK720813 ILG720813 IVC720813 JEY720813 JOU720813 JYQ720813 KIM720813 KSI720813 LCE720813 LMA720813 LVW720813 MFS720813 MPO720813 MZK720813 NJG720813 NTC720813 OCY720813 OMU720813 OWQ720813 PGM720813 PQI720813 QAE720813 QKA720813 QTW720813 RDS720813 RNO720813 RXK720813 SHG720813 SRC720813 TAY720813 TKU720813 TUQ720813 UEM720813 UOI720813 UYE720813 VIA720813 VRW720813 WBS720813 WLO720813 WVK720813 C720824 IY720824 SU720824 ACQ720824 AMM720824 AWI720824 BGE720824 BQA720824 BZW720824 CJS720824 CTO720824 DDK720824 DNG720824 DXC720824 EGY720824 EQU720824 FAQ720824 FKM720824 FUI720824 GEE720824 GOA720824 GXW720824 HHS720824 HRO720824 IBK720824 ILG720824 IVC720824 JEY720824 JOU720824 JYQ720824 KIM720824 KSI720824 LCE720824 LMA720824 LVW720824 MFS720824 MPO720824 MZK720824 NJG720824 NTC720824 OCY720824 OMU720824 OWQ720824 PGM720824 PQI720824 QAE720824 QKA720824 QTW720824 RDS720824 RNO720824 RXK720824 SHG720824 SRC720824 TAY720824 TKU720824 TUQ720824 UEM720824 UOI720824 UYE720824 VIA720824 VRW720824 WBS720824 WLO720824 WVK720824 C720835 IY720835 SU720835 ACQ720835 AMM720835 AWI720835 BGE720835 BQA720835 BZW720835 CJS720835 CTO720835 DDK720835 DNG720835 DXC720835 EGY720835 EQU720835 FAQ720835 FKM720835 FUI720835 GEE720835 GOA720835 GXW720835 HHS720835 HRO720835 IBK720835 ILG720835 IVC720835 JEY720835 JOU720835 JYQ720835 KIM720835 KSI720835 LCE720835 LMA720835 LVW720835 MFS720835 MPO720835 MZK720835 NJG720835 NTC720835 OCY720835 OMU720835 OWQ720835 PGM720835 PQI720835 QAE720835 QKA720835 QTW720835 RDS720835 RNO720835 RXK720835 SHG720835 SRC720835 TAY720835 TKU720835 TUQ720835 UEM720835 UOI720835 UYE720835 VIA720835 VRW720835 WBS720835 WLO720835 WVK720835 C720846 IY720846 SU720846 ACQ720846 AMM720846 AWI720846 BGE720846 BQA720846 BZW720846 CJS720846 CTO720846 DDK720846 DNG720846 DXC720846 EGY720846 EQU720846 FAQ720846 FKM720846 FUI720846 GEE720846 GOA720846 GXW720846 HHS720846 HRO720846 IBK720846 ILG720846 IVC720846 JEY720846 JOU720846 JYQ720846 KIM720846 KSI720846 LCE720846 LMA720846 LVW720846 MFS720846 MPO720846 MZK720846 NJG720846 NTC720846 OCY720846 OMU720846 OWQ720846 PGM720846 PQI720846 QAE720846 QKA720846 QTW720846 RDS720846 RNO720846 RXK720846 SHG720846 SRC720846 TAY720846 TKU720846 TUQ720846 UEM720846 UOI720846 UYE720846 VIA720846 VRW720846 WBS720846 WLO720846 WVK720846 C720857 IY720857 SU720857 ACQ720857 AMM720857 AWI720857 BGE720857 BQA720857 BZW720857 CJS720857 CTO720857 DDK720857 DNG720857 DXC720857 EGY720857 EQU720857 FAQ720857 FKM720857 FUI720857 GEE720857 GOA720857 GXW720857 HHS720857 HRO720857 IBK720857 ILG720857 IVC720857 JEY720857 JOU720857 JYQ720857 KIM720857 KSI720857 LCE720857 LMA720857 LVW720857 MFS720857 MPO720857 MZK720857 NJG720857 NTC720857 OCY720857 OMU720857 OWQ720857 PGM720857 PQI720857 QAE720857 QKA720857 QTW720857 RDS720857 RNO720857 RXK720857 SHG720857 SRC720857 TAY720857 TKU720857 TUQ720857 UEM720857 UOI720857 UYE720857 VIA720857 VRW720857 WBS720857 WLO720857 WVK720857 C720868 IY720868 SU720868 ACQ720868 AMM720868 AWI720868 BGE720868 BQA720868 BZW720868 CJS720868 CTO720868 DDK720868 DNG720868 DXC720868 EGY720868 EQU720868 FAQ720868 FKM720868 FUI720868 GEE720868 GOA720868 GXW720868 HHS720868 HRO720868 IBK720868 ILG720868 IVC720868 JEY720868 JOU720868 JYQ720868 KIM720868 KSI720868 LCE720868 LMA720868 LVW720868 MFS720868 MPO720868 MZK720868 NJG720868 NTC720868 OCY720868 OMU720868 OWQ720868 PGM720868 PQI720868 QAE720868 QKA720868 QTW720868 RDS720868 RNO720868 RXK720868 SHG720868 SRC720868 TAY720868 TKU720868 TUQ720868 UEM720868 UOI720868 UYE720868 VIA720868 VRW720868 WBS720868 WLO720868 WVK720868 C720879 IY720879 SU720879 ACQ720879 AMM720879 AWI720879 BGE720879 BQA720879 BZW720879 CJS720879 CTO720879 DDK720879 DNG720879 DXC720879 EGY720879 EQU720879 FAQ720879 FKM720879 FUI720879 GEE720879 GOA720879 GXW720879 HHS720879 HRO720879 IBK720879 ILG720879 IVC720879 JEY720879 JOU720879 JYQ720879 KIM720879 KSI720879 LCE720879 LMA720879 LVW720879 MFS720879 MPO720879 MZK720879 NJG720879 NTC720879 OCY720879 OMU720879 OWQ720879 PGM720879 PQI720879 QAE720879 QKA720879 QTW720879 RDS720879 RNO720879 RXK720879 SHG720879 SRC720879 TAY720879 TKU720879 TUQ720879 UEM720879 UOI720879 UYE720879 VIA720879 VRW720879 WBS720879 WLO720879 WVK720879 C720890 IY720890 SU720890 ACQ720890 AMM720890 AWI720890 BGE720890 BQA720890 BZW720890 CJS720890 CTO720890 DDK720890 DNG720890 DXC720890 EGY720890 EQU720890 FAQ720890 FKM720890 FUI720890 GEE720890 GOA720890 GXW720890 HHS720890 HRO720890 IBK720890 ILG720890 IVC720890 JEY720890 JOU720890 JYQ720890 KIM720890 KSI720890 LCE720890 LMA720890 LVW720890 MFS720890 MPO720890 MZK720890 NJG720890 NTC720890 OCY720890 OMU720890 OWQ720890 PGM720890 PQI720890 QAE720890 QKA720890 QTW720890 RDS720890 RNO720890 RXK720890 SHG720890 SRC720890 TAY720890 TKU720890 TUQ720890 UEM720890 UOI720890 UYE720890 VIA720890 VRW720890 WBS720890 WLO720890 WVK720890 C720901 IY720901 SU720901 ACQ720901 AMM720901 AWI720901 BGE720901 BQA720901 BZW720901 CJS720901 CTO720901 DDK720901 DNG720901 DXC720901 EGY720901 EQU720901 FAQ720901 FKM720901 FUI720901 GEE720901 GOA720901 GXW720901 HHS720901 HRO720901 IBK720901 ILG720901 IVC720901 JEY720901 JOU720901 JYQ720901 KIM720901 KSI720901 LCE720901 LMA720901 LVW720901 MFS720901 MPO720901 MZK720901 NJG720901 NTC720901 OCY720901 OMU720901 OWQ720901 PGM720901 PQI720901 QAE720901 QKA720901 QTW720901 RDS720901 RNO720901 RXK720901 SHG720901 SRC720901 TAY720901 TKU720901 TUQ720901 UEM720901 UOI720901 UYE720901 VIA720901 VRW720901 WBS720901 WLO720901 WVK720901 C720912 IY720912 SU720912 ACQ720912 AMM720912 AWI720912 BGE720912 BQA720912 BZW720912 CJS720912 CTO720912 DDK720912 DNG720912 DXC720912 EGY720912 EQU720912 FAQ720912 FKM720912 FUI720912 GEE720912 GOA720912 GXW720912 HHS720912 HRO720912 IBK720912 ILG720912 IVC720912 JEY720912 JOU720912 JYQ720912 KIM720912 KSI720912 LCE720912 LMA720912 LVW720912 MFS720912 MPO720912 MZK720912 NJG720912 NTC720912 OCY720912 OMU720912 OWQ720912 PGM720912 PQI720912 QAE720912 QKA720912 QTW720912 RDS720912 RNO720912 RXK720912 SHG720912 SRC720912 TAY720912 TKU720912 TUQ720912 UEM720912 UOI720912 UYE720912 VIA720912 VRW720912 WBS720912 WLO720912 WVK720912 C720923 IY720923 SU720923 ACQ720923 AMM720923 AWI720923 BGE720923 BQA720923 BZW720923 CJS720923 CTO720923 DDK720923 DNG720923 DXC720923 EGY720923 EQU720923 FAQ720923 FKM720923 FUI720923 GEE720923 GOA720923 GXW720923 HHS720923 HRO720923 IBK720923 ILG720923 IVC720923 JEY720923 JOU720923 JYQ720923 KIM720923 KSI720923 LCE720923 LMA720923 LVW720923 MFS720923 MPO720923 MZK720923 NJG720923 NTC720923 OCY720923 OMU720923 OWQ720923 PGM720923 PQI720923 QAE720923 QKA720923 QTW720923 RDS720923 RNO720923 RXK720923 SHG720923 SRC720923 TAY720923 TKU720923 TUQ720923 UEM720923 UOI720923 UYE720923 VIA720923 VRW720923 WBS720923 WLO720923 WVK720923 C720934 IY720934 SU720934 ACQ720934 AMM720934 AWI720934 BGE720934 BQA720934 BZW720934 CJS720934 CTO720934 DDK720934 DNG720934 DXC720934 EGY720934 EQU720934 FAQ720934 FKM720934 FUI720934 GEE720934 GOA720934 GXW720934 HHS720934 HRO720934 IBK720934 ILG720934 IVC720934 JEY720934 JOU720934 JYQ720934 KIM720934 KSI720934 LCE720934 LMA720934 LVW720934 MFS720934 MPO720934 MZK720934 NJG720934 NTC720934 OCY720934 OMU720934 OWQ720934 PGM720934 PQI720934 QAE720934 QKA720934 QTW720934 RDS720934 RNO720934 RXK720934 SHG720934 SRC720934 TAY720934 TKU720934 TUQ720934 UEM720934 UOI720934 UYE720934 VIA720934 VRW720934 WBS720934 WLO720934 WVK720934 C786336 IY786336 SU786336 ACQ786336 AMM786336 AWI786336 BGE786336 BQA786336 BZW786336 CJS786336 CTO786336 DDK786336 DNG786336 DXC786336 EGY786336 EQU786336 FAQ786336 FKM786336 FUI786336 GEE786336 GOA786336 GXW786336 HHS786336 HRO786336 IBK786336 ILG786336 IVC786336 JEY786336 JOU786336 JYQ786336 KIM786336 KSI786336 LCE786336 LMA786336 LVW786336 MFS786336 MPO786336 MZK786336 NJG786336 NTC786336 OCY786336 OMU786336 OWQ786336 PGM786336 PQI786336 QAE786336 QKA786336 QTW786336 RDS786336 RNO786336 RXK786336 SHG786336 SRC786336 TAY786336 TKU786336 TUQ786336 UEM786336 UOI786336 UYE786336 VIA786336 VRW786336 WBS786336 WLO786336 WVK786336 C786349 IY786349 SU786349 ACQ786349 AMM786349 AWI786349 BGE786349 BQA786349 BZW786349 CJS786349 CTO786349 DDK786349 DNG786349 DXC786349 EGY786349 EQU786349 FAQ786349 FKM786349 FUI786349 GEE786349 GOA786349 GXW786349 HHS786349 HRO786349 IBK786349 ILG786349 IVC786349 JEY786349 JOU786349 JYQ786349 KIM786349 KSI786349 LCE786349 LMA786349 LVW786349 MFS786349 MPO786349 MZK786349 NJG786349 NTC786349 OCY786349 OMU786349 OWQ786349 PGM786349 PQI786349 QAE786349 QKA786349 QTW786349 RDS786349 RNO786349 RXK786349 SHG786349 SRC786349 TAY786349 TKU786349 TUQ786349 UEM786349 UOI786349 UYE786349 VIA786349 VRW786349 WBS786349 WLO786349 WVK786349 C786360 IY786360 SU786360 ACQ786360 AMM786360 AWI786360 BGE786360 BQA786360 BZW786360 CJS786360 CTO786360 DDK786360 DNG786360 DXC786360 EGY786360 EQU786360 FAQ786360 FKM786360 FUI786360 GEE786360 GOA786360 GXW786360 HHS786360 HRO786360 IBK786360 ILG786360 IVC786360 JEY786360 JOU786360 JYQ786360 KIM786360 KSI786360 LCE786360 LMA786360 LVW786360 MFS786360 MPO786360 MZK786360 NJG786360 NTC786360 OCY786360 OMU786360 OWQ786360 PGM786360 PQI786360 QAE786360 QKA786360 QTW786360 RDS786360 RNO786360 RXK786360 SHG786360 SRC786360 TAY786360 TKU786360 TUQ786360 UEM786360 UOI786360 UYE786360 VIA786360 VRW786360 WBS786360 WLO786360 WVK786360 C786371 IY786371 SU786371 ACQ786371 AMM786371 AWI786371 BGE786371 BQA786371 BZW786371 CJS786371 CTO786371 DDK786371 DNG786371 DXC786371 EGY786371 EQU786371 FAQ786371 FKM786371 FUI786371 GEE786371 GOA786371 GXW786371 HHS786371 HRO786371 IBK786371 ILG786371 IVC786371 JEY786371 JOU786371 JYQ786371 KIM786371 KSI786371 LCE786371 LMA786371 LVW786371 MFS786371 MPO786371 MZK786371 NJG786371 NTC786371 OCY786371 OMU786371 OWQ786371 PGM786371 PQI786371 QAE786371 QKA786371 QTW786371 RDS786371 RNO786371 RXK786371 SHG786371 SRC786371 TAY786371 TKU786371 TUQ786371 UEM786371 UOI786371 UYE786371 VIA786371 VRW786371 WBS786371 WLO786371 WVK786371 C786382 IY786382 SU786382 ACQ786382 AMM786382 AWI786382 BGE786382 BQA786382 BZW786382 CJS786382 CTO786382 DDK786382 DNG786382 DXC786382 EGY786382 EQU786382 FAQ786382 FKM786382 FUI786382 GEE786382 GOA786382 GXW786382 HHS786382 HRO786382 IBK786382 ILG786382 IVC786382 JEY786382 JOU786382 JYQ786382 KIM786382 KSI786382 LCE786382 LMA786382 LVW786382 MFS786382 MPO786382 MZK786382 NJG786382 NTC786382 OCY786382 OMU786382 OWQ786382 PGM786382 PQI786382 QAE786382 QKA786382 QTW786382 RDS786382 RNO786382 RXK786382 SHG786382 SRC786382 TAY786382 TKU786382 TUQ786382 UEM786382 UOI786382 UYE786382 VIA786382 VRW786382 WBS786382 WLO786382 WVK786382 C786393 IY786393 SU786393 ACQ786393 AMM786393 AWI786393 BGE786393 BQA786393 BZW786393 CJS786393 CTO786393 DDK786393 DNG786393 DXC786393 EGY786393 EQU786393 FAQ786393 FKM786393 FUI786393 GEE786393 GOA786393 GXW786393 HHS786393 HRO786393 IBK786393 ILG786393 IVC786393 JEY786393 JOU786393 JYQ786393 KIM786393 KSI786393 LCE786393 LMA786393 LVW786393 MFS786393 MPO786393 MZK786393 NJG786393 NTC786393 OCY786393 OMU786393 OWQ786393 PGM786393 PQI786393 QAE786393 QKA786393 QTW786393 RDS786393 RNO786393 RXK786393 SHG786393 SRC786393 TAY786393 TKU786393 TUQ786393 UEM786393 UOI786393 UYE786393 VIA786393 VRW786393 WBS786393 WLO786393 WVK786393 C786404 IY786404 SU786404 ACQ786404 AMM786404 AWI786404 BGE786404 BQA786404 BZW786404 CJS786404 CTO786404 DDK786404 DNG786404 DXC786404 EGY786404 EQU786404 FAQ786404 FKM786404 FUI786404 GEE786404 GOA786404 GXW786404 HHS786404 HRO786404 IBK786404 ILG786404 IVC786404 JEY786404 JOU786404 JYQ786404 KIM786404 KSI786404 LCE786404 LMA786404 LVW786404 MFS786404 MPO786404 MZK786404 NJG786404 NTC786404 OCY786404 OMU786404 OWQ786404 PGM786404 PQI786404 QAE786404 QKA786404 QTW786404 RDS786404 RNO786404 RXK786404 SHG786404 SRC786404 TAY786404 TKU786404 TUQ786404 UEM786404 UOI786404 UYE786404 VIA786404 VRW786404 WBS786404 WLO786404 WVK786404 C786415 IY786415 SU786415 ACQ786415 AMM786415 AWI786415 BGE786415 BQA786415 BZW786415 CJS786415 CTO786415 DDK786415 DNG786415 DXC786415 EGY786415 EQU786415 FAQ786415 FKM786415 FUI786415 GEE786415 GOA786415 GXW786415 HHS786415 HRO786415 IBK786415 ILG786415 IVC786415 JEY786415 JOU786415 JYQ786415 KIM786415 KSI786415 LCE786415 LMA786415 LVW786415 MFS786415 MPO786415 MZK786415 NJG786415 NTC786415 OCY786415 OMU786415 OWQ786415 PGM786415 PQI786415 QAE786415 QKA786415 QTW786415 RDS786415 RNO786415 RXK786415 SHG786415 SRC786415 TAY786415 TKU786415 TUQ786415 UEM786415 UOI786415 UYE786415 VIA786415 VRW786415 WBS786415 WLO786415 WVK786415 C786426 IY786426 SU786426 ACQ786426 AMM786426 AWI786426 BGE786426 BQA786426 BZW786426 CJS786426 CTO786426 DDK786426 DNG786426 DXC786426 EGY786426 EQU786426 FAQ786426 FKM786426 FUI786426 GEE786426 GOA786426 GXW786426 HHS786426 HRO786426 IBK786426 ILG786426 IVC786426 JEY786426 JOU786426 JYQ786426 KIM786426 KSI786426 LCE786426 LMA786426 LVW786426 MFS786426 MPO786426 MZK786426 NJG786426 NTC786426 OCY786426 OMU786426 OWQ786426 PGM786426 PQI786426 QAE786426 QKA786426 QTW786426 RDS786426 RNO786426 RXK786426 SHG786426 SRC786426 TAY786426 TKU786426 TUQ786426 UEM786426 UOI786426 UYE786426 VIA786426 VRW786426 WBS786426 WLO786426 WVK786426 C786437 IY786437 SU786437 ACQ786437 AMM786437 AWI786437 BGE786437 BQA786437 BZW786437 CJS786437 CTO786437 DDK786437 DNG786437 DXC786437 EGY786437 EQU786437 FAQ786437 FKM786437 FUI786437 GEE786437 GOA786437 GXW786437 HHS786437 HRO786437 IBK786437 ILG786437 IVC786437 JEY786437 JOU786437 JYQ786437 KIM786437 KSI786437 LCE786437 LMA786437 LVW786437 MFS786437 MPO786437 MZK786437 NJG786437 NTC786437 OCY786437 OMU786437 OWQ786437 PGM786437 PQI786437 QAE786437 QKA786437 QTW786437 RDS786437 RNO786437 RXK786437 SHG786437 SRC786437 TAY786437 TKU786437 TUQ786437 UEM786437 UOI786437 UYE786437 VIA786437 VRW786437 WBS786437 WLO786437 WVK786437 C786448 IY786448 SU786448 ACQ786448 AMM786448 AWI786448 BGE786448 BQA786448 BZW786448 CJS786448 CTO786448 DDK786448 DNG786448 DXC786448 EGY786448 EQU786448 FAQ786448 FKM786448 FUI786448 GEE786448 GOA786448 GXW786448 HHS786448 HRO786448 IBK786448 ILG786448 IVC786448 JEY786448 JOU786448 JYQ786448 KIM786448 KSI786448 LCE786448 LMA786448 LVW786448 MFS786448 MPO786448 MZK786448 NJG786448 NTC786448 OCY786448 OMU786448 OWQ786448 PGM786448 PQI786448 QAE786448 QKA786448 QTW786448 RDS786448 RNO786448 RXK786448 SHG786448 SRC786448 TAY786448 TKU786448 TUQ786448 UEM786448 UOI786448 UYE786448 VIA786448 VRW786448 WBS786448 WLO786448 WVK786448 C786459 IY786459 SU786459 ACQ786459 AMM786459 AWI786459 BGE786459 BQA786459 BZW786459 CJS786459 CTO786459 DDK786459 DNG786459 DXC786459 EGY786459 EQU786459 FAQ786459 FKM786459 FUI786459 GEE786459 GOA786459 GXW786459 HHS786459 HRO786459 IBK786459 ILG786459 IVC786459 JEY786459 JOU786459 JYQ786459 KIM786459 KSI786459 LCE786459 LMA786459 LVW786459 MFS786459 MPO786459 MZK786459 NJG786459 NTC786459 OCY786459 OMU786459 OWQ786459 PGM786459 PQI786459 QAE786459 QKA786459 QTW786459 RDS786459 RNO786459 RXK786459 SHG786459 SRC786459 TAY786459 TKU786459 TUQ786459 UEM786459 UOI786459 UYE786459 VIA786459 VRW786459 WBS786459 WLO786459 WVK786459 C786470 IY786470 SU786470 ACQ786470 AMM786470 AWI786470 BGE786470 BQA786470 BZW786470 CJS786470 CTO786470 DDK786470 DNG786470 DXC786470 EGY786470 EQU786470 FAQ786470 FKM786470 FUI786470 GEE786470 GOA786470 GXW786470 HHS786470 HRO786470 IBK786470 ILG786470 IVC786470 JEY786470 JOU786470 JYQ786470 KIM786470 KSI786470 LCE786470 LMA786470 LVW786470 MFS786470 MPO786470 MZK786470 NJG786470 NTC786470 OCY786470 OMU786470 OWQ786470 PGM786470 PQI786470 QAE786470 QKA786470 QTW786470 RDS786470 RNO786470 RXK786470 SHG786470 SRC786470 TAY786470 TKU786470 TUQ786470 UEM786470 UOI786470 UYE786470 VIA786470 VRW786470 WBS786470 WLO786470 WVK786470 C851872 IY851872 SU851872 ACQ851872 AMM851872 AWI851872 BGE851872 BQA851872 BZW851872 CJS851872 CTO851872 DDK851872 DNG851872 DXC851872 EGY851872 EQU851872 FAQ851872 FKM851872 FUI851872 GEE851872 GOA851872 GXW851872 HHS851872 HRO851872 IBK851872 ILG851872 IVC851872 JEY851872 JOU851872 JYQ851872 KIM851872 KSI851872 LCE851872 LMA851872 LVW851872 MFS851872 MPO851872 MZK851872 NJG851872 NTC851872 OCY851872 OMU851872 OWQ851872 PGM851872 PQI851872 QAE851872 QKA851872 QTW851872 RDS851872 RNO851872 RXK851872 SHG851872 SRC851872 TAY851872 TKU851872 TUQ851872 UEM851872 UOI851872 UYE851872 VIA851872 VRW851872 WBS851872 WLO851872 WVK851872 C851885 IY851885 SU851885 ACQ851885 AMM851885 AWI851885 BGE851885 BQA851885 BZW851885 CJS851885 CTO851885 DDK851885 DNG851885 DXC851885 EGY851885 EQU851885 FAQ851885 FKM851885 FUI851885 GEE851885 GOA851885 GXW851885 HHS851885 HRO851885 IBK851885 ILG851885 IVC851885 JEY851885 JOU851885 JYQ851885 KIM851885 KSI851885 LCE851885 LMA851885 LVW851885 MFS851885 MPO851885 MZK851885 NJG851885 NTC851885 OCY851885 OMU851885 OWQ851885 PGM851885 PQI851885 QAE851885 QKA851885 QTW851885 RDS851885 RNO851885 RXK851885 SHG851885 SRC851885 TAY851885 TKU851885 TUQ851885 UEM851885 UOI851885 UYE851885 VIA851885 VRW851885 WBS851885 WLO851885 WVK851885 C851896 IY851896 SU851896 ACQ851896 AMM851896 AWI851896 BGE851896 BQA851896 BZW851896 CJS851896 CTO851896 DDK851896 DNG851896 DXC851896 EGY851896 EQU851896 FAQ851896 FKM851896 FUI851896 GEE851896 GOA851896 GXW851896 HHS851896 HRO851896 IBK851896 ILG851896 IVC851896 JEY851896 JOU851896 JYQ851896 KIM851896 KSI851896 LCE851896 LMA851896 LVW851896 MFS851896 MPO851896 MZK851896 NJG851896 NTC851896 OCY851896 OMU851896 OWQ851896 PGM851896 PQI851896 QAE851896 QKA851896 QTW851896 RDS851896 RNO851896 RXK851896 SHG851896 SRC851896 TAY851896 TKU851896 TUQ851896 UEM851896 UOI851896 UYE851896 VIA851896 VRW851896 WBS851896 WLO851896 WVK851896 C851907 IY851907 SU851907 ACQ851907 AMM851907 AWI851907 BGE851907 BQA851907 BZW851907 CJS851907 CTO851907 DDK851907 DNG851907 DXC851907 EGY851907 EQU851907 FAQ851907 FKM851907 FUI851907 GEE851907 GOA851907 GXW851907 HHS851907 HRO851907 IBK851907 ILG851907 IVC851907 JEY851907 JOU851907 JYQ851907 KIM851907 KSI851907 LCE851907 LMA851907 LVW851907 MFS851907 MPO851907 MZK851907 NJG851907 NTC851907 OCY851907 OMU851907 OWQ851907 PGM851907 PQI851907 QAE851907 QKA851907 QTW851907 RDS851907 RNO851907 RXK851907 SHG851907 SRC851907 TAY851907 TKU851907 TUQ851907 UEM851907 UOI851907 UYE851907 VIA851907 VRW851907 WBS851907 WLO851907 WVK851907 C851918 IY851918 SU851918 ACQ851918 AMM851918 AWI851918 BGE851918 BQA851918 BZW851918 CJS851918 CTO851918 DDK851918 DNG851918 DXC851918 EGY851918 EQU851918 FAQ851918 FKM851918 FUI851918 GEE851918 GOA851918 GXW851918 HHS851918 HRO851918 IBK851918 ILG851918 IVC851918 JEY851918 JOU851918 JYQ851918 KIM851918 KSI851918 LCE851918 LMA851918 LVW851918 MFS851918 MPO851918 MZK851918 NJG851918 NTC851918 OCY851918 OMU851918 OWQ851918 PGM851918 PQI851918 QAE851918 QKA851918 QTW851918 RDS851918 RNO851918 RXK851918 SHG851918 SRC851918 TAY851918 TKU851918 TUQ851918 UEM851918 UOI851918 UYE851918 VIA851918 VRW851918 WBS851918 WLO851918 WVK851918 C851929 IY851929 SU851929 ACQ851929 AMM851929 AWI851929 BGE851929 BQA851929 BZW851929 CJS851929 CTO851929 DDK851929 DNG851929 DXC851929 EGY851929 EQU851929 FAQ851929 FKM851929 FUI851929 GEE851929 GOA851929 GXW851929 HHS851929 HRO851929 IBK851929 ILG851929 IVC851929 JEY851929 JOU851929 JYQ851929 KIM851929 KSI851929 LCE851929 LMA851929 LVW851929 MFS851929 MPO851929 MZK851929 NJG851929 NTC851929 OCY851929 OMU851929 OWQ851929 PGM851929 PQI851929 QAE851929 QKA851929 QTW851929 RDS851929 RNO851929 RXK851929 SHG851929 SRC851929 TAY851929 TKU851929 TUQ851929 UEM851929 UOI851929 UYE851929 VIA851929 VRW851929 WBS851929 WLO851929 WVK851929 C851940 IY851940 SU851940 ACQ851940 AMM851940 AWI851940 BGE851940 BQA851940 BZW851940 CJS851940 CTO851940 DDK851940 DNG851940 DXC851940 EGY851940 EQU851940 FAQ851940 FKM851940 FUI851940 GEE851940 GOA851940 GXW851940 HHS851940 HRO851940 IBK851940 ILG851940 IVC851940 JEY851940 JOU851940 JYQ851940 KIM851940 KSI851940 LCE851940 LMA851940 LVW851940 MFS851940 MPO851940 MZK851940 NJG851940 NTC851940 OCY851940 OMU851940 OWQ851940 PGM851940 PQI851940 QAE851940 QKA851940 QTW851940 RDS851940 RNO851940 RXK851940 SHG851940 SRC851940 TAY851940 TKU851940 TUQ851940 UEM851940 UOI851940 UYE851940 VIA851940 VRW851940 WBS851940 WLO851940 WVK851940 C851951 IY851951 SU851951 ACQ851951 AMM851951 AWI851951 BGE851951 BQA851951 BZW851951 CJS851951 CTO851951 DDK851951 DNG851951 DXC851951 EGY851951 EQU851951 FAQ851951 FKM851951 FUI851951 GEE851951 GOA851951 GXW851951 HHS851951 HRO851951 IBK851951 ILG851951 IVC851951 JEY851951 JOU851951 JYQ851951 KIM851951 KSI851951 LCE851951 LMA851951 LVW851951 MFS851951 MPO851951 MZK851951 NJG851951 NTC851951 OCY851951 OMU851951 OWQ851951 PGM851951 PQI851951 QAE851951 QKA851951 QTW851951 RDS851951 RNO851951 RXK851951 SHG851951 SRC851951 TAY851951 TKU851951 TUQ851951 UEM851951 UOI851951 UYE851951 VIA851951 VRW851951 WBS851951 WLO851951 WVK851951 C851962 IY851962 SU851962 ACQ851962 AMM851962 AWI851962 BGE851962 BQA851962 BZW851962 CJS851962 CTO851962 DDK851962 DNG851962 DXC851962 EGY851962 EQU851962 FAQ851962 FKM851962 FUI851962 GEE851962 GOA851962 GXW851962 HHS851962 HRO851962 IBK851962 ILG851962 IVC851962 JEY851962 JOU851962 JYQ851962 KIM851962 KSI851962 LCE851962 LMA851962 LVW851962 MFS851962 MPO851962 MZK851962 NJG851962 NTC851962 OCY851962 OMU851962 OWQ851962 PGM851962 PQI851962 QAE851962 QKA851962 QTW851962 RDS851962 RNO851962 RXK851962 SHG851962 SRC851962 TAY851962 TKU851962 TUQ851962 UEM851962 UOI851962 UYE851962 VIA851962 VRW851962 WBS851962 WLO851962 WVK851962 C851973 IY851973 SU851973 ACQ851973 AMM851973 AWI851973 BGE851973 BQA851973 BZW851973 CJS851973 CTO851973 DDK851973 DNG851973 DXC851973 EGY851973 EQU851973 FAQ851973 FKM851973 FUI851973 GEE851973 GOA851973 GXW851973 HHS851973 HRO851973 IBK851973 ILG851973 IVC851973 JEY851973 JOU851973 JYQ851973 KIM851973 KSI851973 LCE851973 LMA851973 LVW851973 MFS851973 MPO851973 MZK851973 NJG851973 NTC851973 OCY851973 OMU851973 OWQ851973 PGM851973 PQI851973 QAE851973 QKA851973 QTW851973 RDS851973 RNO851973 RXK851973 SHG851973 SRC851973 TAY851973 TKU851973 TUQ851973 UEM851973 UOI851973 UYE851973 VIA851973 VRW851973 WBS851973 WLO851973 WVK851973 C851984 IY851984 SU851984 ACQ851984 AMM851984 AWI851984 BGE851984 BQA851984 BZW851984 CJS851984 CTO851984 DDK851984 DNG851984 DXC851984 EGY851984 EQU851984 FAQ851984 FKM851984 FUI851984 GEE851984 GOA851984 GXW851984 HHS851984 HRO851984 IBK851984 ILG851984 IVC851984 JEY851984 JOU851984 JYQ851984 KIM851984 KSI851984 LCE851984 LMA851984 LVW851984 MFS851984 MPO851984 MZK851984 NJG851984 NTC851984 OCY851984 OMU851984 OWQ851984 PGM851984 PQI851984 QAE851984 QKA851984 QTW851984 RDS851984 RNO851984 RXK851984 SHG851984 SRC851984 TAY851984 TKU851984 TUQ851984 UEM851984 UOI851984 UYE851984 VIA851984 VRW851984 WBS851984 WLO851984 WVK851984 C851995 IY851995 SU851995 ACQ851995 AMM851995 AWI851995 BGE851995 BQA851995 BZW851995 CJS851995 CTO851995 DDK851995 DNG851995 DXC851995 EGY851995 EQU851995 FAQ851995 FKM851995 FUI851995 GEE851995 GOA851995 GXW851995 HHS851995 HRO851995 IBK851995 ILG851995 IVC851995 JEY851995 JOU851995 JYQ851995 KIM851995 KSI851995 LCE851995 LMA851995 LVW851995 MFS851995 MPO851995 MZK851995 NJG851995 NTC851995 OCY851995 OMU851995 OWQ851995 PGM851995 PQI851995 QAE851995 QKA851995 QTW851995 RDS851995 RNO851995 RXK851995 SHG851995 SRC851995 TAY851995 TKU851995 TUQ851995 UEM851995 UOI851995 UYE851995 VIA851995 VRW851995 WBS851995 WLO851995 WVK851995 C852006 IY852006 SU852006 ACQ852006 AMM852006 AWI852006 BGE852006 BQA852006 BZW852006 CJS852006 CTO852006 DDK852006 DNG852006 DXC852006 EGY852006 EQU852006 FAQ852006 FKM852006 FUI852006 GEE852006 GOA852006 GXW852006 HHS852006 HRO852006 IBK852006 ILG852006 IVC852006 JEY852006 JOU852006 JYQ852006 KIM852006 KSI852006 LCE852006 LMA852006 LVW852006 MFS852006 MPO852006 MZK852006 NJG852006 NTC852006 OCY852006 OMU852006 OWQ852006 PGM852006 PQI852006 QAE852006 QKA852006 QTW852006 RDS852006 RNO852006 RXK852006 SHG852006 SRC852006 TAY852006 TKU852006 TUQ852006 UEM852006 UOI852006 UYE852006 VIA852006 VRW852006 WBS852006 WLO852006 WVK852006 C917408 IY917408 SU917408 ACQ917408 AMM917408 AWI917408 BGE917408 BQA917408 BZW917408 CJS917408 CTO917408 DDK917408 DNG917408 DXC917408 EGY917408 EQU917408 FAQ917408 FKM917408 FUI917408 GEE917408 GOA917408 GXW917408 HHS917408 HRO917408 IBK917408 ILG917408 IVC917408 JEY917408 JOU917408 JYQ917408 KIM917408 KSI917408 LCE917408 LMA917408 LVW917408 MFS917408 MPO917408 MZK917408 NJG917408 NTC917408 OCY917408 OMU917408 OWQ917408 PGM917408 PQI917408 QAE917408 QKA917408 QTW917408 RDS917408 RNO917408 RXK917408 SHG917408 SRC917408 TAY917408 TKU917408 TUQ917408 UEM917408 UOI917408 UYE917408 VIA917408 VRW917408 WBS917408 WLO917408 WVK917408 C917421 IY917421 SU917421 ACQ917421 AMM917421 AWI917421 BGE917421 BQA917421 BZW917421 CJS917421 CTO917421 DDK917421 DNG917421 DXC917421 EGY917421 EQU917421 FAQ917421 FKM917421 FUI917421 GEE917421 GOA917421 GXW917421 HHS917421 HRO917421 IBK917421 ILG917421 IVC917421 JEY917421 JOU917421 JYQ917421 KIM917421 KSI917421 LCE917421 LMA917421 LVW917421 MFS917421 MPO917421 MZK917421 NJG917421 NTC917421 OCY917421 OMU917421 OWQ917421 PGM917421 PQI917421 QAE917421 QKA917421 QTW917421 RDS917421 RNO917421 RXK917421 SHG917421 SRC917421 TAY917421 TKU917421 TUQ917421 UEM917421 UOI917421 UYE917421 VIA917421 VRW917421 WBS917421 WLO917421 WVK917421 C917432 IY917432 SU917432 ACQ917432 AMM917432 AWI917432 BGE917432 BQA917432 BZW917432 CJS917432 CTO917432 DDK917432 DNG917432 DXC917432 EGY917432 EQU917432 FAQ917432 FKM917432 FUI917432 GEE917432 GOA917432 GXW917432 HHS917432 HRO917432 IBK917432 ILG917432 IVC917432 JEY917432 JOU917432 JYQ917432 KIM917432 KSI917432 LCE917432 LMA917432 LVW917432 MFS917432 MPO917432 MZK917432 NJG917432 NTC917432 OCY917432 OMU917432 OWQ917432 PGM917432 PQI917432 QAE917432 QKA917432 QTW917432 RDS917432 RNO917432 RXK917432 SHG917432 SRC917432 TAY917432 TKU917432 TUQ917432 UEM917432 UOI917432 UYE917432 VIA917432 VRW917432 WBS917432 WLO917432 WVK917432 C917443 IY917443 SU917443 ACQ917443 AMM917443 AWI917443 BGE917443 BQA917443 BZW917443 CJS917443 CTO917443 DDK917443 DNG917443 DXC917443 EGY917443 EQU917443 FAQ917443 FKM917443 FUI917443 GEE917443 GOA917443 GXW917443 HHS917443 HRO917443 IBK917443 ILG917443 IVC917443 JEY917443 JOU917443 JYQ917443 KIM917443 KSI917443 LCE917443 LMA917443 LVW917443 MFS917443 MPO917443 MZK917443 NJG917443 NTC917443 OCY917443 OMU917443 OWQ917443 PGM917443 PQI917443 QAE917443 QKA917443 QTW917443 RDS917443 RNO917443 RXK917443 SHG917443 SRC917443 TAY917443 TKU917443 TUQ917443 UEM917443 UOI917443 UYE917443 VIA917443 VRW917443 WBS917443 WLO917443 WVK917443 C917454 IY917454 SU917454 ACQ917454 AMM917454 AWI917454 BGE917454 BQA917454 BZW917454 CJS917454 CTO917454 DDK917454 DNG917454 DXC917454 EGY917454 EQU917454 FAQ917454 FKM917454 FUI917454 GEE917454 GOA917454 GXW917454 HHS917454 HRO917454 IBK917454 ILG917454 IVC917454 JEY917454 JOU917454 JYQ917454 KIM917454 KSI917454 LCE917454 LMA917454 LVW917454 MFS917454 MPO917454 MZK917454 NJG917454 NTC917454 OCY917454 OMU917454 OWQ917454 PGM917454 PQI917454 QAE917454 QKA917454 QTW917454 RDS917454 RNO917454 RXK917454 SHG917454 SRC917454 TAY917454 TKU917454 TUQ917454 UEM917454 UOI917454 UYE917454 VIA917454 VRW917454 WBS917454 WLO917454 WVK917454 C917465 IY917465 SU917465 ACQ917465 AMM917465 AWI917465 BGE917465 BQA917465 BZW917465 CJS917465 CTO917465 DDK917465 DNG917465 DXC917465 EGY917465 EQU917465 FAQ917465 FKM917465 FUI917465 GEE917465 GOA917465 GXW917465 HHS917465 HRO917465 IBK917465 ILG917465 IVC917465 JEY917465 JOU917465 JYQ917465 KIM917465 KSI917465 LCE917465 LMA917465 LVW917465 MFS917465 MPO917465 MZK917465 NJG917465 NTC917465 OCY917465 OMU917465 OWQ917465 PGM917465 PQI917465 QAE917465 QKA917465 QTW917465 RDS917465 RNO917465 RXK917465 SHG917465 SRC917465 TAY917465 TKU917465 TUQ917465 UEM917465 UOI917465 UYE917465 VIA917465 VRW917465 WBS917465 WLO917465 WVK917465 C917476 IY917476 SU917476 ACQ917476 AMM917476 AWI917476 BGE917476 BQA917476 BZW917476 CJS917476 CTO917476 DDK917476 DNG917476 DXC917476 EGY917476 EQU917476 FAQ917476 FKM917476 FUI917476 GEE917476 GOA917476 GXW917476 HHS917476 HRO917476 IBK917476 ILG917476 IVC917476 JEY917476 JOU917476 JYQ917476 KIM917476 KSI917476 LCE917476 LMA917476 LVW917476 MFS917476 MPO917476 MZK917476 NJG917476 NTC917476 OCY917476 OMU917476 OWQ917476 PGM917476 PQI917476 QAE917476 QKA917476 QTW917476 RDS917476 RNO917476 RXK917476 SHG917476 SRC917476 TAY917476 TKU917476 TUQ917476 UEM917476 UOI917476 UYE917476 VIA917476 VRW917476 WBS917476 WLO917476 WVK917476 C917487 IY917487 SU917487 ACQ917487 AMM917487 AWI917487 BGE917487 BQA917487 BZW917487 CJS917487 CTO917487 DDK917487 DNG917487 DXC917487 EGY917487 EQU917487 FAQ917487 FKM917487 FUI917487 GEE917487 GOA917487 GXW917487 HHS917487 HRO917487 IBK917487 ILG917487 IVC917487 JEY917487 JOU917487 JYQ917487 KIM917487 KSI917487 LCE917487 LMA917487 LVW917487 MFS917487 MPO917487 MZK917487 NJG917487 NTC917487 OCY917487 OMU917487 OWQ917487 PGM917487 PQI917487 QAE917487 QKA917487 QTW917487 RDS917487 RNO917487 RXK917487 SHG917487 SRC917487 TAY917487 TKU917487 TUQ917487 UEM917487 UOI917487 UYE917487 VIA917487 VRW917487 WBS917487 WLO917487 WVK917487 C917498 IY917498 SU917498 ACQ917498 AMM917498 AWI917498 BGE917498 BQA917498 BZW917498 CJS917498 CTO917498 DDK917498 DNG917498 DXC917498 EGY917498 EQU917498 FAQ917498 FKM917498 FUI917498 GEE917498 GOA917498 GXW917498 HHS917498 HRO917498 IBK917498 ILG917498 IVC917498 JEY917498 JOU917498 JYQ917498 KIM917498 KSI917498 LCE917498 LMA917498 LVW917498 MFS917498 MPO917498 MZK917498 NJG917498 NTC917498 OCY917498 OMU917498 OWQ917498 PGM917498 PQI917498 QAE917498 QKA917498 QTW917498 RDS917498 RNO917498 RXK917498 SHG917498 SRC917498 TAY917498 TKU917498 TUQ917498 UEM917498 UOI917498 UYE917498 VIA917498 VRW917498 WBS917498 WLO917498 WVK917498 C917509 IY917509 SU917509 ACQ917509 AMM917509 AWI917509 BGE917509 BQA917509 BZW917509 CJS917509 CTO917509 DDK917509 DNG917509 DXC917509 EGY917509 EQU917509 FAQ917509 FKM917509 FUI917509 GEE917509 GOA917509 GXW917509 HHS917509 HRO917509 IBK917509 ILG917509 IVC917509 JEY917509 JOU917509 JYQ917509 KIM917509 KSI917509 LCE917509 LMA917509 LVW917509 MFS917509 MPO917509 MZK917509 NJG917509 NTC917509 OCY917509 OMU917509 OWQ917509 PGM917509 PQI917509 QAE917509 QKA917509 QTW917509 RDS917509 RNO917509 RXK917509 SHG917509 SRC917509 TAY917509 TKU917509 TUQ917509 UEM917509 UOI917509 UYE917509 VIA917509 VRW917509 WBS917509 WLO917509 WVK917509 C917520 IY917520 SU917520 ACQ917520 AMM917520 AWI917520 BGE917520 BQA917520 BZW917520 CJS917520 CTO917520 DDK917520 DNG917520 DXC917520 EGY917520 EQU917520 FAQ917520 FKM917520 FUI917520 GEE917520 GOA917520 GXW917520 HHS917520 HRO917520 IBK917520 ILG917520 IVC917520 JEY917520 JOU917520 JYQ917520 KIM917520 KSI917520 LCE917520 LMA917520 LVW917520 MFS917520 MPO917520 MZK917520 NJG917520 NTC917520 OCY917520 OMU917520 OWQ917520 PGM917520 PQI917520 QAE917520 QKA917520 QTW917520 RDS917520 RNO917520 RXK917520 SHG917520 SRC917520 TAY917520 TKU917520 TUQ917520 UEM917520 UOI917520 UYE917520 VIA917520 VRW917520 WBS917520 WLO917520 WVK917520 C917531 IY917531 SU917531 ACQ917531 AMM917531 AWI917531 BGE917531 BQA917531 BZW917531 CJS917531 CTO917531 DDK917531 DNG917531 DXC917531 EGY917531 EQU917531 FAQ917531 FKM917531 FUI917531 GEE917531 GOA917531 GXW917531 HHS917531 HRO917531 IBK917531 ILG917531 IVC917531 JEY917531 JOU917531 JYQ917531 KIM917531 KSI917531 LCE917531 LMA917531 LVW917531 MFS917531 MPO917531 MZK917531 NJG917531 NTC917531 OCY917531 OMU917531 OWQ917531 PGM917531 PQI917531 QAE917531 QKA917531 QTW917531 RDS917531 RNO917531 RXK917531 SHG917531 SRC917531 TAY917531 TKU917531 TUQ917531 UEM917531 UOI917531 UYE917531 VIA917531 VRW917531 WBS917531 WLO917531 WVK917531 C917542 IY917542 SU917542 ACQ917542 AMM917542 AWI917542 BGE917542 BQA917542 BZW917542 CJS917542 CTO917542 DDK917542 DNG917542 DXC917542 EGY917542 EQU917542 FAQ917542 FKM917542 FUI917542 GEE917542 GOA917542 GXW917542 HHS917542 HRO917542 IBK917542 ILG917542 IVC917542 JEY917542 JOU917542 JYQ917542 KIM917542 KSI917542 LCE917542 LMA917542 LVW917542 MFS917542 MPO917542 MZK917542 NJG917542 NTC917542 OCY917542 OMU917542 OWQ917542 PGM917542 PQI917542 QAE917542 QKA917542 QTW917542 RDS917542 RNO917542 RXK917542 SHG917542 SRC917542 TAY917542 TKU917542 TUQ917542 UEM917542 UOI917542 UYE917542 VIA917542 VRW917542 WBS917542 WLO917542 WVK917542 C982944 IY982944 SU982944 ACQ982944 AMM982944 AWI982944 BGE982944 BQA982944 BZW982944 CJS982944 CTO982944 DDK982944 DNG982944 DXC982944 EGY982944 EQU982944 FAQ982944 FKM982944 FUI982944 GEE982944 GOA982944 GXW982944 HHS982944 HRO982944 IBK982944 ILG982944 IVC982944 JEY982944 JOU982944 JYQ982944 KIM982944 KSI982944 LCE982944 LMA982944 LVW982944 MFS982944 MPO982944 MZK982944 NJG982944 NTC982944 OCY982944 OMU982944 OWQ982944 PGM982944 PQI982944 QAE982944 QKA982944 QTW982944 RDS982944 RNO982944 RXK982944 SHG982944 SRC982944 TAY982944 TKU982944 TUQ982944 UEM982944 UOI982944 UYE982944 VIA982944 VRW982944 WBS982944 WLO982944 WVK982944 C982957 IY982957 SU982957 ACQ982957 AMM982957 AWI982957 BGE982957 BQA982957 BZW982957 CJS982957 CTO982957 DDK982957 DNG982957 DXC982957 EGY982957 EQU982957 FAQ982957 FKM982957 FUI982957 GEE982957 GOA982957 GXW982957 HHS982957 HRO982957 IBK982957 ILG982957 IVC982957 JEY982957 JOU982957 JYQ982957 KIM982957 KSI982957 LCE982957 LMA982957 LVW982957 MFS982957 MPO982957 MZK982957 NJG982957 NTC982957 OCY982957 OMU982957 OWQ982957 PGM982957 PQI982957 QAE982957 QKA982957 QTW982957 RDS982957 RNO982957 RXK982957 SHG982957 SRC982957 TAY982957 TKU982957 TUQ982957 UEM982957 UOI982957 UYE982957 VIA982957 VRW982957 WBS982957 WLO982957 WVK982957 C982968 IY982968 SU982968 ACQ982968 AMM982968 AWI982968 BGE982968 BQA982968 BZW982968 CJS982968 CTO982968 DDK982968 DNG982968 DXC982968 EGY982968 EQU982968 FAQ982968 FKM982968 FUI982968 GEE982968 GOA982968 GXW982968 HHS982968 HRO982968 IBK982968 ILG982968 IVC982968 JEY982968 JOU982968 JYQ982968 KIM982968 KSI982968 LCE982968 LMA982968 LVW982968 MFS982968 MPO982968 MZK982968 NJG982968 NTC982968 OCY982968 OMU982968 OWQ982968 PGM982968 PQI982968 QAE982968 QKA982968 QTW982968 RDS982968 RNO982968 RXK982968 SHG982968 SRC982968 TAY982968 TKU982968 TUQ982968 UEM982968 UOI982968 UYE982968 VIA982968 VRW982968 WBS982968 WLO982968 WVK982968 C982979 IY982979 SU982979 ACQ982979 AMM982979 AWI982979 BGE982979 BQA982979 BZW982979 CJS982979 CTO982979 DDK982979 DNG982979 DXC982979 EGY982979 EQU982979 FAQ982979 FKM982979 FUI982979 GEE982979 GOA982979 GXW982979 HHS982979 HRO982979 IBK982979 ILG982979 IVC982979 JEY982979 JOU982979 JYQ982979 KIM982979 KSI982979 LCE982979 LMA982979 LVW982979 MFS982979 MPO982979 MZK982979 NJG982979 NTC982979 OCY982979 OMU982979 OWQ982979 PGM982979 PQI982979 QAE982979 QKA982979 QTW982979 RDS982979 RNO982979 RXK982979 SHG982979 SRC982979 TAY982979 TKU982979 TUQ982979 UEM982979 UOI982979 UYE982979 VIA982979 VRW982979 WBS982979 WLO982979 WVK982979 C982990 IY982990 SU982990 ACQ982990 AMM982990 AWI982990 BGE982990 BQA982990 BZW982990 CJS982990 CTO982990 DDK982990 DNG982990 DXC982990 EGY982990 EQU982990 FAQ982990 FKM982990 FUI982990 GEE982990 GOA982990 GXW982990 HHS982990 HRO982990 IBK982990 ILG982990 IVC982990 JEY982990 JOU982990 JYQ982990 KIM982990 KSI982990 LCE982990 LMA982990 LVW982990 MFS982990 MPO982990 MZK982990 NJG982990 NTC982990 OCY982990 OMU982990 OWQ982990 PGM982990 PQI982990 QAE982990 QKA982990 QTW982990 RDS982990 RNO982990 RXK982990 SHG982990 SRC982990 TAY982990 TKU982990 TUQ982990 UEM982990 UOI982990 UYE982990 VIA982990 VRW982990 WBS982990 WLO982990 WVK982990 C983001 IY983001 SU983001 ACQ983001 AMM983001 AWI983001 BGE983001 BQA983001 BZW983001 CJS983001 CTO983001 DDK983001 DNG983001 DXC983001 EGY983001 EQU983001 FAQ983001 FKM983001 FUI983001 GEE983001 GOA983001 GXW983001 HHS983001 HRO983001 IBK983001 ILG983001 IVC983001 JEY983001 JOU983001 JYQ983001 KIM983001 KSI983001 LCE983001 LMA983001 LVW983001 MFS983001 MPO983001 MZK983001 NJG983001 NTC983001 OCY983001 OMU983001 OWQ983001 PGM983001 PQI983001 QAE983001 QKA983001 QTW983001 RDS983001 RNO983001 RXK983001 SHG983001 SRC983001 TAY983001 TKU983001 TUQ983001 UEM983001 UOI983001 UYE983001 VIA983001 VRW983001 WBS983001 WLO983001 WVK983001 C983012 IY983012 SU983012 ACQ983012 AMM983012 AWI983012 BGE983012 BQA983012 BZW983012 CJS983012 CTO983012 DDK983012 DNG983012 DXC983012 EGY983012 EQU983012 FAQ983012 FKM983012 FUI983012 GEE983012 GOA983012 GXW983012 HHS983012 HRO983012 IBK983012 ILG983012 IVC983012 JEY983012 JOU983012 JYQ983012 KIM983012 KSI983012 LCE983012 LMA983012 LVW983012 MFS983012 MPO983012 MZK983012 NJG983012 NTC983012 OCY983012 OMU983012 OWQ983012 PGM983012 PQI983012 QAE983012 QKA983012 QTW983012 RDS983012 RNO983012 RXK983012 SHG983012 SRC983012 TAY983012 TKU983012 TUQ983012 UEM983012 UOI983012 UYE983012 VIA983012 VRW983012 WBS983012 WLO983012 WVK983012 C983023 IY983023 SU983023 ACQ983023 AMM983023 AWI983023 BGE983023 BQA983023 BZW983023 CJS983023 CTO983023 DDK983023 DNG983023 DXC983023 EGY983023 EQU983023 FAQ983023 FKM983023 FUI983023 GEE983023 GOA983023 GXW983023 HHS983023 HRO983023 IBK983023 ILG983023 IVC983023 JEY983023 JOU983023 JYQ983023 KIM983023 KSI983023 LCE983023 LMA983023 LVW983023 MFS983023 MPO983023 MZK983023 NJG983023 NTC983023 OCY983023 OMU983023 OWQ983023 PGM983023 PQI983023 QAE983023 QKA983023 QTW983023 RDS983023 RNO983023 RXK983023 SHG983023 SRC983023 TAY983023 TKU983023 TUQ983023 UEM983023 UOI983023 UYE983023 VIA983023 VRW983023 WBS983023 WLO983023 WVK983023 C983034 IY983034 SU983034 ACQ983034 AMM983034 AWI983034 BGE983034 BQA983034 BZW983034 CJS983034 CTO983034 DDK983034 DNG983034 DXC983034 EGY983034 EQU983034 FAQ983034 FKM983034 FUI983034 GEE983034 GOA983034 GXW983034 HHS983034 HRO983034 IBK983034 ILG983034 IVC983034 JEY983034 JOU983034 JYQ983034 KIM983034 KSI983034 LCE983034 LMA983034 LVW983034 MFS983034 MPO983034 MZK983034 NJG983034 NTC983034 OCY983034 OMU983034 OWQ983034 PGM983034 PQI983034 QAE983034 QKA983034 QTW983034 RDS983034 RNO983034 RXK983034 SHG983034 SRC983034 TAY983034 TKU983034 TUQ983034 UEM983034 UOI983034 UYE983034 VIA983034 VRW983034 WBS983034 WLO983034 WVK983034 C983045 IY983045 SU983045 ACQ983045 AMM983045 AWI983045 BGE983045 BQA983045 BZW983045 CJS983045 CTO983045 DDK983045 DNG983045 DXC983045 EGY983045 EQU983045 FAQ983045 FKM983045 FUI983045 GEE983045 GOA983045 GXW983045 HHS983045 HRO983045 IBK983045 ILG983045 IVC983045 JEY983045 JOU983045 JYQ983045 KIM983045 KSI983045 LCE983045 LMA983045 LVW983045 MFS983045 MPO983045 MZK983045 NJG983045 NTC983045 OCY983045 OMU983045 OWQ983045 PGM983045 PQI983045 QAE983045 QKA983045 QTW983045 RDS983045 RNO983045 RXK983045 SHG983045 SRC983045 TAY983045 TKU983045 TUQ983045 UEM983045 UOI983045 UYE983045 VIA983045 VRW983045 WBS983045 WLO983045 WVK983045 C983056 IY983056 SU983056 ACQ983056 AMM983056 AWI983056 BGE983056 BQA983056 BZW983056 CJS983056 CTO983056 DDK983056 DNG983056 DXC983056 EGY983056 EQU983056 FAQ983056 FKM983056 FUI983056 GEE983056 GOA983056 GXW983056 HHS983056 HRO983056 IBK983056 ILG983056 IVC983056 JEY983056 JOU983056 JYQ983056 KIM983056 KSI983056 LCE983056 LMA983056 LVW983056 MFS983056 MPO983056 MZK983056 NJG983056 NTC983056 OCY983056 OMU983056 OWQ983056 PGM983056 PQI983056 QAE983056 QKA983056 QTW983056 RDS983056 RNO983056 RXK983056 SHG983056 SRC983056 TAY983056 TKU983056 TUQ983056 UEM983056 UOI983056 UYE983056 VIA983056 VRW983056 WBS983056 WLO983056 WVK983056 C983067 IY983067 SU983067 ACQ983067 AMM983067 AWI983067 BGE983067 BQA983067 BZW983067 CJS983067 CTO983067 DDK983067 DNG983067 DXC983067 EGY983067 EQU983067 FAQ983067 FKM983067 FUI983067 GEE983067 GOA983067 GXW983067 HHS983067 HRO983067 IBK983067 ILG983067 IVC983067 JEY983067 JOU983067 JYQ983067 KIM983067 KSI983067 LCE983067 LMA983067 LVW983067 MFS983067 MPO983067 MZK983067 NJG983067 NTC983067 OCY983067 OMU983067 OWQ983067 PGM983067 PQI983067 QAE983067 QKA983067 QTW983067 RDS983067 RNO983067 RXK983067 SHG983067 SRC983067 TAY983067 TKU983067 TUQ983067 UEM983067 UOI983067 UYE983067 VIA983067 VRW983067 WBS983067 WLO983067 WVK983067 C983078 IY983078 SU983078 ACQ983078 AMM983078 AWI983078 BGE983078 BQA983078 BZW983078 CJS983078 CTO983078 DDK983078 DNG983078 DXC983078 EGY983078 EQU983078 FAQ983078 FKM983078 FUI983078 GEE983078 GOA983078 GXW983078 HHS983078 HRO983078 IBK983078 ILG983078 IVC983078 JEY983078 JOU983078 JYQ983078 KIM983078 KSI983078 LCE983078 LMA983078 LVW983078 MFS983078 MPO983078 MZK983078 NJG983078 NTC983078 OCY983078 OMU983078 OWQ983078 PGM983078 PQI983078 QAE983078 QKA983078 QTW983078 RDS983078 RNO983078 RXK983078 SHG983078 SRC983078 TAY983078 TKU983078 TUQ983078 UEM983078 UOI983078 UYE983078 VIA983078 VRW983078 WBS983078 WLO983078 WVK983078"/>
    <dataValidation allowBlank="1" showInputMessage="1" showErrorMessage="1" sqref="C35 IY35 SU35 ACQ35 AMM35 AWI35 BGE35 BQA35 BZW35 CJS35 CTO35 DDK35 DNG35 DXC35 EGY35 EQU35 FAQ35 FKM35 FUI35 GEE35 GOA35 GXW35 HHS35 HRO35 IBK35 ILG35 IVC35 JEY35 JOU35 JYQ35 KIM35 KSI35 LCE35 LMA35 LVW35 MFS35 MPO35 MZK35 NJG35 NTC35 OCY35 OMU35 OWQ35 PGM35 PQI35 QAE35 QKA35 QTW35 RDS35 RNO35 RXK35 SHG35 SRC35 TAY35 TKU35 TUQ35 UEM35 UOI35 UYE35 VIA35 VRW35 WBS35 WLO35 WVK35 C48 IY48 SU48 ACQ48 AMM48 AWI48 BGE48 BQA48 BZW48 CJS48 CTO48 DDK48 DNG48 DXC48 EGY48 EQU48 FAQ48 FKM48 FUI48 GEE48 GOA48 GXW48 HHS48 HRO48 IBK48 ILG48 IVC48 JEY48 JOU48 JYQ48 KIM48 KSI48 LCE48 LMA48 LVW48 MFS48 MPO48 MZK48 NJG48 NTC48 OCY48 OMU48 OWQ48 PGM48 PQI48 QAE48 QKA48 QTW48 RDS48 RNO48 RXK48 SHG48 SRC48 TAY48 TKU48 TUQ48 UEM48 UOI48 UYE48 VIA48 VRW48 WBS48 WLO48 WVK48 C65448 IY65448 SU65448 ACQ65448 AMM65448 AWI65448 BGE65448 BQA65448 BZW65448 CJS65448 CTO65448 DDK65448 DNG65448 DXC65448 EGY65448 EQU65448 FAQ65448 FKM65448 FUI65448 GEE65448 GOA65448 GXW65448 HHS65448 HRO65448 IBK65448 ILG65448 IVC65448 JEY65448 JOU65448 JYQ65448 KIM65448 KSI65448 LCE65448 LMA65448 LVW65448 MFS65448 MPO65448 MZK65448 NJG65448 NTC65448 OCY65448 OMU65448 OWQ65448 PGM65448 PQI65448 QAE65448 QKA65448 QTW65448 RDS65448 RNO65448 RXK65448 SHG65448 SRC65448 TAY65448 TKU65448 TUQ65448 UEM65448 UOI65448 UYE65448 VIA65448 VRW65448 WBS65448 WLO65448 WVK65448 C65461 IY65461 SU65461 ACQ65461 AMM65461 AWI65461 BGE65461 BQA65461 BZW65461 CJS65461 CTO65461 DDK65461 DNG65461 DXC65461 EGY65461 EQU65461 FAQ65461 FKM65461 FUI65461 GEE65461 GOA65461 GXW65461 HHS65461 HRO65461 IBK65461 ILG65461 IVC65461 JEY65461 JOU65461 JYQ65461 KIM65461 KSI65461 LCE65461 LMA65461 LVW65461 MFS65461 MPO65461 MZK65461 NJG65461 NTC65461 OCY65461 OMU65461 OWQ65461 PGM65461 PQI65461 QAE65461 QKA65461 QTW65461 RDS65461 RNO65461 RXK65461 SHG65461 SRC65461 TAY65461 TKU65461 TUQ65461 UEM65461 UOI65461 UYE65461 VIA65461 VRW65461 WBS65461 WLO65461 WVK65461 C65472 IY65472 SU65472 ACQ65472 AMM65472 AWI65472 BGE65472 BQA65472 BZW65472 CJS65472 CTO65472 DDK65472 DNG65472 DXC65472 EGY65472 EQU65472 FAQ65472 FKM65472 FUI65472 GEE65472 GOA65472 GXW65472 HHS65472 HRO65472 IBK65472 ILG65472 IVC65472 JEY65472 JOU65472 JYQ65472 KIM65472 KSI65472 LCE65472 LMA65472 LVW65472 MFS65472 MPO65472 MZK65472 NJG65472 NTC65472 OCY65472 OMU65472 OWQ65472 PGM65472 PQI65472 QAE65472 QKA65472 QTW65472 RDS65472 RNO65472 RXK65472 SHG65472 SRC65472 TAY65472 TKU65472 TUQ65472 UEM65472 UOI65472 UYE65472 VIA65472 VRW65472 WBS65472 WLO65472 WVK65472 C65483 IY65483 SU65483 ACQ65483 AMM65483 AWI65483 BGE65483 BQA65483 BZW65483 CJS65483 CTO65483 DDK65483 DNG65483 DXC65483 EGY65483 EQU65483 FAQ65483 FKM65483 FUI65483 GEE65483 GOA65483 GXW65483 HHS65483 HRO65483 IBK65483 ILG65483 IVC65483 JEY65483 JOU65483 JYQ65483 KIM65483 KSI65483 LCE65483 LMA65483 LVW65483 MFS65483 MPO65483 MZK65483 NJG65483 NTC65483 OCY65483 OMU65483 OWQ65483 PGM65483 PQI65483 QAE65483 QKA65483 QTW65483 RDS65483 RNO65483 RXK65483 SHG65483 SRC65483 TAY65483 TKU65483 TUQ65483 UEM65483 UOI65483 UYE65483 VIA65483 VRW65483 WBS65483 WLO65483 WVK65483 C65494 IY65494 SU65494 ACQ65494 AMM65494 AWI65494 BGE65494 BQA65494 BZW65494 CJS65494 CTO65494 DDK65494 DNG65494 DXC65494 EGY65494 EQU65494 FAQ65494 FKM65494 FUI65494 GEE65494 GOA65494 GXW65494 HHS65494 HRO65494 IBK65494 ILG65494 IVC65494 JEY65494 JOU65494 JYQ65494 KIM65494 KSI65494 LCE65494 LMA65494 LVW65494 MFS65494 MPO65494 MZK65494 NJG65494 NTC65494 OCY65494 OMU65494 OWQ65494 PGM65494 PQI65494 QAE65494 QKA65494 QTW65494 RDS65494 RNO65494 RXK65494 SHG65494 SRC65494 TAY65494 TKU65494 TUQ65494 UEM65494 UOI65494 UYE65494 VIA65494 VRW65494 WBS65494 WLO65494 WVK65494 C65505 IY65505 SU65505 ACQ65505 AMM65505 AWI65505 BGE65505 BQA65505 BZW65505 CJS65505 CTO65505 DDK65505 DNG65505 DXC65505 EGY65505 EQU65505 FAQ65505 FKM65505 FUI65505 GEE65505 GOA65505 GXW65505 HHS65505 HRO65505 IBK65505 ILG65505 IVC65505 JEY65505 JOU65505 JYQ65505 KIM65505 KSI65505 LCE65505 LMA65505 LVW65505 MFS65505 MPO65505 MZK65505 NJG65505 NTC65505 OCY65505 OMU65505 OWQ65505 PGM65505 PQI65505 QAE65505 QKA65505 QTW65505 RDS65505 RNO65505 RXK65505 SHG65505 SRC65505 TAY65505 TKU65505 TUQ65505 UEM65505 UOI65505 UYE65505 VIA65505 VRW65505 WBS65505 WLO65505 WVK65505 C65516 IY65516 SU65516 ACQ65516 AMM65516 AWI65516 BGE65516 BQA65516 BZW65516 CJS65516 CTO65516 DDK65516 DNG65516 DXC65516 EGY65516 EQU65516 FAQ65516 FKM65516 FUI65516 GEE65516 GOA65516 GXW65516 HHS65516 HRO65516 IBK65516 ILG65516 IVC65516 JEY65516 JOU65516 JYQ65516 KIM65516 KSI65516 LCE65516 LMA65516 LVW65516 MFS65516 MPO65516 MZK65516 NJG65516 NTC65516 OCY65516 OMU65516 OWQ65516 PGM65516 PQI65516 QAE65516 QKA65516 QTW65516 RDS65516 RNO65516 RXK65516 SHG65516 SRC65516 TAY65516 TKU65516 TUQ65516 UEM65516 UOI65516 UYE65516 VIA65516 VRW65516 WBS65516 WLO65516 WVK65516 C65527 IY65527 SU65527 ACQ65527 AMM65527 AWI65527 BGE65527 BQA65527 BZW65527 CJS65527 CTO65527 DDK65527 DNG65527 DXC65527 EGY65527 EQU65527 FAQ65527 FKM65527 FUI65527 GEE65527 GOA65527 GXW65527 HHS65527 HRO65527 IBK65527 ILG65527 IVC65527 JEY65527 JOU65527 JYQ65527 KIM65527 KSI65527 LCE65527 LMA65527 LVW65527 MFS65527 MPO65527 MZK65527 NJG65527 NTC65527 OCY65527 OMU65527 OWQ65527 PGM65527 PQI65527 QAE65527 QKA65527 QTW65527 RDS65527 RNO65527 RXK65527 SHG65527 SRC65527 TAY65527 TKU65527 TUQ65527 UEM65527 UOI65527 UYE65527 VIA65527 VRW65527 WBS65527 WLO65527 WVK65527 C65538 IY65538 SU65538 ACQ65538 AMM65538 AWI65538 BGE65538 BQA65538 BZW65538 CJS65538 CTO65538 DDK65538 DNG65538 DXC65538 EGY65538 EQU65538 FAQ65538 FKM65538 FUI65538 GEE65538 GOA65538 GXW65538 HHS65538 HRO65538 IBK65538 ILG65538 IVC65538 JEY65538 JOU65538 JYQ65538 KIM65538 KSI65538 LCE65538 LMA65538 LVW65538 MFS65538 MPO65538 MZK65538 NJG65538 NTC65538 OCY65538 OMU65538 OWQ65538 PGM65538 PQI65538 QAE65538 QKA65538 QTW65538 RDS65538 RNO65538 RXK65538 SHG65538 SRC65538 TAY65538 TKU65538 TUQ65538 UEM65538 UOI65538 UYE65538 VIA65538 VRW65538 WBS65538 WLO65538 WVK65538 C65549 IY65549 SU65549 ACQ65549 AMM65549 AWI65549 BGE65549 BQA65549 BZW65549 CJS65549 CTO65549 DDK65549 DNG65549 DXC65549 EGY65549 EQU65549 FAQ65549 FKM65549 FUI65549 GEE65549 GOA65549 GXW65549 HHS65549 HRO65549 IBK65549 ILG65549 IVC65549 JEY65549 JOU65549 JYQ65549 KIM65549 KSI65549 LCE65549 LMA65549 LVW65549 MFS65549 MPO65549 MZK65549 NJG65549 NTC65549 OCY65549 OMU65549 OWQ65549 PGM65549 PQI65549 QAE65549 QKA65549 QTW65549 RDS65549 RNO65549 RXK65549 SHG65549 SRC65549 TAY65549 TKU65549 TUQ65549 UEM65549 UOI65549 UYE65549 VIA65549 VRW65549 WBS65549 WLO65549 WVK65549 C65560 IY65560 SU65560 ACQ65560 AMM65560 AWI65560 BGE65560 BQA65560 BZW65560 CJS65560 CTO65560 DDK65560 DNG65560 DXC65560 EGY65560 EQU65560 FAQ65560 FKM65560 FUI65560 GEE65560 GOA65560 GXW65560 HHS65560 HRO65560 IBK65560 ILG65560 IVC65560 JEY65560 JOU65560 JYQ65560 KIM65560 KSI65560 LCE65560 LMA65560 LVW65560 MFS65560 MPO65560 MZK65560 NJG65560 NTC65560 OCY65560 OMU65560 OWQ65560 PGM65560 PQI65560 QAE65560 QKA65560 QTW65560 RDS65560 RNO65560 RXK65560 SHG65560 SRC65560 TAY65560 TKU65560 TUQ65560 UEM65560 UOI65560 UYE65560 VIA65560 VRW65560 WBS65560 WLO65560 WVK65560 C65571 IY65571 SU65571 ACQ65571 AMM65571 AWI65571 BGE65571 BQA65571 BZW65571 CJS65571 CTO65571 DDK65571 DNG65571 DXC65571 EGY65571 EQU65571 FAQ65571 FKM65571 FUI65571 GEE65571 GOA65571 GXW65571 HHS65571 HRO65571 IBK65571 ILG65571 IVC65571 JEY65571 JOU65571 JYQ65571 KIM65571 KSI65571 LCE65571 LMA65571 LVW65571 MFS65571 MPO65571 MZK65571 NJG65571 NTC65571 OCY65571 OMU65571 OWQ65571 PGM65571 PQI65571 QAE65571 QKA65571 QTW65571 RDS65571 RNO65571 RXK65571 SHG65571 SRC65571 TAY65571 TKU65571 TUQ65571 UEM65571 UOI65571 UYE65571 VIA65571 VRW65571 WBS65571 WLO65571 WVK65571 C65582 IY65582 SU65582 ACQ65582 AMM65582 AWI65582 BGE65582 BQA65582 BZW65582 CJS65582 CTO65582 DDK65582 DNG65582 DXC65582 EGY65582 EQU65582 FAQ65582 FKM65582 FUI65582 GEE65582 GOA65582 GXW65582 HHS65582 HRO65582 IBK65582 ILG65582 IVC65582 JEY65582 JOU65582 JYQ65582 KIM65582 KSI65582 LCE65582 LMA65582 LVW65582 MFS65582 MPO65582 MZK65582 NJG65582 NTC65582 OCY65582 OMU65582 OWQ65582 PGM65582 PQI65582 QAE65582 QKA65582 QTW65582 RDS65582 RNO65582 RXK65582 SHG65582 SRC65582 TAY65582 TKU65582 TUQ65582 UEM65582 UOI65582 UYE65582 VIA65582 VRW65582 WBS65582 WLO65582 WVK65582 C130984 IY130984 SU130984 ACQ130984 AMM130984 AWI130984 BGE130984 BQA130984 BZW130984 CJS130984 CTO130984 DDK130984 DNG130984 DXC130984 EGY130984 EQU130984 FAQ130984 FKM130984 FUI130984 GEE130984 GOA130984 GXW130984 HHS130984 HRO130984 IBK130984 ILG130984 IVC130984 JEY130984 JOU130984 JYQ130984 KIM130984 KSI130984 LCE130984 LMA130984 LVW130984 MFS130984 MPO130984 MZK130984 NJG130984 NTC130984 OCY130984 OMU130984 OWQ130984 PGM130984 PQI130984 QAE130984 QKA130984 QTW130984 RDS130984 RNO130984 RXK130984 SHG130984 SRC130984 TAY130984 TKU130984 TUQ130984 UEM130984 UOI130984 UYE130984 VIA130984 VRW130984 WBS130984 WLO130984 WVK130984 C130997 IY130997 SU130997 ACQ130997 AMM130997 AWI130997 BGE130997 BQA130997 BZW130997 CJS130997 CTO130997 DDK130997 DNG130997 DXC130997 EGY130997 EQU130997 FAQ130997 FKM130997 FUI130997 GEE130997 GOA130997 GXW130997 HHS130997 HRO130997 IBK130997 ILG130997 IVC130997 JEY130997 JOU130997 JYQ130997 KIM130997 KSI130997 LCE130997 LMA130997 LVW130997 MFS130997 MPO130997 MZK130997 NJG130997 NTC130997 OCY130997 OMU130997 OWQ130997 PGM130997 PQI130997 QAE130997 QKA130997 QTW130997 RDS130997 RNO130997 RXK130997 SHG130997 SRC130997 TAY130997 TKU130997 TUQ130997 UEM130997 UOI130997 UYE130997 VIA130997 VRW130997 WBS130997 WLO130997 WVK130997 C131008 IY131008 SU131008 ACQ131008 AMM131008 AWI131008 BGE131008 BQA131008 BZW131008 CJS131008 CTO131008 DDK131008 DNG131008 DXC131008 EGY131008 EQU131008 FAQ131008 FKM131008 FUI131008 GEE131008 GOA131008 GXW131008 HHS131008 HRO131008 IBK131008 ILG131008 IVC131008 JEY131008 JOU131008 JYQ131008 KIM131008 KSI131008 LCE131008 LMA131008 LVW131008 MFS131008 MPO131008 MZK131008 NJG131008 NTC131008 OCY131008 OMU131008 OWQ131008 PGM131008 PQI131008 QAE131008 QKA131008 QTW131008 RDS131008 RNO131008 RXK131008 SHG131008 SRC131008 TAY131008 TKU131008 TUQ131008 UEM131008 UOI131008 UYE131008 VIA131008 VRW131008 WBS131008 WLO131008 WVK131008 C131019 IY131019 SU131019 ACQ131019 AMM131019 AWI131019 BGE131019 BQA131019 BZW131019 CJS131019 CTO131019 DDK131019 DNG131019 DXC131019 EGY131019 EQU131019 FAQ131019 FKM131019 FUI131019 GEE131019 GOA131019 GXW131019 HHS131019 HRO131019 IBK131019 ILG131019 IVC131019 JEY131019 JOU131019 JYQ131019 KIM131019 KSI131019 LCE131019 LMA131019 LVW131019 MFS131019 MPO131019 MZK131019 NJG131019 NTC131019 OCY131019 OMU131019 OWQ131019 PGM131019 PQI131019 QAE131019 QKA131019 QTW131019 RDS131019 RNO131019 RXK131019 SHG131019 SRC131019 TAY131019 TKU131019 TUQ131019 UEM131019 UOI131019 UYE131019 VIA131019 VRW131019 WBS131019 WLO131019 WVK131019 C131030 IY131030 SU131030 ACQ131030 AMM131030 AWI131030 BGE131030 BQA131030 BZW131030 CJS131030 CTO131030 DDK131030 DNG131030 DXC131030 EGY131030 EQU131030 FAQ131030 FKM131030 FUI131030 GEE131030 GOA131030 GXW131030 HHS131030 HRO131030 IBK131030 ILG131030 IVC131030 JEY131030 JOU131030 JYQ131030 KIM131030 KSI131030 LCE131030 LMA131030 LVW131030 MFS131030 MPO131030 MZK131030 NJG131030 NTC131030 OCY131030 OMU131030 OWQ131030 PGM131030 PQI131030 QAE131030 QKA131030 QTW131030 RDS131030 RNO131030 RXK131030 SHG131030 SRC131030 TAY131030 TKU131030 TUQ131030 UEM131030 UOI131030 UYE131030 VIA131030 VRW131030 WBS131030 WLO131030 WVK131030 C131041 IY131041 SU131041 ACQ131041 AMM131041 AWI131041 BGE131041 BQA131041 BZW131041 CJS131041 CTO131041 DDK131041 DNG131041 DXC131041 EGY131041 EQU131041 FAQ131041 FKM131041 FUI131041 GEE131041 GOA131041 GXW131041 HHS131041 HRO131041 IBK131041 ILG131041 IVC131041 JEY131041 JOU131041 JYQ131041 KIM131041 KSI131041 LCE131041 LMA131041 LVW131041 MFS131041 MPO131041 MZK131041 NJG131041 NTC131041 OCY131041 OMU131041 OWQ131041 PGM131041 PQI131041 QAE131041 QKA131041 QTW131041 RDS131041 RNO131041 RXK131041 SHG131041 SRC131041 TAY131041 TKU131041 TUQ131041 UEM131041 UOI131041 UYE131041 VIA131041 VRW131041 WBS131041 WLO131041 WVK131041 C131052 IY131052 SU131052 ACQ131052 AMM131052 AWI131052 BGE131052 BQA131052 BZW131052 CJS131052 CTO131052 DDK131052 DNG131052 DXC131052 EGY131052 EQU131052 FAQ131052 FKM131052 FUI131052 GEE131052 GOA131052 GXW131052 HHS131052 HRO131052 IBK131052 ILG131052 IVC131052 JEY131052 JOU131052 JYQ131052 KIM131052 KSI131052 LCE131052 LMA131052 LVW131052 MFS131052 MPO131052 MZK131052 NJG131052 NTC131052 OCY131052 OMU131052 OWQ131052 PGM131052 PQI131052 QAE131052 QKA131052 QTW131052 RDS131052 RNO131052 RXK131052 SHG131052 SRC131052 TAY131052 TKU131052 TUQ131052 UEM131052 UOI131052 UYE131052 VIA131052 VRW131052 WBS131052 WLO131052 WVK131052 C131063 IY131063 SU131063 ACQ131063 AMM131063 AWI131063 BGE131063 BQA131063 BZW131063 CJS131063 CTO131063 DDK131063 DNG131063 DXC131063 EGY131063 EQU131063 FAQ131063 FKM131063 FUI131063 GEE131063 GOA131063 GXW131063 HHS131063 HRO131063 IBK131063 ILG131063 IVC131063 JEY131063 JOU131063 JYQ131063 KIM131063 KSI131063 LCE131063 LMA131063 LVW131063 MFS131063 MPO131063 MZK131063 NJG131063 NTC131063 OCY131063 OMU131063 OWQ131063 PGM131063 PQI131063 QAE131063 QKA131063 QTW131063 RDS131063 RNO131063 RXK131063 SHG131063 SRC131063 TAY131063 TKU131063 TUQ131063 UEM131063 UOI131063 UYE131063 VIA131063 VRW131063 WBS131063 WLO131063 WVK131063 C131074 IY131074 SU131074 ACQ131074 AMM131074 AWI131074 BGE131074 BQA131074 BZW131074 CJS131074 CTO131074 DDK131074 DNG131074 DXC131074 EGY131074 EQU131074 FAQ131074 FKM131074 FUI131074 GEE131074 GOA131074 GXW131074 HHS131074 HRO131074 IBK131074 ILG131074 IVC131074 JEY131074 JOU131074 JYQ131074 KIM131074 KSI131074 LCE131074 LMA131074 LVW131074 MFS131074 MPO131074 MZK131074 NJG131074 NTC131074 OCY131074 OMU131074 OWQ131074 PGM131074 PQI131074 QAE131074 QKA131074 QTW131074 RDS131074 RNO131074 RXK131074 SHG131074 SRC131074 TAY131074 TKU131074 TUQ131074 UEM131074 UOI131074 UYE131074 VIA131074 VRW131074 WBS131074 WLO131074 WVK131074 C131085 IY131085 SU131085 ACQ131085 AMM131085 AWI131085 BGE131085 BQA131085 BZW131085 CJS131085 CTO131085 DDK131085 DNG131085 DXC131085 EGY131085 EQU131085 FAQ131085 FKM131085 FUI131085 GEE131085 GOA131085 GXW131085 HHS131085 HRO131085 IBK131085 ILG131085 IVC131085 JEY131085 JOU131085 JYQ131085 KIM131085 KSI131085 LCE131085 LMA131085 LVW131085 MFS131085 MPO131085 MZK131085 NJG131085 NTC131085 OCY131085 OMU131085 OWQ131085 PGM131085 PQI131085 QAE131085 QKA131085 QTW131085 RDS131085 RNO131085 RXK131085 SHG131085 SRC131085 TAY131085 TKU131085 TUQ131085 UEM131085 UOI131085 UYE131085 VIA131085 VRW131085 WBS131085 WLO131085 WVK131085 C131096 IY131096 SU131096 ACQ131096 AMM131096 AWI131096 BGE131096 BQA131096 BZW131096 CJS131096 CTO131096 DDK131096 DNG131096 DXC131096 EGY131096 EQU131096 FAQ131096 FKM131096 FUI131096 GEE131096 GOA131096 GXW131096 HHS131096 HRO131096 IBK131096 ILG131096 IVC131096 JEY131096 JOU131096 JYQ131096 KIM131096 KSI131096 LCE131096 LMA131096 LVW131096 MFS131096 MPO131096 MZK131096 NJG131096 NTC131096 OCY131096 OMU131096 OWQ131096 PGM131096 PQI131096 QAE131096 QKA131096 QTW131096 RDS131096 RNO131096 RXK131096 SHG131096 SRC131096 TAY131096 TKU131096 TUQ131096 UEM131096 UOI131096 UYE131096 VIA131096 VRW131096 WBS131096 WLO131096 WVK131096 C131107 IY131107 SU131107 ACQ131107 AMM131107 AWI131107 BGE131107 BQA131107 BZW131107 CJS131107 CTO131107 DDK131107 DNG131107 DXC131107 EGY131107 EQU131107 FAQ131107 FKM131107 FUI131107 GEE131107 GOA131107 GXW131107 HHS131107 HRO131107 IBK131107 ILG131107 IVC131107 JEY131107 JOU131107 JYQ131107 KIM131107 KSI131107 LCE131107 LMA131107 LVW131107 MFS131107 MPO131107 MZK131107 NJG131107 NTC131107 OCY131107 OMU131107 OWQ131107 PGM131107 PQI131107 QAE131107 QKA131107 QTW131107 RDS131107 RNO131107 RXK131107 SHG131107 SRC131107 TAY131107 TKU131107 TUQ131107 UEM131107 UOI131107 UYE131107 VIA131107 VRW131107 WBS131107 WLO131107 WVK131107 C131118 IY131118 SU131118 ACQ131118 AMM131118 AWI131118 BGE131118 BQA131118 BZW131118 CJS131118 CTO131118 DDK131118 DNG131118 DXC131118 EGY131118 EQU131118 FAQ131118 FKM131118 FUI131118 GEE131118 GOA131118 GXW131118 HHS131118 HRO131118 IBK131118 ILG131118 IVC131118 JEY131118 JOU131118 JYQ131118 KIM131118 KSI131118 LCE131118 LMA131118 LVW131118 MFS131118 MPO131118 MZK131118 NJG131118 NTC131118 OCY131118 OMU131118 OWQ131118 PGM131118 PQI131118 QAE131118 QKA131118 QTW131118 RDS131118 RNO131118 RXK131118 SHG131118 SRC131118 TAY131118 TKU131118 TUQ131118 UEM131118 UOI131118 UYE131118 VIA131118 VRW131118 WBS131118 WLO131118 WVK131118 C196520 IY196520 SU196520 ACQ196520 AMM196520 AWI196520 BGE196520 BQA196520 BZW196520 CJS196520 CTO196520 DDK196520 DNG196520 DXC196520 EGY196520 EQU196520 FAQ196520 FKM196520 FUI196520 GEE196520 GOA196520 GXW196520 HHS196520 HRO196520 IBK196520 ILG196520 IVC196520 JEY196520 JOU196520 JYQ196520 KIM196520 KSI196520 LCE196520 LMA196520 LVW196520 MFS196520 MPO196520 MZK196520 NJG196520 NTC196520 OCY196520 OMU196520 OWQ196520 PGM196520 PQI196520 QAE196520 QKA196520 QTW196520 RDS196520 RNO196520 RXK196520 SHG196520 SRC196520 TAY196520 TKU196520 TUQ196520 UEM196520 UOI196520 UYE196520 VIA196520 VRW196520 WBS196520 WLO196520 WVK196520 C196533 IY196533 SU196533 ACQ196533 AMM196533 AWI196533 BGE196533 BQA196533 BZW196533 CJS196533 CTO196533 DDK196533 DNG196533 DXC196533 EGY196533 EQU196533 FAQ196533 FKM196533 FUI196533 GEE196533 GOA196533 GXW196533 HHS196533 HRO196533 IBK196533 ILG196533 IVC196533 JEY196533 JOU196533 JYQ196533 KIM196533 KSI196533 LCE196533 LMA196533 LVW196533 MFS196533 MPO196533 MZK196533 NJG196533 NTC196533 OCY196533 OMU196533 OWQ196533 PGM196533 PQI196533 QAE196533 QKA196533 QTW196533 RDS196533 RNO196533 RXK196533 SHG196533 SRC196533 TAY196533 TKU196533 TUQ196533 UEM196533 UOI196533 UYE196533 VIA196533 VRW196533 WBS196533 WLO196533 WVK196533 C196544 IY196544 SU196544 ACQ196544 AMM196544 AWI196544 BGE196544 BQA196544 BZW196544 CJS196544 CTO196544 DDK196544 DNG196544 DXC196544 EGY196544 EQU196544 FAQ196544 FKM196544 FUI196544 GEE196544 GOA196544 GXW196544 HHS196544 HRO196544 IBK196544 ILG196544 IVC196544 JEY196544 JOU196544 JYQ196544 KIM196544 KSI196544 LCE196544 LMA196544 LVW196544 MFS196544 MPO196544 MZK196544 NJG196544 NTC196544 OCY196544 OMU196544 OWQ196544 PGM196544 PQI196544 QAE196544 QKA196544 QTW196544 RDS196544 RNO196544 RXK196544 SHG196544 SRC196544 TAY196544 TKU196544 TUQ196544 UEM196544 UOI196544 UYE196544 VIA196544 VRW196544 WBS196544 WLO196544 WVK196544 C196555 IY196555 SU196555 ACQ196555 AMM196555 AWI196555 BGE196555 BQA196555 BZW196555 CJS196555 CTO196555 DDK196555 DNG196555 DXC196555 EGY196555 EQU196555 FAQ196555 FKM196555 FUI196555 GEE196555 GOA196555 GXW196555 HHS196555 HRO196555 IBK196555 ILG196555 IVC196555 JEY196555 JOU196555 JYQ196555 KIM196555 KSI196555 LCE196555 LMA196555 LVW196555 MFS196555 MPO196555 MZK196555 NJG196555 NTC196555 OCY196555 OMU196555 OWQ196555 PGM196555 PQI196555 QAE196555 QKA196555 QTW196555 RDS196555 RNO196555 RXK196555 SHG196555 SRC196555 TAY196555 TKU196555 TUQ196555 UEM196555 UOI196555 UYE196555 VIA196555 VRW196555 WBS196555 WLO196555 WVK196555 C196566 IY196566 SU196566 ACQ196566 AMM196566 AWI196566 BGE196566 BQA196566 BZW196566 CJS196566 CTO196566 DDK196566 DNG196566 DXC196566 EGY196566 EQU196566 FAQ196566 FKM196566 FUI196566 GEE196566 GOA196566 GXW196566 HHS196566 HRO196566 IBK196566 ILG196566 IVC196566 JEY196566 JOU196566 JYQ196566 KIM196566 KSI196566 LCE196566 LMA196566 LVW196566 MFS196566 MPO196566 MZK196566 NJG196566 NTC196566 OCY196566 OMU196566 OWQ196566 PGM196566 PQI196566 QAE196566 QKA196566 QTW196566 RDS196566 RNO196566 RXK196566 SHG196566 SRC196566 TAY196566 TKU196566 TUQ196566 UEM196566 UOI196566 UYE196566 VIA196566 VRW196566 WBS196566 WLO196566 WVK196566 C196577 IY196577 SU196577 ACQ196577 AMM196577 AWI196577 BGE196577 BQA196577 BZW196577 CJS196577 CTO196577 DDK196577 DNG196577 DXC196577 EGY196577 EQU196577 FAQ196577 FKM196577 FUI196577 GEE196577 GOA196577 GXW196577 HHS196577 HRO196577 IBK196577 ILG196577 IVC196577 JEY196577 JOU196577 JYQ196577 KIM196577 KSI196577 LCE196577 LMA196577 LVW196577 MFS196577 MPO196577 MZK196577 NJG196577 NTC196577 OCY196577 OMU196577 OWQ196577 PGM196577 PQI196577 QAE196577 QKA196577 QTW196577 RDS196577 RNO196577 RXK196577 SHG196577 SRC196577 TAY196577 TKU196577 TUQ196577 UEM196577 UOI196577 UYE196577 VIA196577 VRW196577 WBS196577 WLO196577 WVK196577 C196588 IY196588 SU196588 ACQ196588 AMM196588 AWI196588 BGE196588 BQA196588 BZW196588 CJS196588 CTO196588 DDK196588 DNG196588 DXC196588 EGY196588 EQU196588 FAQ196588 FKM196588 FUI196588 GEE196588 GOA196588 GXW196588 HHS196588 HRO196588 IBK196588 ILG196588 IVC196588 JEY196588 JOU196588 JYQ196588 KIM196588 KSI196588 LCE196588 LMA196588 LVW196588 MFS196588 MPO196588 MZK196588 NJG196588 NTC196588 OCY196588 OMU196588 OWQ196588 PGM196588 PQI196588 QAE196588 QKA196588 QTW196588 RDS196588 RNO196588 RXK196588 SHG196588 SRC196588 TAY196588 TKU196588 TUQ196588 UEM196588 UOI196588 UYE196588 VIA196588 VRW196588 WBS196588 WLO196588 WVK196588 C196599 IY196599 SU196599 ACQ196599 AMM196599 AWI196599 BGE196599 BQA196599 BZW196599 CJS196599 CTO196599 DDK196599 DNG196599 DXC196599 EGY196599 EQU196599 FAQ196599 FKM196599 FUI196599 GEE196599 GOA196599 GXW196599 HHS196599 HRO196599 IBK196599 ILG196599 IVC196599 JEY196599 JOU196599 JYQ196599 KIM196599 KSI196599 LCE196599 LMA196599 LVW196599 MFS196599 MPO196599 MZK196599 NJG196599 NTC196599 OCY196599 OMU196599 OWQ196599 PGM196599 PQI196599 QAE196599 QKA196599 QTW196599 RDS196599 RNO196599 RXK196599 SHG196599 SRC196599 TAY196599 TKU196599 TUQ196599 UEM196599 UOI196599 UYE196599 VIA196599 VRW196599 WBS196599 WLO196599 WVK196599 C196610 IY196610 SU196610 ACQ196610 AMM196610 AWI196610 BGE196610 BQA196610 BZW196610 CJS196610 CTO196610 DDK196610 DNG196610 DXC196610 EGY196610 EQU196610 FAQ196610 FKM196610 FUI196610 GEE196610 GOA196610 GXW196610 HHS196610 HRO196610 IBK196610 ILG196610 IVC196610 JEY196610 JOU196610 JYQ196610 KIM196610 KSI196610 LCE196610 LMA196610 LVW196610 MFS196610 MPO196610 MZK196610 NJG196610 NTC196610 OCY196610 OMU196610 OWQ196610 PGM196610 PQI196610 QAE196610 QKA196610 QTW196610 RDS196610 RNO196610 RXK196610 SHG196610 SRC196610 TAY196610 TKU196610 TUQ196610 UEM196610 UOI196610 UYE196610 VIA196610 VRW196610 WBS196610 WLO196610 WVK196610 C196621 IY196621 SU196621 ACQ196621 AMM196621 AWI196621 BGE196621 BQA196621 BZW196621 CJS196621 CTO196621 DDK196621 DNG196621 DXC196621 EGY196621 EQU196621 FAQ196621 FKM196621 FUI196621 GEE196621 GOA196621 GXW196621 HHS196621 HRO196621 IBK196621 ILG196621 IVC196621 JEY196621 JOU196621 JYQ196621 KIM196621 KSI196621 LCE196621 LMA196621 LVW196621 MFS196621 MPO196621 MZK196621 NJG196621 NTC196621 OCY196621 OMU196621 OWQ196621 PGM196621 PQI196621 QAE196621 QKA196621 QTW196621 RDS196621 RNO196621 RXK196621 SHG196621 SRC196621 TAY196621 TKU196621 TUQ196621 UEM196621 UOI196621 UYE196621 VIA196621 VRW196621 WBS196621 WLO196621 WVK196621 C196632 IY196632 SU196632 ACQ196632 AMM196632 AWI196632 BGE196632 BQA196632 BZW196632 CJS196632 CTO196632 DDK196632 DNG196632 DXC196632 EGY196632 EQU196632 FAQ196632 FKM196632 FUI196632 GEE196632 GOA196632 GXW196632 HHS196632 HRO196632 IBK196632 ILG196632 IVC196632 JEY196632 JOU196632 JYQ196632 KIM196632 KSI196632 LCE196632 LMA196632 LVW196632 MFS196632 MPO196632 MZK196632 NJG196632 NTC196632 OCY196632 OMU196632 OWQ196632 PGM196632 PQI196632 QAE196632 QKA196632 QTW196632 RDS196632 RNO196632 RXK196632 SHG196632 SRC196632 TAY196632 TKU196632 TUQ196632 UEM196632 UOI196632 UYE196632 VIA196632 VRW196632 WBS196632 WLO196632 WVK196632 C196643 IY196643 SU196643 ACQ196643 AMM196643 AWI196643 BGE196643 BQA196643 BZW196643 CJS196643 CTO196643 DDK196643 DNG196643 DXC196643 EGY196643 EQU196643 FAQ196643 FKM196643 FUI196643 GEE196643 GOA196643 GXW196643 HHS196643 HRO196643 IBK196643 ILG196643 IVC196643 JEY196643 JOU196643 JYQ196643 KIM196643 KSI196643 LCE196643 LMA196643 LVW196643 MFS196643 MPO196643 MZK196643 NJG196643 NTC196643 OCY196643 OMU196643 OWQ196643 PGM196643 PQI196643 QAE196643 QKA196643 QTW196643 RDS196643 RNO196643 RXK196643 SHG196643 SRC196643 TAY196643 TKU196643 TUQ196643 UEM196643 UOI196643 UYE196643 VIA196643 VRW196643 WBS196643 WLO196643 WVK196643 C196654 IY196654 SU196654 ACQ196654 AMM196654 AWI196654 BGE196654 BQA196654 BZW196654 CJS196654 CTO196654 DDK196654 DNG196654 DXC196654 EGY196654 EQU196654 FAQ196654 FKM196654 FUI196654 GEE196654 GOA196654 GXW196654 HHS196654 HRO196654 IBK196654 ILG196654 IVC196654 JEY196654 JOU196654 JYQ196654 KIM196654 KSI196654 LCE196654 LMA196654 LVW196654 MFS196654 MPO196654 MZK196654 NJG196654 NTC196654 OCY196654 OMU196654 OWQ196654 PGM196654 PQI196654 QAE196654 QKA196654 QTW196654 RDS196654 RNO196654 RXK196654 SHG196654 SRC196654 TAY196654 TKU196654 TUQ196654 UEM196654 UOI196654 UYE196654 VIA196654 VRW196654 WBS196654 WLO196654 WVK196654 C262056 IY262056 SU262056 ACQ262056 AMM262056 AWI262056 BGE262056 BQA262056 BZW262056 CJS262056 CTO262056 DDK262056 DNG262056 DXC262056 EGY262056 EQU262056 FAQ262056 FKM262056 FUI262056 GEE262056 GOA262056 GXW262056 HHS262056 HRO262056 IBK262056 ILG262056 IVC262056 JEY262056 JOU262056 JYQ262056 KIM262056 KSI262056 LCE262056 LMA262056 LVW262056 MFS262056 MPO262056 MZK262056 NJG262056 NTC262056 OCY262056 OMU262056 OWQ262056 PGM262056 PQI262056 QAE262056 QKA262056 QTW262056 RDS262056 RNO262056 RXK262056 SHG262056 SRC262056 TAY262056 TKU262056 TUQ262056 UEM262056 UOI262056 UYE262056 VIA262056 VRW262056 WBS262056 WLO262056 WVK262056 C262069 IY262069 SU262069 ACQ262069 AMM262069 AWI262069 BGE262069 BQA262069 BZW262069 CJS262069 CTO262069 DDK262069 DNG262069 DXC262069 EGY262069 EQU262069 FAQ262069 FKM262069 FUI262069 GEE262069 GOA262069 GXW262069 HHS262069 HRO262069 IBK262069 ILG262069 IVC262069 JEY262069 JOU262069 JYQ262069 KIM262069 KSI262069 LCE262069 LMA262069 LVW262069 MFS262069 MPO262069 MZK262069 NJG262069 NTC262069 OCY262069 OMU262069 OWQ262069 PGM262069 PQI262069 QAE262069 QKA262069 QTW262069 RDS262069 RNO262069 RXK262069 SHG262069 SRC262069 TAY262069 TKU262069 TUQ262069 UEM262069 UOI262069 UYE262069 VIA262069 VRW262069 WBS262069 WLO262069 WVK262069 C262080 IY262080 SU262080 ACQ262080 AMM262080 AWI262080 BGE262080 BQA262080 BZW262080 CJS262080 CTO262080 DDK262080 DNG262080 DXC262080 EGY262080 EQU262080 FAQ262080 FKM262080 FUI262080 GEE262080 GOA262080 GXW262080 HHS262080 HRO262080 IBK262080 ILG262080 IVC262080 JEY262080 JOU262080 JYQ262080 KIM262080 KSI262080 LCE262080 LMA262080 LVW262080 MFS262080 MPO262080 MZK262080 NJG262080 NTC262080 OCY262080 OMU262080 OWQ262080 PGM262080 PQI262080 QAE262080 QKA262080 QTW262080 RDS262080 RNO262080 RXK262080 SHG262080 SRC262080 TAY262080 TKU262080 TUQ262080 UEM262080 UOI262080 UYE262080 VIA262080 VRW262080 WBS262080 WLO262080 WVK262080 C262091 IY262091 SU262091 ACQ262091 AMM262091 AWI262091 BGE262091 BQA262091 BZW262091 CJS262091 CTO262091 DDK262091 DNG262091 DXC262091 EGY262091 EQU262091 FAQ262091 FKM262091 FUI262091 GEE262091 GOA262091 GXW262091 HHS262091 HRO262091 IBK262091 ILG262091 IVC262091 JEY262091 JOU262091 JYQ262091 KIM262091 KSI262091 LCE262091 LMA262091 LVW262091 MFS262091 MPO262091 MZK262091 NJG262091 NTC262091 OCY262091 OMU262091 OWQ262091 PGM262091 PQI262091 QAE262091 QKA262091 QTW262091 RDS262091 RNO262091 RXK262091 SHG262091 SRC262091 TAY262091 TKU262091 TUQ262091 UEM262091 UOI262091 UYE262091 VIA262091 VRW262091 WBS262091 WLO262091 WVK262091 C262102 IY262102 SU262102 ACQ262102 AMM262102 AWI262102 BGE262102 BQA262102 BZW262102 CJS262102 CTO262102 DDK262102 DNG262102 DXC262102 EGY262102 EQU262102 FAQ262102 FKM262102 FUI262102 GEE262102 GOA262102 GXW262102 HHS262102 HRO262102 IBK262102 ILG262102 IVC262102 JEY262102 JOU262102 JYQ262102 KIM262102 KSI262102 LCE262102 LMA262102 LVW262102 MFS262102 MPO262102 MZK262102 NJG262102 NTC262102 OCY262102 OMU262102 OWQ262102 PGM262102 PQI262102 QAE262102 QKA262102 QTW262102 RDS262102 RNO262102 RXK262102 SHG262102 SRC262102 TAY262102 TKU262102 TUQ262102 UEM262102 UOI262102 UYE262102 VIA262102 VRW262102 WBS262102 WLO262102 WVK262102 C262113 IY262113 SU262113 ACQ262113 AMM262113 AWI262113 BGE262113 BQA262113 BZW262113 CJS262113 CTO262113 DDK262113 DNG262113 DXC262113 EGY262113 EQU262113 FAQ262113 FKM262113 FUI262113 GEE262113 GOA262113 GXW262113 HHS262113 HRO262113 IBK262113 ILG262113 IVC262113 JEY262113 JOU262113 JYQ262113 KIM262113 KSI262113 LCE262113 LMA262113 LVW262113 MFS262113 MPO262113 MZK262113 NJG262113 NTC262113 OCY262113 OMU262113 OWQ262113 PGM262113 PQI262113 QAE262113 QKA262113 QTW262113 RDS262113 RNO262113 RXK262113 SHG262113 SRC262113 TAY262113 TKU262113 TUQ262113 UEM262113 UOI262113 UYE262113 VIA262113 VRW262113 WBS262113 WLO262113 WVK262113 C262124 IY262124 SU262124 ACQ262124 AMM262124 AWI262124 BGE262124 BQA262124 BZW262124 CJS262124 CTO262124 DDK262124 DNG262124 DXC262124 EGY262124 EQU262124 FAQ262124 FKM262124 FUI262124 GEE262124 GOA262124 GXW262124 HHS262124 HRO262124 IBK262124 ILG262124 IVC262124 JEY262124 JOU262124 JYQ262124 KIM262124 KSI262124 LCE262124 LMA262124 LVW262124 MFS262124 MPO262124 MZK262124 NJG262124 NTC262124 OCY262124 OMU262124 OWQ262124 PGM262124 PQI262124 QAE262124 QKA262124 QTW262124 RDS262124 RNO262124 RXK262124 SHG262124 SRC262124 TAY262124 TKU262124 TUQ262124 UEM262124 UOI262124 UYE262124 VIA262124 VRW262124 WBS262124 WLO262124 WVK262124 C262135 IY262135 SU262135 ACQ262135 AMM262135 AWI262135 BGE262135 BQA262135 BZW262135 CJS262135 CTO262135 DDK262135 DNG262135 DXC262135 EGY262135 EQU262135 FAQ262135 FKM262135 FUI262135 GEE262135 GOA262135 GXW262135 HHS262135 HRO262135 IBK262135 ILG262135 IVC262135 JEY262135 JOU262135 JYQ262135 KIM262135 KSI262135 LCE262135 LMA262135 LVW262135 MFS262135 MPO262135 MZK262135 NJG262135 NTC262135 OCY262135 OMU262135 OWQ262135 PGM262135 PQI262135 QAE262135 QKA262135 QTW262135 RDS262135 RNO262135 RXK262135 SHG262135 SRC262135 TAY262135 TKU262135 TUQ262135 UEM262135 UOI262135 UYE262135 VIA262135 VRW262135 WBS262135 WLO262135 WVK262135 C262146 IY262146 SU262146 ACQ262146 AMM262146 AWI262146 BGE262146 BQA262146 BZW262146 CJS262146 CTO262146 DDK262146 DNG262146 DXC262146 EGY262146 EQU262146 FAQ262146 FKM262146 FUI262146 GEE262146 GOA262146 GXW262146 HHS262146 HRO262146 IBK262146 ILG262146 IVC262146 JEY262146 JOU262146 JYQ262146 KIM262146 KSI262146 LCE262146 LMA262146 LVW262146 MFS262146 MPO262146 MZK262146 NJG262146 NTC262146 OCY262146 OMU262146 OWQ262146 PGM262146 PQI262146 QAE262146 QKA262146 QTW262146 RDS262146 RNO262146 RXK262146 SHG262146 SRC262146 TAY262146 TKU262146 TUQ262146 UEM262146 UOI262146 UYE262146 VIA262146 VRW262146 WBS262146 WLO262146 WVK262146 C262157 IY262157 SU262157 ACQ262157 AMM262157 AWI262157 BGE262157 BQA262157 BZW262157 CJS262157 CTO262157 DDK262157 DNG262157 DXC262157 EGY262157 EQU262157 FAQ262157 FKM262157 FUI262157 GEE262157 GOA262157 GXW262157 HHS262157 HRO262157 IBK262157 ILG262157 IVC262157 JEY262157 JOU262157 JYQ262157 KIM262157 KSI262157 LCE262157 LMA262157 LVW262157 MFS262157 MPO262157 MZK262157 NJG262157 NTC262157 OCY262157 OMU262157 OWQ262157 PGM262157 PQI262157 QAE262157 QKA262157 QTW262157 RDS262157 RNO262157 RXK262157 SHG262157 SRC262157 TAY262157 TKU262157 TUQ262157 UEM262157 UOI262157 UYE262157 VIA262157 VRW262157 WBS262157 WLO262157 WVK262157 C262168 IY262168 SU262168 ACQ262168 AMM262168 AWI262168 BGE262168 BQA262168 BZW262168 CJS262168 CTO262168 DDK262168 DNG262168 DXC262168 EGY262168 EQU262168 FAQ262168 FKM262168 FUI262168 GEE262168 GOA262168 GXW262168 HHS262168 HRO262168 IBK262168 ILG262168 IVC262168 JEY262168 JOU262168 JYQ262168 KIM262168 KSI262168 LCE262168 LMA262168 LVW262168 MFS262168 MPO262168 MZK262168 NJG262168 NTC262168 OCY262168 OMU262168 OWQ262168 PGM262168 PQI262168 QAE262168 QKA262168 QTW262168 RDS262168 RNO262168 RXK262168 SHG262168 SRC262168 TAY262168 TKU262168 TUQ262168 UEM262168 UOI262168 UYE262168 VIA262168 VRW262168 WBS262168 WLO262168 WVK262168 C262179 IY262179 SU262179 ACQ262179 AMM262179 AWI262179 BGE262179 BQA262179 BZW262179 CJS262179 CTO262179 DDK262179 DNG262179 DXC262179 EGY262179 EQU262179 FAQ262179 FKM262179 FUI262179 GEE262179 GOA262179 GXW262179 HHS262179 HRO262179 IBK262179 ILG262179 IVC262179 JEY262179 JOU262179 JYQ262179 KIM262179 KSI262179 LCE262179 LMA262179 LVW262179 MFS262179 MPO262179 MZK262179 NJG262179 NTC262179 OCY262179 OMU262179 OWQ262179 PGM262179 PQI262179 QAE262179 QKA262179 QTW262179 RDS262179 RNO262179 RXK262179 SHG262179 SRC262179 TAY262179 TKU262179 TUQ262179 UEM262179 UOI262179 UYE262179 VIA262179 VRW262179 WBS262179 WLO262179 WVK262179 C262190 IY262190 SU262190 ACQ262190 AMM262190 AWI262190 BGE262190 BQA262190 BZW262190 CJS262190 CTO262190 DDK262190 DNG262190 DXC262190 EGY262190 EQU262190 FAQ262190 FKM262190 FUI262190 GEE262190 GOA262190 GXW262190 HHS262190 HRO262190 IBK262190 ILG262190 IVC262190 JEY262190 JOU262190 JYQ262190 KIM262190 KSI262190 LCE262190 LMA262190 LVW262190 MFS262190 MPO262190 MZK262190 NJG262190 NTC262190 OCY262190 OMU262190 OWQ262190 PGM262190 PQI262190 QAE262190 QKA262190 QTW262190 RDS262190 RNO262190 RXK262190 SHG262190 SRC262190 TAY262190 TKU262190 TUQ262190 UEM262190 UOI262190 UYE262190 VIA262190 VRW262190 WBS262190 WLO262190 WVK262190 C327592 IY327592 SU327592 ACQ327592 AMM327592 AWI327592 BGE327592 BQA327592 BZW327592 CJS327592 CTO327592 DDK327592 DNG327592 DXC327592 EGY327592 EQU327592 FAQ327592 FKM327592 FUI327592 GEE327592 GOA327592 GXW327592 HHS327592 HRO327592 IBK327592 ILG327592 IVC327592 JEY327592 JOU327592 JYQ327592 KIM327592 KSI327592 LCE327592 LMA327592 LVW327592 MFS327592 MPO327592 MZK327592 NJG327592 NTC327592 OCY327592 OMU327592 OWQ327592 PGM327592 PQI327592 QAE327592 QKA327592 QTW327592 RDS327592 RNO327592 RXK327592 SHG327592 SRC327592 TAY327592 TKU327592 TUQ327592 UEM327592 UOI327592 UYE327592 VIA327592 VRW327592 WBS327592 WLO327592 WVK327592 C327605 IY327605 SU327605 ACQ327605 AMM327605 AWI327605 BGE327605 BQA327605 BZW327605 CJS327605 CTO327605 DDK327605 DNG327605 DXC327605 EGY327605 EQU327605 FAQ327605 FKM327605 FUI327605 GEE327605 GOA327605 GXW327605 HHS327605 HRO327605 IBK327605 ILG327605 IVC327605 JEY327605 JOU327605 JYQ327605 KIM327605 KSI327605 LCE327605 LMA327605 LVW327605 MFS327605 MPO327605 MZK327605 NJG327605 NTC327605 OCY327605 OMU327605 OWQ327605 PGM327605 PQI327605 QAE327605 QKA327605 QTW327605 RDS327605 RNO327605 RXK327605 SHG327605 SRC327605 TAY327605 TKU327605 TUQ327605 UEM327605 UOI327605 UYE327605 VIA327605 VRW327605 WBS327605 WLO327605 WVK327605 C327616 IY327616 SU327616 ACQ327616 AMM327616 AWI327616 BGE327616 BQA327616 BZW327616 CJS327616 CTO327616 DDK327616 DNG327616 DXC327616 EGY327616 EQU327616 FAQ327616 FKM327616 FUI327616 GEE327616 GOA327616 GXW327616 HHS327616 HRO327616 IBK327616 ILG327616 IVC327616 JEY327616 JOU327616 JYQ327616 KIM327616 KSI327616 LCE327616 LMA327616 LVW327616 MFS327616 MPO327616 MZK327616 NJG327616 NTC327616 OCY327616 OMU327616 OWQ327616 PGM327616 PQI327616 QAE327616 QKA327616 QTW327616 RDS327616 RNO327616 RXK327616 SHG327616 SRC327616 TAY327616 TKU327616 TUQ327616 UEM327616 UOI327616 UYE327616 VIA327616 VRW327616 WBS327616 WLO327616 WVK327616 C327627 IY327627 SU327627 ACQ327627 AMM327627 AWI327627 BGE327627 BQA327627 BZW327627 CJS327627 CTO327627 DDK327627 DNG327627 DXC327627 EGY327627 EQU327627 FAQ327627 FKM327627 FUI327627 GEE327627 GOA327627 GXW327627 HHS327627 HRO327627 IBK327627 ILG327627 IVC327627 JEY327627 JOU327627 JYQ327627 KIM327627 KSI327627 LCE327627 LMA327627 LVW327627 MFS327627 MPO327627 MZK327627 NJG327627 NTC327627 OCY327627 OMU327627 OWQ327627 PGM327627 PQI327627 QAE327627 QKA327627 QTW327627 RDS327627 RNO327627 RXK327627 SHG327627 SRC327627 TAY327627 TKU327627 TUQ327627 UEM327627 UOI327627 UYE327627 VIA327627 VRW327627 WBS327627 WLO327627 WVK327627 C327638 IY327638 SU327638 ACQ327638 AMM327638 AWI327638 BGE327638 BQA327638 BZW327638 CJS327638 CTO327638 DDK327638 DNG327638 DXC327638 EGY327638 EQU327638 FAQ327638 FKM327638 FUI327638 GEE327638 GOA327638 GXW327638 HHS327638 HRO327638 IBK327638 ILG327638 IVC327638 JEY327638 JOU327638 JYQ327638 KIM327638 KSI327638 LCE327638 LMA327638 LVW327638 MFS327638 MPO327638 MZK327638 NJG327638 NTC327638 OCY327638 OMU327638 OWQ327638 PGM327638 PQI327638 QAE327638 QKA327638 QTW327638 RDS327638 RNO327638 RXK327638 SHG327638 SRC327638 TAY327638 TKU327638 TUQ327638 UEM327638 UOI327638 UYE327638 VIA327638 VRW327638 WBS327638 WLO327638 WVK327638 C327649 IY327649 SU327649 ACQ327649 AMM327649 AWI327649 BGE327649 BQA327649 BZW327649 CJS327649 CTO327649 DDK327649 DNG327649 DXC327649 EGY327649 EQU327649 FAQ327649 FKM327649 FUI327649 GEE327649 GOA327649 GXW327649 HHS327649 HRO327649 IBK327649 ILG327649 IVC327649 JEY327649 JOU327649 JYQ327649 KIM327649 KSI327649 LCE327649 LMA327649 LVW327649 MFS327649 MPO327649 MZK327649 NJG327649 NTC327649 OCY327649 OMU327649 OWQ327649 PGM327649 PQI327649 QAE327649 QKA327649 QTW327649 RDS327649 RNO327649 RXK327649 SHG327649 SRC327649 TAY327649 TKU327649 TUQ327649 UEM327649 UOI327649 UYE327649 VIA327649 VRW327649 WBS327649 WLO327649 WVK327649 C327660 IY327660 SU327660 ACQ327660 AMM327660 AWI327660 BGE327660 BQA327660 BZW327660 CJS327660 CTO327660 DDK327660 DNG327660 DXC327660 EGY327660 EQU327660 FAQ327660 FKM327660 FUI327660 GEE327660 GOA327660 GXW327660 HHS327660 HRO327660 IBK327660 ILG327660 IVC327660 JEY327660 JOU327660 JYQ327660 KIM327660 KSI327660 LCE327660 LMA327660 LVW327660 MFS327660 MPO327660 MZK327660 NJG327660 NTC327660 OCY327660 OMU327660 OWQ327660 PGM327660 PQI327660 QAE327660 QKA327660 QTW327660 RDS327660 RNO327660 RXK327660 SHG327660 SRC327660 TAY327660 TKU327660 TUQ327660 UEM327660 UOI327660 UYE327660 VIA327660 VRW327660 WBS327660 WLO327660 WVK327660 C327671 IY327671 SU327671 ACQ327671 AMM327671 AWI327671 BGE327671 BQA327671 BZW327671 CJS327671 CTO327671 DDK327671 DNG327671 DXC327671 EGY327671 EQU327671 FAQ327671 FKM327671 FUI327671 GEE327671 GOA327671 GXW327671 HHS327671 HRO327671 IBK327671 ILG327671 IVC327671 JEY327671 JOU327671 JYQ327671 KIM327671 KSI327671 LCE327671 LMA327671 LVW327671 MFS327671 MPO327671 MZK327671 NJG327671 NTC327671 OCY327671 OMU327671 OWQ327671 PGM327671 PQI327671 QAE327671 QKA327671 QTW327671 RDS327671 RNO327671 RXK327671 SHG327671 SRC327671 TAY327671 TKU327671 TUQ327671 UEM327671 UOI327671 UYE327671 VIA327671 VRW327671 WBS327671 WLO327671 WVK327671 C327682 IY327682 SU327682 ACQ327682 AMM327682 AWI327682 BGE327682 BQA327682 BZW327682 CJS327682 CTO327682 DDK327682 DNG327682 DXC327682 EGY327682 EQU327682 FAQ327682 FKM327682 FUI327682 GEE327682 GOA327682 GXW327682 HHS327682 HRO327682 IBK327682 ILG327682 IVC327682 JEY327682 JOU327682 JYQ327682 KIM327682 KSI327682 LCE327682 LMA327682 LVW327682 MFS327682 MPO327682 MZK327682 NJG327682 NTC327682 OCY327682 OMU327682 OWQ327682 PGM327682 PQI327682 QAE327682 QKA327682 QTW327682 RDS327682 RNO327682 RXK327682 SHG327682 SRC327682 TAY327682 TKU327682 TUQ327682 UEM327682 UOI327682 UYE327682 VIA327682 VRW327682 WBS327682 WLO327682 WVK327682 C327693 IY327693 SU327693 ACQ327693 AMM327693 AWI327693 BGE327693 BQA327693 BZW327693 CJS327693 CTO327693 DDK327693 DNG327693 DXC327693 EGY327693 EQU327693 FAQ327693 FKM327693 FUI327693 GEE327693 GOA327693 GXW327693 HHS327693 HRO327693 IBK327693 ILG327693 IVC327693 JEY327693 JOU327693 JYQ327693 KIM327693 KSI327693 LCE327693 LMA327693 LVW327693 MFS327693 MPO327693 MZK327693 NJG327693 NTC327693 OCY327693 OMU327693 OWQ327693 PGM327693 PQI327693 QAE327693 QKA327693 QTW327693 RDS327693 RNO327693 RXK327693 SHG327693 SRC327693 TAY327693 TKU327693 TUQ327693 UEM327693 UOI327693 UYE327693 VIA327693 VRW327693 WBS327693 WLO327693 WVK327693 C327704 IY327704 SU327704 ACQ327704 AMM327704 AWI327704 BGE327704 BQA327704 BZW327704 CJS327704 CTO327704 DDK327704 DNG327704 DXC327704 EGY327704 EQU327704 FAQ327704 FKM327704 FUI327704 GEE327704 GOA327704 GXW327704 HHS327704 HRO327704 IBK327704 ILG327704 IVC327704 JEY327704 JOU327704 JYQ327704 KIM327704 KSI327704 LCE327704 LMA327704 LVW327704 MFS327704 MPO327704 MZK327704 NJG327704 NTC327704 OCY327704 OMU327704 OWQ327704 PGM327704 PQI327704 QAE327704 QKA327704 QTW327704 RDS327704 RNO327704 RXK327704 SHG327704 SRC327704 TAY327704 TKU327704 TUQ327704 UEM327704 UOI327704 UYE327704 VIA327704 VRW327704 WBS327704 WLO327704 WVK327704 C327715 IY327715 SU327715 ACQ327715 AMM327715 AWI327715 BGE327715 BQA327715 BZW327715 CJS327715 CTO327715 DDK327715 DNG327715 DXC327715 EGY327715 EQU327715 FAQ327715 FKM327715 FUI327715 GEE327715 GOA327715 GXW327715 HHS327715 HRO327715 IBK327715 ILG327715 IVC327715 JEY327715 JOU327715 JYQ327715 KIM327715 KSI327715 LCE327715 LMA327715 LVW327715 MFS327715 MPO327715 MZK327715 NJG327715 NTC327715 OCY327715 OMU327715 OWQ327715 PGM327715 PQI327715 QAE327715 QKA327715 QTW327715 RDS327715 RNO327715 RXK327715 SHG327715 SRC327715 TAY327715 TKU327715 TUQ327715 UEM327715 UOI327715 UYE327715 VIA327715 VRW327715 WBS327715 WLO327715 WVK327715 C327726 IY327726 SU327726 ACQ327726 AMM327726 AWI327726 BGE327726 BQA327726 BZW327726 CJS327726 CTO327726 DDK327726 DNG327726 DXC327726 EGY327726 EQU327726 FAQ327726 FKM327726 FUI327726 GEE327726 GOA327726 GXW327726 HHS327726 HRO327726 IBK327726 ILG327726 IVC327726 JEY327726 JOU327726 JYQ327726 KIM327726 KSI327726 LCE327726 LMA327726 LVW327726 MFS327726 MPO327726 MZK327726 NJG327726 NTC327726 OCY327726 OMU327726 OWQ327726 PGM327726 PQI327726 QAE327726 QKA327726 QTW327726 RDS327726 RNO327726 RXK327726 SHG327726 SRC327726 TAY327726 TKU327726 TUQ327726 UEM327726 UOI327726 UYE327726 VIA327726 VRW327726 WBS327726 WLO327726 WVK327726 C393128 IY393128 SU393128 ACQ393128 AMM393128 AWI393128 BGE393128 BQA393128 BZW393128 CJS393128 CTO393128 DDK393128 DNG393128 DXC393128 EGY393128 EQU393128 FAQ393128 FKM393128 FUI393128 GEE393128 GOA393128 GXW393128 HHS393128 HRO393128 IBK393128 ILG393128 IVC393128 JEY393128 JOU393128 JYQ393128 KIM393128 KSI393128 LCE393128 LMA393128 LVW393128 MFS393128 MPO393128 MZK393128 NJG393128 NTC393128 OCY393128 OMU393128 OWQ393128 PGM393128 PQI393128 QAE393128 QKA393128 QTW393128 RDS393128 RNO393128 RXK393128 SHG393128 SRC393128 TAY393128 TKU393128 TUQ393128 UEM393128 UOI393128 UYE393128 VIA393128 VRW393128 WBS393128 WLO393128 WVK393128 C393141 IY393141 SU393141 ACQ393141 AMM393141 AWI393141 BGE393141 BQA393141 BZW393141 CJS393141 CTO393141 DDK393141 DNG393141 DXC393141 EGY393141 EQU393141 FAQ393141 FKM393141 FUI393141 GEE393141 GOA393141 GXW393141 HHS393141 HRO393141 IBK393141 ILG393141 IVC393141 JEY393141 JOU393141 JYQ393141 KIM393141 KSI393141 LCE393141 LMA393141 LVW393141 MFS393141 MPO393141 MZK393141 NJG393141 NTC393141 OCY393141 OMU393141 OWQ393141 PGM393141 PQI393141 QAE393141 QKA393141 QTW393141 RDS393141 RNO393141 RXK393141 SHG393141 SRC393141 TAY393141 TKU393141 TUQ393141 UEM393141 UOI393141 UYE393141 VIA393141 VRW393141 WBS393141 WLO393141 WVK393141 C393152 IY393152 SU393152 ACQ393152 AMM393152 AWI393152 BGE393152 BQA393152 BZW393152 CJS393152 CTO393152 DDK393152 DNG393152 DXC393152 EGY393152 EQU393152 FAQ393152 FKM393152 FUI393152 GEE393152 GOA393152 GXW393152 HHS393152 HRO393152 IBK393152 ILG393152 IVC393152 JEY393152 JOU393152 JYQ393152 KIM393152 KSI393152 LCE393152 LMA393152 LVW393152 MFS393152 MPO393152 MZK393152 NJG393152 NTC393152 OCY393152 OMU393152 OWQ393152 PGM393152 PQI393152 QAE393152 QKA393152 QTW393152 RDS393152 RNO393152 RXK393152 SHG393152 SRC393152 TAY393152 TKU393152 TUQ393152 UEM393152 UOI393152 UYE393152 VIA393152 VRW393152 WBS393152 WLO393152 WVK393152 C393163 IY393163 SU393163 ACQ393163 AMM393163 AWI393163 BGE393163 BQA393163 BZW393163 CJS393163 CTO393163 DDK393163 DNG393163 DXC393163 EGY393163 EQU393163 FAQ393163 FKM393163 FUI393163 GEE393163 GOA393163 GXW393163 HHS393163 HRO393163 IBK393163 ILG393163 IVC393163 JEY393163 JOU393163 JYQ393163 KIM393163 KSI393163 LCE393163 LMA393163 LVW393163 MFS393163 MPO393163 MZK393163 NJG393163 NTC393163 OCY393163 OMU393163 OWQ393163 PGM393163 PQI393163 QAE393163 QKA393163 QTW393163 RDS393163 RNO393163 RXK393163 SHG393163 SRC393163 TAY393163 TKU393163 TUQ393163 UEM393163 UOI393163 UYE393163 VIA393163 VRW393163 WBS393163 WLO393163 WVK393163 C393174 IY393174 SU393174 ACQ393174 AMM393174 AWI393174 BGE393174 BQA393174 BZW393174 CJS393174 CTO393174 DDK393174 DNG393174 DXC393174 EGY393174 EQU393174 FAQ393174 FKM393174 FUI393174 GEE393174 GOA393174 GXW393174 HHS393174 HRO393174 IBK393174 ILG393174 IVC393174 JEY393174 JOU393174 JYQ393174 KIM393174 KSI393174 LCE393174 LMA393174 LVW393174 MFS393174 MPO393174 MZK393174 NJG393174 NTC393174 OCY393174 OMU393174 OWQ393174 PGM393174 PQI393174 QAE393174 QKA393174 QTW393174 RDS393174 RNO393174 RXK393174 SHG393174 SRC393174 TAY393174 TKU393174 TUQ393174 UEM393174 UOI393174 UYE393174 VIA393174 VRW393174 WBS393174 WLO393174 WVK393174 C393185 IY393185 SU393185 ACQ393185 AMM393185 AWI393185 BGE393185 BQA393185 BZW393185 CJS393185 CTO393185 DDK393185 DNG393185 DXC393185 EGY393185 EQU393185 FAQ393185 FKM393185 FUI393185 GEE393185 GOA393185 GXW393185 HHS393185 HRO393185 IBK393185 ILG393185 IVC393185 JEY393185 JOU393185 JYQ393185 KIM393185 KSI393185 LCE393185 LMA393185 LVW393185 MFS393185 MPO393185 MZK393185 NJG393185 NTC393185 OCY393185 OMU393185 OWQ393185 PGM393185 PQI393185 QAE393185 QKA393185 QTW393185 RDS393185 RNO393185 RXK393185 SHG393185 SRC393185 TAY393185 TKU393185 TUQ393185 UEM393185 UOI393185 UYE393185 VIA393185 VRW393185 WBS393185 WLO393185 WVK393185 C393196 IY393196 SU393196 ACQ393196 AMM393196 AWI393196 BGE393196 BQA393196 BZW393196 CJS393196 CTO393196 DDK393196 DNG393196 DXC393196 EGY393196 EQU393196 FAQ393196 FKM393196 FUI393196 GEE393196 GOA393196 GXW393196 HHS393196 HRO393196 IBK393196 ILG393196 IVC393196 JEY393196 JOU393196 JYQ393196 KIM393196 KSI393196 LCE393196 LMA393196 LVW393196 MFS393196 MPO393196 MZK393196 NJG393196 NTC393196 OCY393196 OMU393196 OWQ393196 PGM393196 PQI393196 QAE393196 QKA393196 QTW393196 RDS393196 RNO393196 RXK393196 SHG393196 SRC393196 TAY393196 TKU393196 TUQ393196 UEM393196 UOI393196 UYE393196 VIA393196 VRW393196 WBS393196 WLO393196 WVK393196 C393207 IY393207 SU393207 ACQ393207 AMM393207 AWI393207 BGE393207 BQA393207 BZW393207 CJS393207 CTO393207 DDK393207 DNG393207 DXC393207 EGY393207 EQU393207 FAQ393207 FKM393207 FUI393207 GEE393207 GOA393207 GXW393207 HHS393207 HRO393207 IBK393207 ILG393207 IVC393207 JEY393207 JOU393207 JYQ393207 KIM393207 KSI393207 LCE393207 LMA393207 LVW393207 MFS393207 MPO393207 MZK393207 NJG393207 NTC393207 OCY393207 OMU393207 OWQ393207 PGM393207 PQI393207 QAE393207 QKA393207 QTW393207 RDS393207 RNO393207 RXK393207 SHG393207 SRC393207 TAY393207 TKU393207 TUQ393207 UEM393207 UOI393207 UYE393207 VIA393207 VRW393207 WBS393207 WLO393207 WVK393207 C393218 IY393218 SU393218 ACQ393218 AMM393218 AWI393218 BGE393218 BQA393218 BZW393218 CJS393218 CTO393218 DDK393218 DNG393218 DXC393218 EGY393218 EQU393218 FAQ393218 FKM393218 FUI393218 GEE393218 GOA393218 GXW393218 HHS393218 HRO393218 IBK393218 ILG393218 IVC393218 JEY393218 JOU393218 JYQ393218 KIM393218 KSI393218 LCE393218 LMA393218 LVW393218 MFS393218 MPO393218 MZK393218 NJG393218 NTC393218 OCY393218 OMU393218 OWQ393218 PGM393218 PQI393218 QAE393218 QKA393218 QTW393218 RDS393218 RNO393218 RXK393218 SHG393218 SRC393218 TAY393218 TKU393218 TUQ393218 UEM393218 UOI393218 UYE393218 VIA393218 VRW393218 WBS393218 WLO393218 WVK393218 C393229 IY393229 SU393229 ACQ393229 AMM393229 AWI393229 BGE393229 BQA393229 BZW393229 CJS393229 CTO393229 DDK393229 DNG393229 DXC393229 EGY393229 EQU393229 FAQ393229 FKM393229 FUI393229 GEE393229 GOA393229 GXW393229 HHS393229 HRO393229 IBK393229 ILG393229 IVC393229 JEY393229 JOU393229 JYQ393229 KIM393229 KSI393229 LCE393229 LMA393229 LVW393229 MFS393229 MPO393229 MZK393229 NJG393229 NTC393229 OCY393229 OMU393229 OWQ393229 PGM393229 PQI393229 QAE393229 QKA393229 QTW393229 RDS393229 RNO393229 RXK393229 SHG393229 SRC393229 TAY393229 TKU393229 TUQ393229 UEM393229 UOI393229 UYE393229 VIA393229 VRW393229 WBS393229 WLO393229 WVK393229 C393240 IY393240 SU393240 ACQ393240 AMM393240 AWI393240 BGE393240 BQA393240 BZW393240 CJS393240 CTO393240 DDK393240 DNG393240 DXC393240 EGY393240 EQU393240 FAQ393240 FKM393240 FUI393240 GEE393240 GOA393240 GXW393240 HHS393240 HRO393240 IBK393240 ILG393240 IVC393240 JEY393240 JOU393240 JYQ393240 KIM393240 KSI393240 LCE393240 LMA393240 LVW393240 MFS393240 MPO393240 MZK393240 NJG393240 NTC393240 OCY393240 OMU393240 OWQ393240 PGM393240 PQI393240 QAE393240 QKA393240 QTW393240 RDS393240 RNO393240 RXK393240 SHG393240 SRC393240 TAY393240 TKU393240 TUQ393240 UEM393240 UOI393240 UYE393240 VIA393240 VRW393240 WBS393240 WLO393240 WVK393240 C393251 IY393251 SU393251 ACQ393251 AMM393251 AWI393251 BGE393251 BQA393251 BZW393251 CJS393251 CTO393251 DDK393251 DNG393251 DXC393251 EGY393251 EQU393251 FAQ393251 FKM393251 FUI393251 GEE393251 GOA393251 GXW393251 HHS393251 HRO393251 IBK393251 ILG393251 IVC393251 JEY393251 JOU393251 JYQ393251 KIM393251 KSI393251 LCE393251 LMA393251 LVW393251 MFS393251 MPO393251 MZK393251 NJG393251 NTC393251 OCY393251 OMU393251 OWQ393251 PGM393251 PQI393251 QAE393251 QKA393251 QTW393251 RDS393251 RNO393251 RXK393251 SHG393251 SRC393251 TAY393251 TKU393251 TUQ393251 UEM393251 UOI393251 UYE393251 VIA393251 VRW393251 WBS393251 WLO393251 WVK393251 C393262 IY393262 SU393262 ACQ393262 AMM393262 AWI393262 BGE393262 BQA393262 BZW393262 CJS393262 CTO393262 DDK393262 DNG393262 DXC393262 EGY393262 EQU393262 FAQ393262 FKM393262 FUI393262 GEE393262 GOA393262 GXW393262 HHS393262 HRO393262 IBK393262 ILG393262 IVC393262 JEY393262 JOU393262 JYQ393262 KIM393262 KSI393262 LCE393262 LMA393262 LVW393262 MFS393262 MPO393262 MZK393262 NJG393262 NTC393262 OCY393262 OMU393262 OWQ393262 PGM393262 PQI393262 QAE393262 QKA393262 QTW393262 RDS393262 RNO393262 RXK393262 SHG393262 SRC393262 TAY393262 TKU393262 TUQ393262 UEM393262 UOI393262 UYE393262 VIA393262 VRW393262 WBS393262 WLO393262 WVK393262 C458664 IY458664 SU458664 ACQ458664 AMM458664 AWI458664 BGE458664 BQA458664 BZW458664 CJS458664 CTO458664 DDK458664 DNG458664 DXC458664 EGY458664 EQU458664 FAQ458664 FKM458664 FUI458664 GEE458664 GOA458664 GXW458664 HHS458664 HRO458664 IBK458664 ILG458664 IVC458664 JEY458664 JOU458664 JYQ458664 KIM458664 KSI458664 LCE458664 LMA458664 LVW458664 MFS458664 MPO458664 MZK458664 NJG458664 NTC458664 OCY458664 OMU458664 OWQ458664 PGM458664 PQI458664 QAE458664 QKA458664 QTW458664 RDS458664 RNO458664 RXK458664 SHG458664 SRC458664 TAY458664 TKU458664 TUQ458664 UEM458664 UOI458664 UYE458664 VIA458664 VRW458664 WBS458664 WLO458664 WVK458664 C458677 IY458677 SU458677 ACQ458677 AMM458677 AWI458677 BGE458677 BQA458677 BZW458677 CJS458677 CTO458677 DDK458677 DNG458677 DXC458677 EGY458677 EQU458677 FAQ458677 FKM458677 FUI458677 GEE458677 GOA458677 GXW458677 HHS458677 HRO458677 IBK458677 ILG458677 IVC458677 JEY458677 JOU458677 JYQ458677 KIM458677 KSI458677 LCE458677 LMA458677 LVW458677 MFS458677 MPO458677 MZK458677 NJG458677 NTC458677 OCY458677 OMU458677 OWQ458677 PGM458677 PQI458677 QAE458677 QKA458677 QTW458677 RDS458677 RNO458677 RXK458677 SHG458677 SRC458677 TAY458677 TKU458677 TUQ458677 UEM458677 UOI458677 UYE458677 VIA458677 VRW458677 WBS458677 WLO458677 WVK458677 C458688 IY458688 SU458688 ACQ458688 AMM458688 AWI458688 BGE458688 BQA458688 BZW458688 CJS458688 CTO458688 DDK458688 DNG458688 DXC458688 EGY458688 EQU458688 FAQ458688 FKM458688 FUI458688 GEE458688 GOA458688 GXW458688 HHS458688 HRO458688 IBK458688 ILG458688 IVC458688 JEY458688 JOU458688 JYQ458688 KIM458688 KSI458688 LCE458688 LMA458688 LVW458688 MFS458688 MPO458688 MZK458688 NJG458688 NTC458688 OCY458688 OMU458688 OWQ458688 PGM458688 PQI458688 QAE458688 QKA458688 QTW458688 RDS458688 RNO458688 RXK458688 SHG458688 SRC458688 TAY458688 TKU458688 TUQ458688 UEM458688 UOI458688 UYE458688 VIA458688 VRW458688 WBS458688 WLO458688 WVK458688 C458699 IY458699 SU458699 ACQ458699 AMM458699 AWI458699 BGE458699 BQA458699 BZW458699 CJS458699 CTO458699 DDK458699 DNG458699 DXC458699 EGY458699 EQU458699 FAQ458699 FKM458699 FUI458699 GEE458699 GOA458699 GXW458699 HHS458699 HRO458699 IBK458699 ILG458699 IVC458699 JEY458699 JOU458699 JYQ458699 KIM458699 KSI458699 LCE458699 LMA458699 LVW458699 MFS458699 MPO458699 MZK458699 NJG458699 NTC458699 OCY458699 OMU458699 OWQ458699 PGM458699 PQI458699 QAE458699 QKA458699 QTW458699 RDS458699 RNO458699 RXK458699 SHG458699 SRC458699 TAY458699 TKU458699 TUQ458699 UEM458699 UOI458699 UYE458699 VIA458699 VRW458699 WBS458699 WLO458699 WVK458699 C458710 IY458710 SU458710 ACQ458710 AMM458710 AWI458710 BGE458710 BQA458710 BZW458710 CJS458710 CTO458710 DDK458710 DNG458710 DXC458710 EGY458710 EQU458710 FAQ458710 FKM458710 FUI458710 GEE458710 GOA458710 GXW458710 HHS458710 HRO458710 IBK458710 ILG458710 IVC458710 JEY458710 JOU458710 JYQ458710 KIM458710 KSI458710 LCE458710 LMA458710 LVW458710 MFS458710 MPO458710 MZK458710 NJG458710 NTC458710 OCY458710 OMU458710 OWQ458710 PGM458710 PQI458710 QAE458710 QKA458710 QTW458710 RDS458710 RNO458710 RXK458710 SHG458710 SRC458710 TAY458710 TKU458710 TUQ458710 UEM458710 UOI458710 UYE458710 VIA458710 VRW458710 WBS458710 WLO458710 WVK458710 C458721 IY458721 SU458721 ACQ458721 AMM458721 AWI458721 BGE458721 BQA458721 BZW458721 CJS458721 CTO458721 DDK458721 DNG458721 DXC458721 EGY458721 EQU458721 FAQ458721 FKM458721 FUI458721 GEE458721 GOA458721 GXW458721 HHS458721 HRO458721 IBK458721 ILG458721 IVC458721 JEY458721 JOU458721 JYQ458721 KIM458721 KSI458721 LCE458721 LMA458721 LVW458721 MFS458721 MPO458721 MZK458721 NJG458721 NTC458721 OCY458721 OMU458721 OWQ458721 PGM458721 PQI458721 QAE458721 QKA458721 QTW458721 RDS458721 RNO458721 RXK458721 SHG458721 SRC458721 TAY458721 TKU458721 TUQ458721 UEM458721 UOI458721 UYE458721 VIA458721 VRW458721 WBS458721 WLO458721 WVK458721 C458732 IY458732 SU458732 ACQ458732 AMM458732 AWI458732 BGE458732 BQA458732 BZW458732 CJS458732 CTO458732 DDK458732 DNG458732 DXC458732 EGY458732 EQU458732 FAQ458732 FKM458732 FUI458732 GEE458732 GOA458732 GXW458732 HHS458732 HRO458732 IBK458732 ILG458732 IVC458732 JEY458732 JOU458732 JYQ458732 KIM458732 KSI458732 LCE458732 LMA458732 LVW458732 MFS458732 MPO458732 MZK458732 NJG458732 NTC458732 OCY458732 OMU458732 OWQ458732 PGM458732 PQI458732 QAE458732 QKA458732 QTW458732 RDS458732 RNO458732 RXK458732 SHG458732 SRC458732 TAY458732 TKU458732 TUQ458732 UEM458732 UOI458732 UYE458732 VIA458732 VRW458732 WBS458732 WLO458732 WVK458732 C458743 IY458743 SU458743 ACQ458743 AMM458743 AWI458743 BGE458743 BQA458743 BZW458743 CJS458743 CTO458743 DDK458743 DNG458743 DXC458743 EGY458743 EQU458743 FAQ458743 FKM458743 FUI458743 GEE458743 GOA458743 GXW458743 HHS458743 HRO458743 IBK458743 ILG458743 IVC458743 JEY458743 JOU458743 JYQ458743 KIM458743 KSI458743 LCE458743 LMA458743 LVW458743 MFS458743 MPO458743 MZK458743 NJG458743 NTC458743 OCY458743 OMU458743 OWQ458743 PGM458743 PQI458743 QAE458743 QKA458743 QTW458743 RDS458743 RNO458743 RXK458743 SHG458743 SRC458743 TAY458743 TKU458743 TUQ458743 UEM458743 UOI458743 UYE458743 VIA458743 VRW458743 WBS458743 WLO458743 WVK458743 C458754 IY458754 SU458754 ACQ458754 AMM458754 AWI458754 BGE458754 BQA458754 BZW458754 CJS458754 CTO458754 DDK458754 DNG458754 DXC458754 EGY458754 EQU458754 FAQ458754 FKM458754 FUI458754 GEE458754 GOA458754 GXW458754 HHS458754 HRO458754 IBK458754 ILG458754 IVC458754 JEY458754 JOU458754 JYQ458754 KIM458754 KSI458754 LCE458754 LMA458754 LVW458754 MFS458754 MPO458754 MZK458754 NJG458754 NTC458754 OCY458754 OMU458754 OWQ458754 PGM458754 PQI458754 QAE458754 QKA458754 QTW458754 RDS458754 RNO458754 RXK458754 SHG458754 SRC458754 TAY458754 TKU458754 TUQ458754 UEM458754 UOI458754 UYE458754 VIA458754 VRW458754 WBS458754 WLO458754 WVK458754 C458765 IY458765 SU458765 ACQ458765 AMM458765 AWI458765 BGE458765 BQA458765 BZW458765 CJS458765 CTO458765 DDK458765 DNG458765 DXC458765 EGY458765 EQU458765 FAQ458765 FKM458765 FUI458765 GEE458765 GOA458765 GXW458765 HHS458765 HRO458765 IBK458765 ILG458765 IVC458765 JEY458765 JOU458765 JYQ458765 KIM458765 KSI458765 LCE458765 LMA458765 LVW458765 MFS458765 MPO458765 MZK458765 NJG458765 NTC458765 OCY458765 OMU458765 OWQ458765 PGM458765 PQI458765 QAE458765 QKA458765 QTW458765 RDS458765 RNO458765 RXK458765 SHG458765 SRC458765 TAY458765 TKU458765 TUQ458765 UEM458765 UOI458765 UYE458765 VIA458765 VRW458765 WBS458765 WLO458765 WVK458765 C458776 IY458776 SU458776 ACQ458776 AMM458776 AWI458776 BGE458776 BQA458776 BZW458776 CJS458776 CTO458776 DDK458776 DNG458776 DXC458776 EGY458776 EQU458776 FAQ458776 FKM458776 FUI458776 GEE458776 GOA458776 GXW458776 HHS458776 HRO458776 IBK458776 ILG458776 IVC458776 JEY458776 JOU458776 JYQ458776 KIM458776 KSI458776 LCE458776 LMA458776 LVW458776 MFS458776 MPO458776 MZK458776 NJG458776 NTC458776 OCY458776 OMU458776 OWQ458776 PGM458776 PQI458776 QAE458776 QKA458776 QTW458776 RDS458776 RNO458776 RXK458776 SHG458776 SRC458776 TAY458776 TKU458776 TUQ458776 UEM458776 UOI458776 UYE458776 VIA458776 VRW458776 WBS458776 WLO458776 WVK458776 C458787 IY458787 SU458787 ACQ458787 AMM458787 AWI458787 BGE458787 BQA458787 BZW458787 CJS458787 CTO458787 DDK458787 DNG458787 DXC458787 EGY458787 EQU458787 FAQ458787 FKM458787 FUI458787 GEE458787 GOA458787 GXW458787 HHS458787 HRO458787 IBK458787 ILG458787 IVC458787 JEY458787 JOU458787 JYQ458787 KIM458787 KSI458787 LCE458787 LMA458787 LVW458787 MFS458787 MPO458787 MZK458787 NJG458787 NTC458787 OCY458787 OMU458787 OWQ458787 PGM458787 PQI458787 QAE458787 QKA458787 QTW458787 RDS458787 RNO458787 RXK458787 SHG458787 SRC458787 TAY458787 TKU458787 TUQ458787 UEM458787 UOI458787 UYE458787 VIA458787 VRW458787 WBS458787 WLO458787 WVK458787 C458798 IY458798 SU458798 ACQ458798 AMM458798 AWI458798 BGE458798 BQA458798 BZW458798 CJS458798 CTO458798 DDK458798 DNG458798 DXC458798 EGY458798 EQU458798 FAQ458798 FKM458798 FUI458798 GEE458798 GOA458798 GXW458798 HHS458798 HRO458798 IBK458798 ILG458798 IVC458798 JEY458798 JOU458798 JYQ458798 KIM458798 KSI458798 LCE458798 LMA458798 LVW458798 MFS458798 MPO458798 MZK458798 NJG458798 NTC458798 OCY458798 OMU458798 OWQ458798 PGM458798 PQI458798 QAE458798 QKA458798 QTW458798 RDS458798 RNO458798 RXK458798 SHG458798 SRC458798 TAY458798 TKU458798 TUQ458798 UEM458798 UOI458798 UYE458798 VIA458798 VRW458798 WBS458798 WLO458798 WVK458798 C524200 IY524200 SU524200 ACQ524200 AMM524200 AWI524200 BGE524200 BQA524200 BZW524200 CJS524200 CTO524200 DDK524200 DNG524200 DXC524200 EGY524200 EQU524200 FAQ524200 FKM524200 FUI524200 GEE524200 GOA524200 GXW524200 HHS524200 HRO524200 IBK524200 ILG524200 IVC524200 JEY524200 JOU524200 JYQ524200 KIM524200 KSI524200 LCE524200 LMA524200 LVW524200 MFS524200 MPO524200 MZK524200 NJG524200 NTC524200 OCY524200 OMU524200 OWQ524200 PGM524200 PQI524200 QAE524200 QKA524200 QTW524200 RDS524200 RNO524200 RXK524200 SHG524200 SRC524200 TAY524200 TKU524200 TUQ524200 UEM524200 UOI524200 UYE524200 VIA524200 VRW524200 WBS524200 WLO524200 WVK524200 C524213 IY524213 SU524213 ACQ524213 AMM524213 AWI524213 BGE524213 BQA524213 BZW524213 CJS524213 CTO524213 DDK524213 DNG524213 DXC524213 EGY524213 EQU524213 FAQ524213 FKM524213 FUI524213 GEE524213 GOA524213 GXW524213 HHS524213 HRO524213 IBK524213 ILG524213 IVC524213 JEY524213 JOU524213 JYQ524213 KIM524213 KSI524213 LCE524213 LMA524213 LVW524213 MFS524213 MPO524213 MZK524213 NJG524213 NTC524213 OCY524213 OMU524213 OWQ524213 PGM524213 PQI524213 QAE524213 QKA524213 QTW524213 RDS524213 RNO524213 RXK524213 SHG524213 SRC524213 TAY524213 TKU524213 TUQ524213 UEM524213 UOI524213 UYE524213 VIA524213 VRW524213 WBS524213 WLO524213 WVK524213 C524224 IY524224 SU524224 ACQ524224 AMM524224 AWI524224 BGE524224 BQA524224 BZW524224 CJS524224 CTO524224 DDK524224 DNG524224 DXC524224 EGY524224 EQU524224 FAQ524224 FKM524224 FUI524224 GEE524224 GOA524224 GXW524224 HHS524224 HRO524224 IBK524224 ILG524224 IVC524224 JEY524224 JOU524224 JYQ524224 KIM524224 KSI524224 LCE524224 LMA524224 LVW524224 MFS524224 MPO524224 MZK524224 NJG524224 NTC524224 OCY524224 OMU524224 OWQ524224 PGM524224 PQI524224 QAE524224 QKA524224 QTW524224 RDS524224 RNO524224 RXK524224 SHG524224 SRC524224 TAY524224 TKU524224 TUQ524224 UEM524224 UOI524224 UYE524224 VIA524224 VRW524224 WBS524224 WLO524224 WVK524224 C524235 IY524235 SU524235 ACQ524235 AMM524235 AWI524235 BGE524235 BQA524235 BZW524235 CJS524235 CTO524235 DDK524235 DNG524235 DXC524235 EGY524235 EQU524235 FAQ524235 FKM524235 FUI524235 GEE524235 GOA524235 GXW524235 HHS524235 HRO524235 IBK524235 ILG524235 IVC524235 JEY524235 JOU524235 JYQ524235 KIM524235 KSI524235 LCE524235 LMA524235 LVW524235 MFS524235 MPO524235 MZK524235 NJG524235 NTC524235 OCY524235 OMU524235 OWQ524235 PGM524235 PQI524235 QAE524235 QKA524235 QTW524235 RDS524235 RNO524235 RXK524235 SHG524235 SRC524235 TAY524235 TKU524235 TUQ524235 UEM524235 UOI524235 UYE524235 VIA524235 VRW524235 WBS524235 WLO524235 WVK524235 C524246 IY524246 SU524246 ACQ524246 AMM524246 AWI524246 BGE524246 BQA524246 BZW524246 CJS524246 CTO524246 DDK524246 DNG524246 DXC524246 EGY524246 EQU524246 FAQ524246 FKM524246 FUI524246 GEE524246 GOA524246 GXW524246 HHS524246 HRO524246 IBK524246 ILG524246 IVC524246 JEY524246 JOU524246 JYQ524246 KIM524246 KSI524246 LCE524246 LMA524246 LVW524246 MFS524246 MPO524246 MZK524246 NJG524246 NTC524246 OCY524246 OMU524246 OWQ524246 PGM524246 PQI524246 QAE524246 QKA524246 QTW524246 RDS524246 RNO524246 RXK524246 SHG524246 SRC524246 TAY524246 TKU524246 TUQ524246 UEM524246 UOI524246 UYE524246 VIA524246 VRW524246 WBS524246 WLO524246 WVK524246 C524257 IY524257 SU524257 ACQ524257 AMM524257 AWI524257 BGE524257 BQA524257 BZW524257 CJS524257 CTO524257 DDK524257 DNG524257 DXC524257 EGY524257 EQU524257 FAQ524257 FKM524257 FUI524257 GEE524257 GOA524257 GXW524257 HHS524257 HRO524257 IBK524257 ILG524257 IVC524257 JEY524257 JOU524257 JYQ524257 KIM524257 KSI524257 LCE524257 LMA524257 LVW524257 MFS524257 MPO524257 MZK524257 NJG524257 NTC524257 OCY524257 OMU524257 OWQ524257 PGM524257 PQI524257 QAE524257 QKA524257 QTW524257 RDS524257 RNO524257 RXK524257 SHG524257 SRC524257 TAY524257 TKU524257 TUQ524257 UEM524257 UOI524257 UYE524257 VIA524257 VRW524257 WBS524257 WLO524257 WVK524257 C524268 IY524268 SU524268 ACQ524268 AMM524268 AWI524268 BGE524268 BQA524268 BZW524268 CJS524268 CTO524268 DDK524268 DNG524268 DXC524268 EGY524268 EQU524268 FAQ524268 FKM524268 FUI524268 GEE524268 GOA524268 GXW524268 HHS524268 HRO524268 IBK524268 ILG524268 IVC524268 JEY524268 JOU524268 JYQ524268 KIM524268 KSI524268 LCE524268 LMA524268 LVW524268 MFS524268 MPO524268 MZK524268 NJG524268 NTC524268 OCY524268 OMU524268 OWQ524268 PGM524268 PQI524268 QAE524268 QKA524268 QTW524268 RDS524268 RNO524268 RXK524268 SHG524268 SRC524268 TAY524268 TKU524268 TUQ524268 UEM524268 UOI524268 UYE524268 VIA524268 VRW524268 WBS524268 WLO524268 WVK524268 C524279 IY524279 SU524279 ACQ524279 AMM524279 AWI524279 BGE524279 BQA524279 BZW524279 CJS524279 CTO524279 DDK524279 DNG524279 DXC524279 EGY524279 EQU524279 FAQ524279 FKM524279 FUI524279 GEE524279 GOA524279 GXW524279 HHS524279 HRO524279 IBK524279 ILG524279 IVC524279 JEY524279 JOU524279 JYQ524279 KIM524279 KSI524279 LCE524279 LMA524279 LVW524279 MFS524279 MPO524279 MZK524279 NJG524279 NTC524279 OCY524279 OMU524279 OWQ524279 PGM524279 PQI524279 QAE524279 QKA524279 QTW524279 RDS524279 RNO524279 RXK524279 SHG524279 SRC524279 TAY524279 TKU524279 TUQ524279 UEM524279 UOI524279 UYE524279 VIA524279 VRW524279 WBS524279 WLO524279 WVK524279 C524290 IY524290 SU524290 ACQ524290 AMM524290 AWI524290 BGE524290 BQA524290 BZW524290 CJS524290 CTO524290 DDK524290 DNG524290 DXC524290 EGY524290 EQU524290 FAQ524290 FKM524290 FUI524290 GEE524290 GOA524290 GXW524290 HHS524290 HRO524290 IBK524290 ILG524290 IVC524290 JEY524290 JOU524290 JYQ524290 KIM524290 KSI524290 LCE524290 LMA524290 LVW524290 MFS524290 MPO524290 MZK524290 NJG524290 NTC524290 OCY524290 OMU524290 OWQ524290 PGM524290 PQI524290 QAE524290 QKA524290 QTW524290 RDS524290 RNO524290 RXK524290 SHG524290 SRC524290 TAY524290 TKU524290 TUQ524290 UEM524290 UOI524290 UYE524290 VIA524290 VRW524290 WBS524290 WLO524290 WVK524290 C524301 IY524301 SU524301 ACQ524301 AMM524301 AWI524301 BGE524301 BQA524301 BZW524301 CJS524301 CTO524301 DDK524301 DNG524301 DXC524301 EGY524301 EQU524301 FAQ524301 FKM524301 FUI524301 GEE524301 GOA524301 GXW524301 HHS524301 HRO524301 IBK524301 ILG524301 IVC524301 JEY524301 JOU524301 JYQ524301 KIM524301 KSI524301 LCE524301 LMA524301 LVW524301 MFS524301 MPO524301 MZK524301 NJG524301 NTC524301 OCY524301 OMU524301 OWQ524301 PGM524301 PQI524301 QAE524301 QKA524301 QTW524301 RDS524301 RNO524301 RXK524301 SHG524301 SRC524301 TAY524301 TKU524301 TUQ524301 UEM524301 UOI524301 UYE524301 VIA524301 VRW524301 WBS524301 WLO524301 WVK524301 C524312 IY524312 SU524312 ACQ524312 AMM524312 AWI524312 BGE524312 BQA524312 BZW524312 CJS524312 CTO524312 DDK524312 DNG524312 DXC524312 EGY524312 EQU524312 FAQ524312 FKM524312 FUI524312 GEE524312 GOA524312 GXW524312 HHS524312 HRO524312 IBK524312 ILG524312 IVC524312 JEY524312 JOU524312 JYQ524312 KIM524312 KSI524312 LCE524312 LMA524312 LVW524312 MFS524312 MPO524312 MZK524312 NJG524312 NTC524312 OCY524312 OMU524312 OWQ524312 PGM524312 PQI524312 QAE524312 QKA524312 QTW524312 RDS524312 RNO524312 RXK524312 SHG524312 SRC524312 TAY524312 TKU524312 TUQ524312 UEM524312 UOI524312 UYE524312 VIA524312 VRW524312 WBS524312 WLO524312 WVK524312 C524323 IY524323 SU524323 ACQ524323 AMM524323 AWI524323 BGE524323 BQA524323 BZW524323 CJS524323 CTO524323 DDK524323 DNG524323 DXC524323 EGY524323 EQU524323 FAQ524323 FKM524323 FUI524323 GEE524323 GOA524323 GXW524323 HHS524323 HRO524323 IBK524323 ILG524323 IVC524323 JEY524323 JOU524323 JYQ524323 KIM524323 KSI524323 LCE524323 LMA524323 LVW524323 MFS524323 MPO524323 MZK524323 NJG524323 NTC524323 OCY524323 OMU524323 OWQ524323 PGM524323 PQI524323 QAE524323 QKA524323 QTW524323 RDS524323 RNO524323 RXK524323 SHG524323 SRC524323 TAY524323 TKU524323 TUQ524323 UEM524323 UOI524323 UYE524323 VIA524323 VRW524323 WBS524323 WLO524323 WVK524323 C524334 IY524334 SU524334 ACQ524334 AMM524334 AWI524334 BGE524334 BQA524334 BZW524334 CJS524334 CTO524334 DDK524334 DNG524334 DXC524334 EGY524334 EQU524334 FAQ524334 FKM524334 FUI524334 GEE524334 GOA524334 GXW524334 HHS524334 HRO524334 IBK524334 ILG524334 IVC524334 JEY524334 JOU524334 JYQ524334 KIM524334 KSI524334 LCE524334 LMA524334 LVW524334 MFS524334 MPO524334 MZK524334 NJG524334 NTC524334 OCY524334 OMU524334 OWQ524334 PGM524334 PQI524334 QAE524334 QKA524334 QTW524334 RDS524334 RNO524334 RXK524334 SHG524334 SRC524334 TAY524334 TKU524334 TUQ524334 UEM524334 UOI524334 UYE524334 VIA524334 VRW524334 WBS524334 WLO524334 WVK524334 C589736 IY589736 SU589736 ACQ589736 AMM589736 AWI589736 BGE589736 BQA589736 BZW589736 CJS589736 CTO589736 DDK589736 DNG589736 DXC589736 EGY589736 EQU589736 FAQ589736 FKM589736 FUI589736 GEE589736 GOA589736 GXW589736 HHS589736 HRO589736 IBK589736 ILG589736 IVC589736 JEY589736 JOU589736 JYQ589736 KIM589736 KSI589736 LCE589736 LMA589736 LVW589736 MFS589736 MPO589736 MZK589736 NJG589736 NTC589736 OCY589736 OMU589736 OWQ589736 PGM589736 PQI589736 QAE589736 QKA589736 QTW589736 RDS589736 RNO589736 RXK589736 SHG589736 SRC589736 TAY589736 TKU589736 TUQ589736 UEM589736 UOI589736 UYE589736 VIA589736 VRW589736 WBS589736 WLO589736 WVK589736 C589749 IY589749 SU589749 ACQ589749 AMM589749 AWI589749 BGE589749 BQA589749 BZW589749 CJS589749 CTO589749 DDK589749 DNG589749 DXC589749 EGY589749 EQU589749 FAQ589749 FKM589749 FUI589749 GEE589749 GOA589749 GXW589749 HHS589749 HRO589749 IBK589749 ILG589749 IVC589749 JEY589749 JOU589749 JYQ589749 KIM589749 KSI589749 LCE589749 LMA589749 LVW589749 MFS589749 MPO589749 MZK589749 NJG589749 NTC589749 OCY589749 OMU589749 OWQ589749 PGM589749 PQI589749 QAE589749 QKA589749 QTW589749 RDS589749 RNO589749 RXK589749 SHG589749 SRC589749 TAY589749 TKU589749 TUQ589749 UEM589749 UOI589749 UYE589749 VIA589749 VRW589749 WBS589749 WLO589749 WVK589749 C589760 IY589760 SU589760 ACQ589760 AMM589760 AWI589760 BGE589760 BQA589760 BZW589760 CJS589760 CTO589760 DDK589760 DNG589760 DXC589760 EGY589760 EQU589760 FAQ589760 FKM589760 FUI589760 GEE589760 GOA589760 GXW589760 HHS589760 HRO589760 IBK589760 ILG589760 IVC589760 JEY589760 JOU589760 JYQ589760 KIM589760 KSI589760 LCE589760 LMA589760 LVW589760 MFS589760 MPO589760 MZK589760 NJG589760 NTC589760 OCY589760 OMU589760 OWQ589760 PGM589760 PQI589760 QAE589760 QKA589760 QTW589760 RDS589760 RNO589760 RXK589760 SHG589760 SRC589760 TAY589760 TKU589760 TUQ589760 UEM589760 UOI589760 UYE589760 VIA589760 VRW589760 WBS589760 WLO589760 WVK589760 C589771 IY589771 SU589771 ACQ589771 AMM589771 AWI589771 BGE589771 BQA589771 BZW589771 CJS589771 CTO589771 DDK589771 DNG589771 DXC589771 EGY589771 EQU589771 FAQ589771 FKM589771 FUI589771 GEE589771 GOA589771 GXW589771 HHS589771 HRO589771 IBK589771 ILG589771 IVC589771 JEY589771 JOU589771 JYQ589771 KIM589771 KSI589771 LCE589771 LMA589771 LVW589771 MFS589771 MPO589771 MZK589771 NJG589771 NTC589771 OCY589771 OMU589771 OWQ589771 PGM589771 PQI589771 QAE589771 QKA589771 QTW589771 RDS589771 RNO589771 RXK589771 SHG589771 SRC589771 TAY589771 TKU589771 TUQ589771 UEM589771 UOI589771 UYE589771 VIA589771 VRW589771 WBS589771 WLO589771 WVK589771 C589782 IY589782 SU589782 ACQ589782 AMM589782 AWI589782 BGE589782 BQA589782 BZW589782 CJS589782 CTO589782 DDK589782 DNG589782 DXC589782 EGY589782 EQU589782 FAQ589782 FKM589782 FUI589782 GEE589782 GOA589782 GXW589782 HHS589782 HRO589782 IBK589782 ILG589782 IVC589782 JEY589782 JOU589782 JYQ589782 KIM589782 KSI589782 LCE589782 LMA589782 LVW589782 MFS589782 MPO589782 MZK589782 NJG589782 NTC589782 OCY589782 OMU589782 OWQ589782 PGM589782 PQI589782 QAE589782 QKA589782 QTW589782 RDS589782 RNO589782 RXK589782 SHG589782 SRC589782 TAY589782 TKU589782 TUQ589782 UEM589782 UOI589782 UYE589782 VIA589782 VRW589782 WBS589782 WLO589782 WVK589782 C589793 IY589793 SU589793 ACQ589793 AMM589793 AWI589793 BGE589793 BQA589793 BZW589793 CJS589793 CTO589793 DDK589793 DNG589793 DXC589793 EGY589793 EQU589793 FAQ589793 FKM589793 FUI589793 GEE589793 GOA589793 GXW589793 HHS589793 HRO589793 IBK589793 ILG589793 IVC589793 JEY589793 JOU589793 JYQ589793 KIM589793 KSI589793 LCE589793 LMA589793 LVW589793 MFS589793 MPO589793 MZK589793 NJG589793 NTC589793 OCY589793 OMU589793 OWQ589793 PGM589793 PQI589793 QAE589793 QKA589793 QTW589793 RDS589793 RNO589793 RXK589793 SHG589793 SRC589793 TAY589793 TKU589793 TUQ589793 UEM589793 UOI589793 UYE589793 VIA589793 VRW589793 WBS589793 WLO589793 WVK589793 C589804 IY589804 SU589804 ACQ589804 AMM589804 AWI589804 BGE589804 BQA589804 BZW589804 CJS589804 CTO589804 DDK589804 DNG589804 DXC589804 EGY589804 EQU589804 FAQ589804 FKM589804 FUI589804 GEE589804 GOA589804 GXW589804 HHS589804 HRO589804 IBK589804 ILG589804 IVC589804 JEY589804 JOU589804 JYQ589804 KIM589804 KSI589804 LCE589804 LMA589804 LVW589804 MFS589804 MPO589804 MZK589804 NJG589804 NTC589804 OCY589804 OMU589804 OWQ589804 PGM589804 PQI589804 QAE589804 QKA589804 QTW589804 RDS589804 RNO589804 RXK589804 SHG589804 SRC589804 TAY589804 TKU589804 TUQ589804 UEM589804 UOI589804 UYE589804 VIA589804 VRW589804 WBS589804 WLO589804 WVK589804 C589815 IY589815 SU589815 ACQ589815 AMM589815 AWI589815 BGE589815 BQA589815 BZW589815 CJS589815 CTO589815 DDK589815 DNG589815 DXC589815 EGY589815 EQU589815 FAQ589815 FKM589815 FUI589815 GEE589815 GOA589815 GXW589815 HHS589815 HRO589815 IBK589815 ILG589815 IVC589815 JEY589815 JOU589815 JYQ589815 KIM589815 KSI589815 LCE589815 LMA589815 LVW589815 MFS589815 MPO589815 MZK589815 NJG589815 NTC589815 OCY589815 OMU589815 OWQ589815 PGM589815 PQI589815 QAE589815 QKA589815 QTW589815 RDS589815 RNO589815 RXK589815 SHG589815 SRC589815 TAY589815 TKU589815 TUQ589815 UEM589815 UOI589815 UYE589815 VIA589815 VRW589815 WBS589815 WLO589815 WVK589815 C589826 IY589826 SU589826 ACQ589826 AMM589826 AWI589826 BGE589826 BQA589826 BZW589826 CJS589826 CTO589826 DDK589826 DNG589826 DXC589826 EGY589826 EQU589826 FAQ589826 FKM589826 FUI589826 GEE589826 GOA589826 GXW589826 HHS589826 HRO589826 IBK589826 ILG589826 IVC589826 JEY589826 JOU589826 JYQ589826 KIM589826 KSI589826 LCE589826 LMA589826 LVW589826 MFS589826 MPO589826 MZK589826 NJG589826 NTC589826 OCY589826 OMU589826 OWQ589826 PGM589826 PQI589826 QAE589826 QKA589826 QTW589826 RDS589826 RNO589826 RXK589826 SHG589826 SRC589826 TAY589826 TKU589826 TUQ589826 UEM589826 UOI589826 UYE589826 VIA589826 VRW589826 WBS589826 WLO589826 WVK589826 C589837 IY589837 SU589837 ACQ589837 AMM589837 AWI589837 BGE589837 BQA589837 BZW589837 CJS589837 CTO589837 DDK589837 DNG589837 DXC589837 EGY589837 EQU589837 FAQ589837 FKM589837 FUI589837 GEE589837 GOA589837 GXW589837 HHS589837 HRO589837 IBK589837 ILG589837 IVC589837 JEY589837 JOU589837 JYQ589837 KIM589837 KSI589837 LCE589837 LMA589837 LVW589837 MFS589837 MPO589837 MZK589837 NJG589837 NTC589837 OCY589837 OMU589837 OWQ589837 PGM589837 PQI589837 QAE589837 QKA589837 QTW589837 RDS589837 RNO589837 RXK589837 SHG589837 SRC589837 TAY589837 TKU589837 TUQ589837 UEM589837 UOI589837 UYE589837 VIA589837 VRW589837 WBS589837 WLO589837 WVK589837 C589848 IY589848 SU589848 ACQ589848 AMM589848 AWI589848 BGE589848 BQA589848 BZW589848 CJS589848 CTO589848 DDK589848 DNG589848 DXC589848 EGY589848 EQU589848 FAQ589848 FKM589848 FUI589848 GEE589848 GOA589848 GXW589848 HHS589848 HRO589848 IBK589848 ILG589848 IVC589848 JEY589848 JOU589848 JYQ589848 KIM589848 KSI589848 LCE589848 LMA589848 LVW589848 MFS589848 MPO589848 MZK589848 NJG589848 NTC589848 OCY589848 OMU589848 OWQ589848 PGM589848 PQI589848 QAE589848 QKA589848 QTW589848 RDS589848 RNO589848 RXK589848 SHG589848 SRC589848 TAY589848 TKU589848 TUQ589848 UEM589848 UOI589848 UYE589848 VIA589848 VRW589848 WBS589848 WLO589848 WVK589848 C589859 IY589859 SU589859 ACQ589859 AMM589859 AWI589859 BGE589859 BQA589859 BZW589859 CJS589859 CTO589859 DDK589859 DNG589859 DXC589859 EGY589859 EQU589859 FAQ589859 FKM589859 FUI589859 GEE589859 GOA589859 GXW589859 HHS589859 HRO589859 IBK589859 ILG589859 IVC589859 JEY589859 JOU589859 JYQ589859 KIM589859 KSI589859 LCE589859 LMA589859 LVW589859 MFS589859 MPO589859 MZK589859 NJG589859 NTC589859 OCY589859 OMU589859 OWQ589859 PGM589859 PQI589859 QAE589859 QKA589859 QTW589859 RDS589859 RNO589859 RXK589859 SHG589859 SRC589859 TAY589859 TKU589859 TUQ589859 UEM589859 UOI589859 UYE589859 VIA589859 VRW589859 WBS589859 WLO589859 WVK589859 C589870 IY589870 SU589870 ACQ589870 AMM589870 AWI589870 BGE589870 BQA589870 BZW589870 CJS589870 CTO589870 DDK589870 DNG589870 DXC589870 EGY589870 EQU589870 FAQ589870 FKM589870 FUI589870 GEE589870 GOA589870 GXW589870 HHS589870 HRO589870 IBK589870 ILG589870 IVC589870 JEY589870 JOU589870 JYQ589870 KIM589870 KSI589870 LCE589870 LMA589870 LVW589870 MFS589870 MPO589870 MZK589870 NJG589870 NTC589870 OCY589870 OMU589870 OWQ589870 PGM589870 PQI589870 QAE589870 QKA589870 QTW589870 RDS589870 RNO589870 RXK589870 SHG589870 SRC589870 TAY589870 TKU589870 TUQ589870 UEM589870 UOI589870 UYE589870 VIA589870 VRW589870 WBS589870 WLO589870 WVK589870 C655272 IY655272 SU655272 ACQ655272 AMM655272 AWI655272 BGE655272 BQA655272 BZW655272 CJS655272 CTO655272 DDK655272 DNG655272 DXC655272 EGY655272 EQU655272 FAQ655272 FKM655272 FUI655272 GEE655272 GOA655272 GXW655272 HHS655272 HRO655272 IBK655272 ILG655272 IVC655272 JEY655272 JOU655272 JYQ655272 KIM655272 KSI655272 LCE655272 LMA655272 LVW655272 MFS655272 MPO655272 MZK655272 NJG655272 NTC655272 OCY655272 OMU655272 OWQ655272 PGM655272 PQI655272 QAE655272 QKA655272 QTW655272 RDS655272 RNO655272 RXK655272 SHG655272 SRC655272 TAY655272 TKU655272 TUQ655272 UEM655272 UOI655272 UYE655272 VIA655272 VRW655272 WBS655272 WLO655272 WVK655272 C655285 IY655285 SU655285 ACQ655285 AMM655285 AWI655285 BGE655285 BQA655285 BZW655285 CJS655285 CTO655285 DDK655285 DNG655285 DXC655285 EGY655285 EQU655285 FAQ655285 FKM655285 FUI655285 GEE655285 GOA655285 GXW655285 HHS655285 HRO655285 IBK655285 ILG655285 IVC655285 JEY655285 JOU655285 JYQ655285 KIM655285 KSI655285 LCE655285 LMA655285 LVW655285 MFS655285 MPO655285 MZK655285 NJG655285 NTC655285 OCY655285 OMU655285 OWQ655285 PGM655285 PQI655285 QAE655285 QKA655285 QTW655285 RDS655285 RNO655285 RXK655285 SHG655285 SRC655285 TAY655285 TKU655285 TUQ655285 UEM655285 UOI655285 UYE655285 VIA655285 VRW655285 WBS655285 WLO655285 WVK655285 C655296 IY655296 SU655296 ACQ655296 AMM655296 AWI655296 BGE655296 BQA655296 BZW655296 CJS655296 CTO655296 DDK655296 DNG655296 DXC655296 EGY655296 EQU655296 FAQ655296 FKM655296 FUI655296 GEE655296 GOA655296 GXW655296 HHS655296 HRO655296 IBK655296 ILG655296 IVC655296 JEY655296 JOU655296 JYQ655296 KIM655296 KSI655296 LCE655296 LMA655296 LVW655296 MFS655296 MPO655296 MZK655296 NJG655296 NTC655296 OCY655296 OMU655296 OWQ655296 PGM655296 PQI655296 QAE655296 QKA655296 QTW655296 RDS655296 RNO655296 RXK655296 SHG655296 SRC655296 TAY655296 TKU655296 TUQ655296 UEM655296 UOI655296 UYE655296 VIA655296 VRW655296 WBS655296 WLO655296 WVK655296 C655307 IY655307 SU655307 ACQ655307 AMM655307 AWI655307 BGE655307 BQA655307 BZW655307 CJS655307 CTO655307 DDK655307 DNG655307 DXC655307 EGY655307 EQU655307 FAQ655307 FKM655307 FUI655307 GEE655307 GOA655307 GXW655307 HHS655307 HRO655307 IBK655307 ILG655307 IVC655307 JEY655307 JOU655307 JYQ655307 KIM655307 KSI655307 LCE655307 LMA655307 LVW655307 MFS655307 MPO655307 MZK655307 NJG655307 NTC655307 OCY655307 OMU655307 OWQ655307 PGM655307 PQI655307 QAE655307 QKA655307 QTW655307 RDS655307 RNO655307 RXK655307 SHG655307 SRC655307 TAY655307 TKU655307 TUQ655307 UEM655307 UOI655307 UYE655307 VIA655307 VRW655307 WBS655307 WLO655307 WVK655307 C655318 IY655318 SU655318 ACQ655318 AMM655318 AWI655318 BGE655318 BQA655318 BZW655318 CJS655318 CTO655318 DDK655318 DNG655318 DXC655318 EGY655318 EQU655318 FAQ655318 FKM655318 FUI655318 GEE655318 GOA655318 GXW655318 HHS655318 HRO655318 IBK655318 ILG655318 IVC655318 JEY655318 JOU655318 JYQ655318 KIM655318 KSI655318 LCE655318 LMA655318 LVW655318 MFS655318 MPO655318 MZK655318 NJG655318 NTC655318 OCY655318 OMU655318 OWQ655318 PGM655318 PQI655318 QAE655318 QKA655318 QTW655318 RDS655318 RNO655318 RXK655318 SHG655318 SRC655318 TAY655318 TKU655318 TUQ655318 UEM655318 UOI655318 UYE655318 VIA655318 VRW655318 WBS655318 WLO655318 WVK655318 C655329 IY655329 SU655329 ACQ655329 AMM655329 AWI655329 BGE655329 BQA655329 BZW655329 CJS655329 CTO655329 DDK655329 DNG655329 DXC655329 EGY655329 EQU655329 FAQ655329 FKM655329 FUI655329 GEE655329 GOA655329 GXW655329 HHS655329 HRO655329 IBK655329 ILG655329 IVC655329 JEY655329 JOU655329 JYQ655329 KIM655329 KSI655329 LCE655329 LMA655329 LVW655329 MFS655329 MPO655329 MZK655329 NJG655329 NTC655329 OCY655329 OMU655329 OWQ655329 PGM655329 PQI655329 QAE655329 QKA655329 QTW655329 RDS655329 RNO655329 RXK655329 SHG655329 SRC655329 TAY655329 TKU655329 TUQ655329 UEM655329 UOI655329 UYE655329 VIA655329 VRW655329 WBS655329 WLO655329 WVK655329 C655340 IY655340 SU655340 ACQ655340 AMM655340 AWI655340 BGE655340 BQA655340 BZW655340 CJS655340 CTO655340 DDK655340 DNG655340 DXC655340 EGY655340 EQU655340 FAQ655340 FKM655340 FUI655340 GEE655340 GOA655340 GXW655340 HHS655340 HRO655340 IBK655340 ILG655340 IVC655340 JEY655340 JOU655340 JYQ655340 KIM655340 KSI655340 LCE655340 LMA655340 LVW655340 MFS655340 MPO655340 MZK655340 NJG655340 NTC655340 OCY655340 OMU655340 OWQ655340 PGM655340 PQI655340 QAE655340 QKA655340 QTW655340 RDS655340 RNO655340 RXK655340 SHG655340 SRC655340 TAY655340 TKU655340 TUQ655340 UEM655340 UOI655340 UYE655340 VIA655340 VRW655340 WBS655340 WLO655340 WVK655340 C655351 IY655351 SU655351 ACQ655351 AMM655351 AWI655351 BGE655351 BQA655351 BZW655351 CJS655351 CTO655351 DDK655351 DNG655351 DXC655351 EGY655351 EQU655351 FAQ655351 FKM655351 FUI655351 GEE655351 GOA655351 GXW655351 HHS655351 HRO655351 IBK655351 ILG655351 IVC655351 JEY655351 JOU655351 JYQ655351 KIM655351 KSI655351 LCE655351 LMA655351 LVW655351 MFS655351 MPO655351 MZK655351 NJG655351 NTC655351 OCY655351 OMU655351 OWQ655351 PGM655351 PQI655351 QAE655351 QKA655351 QTW655351 RDS655351 RNO655351 RXK655351 SHG655351 SRC655351 TAY655351 TKU655351 TUQ655351 UEM655351 UOI655351 UYE655351 VIA655351 VRW655351 WBS655351 WLO655351 WVK655351 C655362 IY655362 SU655362 ACQ655362 AMM655362 AWI655362 BGE655362 BQA655362 BZW655362 CJS655362 CTO655362 DDK655362 DNG655362 DXC655362 EGY655362 EQU655362 FAQ655362 FKM655362 FUI655362 GEE655362 GOA655362 GXW655362 HHS655362 HRO655362 IBK655362 ILG655362 IVC655362 JEY655362 JOU655362 JYQ655362 KIM655362 KSI655362 LCE655362 LMA655362 LVW655362 MFS655362 MPO655362 MZK655362 NJG655362 NTC655362 OCY655362 OMU655362 OWQ655362 PGM655362 PQI655362 QAE655362 QKA655362 QTW655362 RDS655362 RNO655362 RXK655362 SHG655362 SRC655362 TAY655362 TKU655362 TUQ655362 UEM655362 UOI655362 UYE655362 VIA655362 VRW655362 WBS655362 WLO655362 WVK655362 C655373 IY655373 SU655373 ACQ655373 AMM655373 AWI655373 BGE655373 BQA655373 BZW655373 CJS655373 CTO655373 DDK655373 DNG655373 DXC655373 EGY655373 EQU655373 FAQ655373 FKM655373 FUI655373 GEE655373 GOA655373 GXW655373 HHS655373 HRO655373 IBK655373 ILG655373 IVC655373 JEY655373 JOU655373 JYQ655373 KIM655373 KSI655373 LCE655373 LMA655373 LVW655373 MFS655373 MPO655373 MZK655373 NJG655373 NTC655373 OCY655373 OMU655373 OWQ655373 PGM655373 PQI655373 QAE655373 QKA655373 QTW655373 RDS655373 RNO655373 RXK655373 SHG655373 SRC655373 TAY655373 TKU655373 TUQ655373 UEM655373 UOI655373 UYE655373 VIA655373 VRW655373 WBS655373 WLO655373 WVK655373 C655384 IY655384 SU655384 ACQ655384 AMM655384 AWI655384 BGE655384 BQA655384 BZW655384 CJS655384 CTO655384 DDK655384 DNG655384 DXC655384 EGY655384 EQU655384 FAQ655384 FKM655384 FUI655384 GEE655384 GOA655384 GXW655384 HHS655384 HRO655384 IBK655384 ILG655384 IVC655384 JEY655384 JOU655384 JYQ655384 KIM655384 KSI655384 LCE655384 LMA655384 LVW655384 MFS655384 MPO655384 MZK655384 NJG655384 NTC655384 OCY655384 OMU655384 OWQ655384 PGM655384 PQI655384 QAE655384 QKA655384 QTW655384 RDS655384 RNO655384 RXK655384 SHG655384 SRC655384 TAY655384 TKU655384 TUQ655384 UEM655384 UOI655384 UYE655384 VIA655384 VRW655384 WBS655384 WLO655384 WVK655384 C655395 IY655395 SU655395 ACQ655395 AMM655395 AWI655395 BGE655395 BQA655395 BZW655395 CJS655395 CTO655395 DDK655395 DNG655395 DXC655395 EGY655395 EQU655395 FAQ655395 FKM655395 FUI655395 GEE655395 GOA655395 GXW655395 HHS655395 HRO655395 IBK655395 ILG655395 IVC655395 JEY655395 JOU655395 JYQ655395 KIM655395 KSI655395 LCE655395 LMA655395 LVW655395 MFS655395 MPO655395 MZK655395 NJG655395 NTC655395 OCY655395 OMU655395 OWQ655395 PGM655395 PQI655395 QAE655395 QKA655395 QTW655395 RDS655395 RNO655395 RXK655395 SHG655395 SRC655395 TAY655395 TKU655395 TUQ655395 UEM655395 UOI655395 UYE655395 VIA655395 VRW655395 WBS655395 WLO655395 WVK655395 C655406 IY655406 SU655406 ACQ655406 AMM655406 AWI655406 BGE655406 BQA655406 BZW655406 CJS655406 CTO655406 DDK655406 DNG655406 DXC655406 EGY655406 EQU655406 FAQ655406 FKM655406 FUI655406 GEE655406 GOA655406 GXW655406 HHS655406 HRO655406 IBK655406 ILG655406 IVC655406 JEY655406 JOU655406 JYQ655406 KIM655406 KSI655406 LCE655406 LMA655406 LVW655406 MFS655406 MPO655406 MZK655406 NJG655406 NTC655406 OCY655406 OMU655406 OWQ655406 PGM655406 PQI655406 QAE655406 QKA655406 QTW655406 RDS655406 RNO655406 RXK655406 SHG655406 SRC655406 TAY655406 TKU655406 TUQ655406 UEM655406 UOI655406 UYE655406 VIA655406 VRW655406 WBS655406 WLO655406 WVK655406 C720808 IY720808 SU720808 ACQ720808 AMM720808 AWI720808 BGE720808 BQA720808 BZW720808 CJS720808 CTO720808 DDK720808 DNG720808 DXC720808 EGY720808 EQU720808 FAQ720808 FKM720808 FUI720808 GEE720808 GOA720808 GXW720808 HHS720808 HRO720808 IBK720808 ILG720808 IVC720808 JEY720808 JOU720808 JYQ720808 KIM720808 KSI720808 LCE720808 LMA720808 LVW720808 MFS720808 MPO720808 MZK720808 NJG720808 NTC720808 OCY720808 OMU720808 OWQ720808 PGM720808 PQI720808 QAE720808 QKA720808 QTW720808 RDS720808 RNO720808 RXK720808 SHG720808 SRC720808 TAY720808 TKU720808 TUQ720808 UEM720808 UOI720808 UYE720808 VIA720808 VRW720808 WBS720808 WLO720808 WVK720808 C720821 IY720821 SU720821 ACQ720821 AMM720821 AWI720821 BGE720821 BQA720821 BZW720821 CJS720821 CTO720821 DDK720821 DNG720821 DXC720821 EGY720821 EQU720821 FAQ720821 FKM720821 FUI720821 GEE720821 GOA720821 GXW720821 HHS720821 HRO720821 IBK720821 ILG720821 IVC720821 JEY720821 JOU720821 JYQ720821 KIM720821 KSI720821 LCE720821 LMA720821 LVW720821 MFS720821 MPO720821 MZK720821 NJG720821 NTC720821 OCY720821 OMU720821 OWQ720821 PGM720821 PQI720821 QAE720821 QKA720821 QTW720821 RDS720821 RNO720821 RXK720821 SHG720821 SRC720821 TAY720821 TKU720821 TUQ720821 UEM720821 UOI720821 UYE720821 VIA720821 VRW720821 WBS720821 WLO720821 WVK720821 C720832 IY720832 SU720832 ACQ720832 AMM720832 AWI720832 BGE720832 BQA720832 BZW720832 CJS720832 CTO720832 DDK720832 DNG720832 DXC720832 EGY720832 EQU720832 FAQ720832 FKM720832 FUI720832 GEE720832 GOA720832 GXW720832 HHS720832 HRO720832 IBK720832 ILG720832 IVC720832 JEY720832 JOU720832 JYQ720832 KIM720832 KSI720832 LCE720832 LMA720832 LVW720832 MFS720832 MPO720832 MZK720832 NJG720832 NTC720832 OCY720832 OMU720832 OWQ720832 PGM720832 PQI720832 QAE720832 QKA720832 QTW720832 RDS720832 RNO720832 RXK720832 SHG720832 SRC720832 TAY720832 TKU720832 TUQ720832 UEM720832 UOI720832 UYE720832 VIA720832 VRW720832 WBS720832 WLO720832 WVK720832 C720843 IY720843 SU720843 ACQ720843 AMM720843 AWI720843 BGE720843 BQA720843 BZW720843 CJS720843 CTO720843 DDK720843 DNG720843 DXC720843 EGY720843 EQU720843 FAQ720843 FKM720843 FUI720843 GEE720843 GOA720843 GXW720843 HHS720843 HRO720843 IBK720843 ILG720843 IVC720843 JEY720843 JOU720843 JYQ720843 KIM720843 KSI720843 LCE720843 LMA720843 LVW720843 MFS720843 MPO720843 MZK720843 NJG720843 NTC720843 OCY720843 OMU720843 OWQ720843 PGM720843 PQI720843 QAE720843 QKA720843 QTW720843 RDS720843 RNO720843 RXK720843 SHG720843 SRC720843 TAY720843 TKU720843 TUQ720843 UEM720843 UOI720843 UYE720843 VIA720843 VRW720843 WBS720843 WLO720843 WVK720843 C720854 IY720854 SU720854 ACQ720854 AMM720854 AWI720854 BGE720854 BQA720854 BZW720854 CJS720854 CTO720854 DDK720854 DNG720854 DXC720854 EGY720854 EQU720854 FAQ720854 FKM720854 FUI720854 GEE720854 GOA720854 GXW720854 HHS720854 HRO720854 IBK720854 ILG720854 IVC720854 JEY720854 JOU720854 JYQ720854 KIM720854 KSI720854 LCE720854 LMA720854 LVW720854 MFS720854 MPO720854 MZK720854 NJG720854 NTC720854 OCY720854 OMU720854 OWQ720854 PGM720854 PQI720854 QAE720854 QKA720854 QTW720854 RDS720854 RNO720854 RXK720854 SHG720854 SRC720854 TAY720854 TKU720854 TUQ720854 UEM720854 UOI720854 UYE720854 VIA720854 VRW720854 WBS720854 WLO720854 WVK720854 C720865 IY720865 SU720865 ACQ720865 AMM720865 AWI720865 BGE720865 BQA720865 BZW720865 CJS720865 CTO720865 DDK720865 DNG720865 DXC720865 EGY720865 EQU720865 FAQ720865 FKM720865 FUI720865 GEE720865 GOA720865 GXW720865 HHS720865 HRO720865 IBK720865 ILG720865 IVC720865 JEY720865 JOU720865 JYQ720865 KIM720865 KSI720865 LCE720865 LMA720865 LVW720865 MFS720865 MPO720865 MZK720865 NJG720865 NTC720865 OCY720865 OMU720865 OWQ720865 PGM720865 PQI720865 QAE720865 QKA720865 QTW720865 RDS720865 RNO720865 RXK720865 SHG720865 SRC720865 TAY720865 TKU720865 TUQ720865 UEM720865 UOI720865 UYE720865 VIA720865 VRW720865 WBS720865 WLO720865 WVK720865 C720876 IY720876 SU720876 ACQ720876 AMM720876 AWI720876 BGE720876 BQA720876 BZW720876 CJS720876 CTO720876 DDK720876 DNG720876 DXC720876 EGY720876 EQU720876 FAQ720876 FKM720876 FUI720876 GEE720876 GOA720876 GXW720876 HHS720876 HRO720876 IBK720876 ILG720876 IVC720876 JEY720876 JOU720876 JYQ720876 KIM720876 KSI720876 LCE720876 LMA720876 LVW720876 MFS720876 MPO720876 MZK720876 NJG720876 NTC720876 OCY720876 OMU720876 OWQ720876 PGM720876 PQI720876 QAE720876 QKA720876 QTW720876 RDS720876 RNO720876 RXK720876 SHG720876 SRC720876 TAY720876 TKU720876 TUQ720876 UEM720876 UOI720876 UYE720876 VIA720876 VRW720876 WBS720876 WLO720876 WVK720876 C720887 IY720887 SU720887 ACQ720887 AMM720887 AWI720887 BGE720887 BQA720887 BZW720887 CJS720887 CTO720887 DDK720887 DNG720887 DXC720887 EGY720887 EQU720887 FAQ720887 FKM720887 FUI720887 GEE720887 GOA720887 GXW720887 HHS720887 HRO720887 IBK720887 ILG720887 IVC720887 JEY720887 JOU720887 JYQ720887 KIM720887 KSI720887 LCE720887 LMA720887 LVW720887 MFS720887 MPO720887 MZK720887 NJG720887 NTC720887 OCY720887 OMU720887 OWQ720887 PGM720887 PQI720887 QAE720887 QKA720887 QTW720887 RDS720887 RNO720887 RXK720887 SHG720887 SRC720887 TAY720887 TKU720887 TUQ720887 UEM720887 UOI720887 UYE720887 VIA720887 VRW720887 WBS720887 WLO720887 WVK720887 C720898 IY720898 SU720898 ACQ720898 AMM720898 AWI720898 BGE720898 BQA720898 BZW720898 CJS720898 CTO720898 DDK720898 DNG720898 DXC720898 EGY720898 EQU720898 FAQ720898 FKM720898 FUI720898 GEE720898 GOA720898 GXW720898 HHS720898 HRO720898 IBK720898 ILG720898 IVC720898 JEY720898 JOU720898 JYQ720898 KIM720898 KSI720898 LCE720898 LMA720898 LVW720898 MFS720898 MPO720898 MZK720898 NJG720898 NTC720898 OCY720898 OMU720898 OWQ720898 PGM720898 PQI720898 QAE720898 QKA720898 QTW720898 RDS720898 RNO720898 RXK720898 SHG720898 SRC720898 TAY720898 TKU720898 TUQ720898 UEM720898 UOI720898 UYE720898 VIA720898 VRW720898 WBS720898 WLO720898 WVK720898 C720909 IY720909 SU720909 ACQ720909 AMM720909 AWI720909 BGE720909 BQA720909 BZW720909 CJS720909 CTO720909 DDK720909 DNG720909 DXC720909 EGY720909 EQU720909 FAQ720909 FKM720909 FUI720909 GEE720909 GOA720909 GXW720909 HHS720909 HRO720909 IBK720909 ILG720909 IVC720909 JEY720909 JOU720909 JYQ720909 KIM720909 KSI720909 LCE720909 LMA720909 LVW720909 MFS720909 MPO720909 MZK720909 NJG720909 NTC720909 OCY720909 OMU720909 OWQ720909 PGM720909 PQI720909 QAE720909 QKA720909 QTW720909 RDS720909 RNO720909 RXK720909 SHG720909 SRC720909 TAY720909 TKU720909 TUQ720909 UEM720909 UOI720909 UYE720909 VIA720909 VRW720909 WBS720909 WLO720909 WVK720909 C720920 IY720920 SU720920 ACQ720920 AMM720920 AWI720920 BGE720920 BQA720920 BZW720920 CJS720920 CTO720920 DDK720920 DNG720920 DXC720920 EGY720920 EQU720920 FAQ720920 FKM720920 FUI720920 GEE720920 GOA720920 GXW720920 HHS720920 HRO720920 IBK720920 ILG720920 IVC720920 JEY720920 JOU720920 JYQ720920 KIM720920 KSI720920 LCE720920 LMA720920 LVW720920 MFS720920 MPO720920 MZK720920 NJG720920 NTC720920 OCY720920 OMU720920 OWQ720920 PGM720920 PQI720920 QAE720920 QKA720920 QTW720920 RDS720920 RNO720920 RXK720920 SHG720920 SRC720920 TAY720920 TKU720920 TUQ720920 UEM720920 UOI720920 UYE720920 VIA720920 VRW720920 WBS720920 WLO720920 WVK720920 C720931 IY720931 SU720931 ACQ720931 AMM720931 AWI720931 BGE720931 BQA720931 BZW720931 CJS720931 CTO720931 DDK720931 DNG720931 DXC720931 EGY720931 EQU720931 FAQ720931 FKM720931 FUI720931 GEE720931 GOA720931 GXW720931 HHS720931 HRO720931 IBK720931 ILG720931 IVC720931 JEY720931 JOU720931 JYQ720931 KIM720931 KSI720931 LCE720931 LMA720931 LVW720931 MFS720931 MPO720931 MZK720931 NJG720931 NTC720931 OCY720931 OMU720931 OWQ720931 PGM720931 PQI720931 QAE720931 QKA720931 QTW720931 RDS720931 RNO720931 RXK720931 SHG720931 SRC720931 TAY720931 TKU720931 TUQ720931 UEM720931 UOI720931 UYE720931 VIA720931 VRW720931 WBS720931 WLO720931 WVK720931 C720942 IY720942 SU720942 ACQ720942 AMM720942 AWI720942 BGE720942 BQA720942 BZW720942 CJS720942 CTO720942 DDK720942 DNG720942 DXC720942 EGY720942 EQU720942 FAQ720942 FKM720942 FUI720942 GEE720942 GOA720942 GXW720942 HHS720942 HRO720942 IBK720942 ILG720942 IVC720942 JEY720942 JOU720942 JYQ720942 KIM720942 KSI720942 LCE720942 LMA720942 LVW720942 MFS720942 MPO720942 MZK720942 NJG720942 NTC720942 OCY720942 OMU720942 OWQ720942 PGM720942 PQI720942 QAE720942 QKA720942 QTW720942 RDS720942 RNO720942 RXK720942 SHG720942 SRC720942 TAY720942 TKU720942 TUQ720942 UEM720942 UOI720942 UYE720942 VIA720942 VRW720942 WBS720942 WLO720942 WVK720942 C786344 IY786344 SU786344 ACQ786344 AMM786344 AWI786344 BGE786344 BQA786344 BZW786344 CJS786344 CTO786344 DDK786344 DNG786344 DXC786344 EGY786344 EQU786344 FAQ786344 FKM786344 FUI786344 GEE786344 GOA786344 GXW786344 HHS786344 HRO786344 IBK786344 ILG786344 IVC786344 JEY786344 JOU786344 JYQ786344 KIM786344 KSI786344 LCE786344 LMA786344 LVW786344 MFS786344 MPO786344 MZK786344 NJG786344 NTC786344 OCY786344 OMU786344 OWQ786344 PGM786344 PQI786344 QAE786344 QKA786344 QTW786344 RDS786344 RNO786344 RXK786344 SHG786344 SRC786344 TAY786344 TKU786344 TUQ786344 UEM786344 UOI786344 UYE786344 VIA786344 VRW786344 WBS786344 WLO786344 WVK786344 C786357 IY786357 SU786357 ACQ786357 AMM786357 AWI786357 BGE786357 BQA786357 BZW786357 CJS786357 CTO786357 DDK786357 DNG786357 DXC786357 EGY786357 EQU786357 FAQ786357 FKM786357 FUI786357 GEE786357 GOA786357 GXW786357 HHS786357 HRO786357 IBK786357 ILG786357 IVC786357 JEY786357 JOU786357 JYQ786357 KIM786357 KSI786357 LCE786357 LMA786357 LVW786357 MFS786357 MPO786357 MZK786357 NJG786357 NTC786357 OCY786357 OMU786357 OWQ786357 PGM786357 PQI786357 QAE786357 QKA786357 QTW786357 RDS786357 RNO786357 RXK786357 SHG786357 SRC786357 TAY786357 TKU786357 TUQ786357 UEM786357 UOI786357 UYE786357 VIA786357 VRW786357 WBS786357 WLO786357 WVK786357 C786368 IY786368 SU786368 ACQ786368 AMM786368 AWI786368 BGE786368 BQA786368 BZW786368 CJS786368 CTO786368 DDK786368 DNG786368 DXC786368 EGY786368 EQU786368 FAQ786368 FKM786368 FUI786368 GEE786368 GOA786368 GXW786368 HHS786368 HRO786368 IBK786368 ILG786368 IVC786368 JEY786368 JOU786368 JYQ786368 KIM786368 KSI786368 LCE786368 LMA786368 LVW786368 MFS786368 MPO786368 MZK786368 NJG786368 NTC786368 OCY786368 OMU786368 OWQ786368 PGM786368 PQI786368 QAE786368 QKA786368 QTW786368 RDS786368 RNO786368 RXK786368 SHG786368 SRC786368 TAY786368 TKU786368 TUQ786368 UEM786368 UOI786368 UYE786368 VIA786368 VRW786368 WBS786368 WLO786368 WVK786368 C786379 IY786379 SU786379 ACQ786379 AMM786379 AWI786379 BGE786379 BQA786379 BZW786379 CJS786379 CTO786379 DDK786379 DNG786379 DXC786379 EGY786379 EQU786379 FAQ786379 FKM786379 FUI786379 GEE786379 GOA786379 GXW786379 HHS786379 HRO786379 IBK786379 ILG786379 IVC786379 JEY786379 JOU786379 JYQ786379 KIM786379 KSI786379 LCE786379 LMA786379 LVW786379 MFS786379 MPO786379 MZK786379 NJG786379 NTC786379 OCY786379 OMU786379 OWQ786379 PGM786379 PQI786379 QAE786379 QKA786379 QTW786379 RDS786379 RNO786379 RXK786379 SHG786379 SRC786379 TAY786379 TKU786379 TUQ786379 UEM786379 UOI786379 UYE786379 VIA786379 VRW786379 WBS786379 WLO786379 WVK786379 C786390 IY786390 SU786390 ACQ786390 AMM786390 AWI786390 BGE786390 BQA786390 BZW786390 CJS786390 CTO786390 DDK786390 DNG786390 DXC786390 EGY786390 EQU786390 FAQ786390 FKM786390 FUI786390 GEE786390 GOA786390 GXW786390 HHS786390 HRO786390 IBK786390 ILG786390 IVC786390 JEY786390 JOU786390 JYQ786390 KIM786390 KSI786390 LCE786390 LMA786390 LVW786390 MFS786390 MPO786390 MZK786390 NJG786390 NTC786390 OCY786390 OMU786390 OWQ786390 PGM786390 PQI786390 QAE786390 QKA786390 QTW786390 RDS786390 RNO786390 RXK786390 SHG786390 SRC786390 TAY786390 TKU786390 TUQ786390 UEM786390 UOI786390 UYE786390 VIA786390 VRW786390 WBS786390 WLO786390 WVK786390 C786401 IY786401 SU786401 ACQ786401 AMM786401 AWI786401 BGE786401 BQA786401 BZW786401 CJS786401 CTO786401 DDK786401 DNG786401 DXC786401 EGY786401 EQU786401 FAQ786401 FKM786401 FUI786401 GEE786401 GOA786401 GXW786401 HHS786401 HRO786401 IBK786401 ILG786401 IVC786401 JEY786401 JOU786401 JYQ786401 KIM786401 KSI786401 LCE786401 LMA786401 LVW786401 MFS786401 MPO786401 MZK786401 NJG786401 NTC786401 OCY786401 OMU786401 OWQ786401 PGM786401 PQI786401 QAE786401 QKA786401 QTW786401 RDS786401 RNO786401 RXK786401 SHG786401 SRC786401 TAY786401 TKU786401 TUQ786401 UEM786401 UOI786401 UYE786401 VIA786401 VRW786401 WBS786401 WLO786401 WVK786401 C786412 IY786412 SU786412 ACQ786412 AMM786412 AWI786412 BGE786412 BQA786412 BZW786412 CJS786412 CTO786412 DDK786412 DNG786412 DXC786412 EGY786412 EQU786412 FAQ786412 FKM786412 FUI786412 GEE786412 GOA786412 GXW786412 HHS786412 HRO786412 IBK786412 ILG786412 IVC786412 JEY786412 JOU786412 JYQ786412 KIM786412 KSI786412 LCE786412 LMA786412 LVW786412 MFS786412 MPO786412 MZK786412 NJG786412 NTC786412 OCY786412 OMU786412 OWQ786412 PGM786412 PQI786412 QAE786412 QKA786412 QTW786412 RDS786412 RNO786412 RXK786412 SHG786412 SRC786412 TAY786412 TKU786412 TUQ786412 UEM786412 UOI786412 UYE786412 VIA786412 VRW786412 WBS786412 WLO786412 WVK786412 C786423 IY786423 SU786423 ACQ786423 AMM786423 AWI786423 BGE786423 BQA786423 BZW786423 CJS786423 CTO786423 DDK786423 DNG786423 DXC786423 EGY786423 EQU786423 FAQ786423 FKM786423 FUI786423 GEE786423 GOA786423 GXW786423 HHS786423 HRO786423 IBK786423 ILG786423 IVC786423 JEY786423 JOU786423 JYQ786423 KIM786423 KSI786423 LCE786423 LMA786423 LVW786423 MFS786423 MPO786423 MZK786423 NJG786423 NTC786423 OCY786423 OMU786423 OWQ786423 PGM786423 PQI786423 QAE786423 QKA786423 QTW786423 RDS786423 RNO786423 RXK786423 SHG786423 SRC786423 TAY786423 TKU786423 TUQ786423 UEM786423 UOI786423 UYE786423 VIA786423 VRW786423 WBS786423 WLO786423 WVK786423 C786434 IY786434 SU786434 ACQ786434 AMM786434 AWI786434 BGE786434 BQA786434 BZW786434 CJS786434 CTO786434 DDK786434 DNG786434 DXC786434 EGY786434 EQU786434 FAQ786434 FKM786434 FUI786434 GEE786434 GOA786434 GXW786434 HHS786434 HRO786434 IBK786434 ILG786434 IVC786434 JEY786434 JOU786434 JYQ786434 KIM786434 KSI786434 LCE786434 LMA786434 LVW786434 MFS786434 MPO786434 MZK786434 NJG786434 NTC786434 OCY786434 OMU786434 OWQ786434 PGM786434 PQI786434 QAE786434 QKA786434 QTW786434 RDS786434 RNO786434 RXK786434 SHG786434 SRC786434 TAY786434 TKU786434 TUQ786434 UEM786434 UOI786434 UYE786434 VIA786434 VRW786434 WBS786434 WLO786434 WVK786434 C786445 IY786445 SU786445 ACQ786445 AMM786445 AWI786445 BGE786445 BQA786445 BZW786445 CJS786445 CTO786445 DDK786445 DNG786445 DXC786445 EGY786445 EQU786445 FAQ786445 FKM786445 FUI786445 GEE786445 GOA786445 GXW786445 HHS786445 HRO786445 IBK786445 ILG786445 IVC786445 JEY786445 JOU786445 JYQ786445 KIM786445 KSI786445 LCE786445 LMA786445 LVW786445 MFS786445 MPO786445 MZK786445 NJG786445 NTC786445 OCY786445 OMU786445 OWQ786445 PGM786445 PQI786445 QAE786445 QKA786445 QTW786445 RDS786445 RNO786445 RXK786445 SHG786445 SRC786445 TAY786445 TKU786445 TUQ786445 UEM786445 UOI786445 UYE786445 VIA786445 VRW786445 WBS786445 WLO786445 WVK786445 C786456 IY786456 SU786456 ACQ786456 AMM786456 AWI786456 BGE786456 BQA786456 BZW786456 CJS786456 CTO786456 DDK786456 DNG786456 DXC786456 EGY786456 EQU786456 FAQ786456 FKM786456 FUI786456 GEE786456 GOA786456 GXW786456 HHS786456 HRO786456 IBK786456 ILG786456 IVC786456 JEY786456 JOU786456 JYQ786456 KIM786456 KSI786456 LCE786456 LMA786456 LVW786456 MFS786456 MPO786456 MZK786456 NJG786456 NTC786456 OCY786456 OMU786456 OWQ786456 PGM786456 PQI786456 QAE786456 QKA786456 QTW786456 RDS786456 RNO786456 RXK786456 SHG786456 SRC786456 TAY786456 TKU786456 TUQ786456 UEM786456 UOI786456 UYE786456 VIA786456 VRW786456 WBS786456 WLO786456 WVK786456 C786467 IY786467 SU786467 ACQ786467 AMM786467 AWI786467 BGE786467 BQA786467 BZW786467 CJS786467 CTO786467 DDK786467 DNG786467 DXC786467 EGY786467 EQU786467 FAQ786467 FKM786467 FUI786467 GEE786467 GOA786467 GXW786467 HHS786467 HRO786467 IBK786467 ILG786467 IVC786467 JEY786467 JOU786467 JYQ786467 KIM786467 KSI786467 LCE786467 LMA786467 LVW786467 MFS786467 MPO786467 MZK786467 NJG786467 NTC786467 OCY786467 OMU786467 OWQ786467 PGM786467 PQI786467 QAE786467 QKA786467 QTW786467 RDS786467 RNO786467 RXK786467 SHG786467 SRC786467 TAY786467 TKU786467 TUQ786467 UEM786467 UOI786467 UYE786467 VIA786467 VRW786467 WBS786467 WLO786467 WVK786467 C786478 IY786478 SU786478 ACQ786478 AMM786478 AWI786478 BGE786478 BQA786478 BZW786478 CJS786478 CTO786478 DDK786478 DNG786478 DXC786478 EGY786478 EQU786478 FAQ786478 FKM786478 FUI786478 GEE786478 GOA786478 GXW786478 HHS786478 HRO786478 IBK786478 ILG786478 IVC786478 JEY786478 JOU786478 JYQ786478 KIM786478 KSI786478 LCE786478 LMA786478 LVW786478 MFS786478 MPO786478 MZK786478 NJG786478 NTC786478 OCY786478 OMU786478 OWQ786478 PGM786478 PQI786478 QAE786478 QKA786478 QTW786478 RDS786478 RNO786478 RXK786478 SHG786478 SRC786478 TAY786478 TKU786478 TUQ786478 UEM786478 UOI786478 UYE786478 VIA786478 VRW786478 WBS786478 WLO786478 WVK786478 C851880 IY851880 SU851880 ACQ851880 AMM851880 AWI851880 BGE851880 BQA851880 BZW851880 CJS851880 CTO851880 DDK851880 DNG851880 DXC851880 EGY851880 EQU851880 FAQ851880 FKM851880 FUI851880 GEE851880 GOA851880 GXW851880 HHS851880 HRO851880 IBK851880 ILG851880 IVC851880 JEY851880 JOU851880 JYQ851880 KIM851880 KSI851880 LCE851880 LMA851880 LVW851880 MFS851880 MPO851880 MZK851880 NJG851880 NTC851880 OCY851880 OMU851880 OWQ851880 PGM851880 PQI851880 QAE851880 QKA851880 QTW851880 RDS851880 RNO851880 RXK851880 SHG851880 SRC851880 TAY851880 TKU851880 TUQ851880 UEM851880 UOI851880 UYE851880 VIA851880 VRW851880 WBS851880 WLO851880 WVK851880 C851893 IY851893 SU851893 ACQ851893 AMM851893 AWI851893 BGE851893 BQA851893 BZW851893 CJS851893 CTO851893 DDK851893 DNG851893 DXC851893 EGY851893 EQU851893 FAQ851893 FKM851893 FUI851893 GEE851893 GOA851893 GXW851893 HHS851893 HRO851893 IBK851893 ILG851893 IVC851893 JEY851893 JOU851893 JYQ851893 KIM851893 KSI851893 LCE851893 LMA851893 LVW851893 MFS851893 MPO851893 MZK851893 NJG851893 NTC851893 OCY851893 OMU851893 OWQ851893 PGM851893 PQI851893 QAE851893 QKA851893 QTW851893 RDS851893 RNO851893 RXK851893 SHG851893 SRC851893 TAY851893 TKU851893 TUQ851893 UEM851893 UOI851893 UYE851893 VIA851893 VRW851893 WBS851893 WLO851893 WVK851893 C851904 IY851904 SU851904 ACQ851904 AMM851904 AWI851904 BGE851904 BQA851904 BZW851904 CJS851904 CTO851904 DDK851904 DNG851904 DXC851904 EGY851904 EQU851904 FAQ851904 FKM851904 FUI851904 GEE851904 GOA851904 GXW851904 HHS851904 HRO851904 IBK851904 ILG851904 IVC851904 JEY851904 JOU851904 JYQ851904 KIM851904 KSI851904 LCE851904 LMA851904 LVW851904 MFS851904 MPO851904 MZK851904 NJG851904 NTC851904 OCY851904 OMU851904 OWQ851904 PGM851904 PQI851904 QAE851904 QKA851904 QTW851904 RDS851904 RNO851904 RXK851904 SHG851904 SRC851904 TAY851904 TKU851904 TUQ851904 UEM851904 UOI851904 UYE851904 VIA851904 VRW851904 WBS851904 WLO851904 WVK851904 C851915 IY851915 SU851915 ACQ851915 AMM851915 AWI851915 BGE851915 BQA851915 BZW851915 CJS851915 CTO851915 DDK851915 DNG851915 DXC851915 EGY851915 EQU851915 FAQ851915 FKM851915 FUI851915 GEE851915 GOA851915 GXW851915 HHS851915 HRO851915 IBK851915 ILG851915 IVC851915 JEY851915 JOU851915 JYQ851915 KIM851915 KSI851915 LCE851915 LMA851915 LVW851915 MFS851915 MPO851915 MZK851915 NJG851915 NTC851915 OCY851915 OMU851915 OWQ851915 PGM851915 PQI851915 QAE851915 QKA851915 QTW851915 RDS851915 RNO851915 RXK851915 SHG851915 SRC851915 TAY851915 TKU851915 TUQ851915 UEM851915 UOI851915 UYE851915 VIA851915 VRW851915 WBS851915 WLO851915 WVK851915 C851926 IY851926 SU851926 ACQ851926 AMM851926 AWI851926 BGE851926 BQA851926 BZW851926 CJS851926 CTO851926 DDK851926 DNG851926 DXC851926 EGY851926 EQU851926 FAQ851926 FKM851926 FUI851926 GEE851926 GOA851926 GXW851926 HHS851926 HRO851926 IBK851926 ILG851926 IVC851926 JEY851926 JOU851926 JYQ851926 KIM851926 KSI851926 LCE851926 LMA851926 LVW851926 MFS851926 MPO851926 MZK851926 NJG851926 NTC851926 OCY851926 OMU851926 OWQ851926 PGM851926 PQI851926 QAE851926 QKA851926 QTW851926 RDS851926 RNO851926 RXK851926 SHG851926 SRC851926 TAY851926 TKU851926 TUQ851926 UEM851926 UOI851926 UYE851926 VIA851926 VRW851926 WBS851926 WLO851926 WVK851926 C851937 IY851937 SU851937 ACQ851937 AMM851937 AWI851937 BGE851937 BQA851937 BZW851937 CJS851937 CTO851937 DDK851937 DNG851937 DXC851937 EGY851937 EQU851937 FAQ851937 FKM851937 FUI851937 GEE851937 GOA851937 GXW851937 HHS851937 HRO851937 IBK851937 ILG851937 IVC851937 JEY851937 JOU851937 JYQ851937 KIM851937 KSI851937 LCE851937 LMA851937 LVW851937 MFS851937 MPO851937 MZK851937 NJG851937 NTC851937 OCY851937 OMU851937 OWQ851937 PGM851937 PQI851937 QAE851937 QKA851937 QTW851937 RDS851937 RNO851937 RXK851937 SHG851937 SRC851937 TAY851937 TKU851937 TUQ851937 UEM851937 UOI851937 UYE851937 VIA851937 VRW851937 WBS851937 WLO851937 WVK851937 C851948 IY851948 SU851948 ACQ851948 AMM851948 AWI851948 BGE851948 BQA851948 BZW851948 CJS851948 CTO851948 DDK851948 DNG851948 DXC851948 EGY851948 EQU851948 FAQ851948 FKM851948 FUI851948 GEE851948 GOA851948 GXW851948 HHS851948 HRO851948 IBK851948 ILG851948 IVC851948 JEY851948 JOU851948 JYQ851948 KIM851948 KSI851948 LCE851948 LMA851948 LVW851948 MFS851948 MPO851948 MZK851948 NJG851948 NTC851948 OCY851948 OMU851948 OWQ851948 PGM851948 PQI851948 QAE851948 QKA851948 QTW851948 RDS851948 RNO851948 RXK851948 SHG851948 SRC851948 TAY851948 TKU851948 TUQ851948 UEM851948 UOI851948 UYE851948 VIA851948 VRW851948 WBS851948 WLO851948 WVK851948 C851959 IY851959 SU851959 ACQ851959 AMM851959 AWI851959 BGE851959 BQA851959 BZW851959 CJS851959 CTO851959 DDK851959 DNG851959 DXC851959 EGY851959 EQU851959 FAQ851959 FKM851959 FUI851959 GEE851959 GOA851959 GXW851959 HHS851959 HRO851959 IBK851959 ILG851959 IVC851959 JEY851959 JOU851959 JYQ851959 KIM851959 KSI851959 LCE851959 LMA851959 LVW851959 MFS851959 MPO851959 MZK851959 NJG851959 NTC851959 OCY851959 OMU851959 OWQ851959 PGM851959 PQI851959 QAE851959 QKA851959 QTW851959 RDS851959 RNO851959 RXK851959 SHG851959 SRC851959 TAY851959 TKU851959 TUQ851959 UEM851959 UOI851959 UYE851959 VIA851959 VRW851959 WBS851959 WLO851959 WVK851959 C851970 IY851970 SU851970 ACQ851970 AMM851970 AWI851970 BGE851970 BQA851970 BZW851970 CJS851970 CTO851970 DDK851970 DNG851970 DXC851970 EGY851970 EQU851970 FAQ851970 FKM851970 FUI851970 GEE851970 GOA851970 GXW851970 HHS851970 HRO851970 IBK851970 ILG851970 IVC851970 JEY851970 JOU851970 JYQ851970 KIM851970 KSI851970 LCE851970 LMA851970 LVW851970 MFS851970 MPO851970 MZK851970 NJG851970 NTC851970 OCY851970 OMU851970 OWQ851970 PGM851970 PQI851970 QAE851970 QKA851970 QTW851970 RDS851970 RNO851970 RXK851970 SHG851970 SRC851970 TAY851970 TKU851970 TUQ851970 UEM851970 UOI851970 UYE851970 VIA851970 VRW851970 WBS851970 WLO851970 WVK851970 C851981 IY851981 SU851981 ACQ851981 AMM851981 AWI851981 BGE851981 BQA851981 BZW851981 CJS851981 CTO851981 DDK851981 DNG851981 DXC851981 EGY851981 EQU851981 FAQ851981 FKM851981 FUI851981 GEE851981 GOA851981 GXW851981 HHS851981 HRO851981 IBK851981 ILG851981 IVC851981 JEY851981 JOU851981 JYQ851981 KIM851981 KSI851981 LCE851981 LMA851981 LVW851981 MFS851981 MPO851981 MZK851981 NJG851981 NTC851981 OCY851981 OMU851981 OWQ851981 PGM851981 PQI851981 QAE851981 QKA851981 QTW851981 RDS851981 RNO851981 RXK851981 SHG851981 SRC851981 TAY851981 TKU851981 TUQ851981 UEM851981 UOI851981 UYE851981 VIA851981 VRW851981 WBS851981 WLO851981 WVK851981 C851992 IY851992 SU851992 ACQ851992 AMM851992 AWI851992 BGE851992 BQA851992 BZW851992 CJS851992 CTO851992 DDK851992 DNG851992 DXC851992 EGY851992 EQU851992 FAQ851992 FKM851992 FUI851992 GEE851992 GOA851992 GXW851992 HHS851992 HRO851992 IBK851992 ILG851992 IVC851992 JEY851992 JOU851992 JYQ851992 KIM851992 KSI851992 LCE851992 LMA851992 LVW851992 MFS851992 MPO851992 MZK851992 NJG851992 NTC851992 OCY851992 OMU851992 OWQ851992 PGM851992 PQI851992 QAE851992 QKA851992 QTW851992 RDS851992 RNO851992 RXK851992 SHG851992 SRC851992 TAY851992 TKU851992 TUQ851992 UEM851992 UOI851992 UYE851992 VIA851992 VRW851992 WBS851992 WLO851992 WVK851992 C852003 IY852003 SU852003 ACQ852003 AMM852003 AWI852003 BGE852003 BQA852003 BZW852003 CJS852003 CTO852003 DDK852003 DNG852003 DXC852003 EGY852003 EQU852003 FAQ852003 FKM852003 FUI852003 GEE852003 GOA852003 GXW852003 HHS852003 HRO852003 IBK852003 ILG852003 IVC852003 JEY852003 JOU852003 JYQ852003 KIM852003 KSI852003 LCE852003 LMA852003 LVW852003 MFS852003 MPO852003 MZK852003 NJG852003 NTC852003 OCY852003 OMU852003 OWQ852003 PGM852003 PQI852003 QAE852003 QKA852003 QTW852003 RDS852003 RNO852003 RXK852003 SHG852003 SRC852003 TAY852003 TKU852003 TUQ852003 UEM852003 UOI852003 UYE852003 VIA852003 VRW852003 WBS852003 WLO852003 WVK852003 C852014 IY852014 SU852014 ACQ852014 AMM852014 AWI852014 BGE852014 BQA852014 BZW852014 CJS852014 CTO852014 DDK852014 DNG852014 DXC852014 EGY852014 EQU852014 FAQ852014 FKM852014 FUI852014 GEE852014 GOA852014 GXW852014 HHS852014 HRO852014 IBK852014 ILG852014 IVC852014 JEY852014 JOU852014 JYQ852014 KIM852014 KSI852014 LCE852014 LMA852014 LVW852014 MFS852014 MPO852014 MZK852014 NJG852014 NTC852014 OCY852014 OMU852014 OWQ852014 PGM852014 PQI852014 QAE852014 QKA852014 QTW852014 RDS852014 RNO852014 RXK852014 SHG852014 SRC852014 TAY852014 TKU852014 TUQ852014 UEM852014 UOI852014 UYE852014 VIA852014 VRW852014 WBS852014 WLO852014 WVK852014 C917416 IY917416 SU917416 ACQ917416 AMM917416 AWI917416 BGE917416 BQA917416 BZW917416 CJS917416 CTO917416 DDK917416 DNG917416 DXC917416 EGY917416 EQU917416 FAQ917416 FKM917416 FUI917416 GEE917416 GOA917416 GXW917416 HHS917416 HRO917416 IBK917416 ILG917416 IVC917416 JEY917416 JOU917416 JYQ917416 KIM917416 KSI917416 LCE917416 LMA917416 LVW917416 MFS917416 MPO917416 MZK917416 NJG917416 NTC917416 OCY917416 OMU917416 OWQ917416 PGM917416 PQI917416 QAE917416 QKA917416 QTW917416 RDS917416 RNO917416 RXK917416 SHG917416 SRC917416 TAY917416 TKU917416 TUQ917416 UEM917416 UOI917416 UYE917416 VIA917416 VRW917416 WBS917416 WLO917416 WVK917416 C917429 IY917429 SU917429 ACQ917429 AMM917429 AWI917429 BGE917429 BQA917429 BZW917429 CJS917429 CTO917429 DDK917429 DNG917429 DXC917429 EGY917429 EQU917429 FAQ917429 FKM917429 FUI917429 GEE917429 GOA917429 GXW917429 HHS917429 HRO917429 IBK917429 ILG917429 IVC917429 JEY917429 JOU917429 JYQ917429 KIM917429 KSI917429 LCE917429 LMA917429 LVW917429 MFS917429 MPO917429 MZK917429 NJG917429 NTC917429 OCY917429 OMU917429 OWQ917429 PGM917429 PQI917429 QAE917429 QKA917429 QTW917429 RDS917429 RNO917429 RXK917429 SHG917429 SRC917429 TAY917429 TKU917429 TUQ917429 UEM917429 UOI917429 UYE917429 VIA917429 VRW917429 WBS917429 WLO917429 WVK917429 C917440 IY917440 SU917440 ACQ917440 AMM917440 AWI917440 BGE917440 BQA917440 BZW917440 CJS917440 CTO917440 DDK917440 DNG917440 DXC917440 EGY917440 EQU917440 FAQ917440 FKM917440 FUI917440 GEE917440 GOA917440 GXW917440 HHS917440 HRO917440 IBK917440 ILG917440 IVC917440 JEY917440 JOU917440 JYQ917440 KIM917440 KSI917440 LCE917440 LMA917440 LVW917440 MFS917440 MPO917440 MZK917440 NJG917440 NTC917440 OCY917440 OMU917440 OWQ917440 PGM917440 PQI917440 QAE917440 QKA917440 QTW917440 RDS917440 RNO917440 RXK917440 SHG917440 SRC917440 TAY917440 TKU917440 TUQ917440 UEM917440 UOI917440 UYE917440 VIA917440 VRW917440 WBS917440 WLO917440 WVK917440 C917451 IY917451 SU917451 ACQ917451 AMM917451 AWI917451 BGE917451 BQA917451 BZW917451 CJS917451 CTO917451 DDK917451 DNG917451 DXC917451 EGY917451 EQU917451 FAQ917451 FKM917451 FUI917451 GEE917451 GOA917451 GXW917451 HHS917451 HRO917451 IBK917451 ILG917451 IVC917451 JEY917451 JOU917451 JYQ917451 KIM917451 KSI917451 LCE917451 LMA917451 LVW917451 MFS917451 MPO917451 MZK917451 NJG917451 NTC917451 OCY917451 OMU917451 OWQ917451 PGM917451 PQI917451 QAE917451 QKA917451 QTW917451 RDS917451 RNO917451 RXK917451 SHG917451 SRC917451 TAY917451 TKU917451 TUQ917451 UEM917451 UOI917451 UYE917451 VIA917451 VRW917451 WBS917451 WLO917451 WVK917451 C917462 IY917462 SU917462 ACQ917462 AMM917462 AWI917462 BGE917462 BQA917462 BZW917462 CJS917462 CTO917462 DDK917462 DNG917462 DXC917462 EGY917462 EQU917462 FAQ917462 FKM917462 FUI917462 GEE917462 GOA917462 GXW917462 HHS917462 HRO917462 IBK917462 ILG917462 IVC917462 JEY917462 JOU917462 JYQ917462 KIM917462 KSI917462 LCE917462 LMA917462 LVW917462 MFS917462 MPO917462 MZK917462 NJG917462 NTC917462 OCY917462 OMU917462 OWQ917462 PGM917462 PQI917462 QAE917462 QKA917462 QTW917462 RDS917462 RNO917462 RXK917462 SHG917462 SRC917462 TAY917462 TKU917462 TUQ917462 UEM917462 UOI917462 UYE917462 VIA917462 VRW917462 WBS917462 WLO917462 WVK917462 C917473 IY917473 SU917473 ACQ917473 AMM917473 AWI917473 BGE917473 BQA917473 BZW917473 CJS917473 CTO917473 DDK917473 DNG917473 DXC917473 EGY917473 EQU917473 FAQ917473 FKM917473 FUI917473 GEE917473 GOA917473 GXW917473 HHS917473 HRO917473 IBK917473 ILG917473 IVC917473 JEY917473 JOU917473 JYQ917473 KIM917473 KSI917473 LCE917473 LMA917473 LVW917473 MFS917473 MPO917473 MZK917473 NJG917473 NTC917473 OCY917473 OMU917473 OWQ917473 PGM917473 PQI917473 QAE917473 QKA917473 QTW917473 RDS917473 RNO917473 RXK917473 SHG917473 SRC917473 TAY917473 TKU917473 TUQ917473 UEM917473 UOI917473 UYE917473 VIA917473 VRW917473 WBS917473 WLO917473 WVK917473 C917484 IY917484 SU917484 ACQ917484 AMM917484 AWI917484 BGE917484 BQA917484 BZW917484 CJS917484 CTO917484 DDK917484 DNG917484 DXC917484 EGY917484 EQU917484 FAQ917484 FKM917484 FUI917484 GEE917484 GOA917484 GXW917484 HHS917484 HRO917484 IBK917484 ILG917484 IVC917484 JEY917484 JOU917484 JYQ917484 KIM917484 KSI917484 LCE917484 LMA917484 LVW917484 MFS917484 MPO917484 MZK917484 NJG917484 NTC917484 OCY917484 OMU917484 OWQ917484 PGM917484 PQI917484 QAE917484 QKA917484 QTW917484 RDS917484 RNO917484 RXK917484 SHG917484 SRC917484 TAY917484 TKU917484 TUQ917484 UEM917484 UOI917484 UYE917484 VIA917484 VRW917484 WBS917484 WLO917484 WVK917484 C917495 IY917495 SU917495 ACQ917495 AMM917495 AWI917495 BGE917495 BQA917495 BZW917495 CJS917495 CTO917495 DDK917495 DNG917495 DXC917495 EGY917495 EQU917495 FAQ917495 FKM917495 FUI917495 GEE917495 GOA917495 GXW917495 HHS917495 HRO917495 IBK917495 ILG917495 IVC917495 JEY917495 JOU917495 JYQ917495 KIM917495 KSI917495 LCE917495 LMA917495 LVW917495 MFS917495 MPO917495 MZK917495 NJG917495 NTC917495 OCY917495 OMU917495 OWQ917495 PGM917495 PQI917495 QAE917495 QKA917495 QTW917495 RDS917495 RNO917495 RXK917495 SHG917495 SRC917495 TAY917495 TKU917495 TUQ917495 UEM917495 UOI917495 UYE917495 VIA917495 VRW917495 WBS917495 WLO917495 WVK917495 C917506 IY917506 SU917506 ACQ917506 AMM917506 AWI917506 BGE917506 BQA917506 BZW917506 CJS917506 CTO917506 DDK917506 DNG917506 DXC917506 EGY917506 EQU917506 FAQ917506 FKM917506 FUI917506 GEE917506 GOA917506 GXW917506 HHS917506 HRO917506 IBK917506 ILG917506 IVC917506 JEY917506 JOU917506 JYQ917506 KIM917506 KSI917506 LCE917506 LMA917506 LVW917506 MFS917506 MPO917506 MZK917506 NJG917506 NTC917506 OCY917506 OMU917506 OWQ917506 PGM917506 PQI917506 QAE917506 QKA917506 QTW917506 RDS917506 RNO917506 RXK917506 SHG917506 SRC917506 TAY917506 TKU917506 TUQ917506 UEM917506 UOI917506 UYE917506 VIA917506 VRW917506 WBS917506 WLO917506 WVK917506 C917517 IY917517 SU917517 ACQ917517 AMM917517 AWI917517 BGE917517 BQA917517 BZW917517 CJS917517 CTO917517 DDK917517 DNG917517 DXC917517 EGY917517 EQU917517 FAQ917517 FKM917517 FUI917517 GEE917517 GOA917517 GXW917517 HHS917517 HRO917517 IBK917517 ILG917517 IVC917517 JEY917517 JOU917517 JYQ917517 KIM917517 KSI917517 LCE917517 LMA917517 LVW917517 MFS917517 MPO917517 MZK917517 NJG917517 NTC917517 OCY917517 OMU917517 OWQ917517 PGM917517 PQI917517 QAE917517 QKA917517 QTW917517 RDS917517 RNO917517 RXK917517 SHG917517 SRC917517 TAY917517 TKU917517 TUQ917517 UEM917517 UOI917517 UYE917517 VIA917517 VRW917517 WBS917517 WLO917517 WVK917517 C917528 IY917528 SU917528 ACQ917528 AMM917528 AWI917528 BGE917528 BQA917528 BZW917528 CJS917528 CTO917528 DDK917528 DNG917528 DXC917528 EGY917528 EQU917528 FAQ917528 FKM917528 FUI917528 GEE917528 GOA917528 GXW917528 HHS917528 HRO917528 IBK917528 ILG917528 IVC917528 JEY917528 JOU917528 JYQ917528 KIM917528 KSI917528 LCE917528 LMA917528 LVW917528 MFS917528 MPO917528 MZK917528 NJG917528 NTC917528 OCY917528 OMU917528 OWQ917528 PGM917528 PQI917528 QAE917528 QKA917528 QTW917528 RDS917528 RNO917528 RXK917528 SHG917528 SRC917528 TAY917528 TKU917528 TUQ917528 UEM917528 UOI917528 UYE917528 VIA917528 VRW917528 WBS917528 WLO917528 WVK917528 C917539 IY917539 SU917539 ACQ917539 AMM917539 AWI917539 BGE917539 BQA917539 BZW917539 CJS917539 CTO917539 DDK917539 DNG917539 DXC917539 EGY917539 EQU917539 FAQ917539 FKM917539 FUI917539 GEE917539 GOA917539 GXW917539 HHS917539 HRO917539 IBK917539 ILG917539 IVC917539 JEY917539 JOU917539 JYQ917539 KIM917539 KSI917539 LCE917539 LMA917539 LVW917539 MFS917539 MPO917539 MZK917539 NJG917539 NTC917539 OCY917539 OMU917539 OWQ917539 PGM917539 PQI917539 QAE917539 QKA917539 QTW917539 RDS917539 RNO917539 RXK917539 SHG917539 SRC917539 TAY917539 TKU917539 TUQ917539 UEM917539 UOI917539 UYE917539 VIA917539 VRW917539 WBS917539 WLO917539 WVK917539 C917550 IY917550 SU917550 ACQ917550 AMM917550 AWI917550 BGE917550 BQA917550 BZW917550 CJS917550 CTO917550 DDK917550 DNG917550 DXC917550 EGY917550 EQU917550 FAQ917550 FKM917550 FUI917550 GEE917550 GOA917550 GXW917550 HHS917550 HRO917550 IBK917550 ILG917550 IVC917550 JEY917550 JOU917550 JYQ917550 KIM917550 KSI917550 LCE917550 LMA917550 LVW917550 MFS917550 MPO917550 MZK917550 NJG917550 NTC917550 OCY917550 OMU917550 OWQ917550 PGM917550 PQI917550 QAE917550 QKA917550 QTW917550 RDS917550 RNO917550 RXK917550 SHG917550 SRC917550 TAY917550 TKU917550 TUQ917550 UEM917550 UOI917550 UYE917550 VIA917550 VRW917550 WBS917550 WLO917550 WVK917550 C982952 IY982952 SU982952 ACQ982952 AMM982952 AWI982952 BGE982952 BQA982952 BZW982952 CJS982952 CTO982952 DDK982952 DNG982952 DXC982952 EGY982952 EQU982952 FAQ982952 FKM982952 FUI982952 GEE982952 GOA982952 GXW982952 HHS982952 HRO982952 IBK982952 ILG982952 IVC982952 JEY982952 JOU982952 JYQ982952 KIM982952 KSI982952 LCE982952 LMA982952 LVW982952 MFS982952 MPO982952 MZK982952 NJG982952 NTC982952 OCY982952 OMU982952 OWQ982952 PGM982952 PQI982952 QAE982952 QKA982952 QTW982952 RDS982952 RNO982952 RXK982952 SHG982952 SRC982952 TAY982952 TKU982952 TUQ982952 UEM982952 UOI982952 UYE982952 VIA982952 VRW982952 WBS982952 WLO982952 WVK982952 C982965 IY982965 SU982965 ACQ982965 AMM982965 AWI982965 BGE982965 BQA982965 BZW982965 CJS982965 CTO982965 DDK982965 DNG982965 DXC982965 EGY982965 EQU982965 FAQ982965 FKM982965 FUI982965 GEE982965 GOA982965 GXW982965 HHS982965 HRO982965 IBK982965 ILG982965 IVC982965 JEY982965 JOU982965 JYQ982965 KIM982965 KSI982965 LCE982965 LMA982965 LVW982965 MFS982965 MPO982965 MZK982965 NJG982965 NTC982965 OCY982965 OMU982965 OWQ982965 PGM982965 PQI982965 QAE982965 QKA982965 QTW982965 RDS982965 RNO982965 RXK982965 SHG982965 SRC982965 TAY982965 TKU982965 TUQ982965 UEM982965 UOI982965 UYE982965 VIA982965 VRW982965 WBS982965 WLO982965 WVK982965 C982976 IY982976 SU982976 ACQ982976 AMM982976 AWI982976 BGE982976 BQA982976 BZW982976 CJS982976 CTO982976 DDK982976 DNG982976 DXC982976 EGY982976 EQU982976 FAQ982976 FKM982976 FUI982976 GEE982976 GOA982976 GXW982976 HHS982976 HRO982976 IBK982976 ILG982976 IVC982976 JEY982976 JOU982976 JYQ982976 KIM982976 KSI982976 LCE982976 LMA982976 LVW982976 MFS982976 MPO982976 MZK982976 NJG982976 NTC982976 OCY982976 OMU982976 OWQ982976 PGM982976 PQI982976 QAE982976 QKA982976 QTW982976 RDS982976 RNO982976 RXK982976 SHG982976 SRC982976 TAY982976 TKU982976 TUQ982976 UEM982976 UOI982976 UYE982976 VIA982976 VRW982976 WBS982976 WLO982976 WVK982976 C982987 IY982987 SU982987 ACQ982987 AMM982987 AWI982987 BGE982987 BQA982987 BZW982987 CJS982987 CTO982987 DDK982987 DNG982987 DXC982987 EGY982987 EQU982987 FAQ982987 FKM982987 FUI982987 GEE982987 GOA982987 GXW982987 HHS982987 HRO982987 IBK982987 ILG982987 IVC982987 JEY982987 JOU982987 JYQ982987 KIM982987 KSI982987 LCE982987 LMA982987 LVW982987 MFS982987 MPO982987 MZK982987 NJG982987 NTC982987 OCY982987 OMU982987 OWQ982987 PGM982987 PQI982987 QAE982987 QKA982987 QTW982987 RDS982987 RNO982987 RXK982987 SHG982987 SRC982987 TAY982987 TKU982987 TUQ982987 UEM982987 UOI982987 UYE982987 VIA982987 VRW982987 WBS982987 WLO982987 WVK982987 C982998 IY982998 SU982998 ACQ982998 AMM982998 AWI982998 BGE982998 BQA982998 BZW982998 CJS982998 CTO982998 DDK982998 DNG982998 DXC982998 EGY982998 EQU982998 FAQ982998 FKM982998 FUI982998 GEE982998 GOA982998 GXW982998 HHS982998 HRO982998 IBK982998 ILG982998 IVC982998 JEY982998 JOU982998 JYQ982998 KIM982998 KSI982998 LCE982998 LMA982998 LVW982998 MFS982998 MPO982998 MZK982998 NJG982998 NTC982998 OCY982998 OMU982998 OWQ982998 PGM982998 PQI982998 QAE982998 QKA982998 QTW982998 RDS982998 RNO982998 RXK982998 SHG982998 SRC982998 TAY982998 TKU982998 TUQ982998 UEM982998 UOI982998 UYE982998 VIA982998 VRW982998 WBS982998 WLO982998 WVK982998 C983009 IY983009 SU983009 ACQ983009 AMM983009 AWI983009 BGE983009 BQA983009 BZW983009 CJS983009 CTO983009 DDK983009 DNG983009 DXC983009 EGY983009 EQU983009 FAQ983009 FKM983009 FUI983009 GEE983009 GOA983009 GXW983009 HHS983009 HRO983009 IBK983009 ILG983009 IVC983009 JEY983009 JOU983009 JYQ983009 KIM983009 KSI983009 LCE983009 LMA983009 LVW983009 MFS983009 MPO983009 MZK983009 NJG983009 NTC983009 OCY983009 OMU983009 OWQ983009 PGM983009 PQI983009 QAE983009 QKA983009 QTW983009 RDS983009 RNO983009 RXK983009 SHG983009 SRC983009 TAY983009 TKU983009 TUQ983009 UEM983009 UOI983009 UYE983009 VIA983009 VRW983009 WBS983009 WLO983009 WVK983009 C983020 IY983020 SU983020 ACQ983020 AMM983020 AWI983020 BGE983020 BQA983020 BZW983020 CJS983020 CTO983020 DDK983020 DNG983020 DXC983020 EGY983020 EQU983020 FAQ983020 FKM983020 FUI983020 GEE983020 GOA983020 GXW983020 HHS983020 HRO983020 IBK983020 ILG983020 IVC983020 JEY983020 JOU983020 JYQ983020 KIM983020 KSI983020 LCE983020 LMA983020 LVW983020 MFS983020 MPO983020 MZK983020 NJG983020 NTC983020 OCY983020 OMU983020 OWQ983020 PGM983020 PQI983020 QAE983020 QKA983020 QTW983020 RDS983020 RNO983020 RXK983020 SHG983020 SRC983020 TAY983020 TKU983020 TUQ983020 UEM983020 UOI983020 UYE983020 VIA983020 VRW983020 WBS983020 WLO983020 WVK983020 C983031 IY983031 SU983031 ACQ983031 AMM983031 AWI983031 BGE983031 BQA983031 BZW983031 CJS983031 CTO983031 DDK983031 DNG983031 DXC983031 EGY983031 EQU983031 FAQ983031 FKM983031 FUI983031 GEE983031 GOA983031 GXW983031 HHS983031 HRO983031 IBK983031 ILG983031 IVC983031 JEY983031 JOU983031 JYQ983031 KIM983031 KSI983031 LCE983031 LMA983031 LVW983031 MFS983031 MPO983031 MZK983031 NJG983031 NTC983031 OCY983031 OMU983031 OWQ983031 PGM983031 PQI983031 QAE983031 QKA983031 QTW983031 RDS983031 RNO983031 RXK983031 SHG983031 SRC983031 TAY983031 TKU983031 TUQ983031 UEM983031 UOI983031 UYE983031 VIA983031 VRW983031 WBS983031 WLO983031 WVK983031 C983042 IY983042 SU983042 ACQ983042 AMM983042 AWI983042 BGE983042 BQA983042 BZW983042 CJS983042 CTO983042 DDK983042 DNG983042 DXC983042 EGY983042 EQU983042 FAQ983042 FKM983042 FUI983042 GEE983042 GOA983042 GXW983042 HHS983042 HRO983042 IBK983042 ILG983042 IVC983042 JEY983042 JOU983042 JYQ983042 KIM983042 KSI983042 LCE983042 LMA983042 LVW983042 MFS983042 MPO983042 MZK983042 NJG983042 NTC983042 OCY983042 OMU983042 OWQ983042 PGM983042 PQI983042 QAE983042 QKA983042 QTW983042 RDS983042 RNO983042 RXK983042 SHG983042 SRC983042 TAY983042 TKU983042 TUQ983042 UEM983042 UOI983042 UYE983042 VIA983042 VRW983042 WBS983042 WLO983042 WVK983042 C983053 IY983053 SU983053 ACQ983053 AMM983053 AWI983053 BGE983053 BQA983053 BZW983053 CJS983053 CTO983053 DDK983053 DNG983053 DXC983053 EGY983053 EQU983053 FAQ983053 FKM983053 FUI983053 GEE983053 GOA983053 GXW983053 HHS983053 HRO983053 IBK983053 ILG983053 IVC983053 JEY983053 JOU983053 JYQ983053 KIM983053 KSI983053 LCE983053 LMA983053 LVW983053 MFS983053 MPO983053 MZK983053 NJG983053 NTC983053 OCY983053 OMU983053 OWQ983053 PGM983053 PQI983053 QAE983053 QKA983053 QTW983053 RDS983053 RNO983053 RXK983053 SHG983053 SRC983053 TAY983053 TKU983053 TUQ983053 UEM983053 UOI983053 UYE983053 VIA983053 VRW983053 WBS983053 WLO983053 WVK983053 C983064 IY983064 SU983064 ACQ983064 AMM983064 AWI983064 BGE983064 BQA983064 BZW983064 CJS983064 CTO983064 DDK983064 DNG983064 DXC983064 EGY983064 EQU983064 FAQ983064 FKM983064 FUI983064 GEE983064 GOA983064 GXW983064 HHS983064 HRO983064 IBK983064 ILG983064 IVC983064 JEY983064 JOU983064 JYQ983064 KIM983064 KSI983064 LCE983064 LMA983064 LVW983064 MFS983064 MPO983064 MZK983064 NJG983064 NTC983064 OCY983064 OMU983064 OWQ983064 PGM983064 PQI983064 QAE983064 QKA983064 QTW983064 RDS983064 RNO983064 RXK983064 SHG983064 SRC983064 TAY983064 TKU983064 TUQ983064 UEM983064 UOI983064 UYE983064 VIA983064 VRW983064 WBS983064 WLO983064 WVK983064 C983075 IY983075 SU983075 ACQ983075 AMM983075 AWI983075 BGE983075 BQA983075 BZW983075 CJS983075 CTO983075 DDK983075 DNG983075 DXC983075 EGY983075 EQU983075 FAQ983075 FKM983075 FUI983075 GEE983075 GOA983075 GXW983075 HHS983075 HRO983075 IBK983075 ILG983075 IVC983075 JEY983075 JOU983075 JYQ983075 KIM983075 KSI983075 LCE983075 LMA983075 LVW983075 MFS983075 MPO983075 MZK983075 NJG983075 NTC983075 OCY983075 OMU983075 OWQ983075 PGM983075 PQI983075 QAE983075 QKA983075 QTW983075 RDS983075 RNO983075 RXK983075 SHG983075 SRC983075 TAY983075 TKU983075 TUQ983075 UEM983075 UOI983075 UYE983075 VIA983075 VRW983075 WBS983075 WLO983075 WVK983075 C983086 IY983086 SU983086 ACQ983086 AMM983086 AWI983086 BGE983086 BQA983086 BZW983086 CJS983086 CTO983086 DDK983086 DNG983086 DXC983086 EGY983086 EQU983086 FAQ983086 FKM983086 FUI983086 GEE983086 GOA983086 GXW983086 HHS983086 HRO983086 IBK983086 ILG983086 IVC983086 JEY983086 JOU983086 JYQ983086 KIM983086 KSI983086 LCE983086 LMA983086 LVW983086 MFS983086 MPO983086 MZK983086 NJG983086 NTC983086 OCY983086 OMU983086 OWQ983086 PGM983086 PQI983086 QAE983086 QKA983086 QTW983086 RDS983086 RNO983086 RXK983086 SHG983086 SRC983086 TAY983086 TKU983086 TUQ983086 UEM983086 UOI983086 UYE983086 VIA983086 VRW983086 WBS983086 WLO983086 WVK983086"/>
  </dataValidations>
  <pageMargins left="0.7" right="0.7" top="0.75" bottom="0.75" header="0.3" footer="0.3"/>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tabColor rgb="FFFF0000"/>
  </sheetPr>
  <dimension ref="A1:AC37"/>
  <sheetViews>
    <sheetView topLeftCell="A4" workbookViewId="0">
      <selection activeCell="L23" sqref="L23"/>
    </sheetView>
  </sheetViews>
  <sheetFormatPr defaultColWidth="9" defaultRowHeight="12"/>
  <cols>
    <col min="1" max="1" width="1.875" style="195" customWidth="1"/>
    <col min="2" max="13" width="6.625" style="195" customWidth="1"/>
    <col min="14" max="14" width="4.625" style="195" customWidth="1"/>
    <col min="15" max="23" width="6.625" style="195" customWidth="1"/>
    <col min="24" max="24" width="8.625" style="195" customWidth="1"/>
    <col min="25" max="25" width="7.5" style="195" customWidth="1"/>
    <col min="26" max="26" width="6" style="195" customWidth="1"/>
    <col min="27" max="27" width="7.75" style="195" customWidth="1"/>
    <col min="28" max="28" width="11.125" style="195"/>
    <col min="29" max="269" width="9" style="195"/>
    <col min="270" max="270" width="9.25" style="195" customWidth="1"/>
    <col min="271" max="271" width="11.125" style="195" customWidth="1"/>
    <col min="272" max="525" width="9" style="195"/>
    <col min="526" max="526" width="9.25" style="195" customWidth="1"/>
    <col min="527" max="527" width="11.125" style="195" customWidth="1"/>
    <col min="528" max="781" width="9" style="195"/>
    <col min="782" max="782" width="9.25" style="195" customWidth="1"/>
    <col min="783" max="783" width="11.125" style="195" customWidth="1"/>
    <col min="784" max="1037" width="9" style="195"/>
    <col min="1038" max="1038" width="9.25" style="195" customWidth="1"/>
    <col min="1039" max="1039" width="11.125" style="195" customWidth="1"/>
    <col min="1040" max="1293" width="9" style="195"/>
    <col min="1294" max="1294" width="9.25" style="195" customWidth="1"/>
    <col min="1295" max="1295" width="11.125" style="195" customWidth="1"/>
    <col min="1296" max="1549" width="9" style="195"/>
    <col min="1550" max="1550" width="9.25" style="195" customWidth="1"/>
    <col min="1551" max="1551" width="11.125" style="195" customWidth="1"/>
    <col min="1552" max="1805" width="9" style="195"/>
    <col min="1806" max="1806" width="9.25" style="195" customWidth="1"/>
    <col min="1807" max="1807" width="11.125" style="195" customWidth="1"/>
    <col min="1808" max="2061" width="9" style="195"/>
    <col min="2062" max="2062" width="9.25" style="195" customWidth="1"/>
    <col min="2063" max="2063" width="11.125" style="195" customWidth="1"/>
    <col min="2064" max="2317" width="9" style="195"/>
    <col min="2318" max="2318" width="9.25" style="195" customWidth="1"/>
    <col min="2319" max="2319" width="11.125" style="195" customWidth="1"/>
    <col min="2320" max="2573" width="9" style="195"/>
    <col min="2574" max="2574" width="9.25" style="195" customWidth="1"/>
    <col min="2575" max="2575" width="11.125" style="195" customWidth="1"/>
    <col min="2576" max="2829" width="9" style="195"/>
    <col min="2830" max="2830" width="9.25" style="195" customWidth="1"/>
    <col min="2831" max="2831" width="11.125" style="195" customWidth="1"/>
    <col min="2832" max="3085" width="9" style="195"/>
    <col min="3086" max="3086" width="9.25" style="195" customWidth="1"/>
    <col min="3087" max="3087" width="11.125" style="195" customWidth="1"/>
    <col min="3088" max="3341" width="9" style="195"/>
    <col min="3342" max="3342" width="9.25" style="195" customWidth="1"/>
    <col min="3343" max="3343" width="11.125" style="195" customWidth="1"/>
    <col min="3344" max="3597" width="9" style="195"/>
    <col min="3598" max="3598" width="9.25" style="195" customWidth="1"/>
    <col min="3599" max="3599" width="11.125" style="195" customWidth="1"/>
    <col min="3600" max="3853" width="9" style="195"/>
    <col min="3854" max="3854" width="9.25" style="195" customWidth="1"/>
    <col min="3855" max="3855" width="11.125" style="195" customWidth="1"/>
    <col min="3856" max="4109" width="9" style="195"/>
    <col min="4110" max="4110" width="9.25" style="195" customWidth="1"/>
    <col min="4111" max="4111" width="11.125" style="195" customWidth="1"/>
    <col min="4112" max="4365" width="9" style="195"/>
    <col min="4366" max="4366" width="9.25" style="195" customWidth="1"/>
    <col min="4367" max="4367" width="11.125" style="195" customWidth="1"/>
    <col min="4368" max="4621" width="9" style="195"/>
    <col min="4622" max="4622" width="9.25" style="195" customWidth="1"/>
    <col min="4623" max="4623" width="11.125" style="195" customWidth="1"/>
    <col min="4624" max="4877" width="9" style="195"/>
    <col min="4878" max="4878" width="9.25" style="195" customWidth="1"/>
    <col min="4879" max="4879" width="11.125" style="195" customWidth="1"/>
    <col min="4880" max="5133" width="9" style="195"/>
    <col min="5134" max="5134" width="9.25" style="195" customWidth="1"/>
    <col min="5135" max="5135" width="11.125" style="195" customWidth="1"/>
    <col min="5136" max="5389" width="9" style="195"/>
    <col min="5390" max="5390" width="9.25" style="195" customWidth="1"/>
    <col min="5391" max="5391" width="11.125" style="195" customWidth="1"/>
    <col min="5392" max="5645" width="9" style="195"/>
    <col min="5646" max="5646" width="9.25" style="195" customWidth="1"/>
    <col min="5647" max="5647" width="11.125" style="195" customWidth="1"/>
    <col min="5648" max="5901" width="9" style="195"/>
    <col min="5902" max="5902" width="9.25" style="195" customWidth="1"/>
    <col min="5903" max="5903" width="11.125" style="195" customWidth="1"/>
    <col min="5904" max="6157" width="9" style="195"/>
    <col min="6158" max="6158" width="9.25" style="195" customWidth="1"/>
    <col min="6159" max="6159" width="11.125" style="195" customWidth="1"/>
    <col min="6160" max="6413" width="9" style="195"/>
    <col min="6414" max="6414" width="9.25" style="195" customWidth="1"/>
    <col min="6415" max="6415" width="11.125" style="195" customWidth="1"/>
    <col min="6416" max="6669" width="9" style="195"/>
    <col min="6670" max="6670" width="9.25" style="195" customWidth="1"/>
    <col min="6671" max="6671" width="11.125" style="195" customWidth="1"/>
    <col min="6672" max="6925" width="9" style="195"/>
    <col min="6926" max="6926" width="9.25" style="195" customWidth="1"/>
    <col min="6927" max="6927" width="11.125" style="195" customWidth="1"/>
    <col min="6928" max="7181" width="9" style="195"/>
    <col min="7182" max="7182" width="9.25" style="195" customWidth="1"/>
    <col min="7183" max="7183" width="11.125" style="195" customWidth="1"/>
    <col min="7184" max="7437" width="9" style="195"/>
    <col min="7438" max="7438" width="9.25" style="195" customWidth="1"/>
    <col min="7439" max="7439" width="11.125" style="195" customWidth="1"/>
    <col min="7440" max="7693" width="9" style="195"/>
    <col min="7694" max="7694" width="9.25" style="195" customWidth="1"/>
    <col min="7695" max="7695" width="11.125" style="195" customWidth="1"/>
    <col min="7696" max="7949" width="9" style="195"/>
    <col min="7950" max="7950" width="9.25" style="195" customWidth="1"/>
    <col min="7951" max="7951" width="11.125" style="195" customWidth="1"/>
    <col min="7952" max="8205" width="9" style="195"/>
    <col min="8206" max="8206" width="9.25" style="195" customWidth="1"/>
    <col min="8207" max="8207" width="11.125" style="195" customWidth="1"/>
    <col min="8208" max="8461" width="9" style="195"/>
    <col min="8462" max="8462" width="9.25" style="195" customWidth="1"/>
    <col min="8463" max="8463" width="11.125" style="195" customWidth="1"/>
    <col min="8464" max="8717" width="9" style="195"/>
    <col min="8718" max="8718" width="9.25" style="195" customWidth="1"/>
    <col min="8719" max="8719" width="11.125" style="195" customWidth="1"/>
    <col min="8720" max="8973" width="9" style="195"/>
    <col min="8974" max="8974" width="9.25" style="195" customWidth="1"/>
    <col min="8975" max="8975" width="11.125" style="195" customWidth="1"/>
    <col min="8976" max="9229" width="9" style="195"/>
    <col min="9230" max="9230" width="9.25" style="195" customWidth="1"/>
    <col min="9231" max="9231" width="11.125" style="195" customWidth="1"/>
    <col min="9232" max="9485" width="9" style="195"/>
    <col min="9486" max="9486" width="9.25" style="195" customWidth="1"/>
    <col min="9487" max="9487" width="11.125" style="195" customWidth="1"/>
    <col min="9488" max="9741" width="9" style="195"/>
    <col min="9742" max="9742" width="9.25" style="195" customWidth="1"/>
    <col min="9743" max="9743" width="11.125" style="195" customWidth="1"/>
    <col min="9744" max="9997" width="9" style="195"/>
    <col min="9998" max="9998" width="9.25" style="195" customWidth="1"/>
    <col min="9999" max="9999" width="11.125" style="195" customWidth="1"/>
    <col min="10000" max="10253" width="9" style="195"/>
    <col min="10254" max="10254" width="9.25" style="195" customWidth="1"/>
    <col min="10255" max="10255" width="11.125" style="195" customWidth="1"/>
    <col min="10256" max="10509" width="9" style="195"/>
    <col min="10510" max="10510" width="9.25" style="195" customWidth="1"/>
    <col min="10511" max="10511" width="11.125" style="195" customWidth="1"/>
    <col min="10512" max="10765" width="9" style="195"/>
    <col min="10766" max="10766" width="9.25" style="195" customWidth="1"/>
    <col min="10767" max="10767" width="11.125" style="195" customWidth="1"/>
    <col min="10768" max="11021" width="9" style="195"/>
    <col min="11022" max="11022" width="9.25" style="195" customWidth="1"/>
    <col min="11023" max="11023" width="11.125" style="195" customWidth="1"/>
    <col min="11024" max="11277" width="9" style="195"/>
    <col min="11278" max="11278" width="9.25" style="195" customWidth="1"/>
    <col min="11279" max="11279" width="11.125" style="195" customWidth="1"/>
    <col min="11280" max="11533" width="9" style="195"/>
    <col min="11534" max="11534" width="9.25" style="195" customWidth="1"/>
    <col min="11535" max="11535" width="11.125" style="195" customWidth="1"/>
    <col min="11536" max="11789" width="9" style="195"/>
    <col min="11790" max="11790" width="9.25" style="195" customWidth="1"/>
    <col min="11791" max="11791" width="11.125" style="195" customWidth="1"/>
    <col min="11792" max="12045" width="9" style="195"/>
    <col min="12046" max="12046" width="9.25" style="195" customWidth="1"/>
    <col min="12047" max="12047" width="11.125" style="195" customWidth="1"/>
    <col min="12048" max="12301" width="9" style="195"/>
    <col min="12302" max="12302" width="9.25" style="195" customWidth="1"/>
    <col min="12303" max="12303" width="11.125" style="195" customWidth="1"/>
    <col min="12304" max="12557" width="9" style="195"/>
    <col min="12558" max="12558" width="9.25" style="195" customWidth="1"/>
    <col min="12559" max="12559" width="11.125" style="195" customWidth="1"/>
    <col min="12560" max="12813" width="9" style="195"/>
    <col min="12814" max="12814" width="9.25" style="195" customWidth="1"/>
    <col min="12815" max="12815" width="11.125" style="195" customWidth="1"/>
    <col min="12816" max="13069" width="9" style="195"/>
    <col min="13070" max="13070" width="9.25" style="195" customWidth="1"/>
    <col min="13071" max="13071" width="11.125" style="195" customWidth="1"/>
    <col min="13072" max="13325" width="9" style="195"/>
    <col min="13326" max="13326" width="9.25" style="195" customWidth="1"/>
    <col min="13327" max="13327" width="11.125" style="195" customWidth="1"/>
    <col min="13328" max="13581" width="9" style="195"/>
    <col min="13582" max="13582" width="9.25" style="195" customWidth="1"/>
    <col min="13583" max="13583" width="11.125" style="195" customWidth="1"/>
    <col min="13584" max="13837" width="9" style="195"/>
    <col min="13838" max="13838" width="9.25" style="195" customWidth="1"/>
    <col min="13839" max="13839" width="11.125" style="195" customWidth="1"/>
    <col min="13840" max="14093" width="9" style="195"/>
    <col min="14094" max="14094" width="9.25" style="195" customWidth="1"/>
    <col min="14095" max="14095" width="11.125" style="195" customWidth="1"/>
    <col min="14096" max="14349" width="9" style="195"/>
    <col min="14350" max="14350" width="9.25" style="195" customWidth="1"/>
    <col min="14351" max="14351" width="11.125" style="195" customWidth="1"/>
    <col min="14352" max="14605" width="9" style="195"/>
    <col min="14606" max="14606" width="9.25" style="195" customWidth="1"/>
    <col min="14607" max="14607" width="11.125" style="195" customWidth="1"/>
    <col min="14608" max="14861" width="9" style="195"/>
    <col min="14862" max="14862" width="9.25" style="195" customWidth="1"/>
    <col min="14863" max="14863" width="11.125" style="195" customWidth="1"/>
    <col min="14864" max="15117" width="9" style="195"/>
    <col min="15118" max="15118" width="9.25" style="195" customWidth="1"/>
    <col min="15119" max="15119" width="11.125" style="195" customWidth="1"/>
    <col min="15120" max="15373" width="9" style="195"/>
    <col min="15374" max="15374" width="9.25" style="195" customWidth="1"/>
    <col min="15375" max="15375" width="11.125" style="195" customWidth="1"/>
    <col min="15376" max="15629" width="9" style="195"/>
    <col min="15630" max="15630" width="9.25" style="195" customWidth="1"/>
    <col min="15631" max="15631" width="11.125" style="195" customWidth="1"/>
    <col min="15632" max="15885" width="9" style="195"/>
    <col min="15886" max="15886" width="9.25" style="195" customWidth="1"/>
    <col min="15887" max="15887" width="11.125" style="195" customWidth="1"/>
    <col min="15888" max="16141" width="9" style="195"/>
    <col min="16142" max="16142" width="9.25" style="195" customWidth="1"/>
    <col min="16143" max="16143" width="11.125" style="195" customWidth="1"/>
    <col min="16144" max="16384" width="9" style="195"/>
  </cols>
  <sheetData>
    <row r="1" ht="12.75" spans="23:23">
      <c r="W1" s="217" t="s">
        <v>425</v>
      </c>
    </row>
    <row r="2" ht="24" spans="2:21">
      <c r="B2" s="196" t="s">
        <v>344</v>
      </c>
      <c r="C2" s="197" t="s">
        <v>426</v>
      </c>
      <c r="D2" s="197" t="s">
        <v>427</v>
      </c>
      <c r="E2" s="197" t="s">
        <v>331</v>
      </c>
      <c r="F2" s="197" t="s">
        <v>428</v>
      </c>
      <c r="G2" s="197" t="s">
        <v>429</v>
      </c>
      <c r="H2" s="197" t="s">
        <v>430</v>
      </c>
      <c r="I2" s="197" t="s">
        <v>431</v>
      </c>
      <c r="J2" s="197" t="s">
        <v>432</v>
      </c>
      <c r="K2" s="197" t="s">
        <v>4</v>
      </c>
      <c r="L2" s="197" t="s">
        <v>7</v>
      </c>
      <c r="M2" s="197"/>
      <c r="N2" s="210"/>
      <c r="U2" s="218" t="s">
        <v>433</v>
      </c>
    </row>
    <row r="3" ht="39.95" customHeight="1" spans="2:28">
      <c r="B3" s="198"/>
      <c r="C3" s="199"/>
      <c r="D3" s="199"/>
      <c r="E3" s="199"/>
      <c r="F3" s="199"/>
      <c r="G3" s="199"/>
      <c r="H3" s="199"/>
      <c r="I3" s="199"/>
      <c r="J3" s="199"/>
      <c r="K3" s="199"/>
      <c r="L3" s="199" t="s">
        <v>434</v>
      </c>
      <c r="M3" s="199" t="s">
        <v>427</v>
      </c>
      <c r="N3" s="211" t="s">
        <v>13</v>
      </c>
      <c r="O3" s="212" t="s">
        <v>435</v>
      </c>
      <c r="Q3" s="219" t="s">
        <v>436</v>
      </c>
      <c r="R3" s="219" t="s">
        <v>437</v>
      </c>
      <c r="S3" s="219" t="s">
        <v>438</v>
      </c>
      <c r="T3" s="219" t="s">
        <v>439</v>
      </c>
      <c r="U3" s="218" t="s">
        <v>440</v>
      </c>
      <c r="V3" s="218" t="s">
        <v>441</v>
      </c>
      <c r="W3" s="218" t="s">
        <v>442</v>
      </c>
      <c r="X3" s="217" t="s">
        <v>443</v>
      </c>
      <c r="Y3" s="212" t="s">
        <v>425</v>
      </c>
      <c r="Z3" s="223" t="s">
        <v>444</v>
      </c>
      <c r="AA3" s="217" t="s">
        <v>445</v>
      </c>
      <c r="AB3" s="217" t="s">
        <v>446</v>
      </c>
    </row>
    <row r="4" spans="1:28">
      <c r="A4" s="200"/>
      <c r="B4" s="201" t="str">
        <f>'0.结构参数'!B5</f>
        <v>西U10</v>
      </c>
      <c r="C4" s="202">
        <f>'0.结构参数'!J41</f>
        <v>1.61126</v>
      </c>
      <c r="D4" s="203">
        <f>'0.结构参数'!L41</f>
        <v>0.3</v>
      </c>
      <c r="E4" s="204">
        <f>'0.结构参数'!K41</f>
        <v>0.4</v>
      </c>
      <c r="F4" s="204">
        <f>C4+E4/2</f>
        <v>1.81126</v>
      </c>
      <c r="G4" s="204">
        <f>C4+E4</f>
        <v>2.01126</v>
      </c>
      <c r="H4" s="203">
        <f>('0.结构参数'!V5+'0.结构参数'!W5)/2</f>
        <v>23.21</v>
      </c>
      <c r="I4" s="204">
        <f>H4+D4</f>
        <v>23.51</v>
      </c>
      <c r="J4" s="204">
        <f t="shared" ref="J4:J5" si="0">H4+D4*2</f>
        <v>23.81</v>
      </c>
      <c r="K4" s="204">
        <f>'0.结构参数'!D41</f>
        <v>20</v>
      </c>
      <c r="L4" s="204"/>
      <c r="M4" s="204"/>
      <c r="N4" s="213"/>
      <c r="O4" s="214">
        <f>ROUND(R4/0.4,0)</f>
        <v>100</v>
      </c>
      <c r="P4" s="195">
        <f>2*K4</f>
        <v>40</v>
      </c>
      <c r="Q4" s="195">
        <f>P4</f>
        <v>40</v>
      </c>
      <c r="R4" s="220">
        <f>Q4</f>
        <v>40</v>
      </c>
      <c r="S4" s="221">
        <f>F4+I4+L4*N4</f>
        <v>25.32126</v>
      </c>
      <c r="T4" s="221">
        <f>G4*2+J4</f>
        <v>27.83252</v>
      </c>
      <c r="U4" s="221">
        <f>C4*2+H4+L4*M4*N4*2</f>
        <v>26.43252</v>
      </c>
      <c r="V4" s="221">
        <f>D4*(2*F4+I4)+L4*M4*N4</f>
        <v>8.139756</v>
      </c>
      <c r="W4" s="221">
        <f t="shared" ref="W4:W15" si="1">(2*G4+J4)*1</f>
        <v>27.83252</v>
      </c>
      <c r="X4" s="221">
        <f>W4*K4</f>
        <v>556.6504</v>
      </c>
      <c r="Y4" s="224">
        <f>X4</f>
        <v>556.6504</v>
      </c>
      <c r="Z4" s="225">
        <f>ROUND(S4/0.4,0)</f>
        <v>63</v>
      </c>
      <c r="AA4" s="226">
        <f>(0.3+0.15+0.05+(E4-0.2))*2*Z4*0.395</f>
        <v>34.839</v>
      </c>
      <c r="AB4" s="227">
        <f>(D4-0.1)*(2^0.5)*Z4*0.395</f>
        <v>7.03854089993089</v>
      </c>
    </row>
    <row r="5" spans="1:28">
      <c r="A5" s="200"/>
      <c r="B5" s="201" t="str">
        <f>'0.结构参数'!B6</f>
        <v>西U9</v>
      </c>
      <c r="C5" s="202">
        <f>'0.结构参数'!J42</f>
        <v>2.17365</v>
      </c>
      <c r="D5" s="203">
        <f>'0.结构参数'!L42</f>
        <v>0.3</v>
      </c>
      <c r="E5" s="204">
        <f>'0.结构参数'!K42</f>
        <v>0.4</v>
      </c>
      <c r="F5" s="204">
        <f t="shared" ref="F5:F35" si="2">C5+E5/2</f>
        <v>2.37365</v>
      </c>
      <c r="G5" s="204">
        <f t="shared" ref="G5:G35" si="3">C5+E5</f>
        <v>2.57365</v>
      </c>
      <c r="H5" s="203">
        <f>('0.结构参数'!V6+'0.结构参数'!W6)/2</f>
        <v>22.5</v>
      </c>
      <c r="I5" s="204">
        <f t="shared" ref="I5:I35" si="4">H5+D5</f>
        <v>22.8</v>
      </c>
      <c r="J5" s="204">
        <f t="shared" ref="J5:J35" si="5">H5+D5*2</f>
        <v>23.1</v>
      </c>
      <c r="K5" s="204">
        <f>'0.结构参数'!D42</f>
        <v>20</v>
      </c>
      <c r="L5" s="204"/>
      <c r="M5" s="204"/>
      <c r="N5" s="213"/>
      <c r="O5" s="214">
        <f t="shared" ref="O5:O35" si="6">ROUND(R5/0.4,0)</f>
        <v>100</v>
      </c>
      <c r="P5" s="195">
        <f t="shared" ref="P5:P35" si="7">2*K5</f>
        <v>40</v>
      </c>
      <c r="Q5" s="195">
        <f t="shared" ref="Q5:Q15" si="8">P5</f>
        <v>40</v>
      </c>
      <c r="R5" s="220">
        <f t="shared" ref="R5:R15" si="9">Q5</f>
        <v>40</v>
      </c>
      <c r="S5" s="221">
        <f t="shared" ref="S5:S20" si="10">F5+I5+L5*N5</f>
        <v>25.17365</v>
      </c>
      <c r="T5" s="221">
        <f t="shared" ref="T4:T15" si="11">G5*2+J5</f>
        <v>28.2473</v>
      </c>
      <c r="U5" s="221">
        <f t="shared" ref="U5:U20" si="12">C5*2+H5+L5*M5*N5*2</f>
        <v>26.8473</v>
      </c>
      <c r="V5" s="221">
        <f t="shared" ref="V5:V20" si="13">D5*(2*F5+I5)+L5*M5*N5</f>
        <v>8.26419</v>
      </c>
      <c r="W5" s="221">
        <f t="shared" si="1"/>
        <v>28.2473</v>
      </c>
      <c r="X5" s="221">
        <f t="shared" ref="X4:X15" si="14">W5*K5</f>
        <v>564.946</v>
      </c>
      <c r="Y5" s="224">
        <f t="shared" ref="Y5:Y20" si="15">X5</f>
        <v>564.946</v>
      </c>
      <c r="Z5" s="225">
        <f t="shared" ref="Z5:Z20" si="16">ROUND(S5/0.4,0)</f>
        <v>63</v>
      </c>
      <c r="AA5" s="226">
        <f>(0.3+0.15+0.05+(E5-0.2))*2*Z5*0.395*2</f>
        <v>69.678</v>
      </c>
      <c r="AB5" s="227">
        <f>(D5-0.1)*(2^0.5)*Z5*0.395*2</f>
        <v>14.0770817998618</v>
      </c>
    </row>
    <row r="6" spans="1:28">
      <c r="A6" s="200"/>
      <c r="B6" s="201" t="str">
        <f>'0.结构参数'!B7</f>
        <v>西U8</v>
      </c>
      <c r="C6" s="202">
        <f>'0.结构参数'!J43</f>
        <v>2.96447</v>
      </c>
      <c r="D6" s="203">
        <f>'0.结构参数'!L43</f>
        <v>0.3</v>
      </c>
      <c r="E6" s="204">
        <f>'0.结构参数'!K43</f>
        <v>0.4</v>
      </c>
      <c r="F6" s="204">
        <f t="shared" si="2"/>
        <v>3.16447</v>
      </c>
      <c r="G6" s="204">
        <f t="shared" si="3"/>
        <v>3.36447</v>
      </c>
      <c r="H6" s="203">
        <f>('0.结构参数'!V7+'0.结构参数'!W7)/2</f>
        <v>22.25</v>
      </c>
      <c r="I6" s="204">
        <f t="shared" si="4"/>
        <v>22.55</v>
      </c>
      <c r="J6" s="204">
        <f t="shared" si="5"/>
        <v>22.85</v>
      </c>
      <c r="K6" s="204">
        <f>'0.结构参数'!D43</f>
        <v>20</v>
      </c>
      <c r="L6" s="204"/>
      <c r="M6" s="204"/>
      <c r="N6" s="213"/>
      <c r="O6" s="214">
        <f t="shared" si="6"/>
        <v>100</v>
      </c>
      <c r="P6" s="195">
        <f t="shared" si="7"/>
        <v>40</v>
      </c>
      <c r="Q6" s="195">
        <f t="shared" si="8"/>
        <v>40</v>
      </c>
      <c r="R6" s="220">
        <f t="shared" si="9"/>
        <v>40</v>
      </c>
      <c r="S6" s="221">
        <f t="shared" si="10"/>
        <v>25.71447</v>
      </c>
      <c r="T6" s="221">
        <f t="shared" si="11"/>
        <v>29.57894</v>
      </c>
      <c r="U6" s="221">
        <f t="shared" si="12"/>
        <v>28.17894</v>
      </c>
      <c r="V6" s="221">
        <f t="shared" si="13"/>
        <v>8.663682</v>
      </c>
      <c r="W6" s="221">
        <f t="shared" si="1"/>
        <v>29.57894</v>
      </c>
      <c r="X6" s="221">
        <f t="shared" si="14"/>
        <v>591.5788</v>
      </c>
      <c r="Y6" s="224">
        <f t="shared" si="15"/>
        <v>591.5788</v>
      </c>
      <c r="Z6" s="225">
        <f t="shared" si="16"/>
        <v>64</v>
      </c>
      <c r="AA6" s="227">
        <f>(0.3+0.15+0.05+(E6-0.2))*2*Z6*0.395*2</f>
        <v>70.784</v>
      </c>
      <c r="AB6" s="227">
        <f t="shared" ref="AB6:AB15" si="17">(D6-0.1)*(2^0.5)*Z6*0.395*2</f>
        <v>14.3005275427167</v>
      </c>
    </row>
    <row r="7" spans="1:28">
      <c r="A7" s="200"/>
      <c r="B7" s="201" t="str">
        <f>'0.结构参数'!B8</f>
        <v>西U7</v>
      </c>
      <c r="C7" s="202">
        <f>'0.结构参数'!J44</f>
        <v>3.75564</v>
      </c>
      <c r="D7" s="203">
        <f>'0.结构参数'!L44</f>
        <v>0.4</v>
      </c>
      <c r="E7" s="204">
        <f>'0.结构参数'!K44</f>
        <v>0.5</v>
      </c>
      <c r="F7" s="204">
        <f t="shared" si="2"/>
        <v>4.00564</v>
      </c>
      <c r="G7" s="204">
        <f t="shared" si="3"/>
        <v>4.25564</v>
      </c>
      <c r="H7" s="203">
        <f>('0.结构参数'!V8+'0.结构参数'!W8)/2</f>
        <v>22.25</v>
      </c>
      <c r="I7" s="204">
        <f t="shared" si="4"/>
        <v>22.65</v>
      </c>
      <c r="J7" s="204">
        <f t="shared" si="5"/>
        <v>23.05</v>
      </c>
      <c r="K7" s="204">
        <f>'0.结构参数'!D44</f>
        <v>20</v>
      </c>
      <c r="L7" s="204"/>
      <c r="M7" s="204"/>
      <c r="N7" s="213"/>
      <c r="O7" s="214">
        <f t="shared" si="6"/>
        <v>100</v>
      </c>
      <c r="P7" s="195">
        <f t="shared" si="7"/>
        <v>40</v>
      </c>
      <c r="Q7" s="195">
        <f t="shared" si="8"/>
        <v>40</v>
      </c>
      <c r="R7" s="220">
        <f t="shared" si="9"/>
        <v>40</v>
      </c>
      <c r="S7" s="221">
        <f t="shared" si="10"/>
        <v>26.65564</v>
      </c>
      <c r="T7" s="221">
        <f t="shared" si="11"/>
        <v>31.56128</v>
      </c>
      <c r="U7" s="221">
        <f t="shared" si="12"/>
        <v>29.76128</v>
      </c>
      <c r="V7" s="221">
        <f t="shared" si="13"/>
        <v>12.264512</v>
      </c>
      <c r="W7" s="221">
        <f t="shared" si="1"/>
        <v>31.56128</v>
      </c>
      <c r="X7" s="221">
        <f t="shared" si="14"/>
        <v>631.2256</v>
      </c>
      <c r="Y7" s="224">
        <f t="shared" si="15"/>
        <v>631.2256</v>
      </c>
      <c r="Z7" s="225">
        <f t="shared" si="16"/>
        <v>67</v>
      </c>
      <c r="AA7" s="227">
        <f t="shared" ref="AA6:AA15" si="18">(0.3+0.15+0.05+(E7-0.2))*2*Z7*0.395*2</f>
        <v>84.688</v>
      </c>
      <c r="AB7" s="227">
        <f t="shared" si="17"/>
        <v>22.4562971569224</v>
      </c>
    </row>
    <row r="8" spans="1:28">
      <c r="A8" s="200"/>
      <c r="B8" s="201" t="str">
        <f>'0.结构参数'!B9</f>
        <v>西U6</v>
      </c>
      <c r="C8" s="202">
        <f>'0.结构参数'!J45</f>
        <v>4.54681</v>
      </c>
      <c r="D8" s="203">
        <f>'0.结构参数'!L45</f>
        <v>0.5</v>
      </c>
      <c r="E8" s="204">
        <f>'0.结构参数'!K45</f>
        <v>0.6</v>
      </c>
      <c r="F8" s="204">
        <f t="shared" si="2"/>
        <v>4.84681</v>
      </c>
      <c r="G8" s="204">
        <f t="shared" si="3"/>
        <v>5.14681</v>
      </c>
      <c r="H8" s="203">
        <f>('0.结构参数'!V9+'0.结构参数'!W9)/2</f>
        <v>22.25</v>
      </c>
      <c r="I8" s="204">
        <f t="shared" si="4"/>
        <v>22.75</v>
      </c>
      <c r="J8" s="204">
        <f t="shared" si="5"/>
        <v>23.25</v>
      </c>
      <c r="K8" s="204">
        <f>'0.结构参数'!D45</f>
        <v>20</v>
      </c>
      <c r="L8" s="204"/>
      <c r="M8" s="204"/>
      <c r="N8" s="213"/>
      <c r="O8" s="214">
        <f t="shared" si="6"/>
        <v>100</v>
      </c>
      <c r="P8" s="195">
        <f t="shared" si="7"/>
        <v>40</v>
      </c>
      <c r="Q8" s="195">
        <f t="shared" si="8"/>
        <v>40</v>
      </c>
      <c r="R8" s="220">
        <f t="shared" si="9"/>
        <v>40</v>
      </c>
      <c r="S8" s="221">
        <f t="shared" si="10"/>
        <v>27.59681</v>
      </c>
      <c r="T8" s="221">
        <f t="shared" si="11"/>
        <v>33.54362</v>
      </c>
      <c r="U8" s="221">
        <f t="shared" si="12"/>
        <v>31.34362</v>
      </c>
      <c r="V8" s="221">
        <f t="shared" si="13"/>
        <v>16.22181</v>
      </c>
      <c r="W8" s="221">
        <f t="shared" si="1"/>
        <v>33.54362</v>
      </c>
      <c r="X8" s="221">
        <f t="shared" si="14"/>
        <v>670.8724</v>
      </c>
      <c r="Y8" s="224">
        <f t="shared" si="15"/>
        <v>670.8724</v>
      </c>
      <c r="Z8" s="225">
        <f t="shared" si="16"/>
        <v>69</v>
      </c>
      <c r="AA8" s="227">
        <f t="shared" si="18"/>
        <v>98.118</v>
      </c>
      <c r="AB8" s="227">
        <f t="shared" si="17"/>
        <v>30.835512513983</v>
      </c>
    </row>
    <row r="9" spans="1:28">
      <c r="A9" s="200"/>
      <c r="B9" s="201" t="str">
        <f>'0.结构参数'!B10</f>
        <v>西U5</v>
      </c>
      <c r="C9" s="202">
        <f>'0.结构参数'!J46</f>
        <v>5.33797</v>
      </c>
      <c r="D9" s="203">
        <f>'0.结构参数'!L46</f>
        <v>0.6</v>
      </c>
      <c r="E9" s="204">
        <f>'0.结构参数'!K46</f>
        <v>0.7</v>
      </c>
      <c r="F9" s="204">
        <f t="shared" si="2"/>
        <v>5.68797</v>
      </c>
      <c r="G9" s="204">
        <f t="shared" si="3"/>
        <v>6.03797</v>
      </c>
      <c r="H9" s="203">
        <f>('0.结构参数'!V10+'0.结构参数'!W10)/2</f>
        <v>22.25</v>
      </c>
      <c r="I9" s="204">
        <f t="shared" si="4"/>
        <v>22.85</v>
      </c>
      <c r="J9" s="204">
        <f t="shared" si="5"/>
        <v>23.45</v>
      </c>
      <c r="K9" s="204">
        <f>'0.结构参数'!D46</f>
        <v>20</v>
      </c>
      <c r="L9" s="204"/>
      <c r="M9" s="204"/>
      <c r="N9" s="213"/>
      <c r="O9" s="214">
        <f t="shared" si="6"/>
        <v>100</v>
      </c>
      <c r="P9" s="195">
        <f t="shared" si="7"/>
        <v>40</v>
      </c>
      <c r="Q9" s="195">
        <f t="shared" si="8"/>
        <v>40</v>
      </c>
      <c r="R9" s="220">
        <f t="shared" si="9"/>
        <v>40</v>
      </c>
      <c r="S9" s="221">
        <f t="shared" si="10"/>
        <v>28.53797</v>
      </c>
      <c r="T9" s="221">
        <f t="shared" si="11"/>
        <v>35.52594</v>
      </c>
      <c r="U9" s="221">
        <f t="shared" si="12"/>
        <v>32.92594</v>
      </c>
      <c r="V9" s="221">
        <f t="shared" si="13"/>
        <v>20.535564</v>
      </c>
      <c r="W9" s="221">
        <f t="shared" si="1"/>
        <v>35.52594</v>
      </c>
      <c r="X9" s="221">
        <f t="shared" si="14"/>
        <v>710.5188</v>
      </c>
      <c r="Y9" s="224">
        <f t="shared" si="15"/>
        <v>710.5188</v>
      </c>
      <c r="Z9" s="225">
        <f t="shared" si="16"/>
        <v>71</v>
      </c>
      <c r="AA9" s="227">
        <f t="shared" si="18"/>
        <v>112.18</v>
      </c>
      <c r="AB9" s="227">
        <f t="shared" si="17"/>
        <v>39.6616193567535</v>
      </c>
    </row>
    <row r="10" spans="1:28">
      <c r="A10" s="200"/>
      <c r="B10" s="201" t="str">
        <f>'0.结构参数'!B11</f>
        <v>西U4</v>
      </c>
      <c r="C10" s="202">
        <f>'0.结构参数'!I47</f>
        <v>5.33916</v>
      </c>
      <c r="D10" s="203">
        <f>'0.结构参数'!L47</f>
        <v>0.6</v>
      </c>
      <c r="E10" s="204">
        <f>'0.结构参数'!K47</f>
        <v>0.7</v>
      </c>
      <c r="F10" s="204">
        <f t="shared" si="2"/>
        <v>5.68916</v>
      </c>
      <c r="G10" s="204">
        <f t="shared" si="3"/>
        <v>6.03916</v>
      </c>
      <c r="H10" s="203">
        <f>('0.结构参数'!V11+'0.结构参数'!W11)/2</f>
        <v>22.25</v>
      </c>
      <c r="I10" s="204">
        <f t="shared" si="4"/>
        <v>22.85</v>
      </c>
      <c r="J10" s="204">
        <f t="shared" si="5"/>
        <v>23.45</v>
      </c>
      <c r="K10" s="204">
        <f>'0.结构参数'!D47</f>
        <v>20</v>
      </c>
      <c r="L10" s="204"/>
      <c r="M10" s="204"/>
      <c r="N10" s="213"/>
      <c r="O10" s="214">
        <f t="shared" si="6"/>
        <v>100</v>
      </c>
      <c r="P10" s="195">
        <f t="shared" si="7"/>
        <v>40</v>
      </c>
      <c r="Q10" s="195">
        <f t="shared" si="8"/>
        <v>40</v>
      </c>
      <c r="R10" s="220">
        <f t="shared" si="9"/>
        <v>40</v>
      </c>
      <c r="S10" s="221">
        <f t="shared" si="10"/>
        <v>28.53916</v>
      </c>
      <c r="T10" s="221">
        <f t="shared" si="11"/>
        <v>35.52832</v>
      </c>
      <c r="U10" s="221">
        <f t="shared" si="12"/>
        <v>32.92832</v>
      </c>
      <c r="V10" s="221">
        <f t="shared" si="13"/>
        <v>20.536992</v>
      </c>
      <c r="W10" s="221">
        <f t="shared" si="1"/>
        <v>35.52832</v>
      </c>
      <c r="X10" s="221">
        <f t="shared" si="14"/>
        <v>710.5664</v>
      </c>
      <c r="Y10" s="224">
        <f t="shared" si="15"/>
        <v>710.5664</v>
      </c>
      <c r="Z10" s="225">
        <f t="shared" si="16"/>
        <v>71</v>
      </c>
      <c r="AA10" s="227">
        <f t="shared" si="18"/>
        <v>112.18</v>
      </c>
      <c r="AB10" s="227">
        <f t="shared" si="17"/>
        <v>39.6616193567535</v>
      </c>
    </row>
    <row r="11" spans="1:28">
      <c r="A11" s="200"/>
      <c r="B11" s="201" t="str">
        <f>'0.结构参数'!B12</f>
        <v>西U3</v>
      </c>
      <c r="C11" s="202">
        <f>'0.结构参数'!I48</f>
        <v>6.13033</v>
      </c>
      <c r="D11" s="203">
        <f>'0.结构参数'!L48</f>
        <v>0.7</v>
      </c>
      <c r="E11" s="204">
        <f>'0.结构参数'!K48</f>
        <v>0.8</v>
      </c>
      <c r="F11" s="204">
        <f t="shared" si="2"/>
        <v>6.53033</v>
      </c>
      <c r="G11" s="204">
        <f t="shared" si="3"/>
        <v>6.93033</v>
      </c>
      <c r="H11" s="203">
        <f>('0.结构参数'!V12+'0.结构参数'!W12)/2</f>
        <v>22.25</v>
      </c>
      <c r="I11" s="204">
        <f t="shared" si="4"/>
        <v>22.95</v>
      </c>
      <c r="J11" s="204">
        <f t="shared" si="5"/>
        <v>23.65</v>
      </c>
      <c r="K11" s="204">
        <f>'0.结构参数'!D48</f>
        <v>20</v>
      </c>
      <c r="L11" s="204"/>
      <c r="M11" s="204"/>
      <c r="N11" s="213"/>
      <c r="O11" s="214">
        <f t="shared" si="6"/>
        <v>100</v>
      </c>
      <c r="P11" s="195">
        <f t="shared" si="7"/>
        <v>40</v>
      </c>
      <c r="Q11" s="195">
        <f t="shared" si="8"/>
        <v>40</v>
      </c>
      <c r="R11" s="220">
        <f t="shared" si="9"/>
        <v>40</v>
      </c>
      <c r="S11" s="221">
        <f t="shared" si="10"/>
        <v>29.48033</v>
      </c>
      <c r="T11" s="221">
        <f t="shared" si="11"/>
        <v>37.51066</v>
      </c>
      <c r="U11" s="221">
        <f t="shared" si="12"/>
        <v>34.51066</v>
      </c>
      <c r="V11" s="221">
        <f t="shared" si="13"/>
        <v>25.207462</v>
      </c>
      <c r="W11" s="221">
        <f t="shared" si="1"/>
        <v>37.51066</v>
      </c>
      <c r="X11" s="221">
        <f t="shared" si="14"/>
        <v>750.2132</v>
      </c>
      <c r="Y11" s="224">
        <f t="shared" si="15"/>
        <v>750.2132</v>
      </c>
      <c r="Z11" s="225">
        <f t="shared" si="16"/>
        <v>74</v>
      </c>
      <c r="AA11" s="227">
        <f t="shared" si="18"/>
        <v>128.612</v>
      </c>
      <c r="AB11" s="227">
        <f t="shared" si="17"/>
        <v>49.6049549137987</v>
      </c>
    </row>
    <row r="12" spans="1:28">
      <c r="A12" s="200"/>
      <c r="B12" s="205" t="str">
        <f>'0.结构参数'!B13</f>
        <v>西U2</v>
      </c>
      <c r="C12" s="202">
        <f>'0.结构参数'!I49</f>
        <v>6.6941</v>
      </c>
      <c r="D12" s="203">
        <f>'0.结构参数'!L49</f>
        <v>0.7</v>
      </c>
      <c r="E12" s="204">
        <f>'0.结构参数'!K49</f>
        <v>0.8</v>
      </c>
      <c r="F12" s="204">
        <f t="shared" si="2"/>
        <v>7.0941</v>
      </c>
      <c r="G12" s="204">
        <f t="shared" si="3"/>
        <v>7.4941</v>
      </c>
      <c r="H12" s="203">
        <f>('0.结构参数'!V13+'0.结构参数'!W13)/2</f>
        <v>22.25</v>
      </c>
      <c r="I12" s="204">
        <f t="shared" si="4"/>
        <v>22.95</v>
      </c>
      <c r="J12" s="204">
        <f t="shared" si="5"/>
        <v>23.65</v>
      </c>
      <c r="K12" s="204">
        <f>'0.结构参数'!D49</f>
        <v>20</v>
      </c>
      <c r="L12" s="204"/>
      <c r="M12" s="204"/>
      <c r="N12" s="213"/>
      <c r="O12" s="214">
        <f t="shared" si="6"/>
        <v>100</v>
      </c>
      <c r="P12" s="195">
        <f t="shared" si="7"/>
        <v>40</v>
      </c>
      <c r="Q12" s="195">
        <f t="shared" si="8"/>
        <v>40</v>
      </c>
      <c r="R12" s="220">
        <f t="shared" si="9"/>
        <v>40</v>
      </c>
      <c r="S12" s="221">
        <f t="shared" si="10"/>
        <v>30.0441</v>
      </c>
      <c r="T12" s="221">
        <f t="shared" si="11"/>
        <v>38.6382</v>
      </c>
      <c r="U12" s="221">
        <f t="shared" si="12"/>
        <v>35.6382</v>
      </c>
      <c r="V12" s="221">
        <f t="shared" si="13"/>
        <v>25.99674</v>
      </c>
      <c r="W12" s="221">
        <f t="shared" si="1"/>
        <v>38.6382</v>
      </c>
      <c r="X12" s="221">
        <f t="shared" si="14"/>
        <v>772.764</v>
      </c>
      <c r="Y12" s="224">
        <f t="shared" si="15"/>
        <v>772.764</v>
      </c>
      <c r="Z12" s="225">
        <f t="shared" si="16"/>
        <v>75</v>
      </c>
      <c r="AA12" s="227">
        <f t="shared" si="18"/>
        <v>130.35</v>
      </c>
      <c r="AB12" s="227">
        <f t="shared" si="17"/>
        <v>50.2752921423635</v>
      </c>
    </row>
    <row r="13" spans="1:28">
      <c r="A13" s="200"/>
      <c r="B13" s="205" t="str">
        <f>'0.结构参数'!B14</f>
        <v>西U1</v>
      </c>
      <c r="C13" s="202">
        <f>'0.结构参数'!I50</f>
        <v>7.25702</v>
      </c>
      <c r="D13" s="203">
        <f>'0.结构参数'!L50</f>
        <v>0.7</v>
      </c>
      <c r="E13" s="204">
        <f>'0.结构参数'!K50</f>
        <v>0.8</v>
      </c>
      <c r="F13" s="204">
        <f t="shared" si="2"/>
        <v>7.65702</v>
      </c>
      <c r="G13" s="204">
        <f t="shared" si="3"/>
        <v>8.05702</v>
      </c>
      <c r="H13" s="203">
        <f>('0.结构参数'!V14+'0.结构参数'!W14)/2</f>
        <v>22.25</v>
      </c>
      <c r="I13" s="204">
        <f t="shared" si="4"/>
        <v>22.95</v>
      </c>
      <c r="J13" s="204">
        <f t="shared" si="5"/>
        <v>23.65</v>
      </c>
      <c r="K13" s="204">
        <f>'0.结构参数'!D50</f>
        <v>25</v>
      </c>
      <c r="L13" s="204"/>
      <c r="M13" s="204"/>
      <c r="N13" s="213"/>
      <c r="O13" s="214">
        <f t="shared" si="6"/>
        <v>125</v>
      </c>
      <c r="P13" s="195">
        <f t="shared" si="7"/>
        <v>50</v>
      </c>
      <c r="Q13" s="195">
        <f t="shared" si="8"/>
        <v>50</v>
      </c>
      <c r="R13" s="220">
        <f t="shared" si="9"/>
        <v>50</v>
      </c>
      <c r="S13" s="221">
        <f t="shared" si="10"/>
        <v>30.60702</v>
      </c>
      <c r="T13" s="221">
        <f t="shared" si="11"/>
        <v>39.76404</v>
      </c>
      <c r="U13" s="221">
        <f t="shared" si="12"/>
        <v>36.76404</v>
      </c>
      <c r="V13" s="221">
        <f t="shared" si="13"/>
        <v>26.784828</v>
      </c>
      <c r="W13" s="221">
        <f t="shared" si="1"/>
        <v>39.76404</v>
      </c>
      <c r="X13" s="221">
        <f t="shared" si="14"/>
        <v>994.101</v>
      </c>
      <c r="Y13" s="224">
        <f t="shared" si="15"/>
        <v>994.101</v>
      </c>
      <c r="Z13" s="225">
        <f t="shared" si="16"/>
        <v>77</v>
      </c>
      <c r="AA13" s="227">
        <f t="shared" si="18"/>
        <v>133.826</v>
      </c>
      <c r="AB13" s="227">
        <f t="shared" si="17"/>
        <v>51.6159665994932</v>
      </c>
    </row>
    <row r="14" spans="1:28">
      <c r="A14" s="200"/>
      <c r="B14" s="205" t="str">
        <f>'0.结构参数'!B15</f>
        <v>东U1</v>
      </c>
      <c r="C14" s="202">
        <f>'0.结构参数'!I51</f>
        <v>7.68277</v>
      </c>
      <c r="D14" s="203">
        <f>'0.结构参数'!L51</f>
        <v>0.8</v>
      </c>
      <c r="E14" s="204">
        <f>'0.结构参数'!K51</f>
        <v>0.9</v>
      </c>
      <c r="F14" s="204">
        <f t="shared" si="2"/>
        <v>8.13277</v>
      </c>
      <c r="G14" s="204">
        <f t="shared" si="3"/>
        <v>8.58277</v>
      </c>
      <c r="H14" s="203">
        <f>('0.结构参数'!V15+'0.结构参数'!W15)/2</f>
        <v>22.25</v>
      </c>
      <c r="I14" s="204">
        <f t="shared" si="4"/>
        <v>23.05</v>
      </c>
      <c r="J14" s="204">
        <f t="shared" si="5"/>
        <v>23.85</v>
      </c>
      <c r="K14" s="204">
        <f>'0.结构参数'!D51</f>
        <v>8</v>
      </c>
      <c r="L14" s="204"/>
      <c r="M14" s="204"/>
      <c r="N14" s="213"/>
      <c r="O14" s="214">
        <f t="shared" si="6"/>
        <v>40</v>
      </c>
      <c r="P14" s="195">
        <f t="shared" si="7"/>
        <v>16</v>
      </c>
      <c r="Q14" s="195">
        <f t="shared" si="8"/>
        <v>16</v>
      </c>
      <c r="R14" s="220">
        <f t="shared" si="9"/>
        <v>16</v>
      </c>
      <c r="S14" s="221">
        <f t="shared" si="10"/>
        <v>31.18277</v>
      </c>
      <c r="T14" s="221">
        <f t="shared" si="11"/>
        <v>41.01554</v>
      </c>
      <c r="U14" s="221">
        <f t="shared" si="12"/>
        <v>37.61554</v>
      </c>
      <c r="V14" s="221">
        <f t="shared" si="13"/>
        <v>31.452432</v>
      </c>
      <c r="W14" s="221">
        <f t="shared" si="1"/>
        <v>41.01554</v>
      </c>
      <c r="X14" s="221">
        <f t="shared" si="14"/>
        <v>328.12432</v>
      </c>
      <c r="Y14" s="224">
        <f t="shared" si="15"/>
        <v>328.12432</v>
      </c>
      <c r="Z14" s="225">
        <f t="shared" si="16"/>
        <v>78</v>
      </c>
      <c r="AA14" s="227">
        <f t="shared" si="18"/>
        <v>147.888</v>
      </c>
      <c r="AB14" s="227">
        <f t="shared" si="17"/>
        <v>61.0006877994011</v>
      </c>
    </row>
    <row r="15" spans="1:28">
      <c r="A15" s="200"/>
      <c r="B15" s="205" t="str">
        <f>'0.结构参数'!B16</f>
        <v>东U2</v>
      </c>
      <c r="C15" s="202">
        <f>'0.结构参数'!J52</f>
        <v>7.06732</v>
      </c>
      <c r="D15" s="203">
        <f>'0.结构参数'!L52</f>
        <v>0.7</v>
      </c>
      <c r="E15" s="204">
        <f>'0.结构参数'!K52</f>
        <v>0.8</v>
      </c>
      <c r="F15" s="204">
        <f t="shared" si="2"/>
        <v>7.46732</v>
      </c>
      <c r="G15" s="204">
        <f t="shared" si="3"/>
        <v>7.86732</v>
      </c>
      <c r="H15" s="203">
        <f>('0.结构参数'!V16+'0.结构参数'!W16)/2</f>
        <v>22.25</v>
      </c>
      <c r="I15" s="204">
        <f t="shared" si="4"/>
        <v>22.95</v>
      </c>
      <c r="J15" s="204">
        <f t="shared" si="5"/>
        <v>23.65</v>
      </c>
      <c r="K15" s="204">
        <f>'0.结构参数'!D52</f>
        <v>20</v>
      </c>
      <c r="L15" s="204"/>
      <c r="M15" s="204"/>
      <c r="N15" s="213"/>
      <c r="O15" s="214">
        <f t="shared" si="6"/>
        <v>100</v>
      </c>
      <c r="P15" s="195">
        <f t="shared" si="7"/>
        <v>40</v>
      </c>
      <c r="Q15" s="195">
        <f t="shared" si="8"/>
        <v>40</v>
      </c>
      <c r="R15" s="220">
        <f t="shared" si="9"/>
        <v>40</v>
      </c>
      <c r="S15" s="221">
        <f t="shared" si="10"/>
        <v>30.41732</v>
      </c>
      <c r="T15" s="221">
        <f t="shared" si="11"/>
        <v>39.38464</v>
      </c>
      <c r="U15" s="221">
        <f t="shared" si="12"/>
        <v>36.38464</v>
      </c>
      <c r="V15" s="221">
        <f t="shared" si="13"/>
        <v>26.519248</v>
      </c>
      <c r="W15" s="221">
        <f t="shared" si="1"/>
        <v>39.38464</v>
      </c>
      <c r="X15" s="221">
        <f t="shared" si="14"/>
        <v>787.6928</v>
      </c>
      <c r="Y15" s="224">
        <f t="shared" si="15"/>
        <v>787.6928</v>
      </c>
      <c r="Z15" s="225">
        <f t="shared" si="16"/>
        <v>76</v>
      </c>
      <c r="AA15" s="227">
        <f t="shared" si="18"/>
        <v>132.088</v>
      </c>
      <c r="AB15" s="227">
        <f t="shared" si="17"/>
        <v>50.9456293709284</v>
      </c>
    </row>
    <row r="16" spans="1:28">
      <c r="A16" s="200"/>
      <c r="B16" s="205" t="str">
        <f>'0.结构参数'!B17</f>
        <v>东U3</v>
      </c>
      <c r="C16" s="202">
        <f>'0.结构参数'!J53</f>
        <v>6.50047</v>
      </c>
      <c r="D16" s="203">
        <f>'0.结构参数'!L53</f>
        <v>0.7</v>
      </c>
      <c r="E16" s="204">
        <f>'0.结构参数'!K53</f>
        <v>0.8</v>
      </c>
      <c r="F16" s="204">
        <f t="shared" si="2"/>
        <v>6.90047</v>
      </c>
      <c r="G16" s="204">
        <f t="shared" si="3"/>
        <v>7.30047</v>
      </c>
      <c r="H16" s="203">
        <f>('0.结构参数'!V17+'0.结构参数'!W17)/2</f>
        <v>22.25</v>
      </c>
      <c r="I16" s="204">
        <f t="shared" si="4"/>
        <v>22.95</v>
      </c>
      <c r="J16" s="204">
        <f t="shared" si="5"/>
        <v>23.65</v>
      </c>
      <c r="K16" s="204">
        <f>'0.结构参数'!D53</f>
        <v>20</v>
      </c>
      <c r="L16" s="204"/>
      <c r="M16" s="204"/>
      <c r="N16" s="213"/>
      <c r="O16" s="214">
        <f t="shared" si="6"/>
        <v>100</v>
      </c>
      <c r="P16" s="195">
        <f t="shared" si="7"/>
        <v>40</v>
      </c>
      <c r="Q16" s="195">
        <f t="shared" ref="Q16:Q26" si="19">P16</f>
        <v>40</v>
      </c>
      <c r="R16" s="220">
        <f t="shared" ref="R16:R26" si="20">Q16</f>
        <v>40</v>
      </c>
      <c r="S16" s="221">
        <f t="shared" ref="S16:S26" si="21">F16+I16+L16*N16</f>
        <v>29.85047</v>
      </c>
      <c r="T16" s="221">
        <f t="shared" ref="T16:T26" si="22">G16*2+J16</f>
        <v>38.25094</v>
      </c>
      <c r="U16" s="221">
        <f t="shared" ref="U16:U26" si="23">C16*2+H16+L16*M16*N16*2</f>
        <v>35.25094</v>
      </c>
      <c r="V16" s="221">
        <f t="shared" ref="V16:V26" si="24">D16*(2*F16+I16)+L16*M16*N16</f>
        <v>25.725658</v>
      </c>
      <c r="W16" s="221">
        <f t="shared" ref="W16:W26" si="25">(2*G16+J16)*1</f>
        <v>38.25094</v>
      </c>
      <c r="X16" s="221">
        <f t="shared" ref="X16:X26" si="26">W16*K16</f>
        <v>765.0188</v>
      </c>
      <c r="Y16" s="224">
        <f t="shared" ref="Y16:Y26" si="27">X16</f>
        <v>765.0188</v>
      </c>
      <c r="Z16" s="225">
        <f t="shared" ref="Z16:Z26" si="28">ROUND(S16/0.4,0)</f>
        <v>75</v>
      </c>
      <c r="AA16" s="227">
        <f t="shared" ref="AA16:AA26" si="29">(0.3+0.15+0.05+(E16-0.2))*2*Z16*0.395*2</f>
        <v>130.35</v>
      </c>
      <c r="AB16" s="227">
        <f t="shared" ref="AB16:AB26" si="30">(D16-0.1)*(2^0.5)*Z16*0.395*2</f>
        <v>50.2752921423635</v>
      </c>
    </row>
    <row r="17" spans="1:28">
      <c r="A17" s="200"/>
      <c r="B17" s="205" t="str">
        <f>'0.结构参数'!B18</f>
        <v>东U4</v>
      </c>
      <c r="C17" s="202">
        <f>'0.结构参数'!J54</f>
        <v>5.70928</v>
      </c>
      <c r="D17" s="203">
        <f>'0.结构参数'!L54</f>
        <v>0.6</v>
      </c>
      <c r="E17" s="204">
        <f>'0.结构参数'!K54</f>
        <v>0.7</v>
      </c>
      <c r="F17" s="204">
        <f t="shared" si="2"/>
        <v>6.05928</v>
      </c>
      <c r="G17" s="204">
        <f t="shared" si="3"/>
        <v>6.40928</v>
      </c>
      <c r="H17" s="203">
        <f>('0.结构参数'!V18+'0.结构参数'!W18)/2</f>
        <v>22.25</v>
      </c>
      <c r="I17" s="204">
        <f t="shared" si="4"/>
        <v>22.85</v>
      </c>
      <c r="J17" s="204">
        <f t="shared" si="5"/>
        <v>23.45</v>
      </c>
      <c r="K17" s="204">
        <f>'0.结构参数'!D54</f>
        <v>20</v>
      </c>
      <c r="L17" s="204"/>
      <c r="M17" s="204"/>
      <c r="N17" s="213"/>
      <c r="O17" s="214">
        <f t="shared" si="6"/>
        <v>100</v>
      </c>
      <c r="P17" s="195">
        <f t="shared" si="7"/>
        <v>40</v>
      </c>
      <c r="Q17" s="195">
        <f t="shared" si="19"/>
        <v>40</v>
      </c>
      <c r="R17" s="220">
        <f t="shared" si="20"/>
        <v>40</v>
      </c>
      <c r="S17" s="221">
        <f t="shared" si="21"/>
        <v>28.90928</v>
      </c>
      <c r="T17" s="221">
        <f t="shared" si="22"/>
        <v>36.26856</v>
      </c>
      <c r="U17" s="221">
        <f t="shared" si="23"/>
        <v>33.66856</v>
      </c>
      <c r="V17" s="221">
        <f t="shared" si="24"/>
        <v>20.981136</v>
      </c>
      <c r="W17" s="221">
        <f t="shared" si="25"/>
        <v>36.26856</v>
      </c>
      <c r="X17" s="221">
        <f t="shared" si="26"/>
        <v>725.3712</v>
      </c>
      <c r="Y17" s="224">
        <f t="shared" si="27"/>
        <v>725.3712</v>
      </c>
      <c r="Z17" s="225">
        <f t="shared" si="28"/>
        <v>72</v>
      </c>
      <c r="AA17" s="227">
        <f t="shared" si="29"/>
        <v>113.76</v>
      </c>
      <c r="AB17" s="227">
        <f t="shared" si="30"/>
        <v>40.2202337138908</v>
      </c>
    </row>
    <row r="18" spans="1:28">
      <c r="A18" s="200"/>
      <c r="B18" s="205" t="str">
        <f>'0.结构参数'!B19</f>
        <v>东U5</v>
      </c>
      <c r="C18" s="202">
        <f>'0.结构参数'!J55</f>
        <v>4.9181</v>
      </c>
      <c r="D18" s="203">
        <f>'0.结构参数'!L55</f>
        <v>0.6</v>
      </c>
      <c r="E18" s="204">
        <f>'0.结构参数'!K55</f>
        <v>0.7</v>
      </c>
      <c r="F18" s="204">
        <f t="shared" si="2"/>
        <v>5.2681</v>
      </c>
      <c r="G18" s="204">
        <f t="shared" si="3"/>
        <v>5.6181</v>
      </c>
      <c r="H18" s="203">
        <f>('0.结构参数'!V19+'0.结构参数'!W19)/2</f>
        <v>22.25</v>
      </c>
      <c r="I18" s="204">
        <f t="shared" si="4"/>
        <v>22.85</v>
      </c>
      <c r="J18" s="204">
        <f t="shared" si="5"/>
        <v>23.45</v>
      </c>
      <c r="K18" s="204">
        <f>'0.结构参数'!D55</f>
        <v>20</v>
      </c>
      <c r="L18" s="204"/>
      <c r="M18" s="204"/>
      <c r="N18" s="213"/>
      <c r="O18" s="214">
        <f t="shared" si="6"/>
        <v>100</v>
      </c>
      <c r="P18" s="195">
        <f t="shared" si="7"/>
        <v>40</v>
      </c>
      <c r="Q18" s="195">
        <f t="shared" si="19"/>
        <v>40</v>
      </c>
      <c r="R18" s="220">
        <f t="shared" si="20"/>
        <v>40</v>
      </c>
      <c r="S18" s="221">
        <f t="shared" si="21"/>
        <v>28.1181</v>
      </c>
      <c r="T18" s="221">
        <f t="shared" si="22"/>
        <v>34.6862</v>
      </c>
      <c r="U18" s="221">
        <f t="shared" si="23"/>
        <v>32.0862</v>
      </c>
      <c r="V18" s="221">
        <f t="shared" si="24"/>
        <v>20.03172</v>
      </c>
      <c r="W18" s="221">
        <f t="shared" si="25"/>
        <v>34.6862</v>
      </c>
      <c r="X18" s="221">
        <f t="shared" si="26"/>
        <v>693.724</v>
      </c>
      <c r="Y18" s="224">
        <f t="shared" si="27"/>
        <v>693.724</v>
      </c>
      <c r="Z18" s="225">
        <f t="shared" si="28"/>
        <v>70</v>
      </c>
      <c r="AA18" s="227">
        <f t="shared" si="29"/>
        <v>110.6</v>
      </c>
      <c r="AB18" s="227">
        <f t="shared" si="30"/>
        <v>39.1030049996161</v>
      </c>
    </row>
    <row r="19" spans="1:28">
      <c r="A19" s="200"/>
      <c r="B19" s="205" t="str">
        <f>'0.结构参数'!B20</f>
        <v>东U6</v>
      </c>
      <c r="C19" s="202">
        <f>'0.结构参数'!J56</f>
        <v>4.12691</v>
      </c>
      <c r="D19" s="203">
        <f>'0.结构参数'!L56</f>
        <v>0.5</v>
      </c>
      <c r="E19" s="204">
        <f>'0.结构参数'!K56</f>
        <v>0.6</v>
      </c>
      <c r="F19" s="204">
        <f t="shared" si="2"/>
        <v>4.42691</v>
      </c>
      <c r="G19" s="204">
        <f t="shared" si="3"/>
        <v>4.72691</v>
      </c>
      <c r="H19" s="203">
        <f>('0.结构参数'!V20+'0.结构参数'!W20)/2</f>
        <v>22.25</v>
      </c>
      <c r="I19" s="204">
        <f t="shared" si="4"/>
        <v>22.75</v>
      </c>
      <c r="J19" s="204">
        <f t="shared" si="5"/>
        <v>23.25</v>
      </c>
      <c r="K19" s="204">
        <f>'0.结构参数'!D56</f>
        <v>20</v>
      </c>
      <c r="L19" s="204"/>
      <c r="M19" s="204"/>
      <c r="N19" s="213"/>
      <c r="O19" s="214">
        <f t="shared" si="6"/>
        <v>100</v>
      </c>
      <c r="P19" s="195">
        <f t="shared" si="7"/>
        <v>40</v>
      </c>
      <c r="Q19" s="195">
        <f t="shared" si="19"/>
        <v>40</v>
      </c>
      <c r="R19" s="220">
        <f t="shared" si="20"/>
        <v>40</v>
      </c>
      <c r="S19" s="221">
        <f t="shared" si="21"/>
        <v>27.17691</v>
      </c>
      <c r="T19" s="221">
        <f t="shared" si="22"/>
        <v>32.70382</v>
      </c>
      <c r="U19" s="221">
        <f t="shared" si="23"/>
        <v>30.50382</v>
      </c>
      <c r="V19" s="221">
        <f t="shared" si="24"/>
        <v>15.80191</v>
      </c>
      <c r="W19" s="221">
        <f t="shared" si="25"/>
        <v>32.70382</v>
      </c>
      <c r="X19" s="221">
        <f t="shared" si="26"/>
        <v>654.0764</v>
      </c>
      <c r="Y19" s="224">
        <f t="shared" si="27"/>
        <v>654.0764</v>
      </c>
      <c r="Z19" s="225">
        <f t="shared" si="28"/>
        <v>68</v>
      </c>
      <c r="AA19" s="227">
        <f t="shared" si="29"/>
        <v>96.696</v>
      </c>
      <c r="AB19" s="227">
        <f t="shared" si="30"/>
        <v>30.3886210282731</v>
      </c>
    </row>
    <row r="20" spans="1:28">
      <c r="A20" s="200"/>
      <c r="B20" s="205" t="str">
        <f>'0.结构参数'!B21</f>
        <v>东U7</v>
      </c>
      <c r="C20" s="202">
        <f>'0.结构参数'!J57</f>
        <v>3.33573</v>
      </c>
      <c r="D20" s="203">
        <f>'0.结构参数'!L57</f>
        <v>0.5</v>
      </c>
      <c r="E20" s="204">
        <f>'0.结构参数'!K57</f>
        <v>0.6</v>
      </c>
      <c r="F20" s="204">
        <f t="shared" si="2"/>
        <v>3.63573</v>
      </c>
      <c r="G20" s="204">
        <f t="shared" si="3"/>
        <v>3.93573</v>
      </c>
      <c r="H20" s="203">
        <f>('0.结构参数'!V21+'0.结构参数'!W21)/2</f>
        <v>22.25</v>
      </c>
      <c r="I20" s="204">
        <f t="shared" si="4"/>
        <v>22.75</v>
      </c>
      <c r="J20" s="204">
        <f t="shared" si="5"/>
        <v>23.25</v>
      </c>
      <c r="K20" s="204">
        <f>'0.结构参数'!D57</f>
        <v>20</v>
      </c>
      <c r="L20" s="204"/>
      <c r="M20" s="204"/>
      <c r="N20" s="213"/>
      <c r="O20" s="214">
        <f t="shared" si="6"/>
        <v>100</v>
      </c>
      <c r="P20" s="195">
        <f t="shared" si="7"/>
        <v>40</v>
      </c>
      <c r="Q20" s="195">
        <f t="shared" si="19"/>
        <v>40</v>
      </c>
      <c r="R20" s="220">
        <f t="shared" si="20"/>
        <v>40</v>
      </c>
      <c r="S20" s="221">
        <f t="shared" si="21"/>
        <v>26.38573</v>
      </c>
      <c r="T20" s="221">
        <f t="shared" si="22"/>
        <v>31.12146</v>
      </c>
      <c r="U20" s="221">
        <f t="shared" si="23"/>
        <v>28.92146</v>
      </c>
      <c r="V20" s="221">
        <f t="shared" si="24"/>
        <v>15.01073</v>
      </c>
      <c r="W20" s="221">
        <f t="shared" si="25"/>
        <v>31.12146</v>
      </c>
      <c r="X20" s="221">
        <f t="shared" si="26"/>
        <v>622.4292</v>
      </c>
      <c r="Y20" s="224">
        <f t="shared" si="27"/>
        <v>622.4292</v>
      </c>
      <c r="Z20" s="225">
        <f t="shared" si="28"/>
        <v>66</v>
      </c>
      <c r="AA20" s="227">
        <f t="shared" si="29"/>
        <v>93.852</v>
      </c>
      <c r="AB20" s="227">
        <f t="shared" si="30"/>
        <v>29.4948380568533</v>
      </c>
    </row>
    <row r="21" spans="1:29">
      <c r="A21" s="200"/>
      <c r="B21" s="205" t="str">
        <f>'0.结构参数'!B22</f>
        <v>东U8</v>
      </c>
      <c r="C21" s="202">
        <f>'0.结构参数'!J58</f>
        <v>2.54454</v>
      </c>
      <c r="D21" s="203">
        <f>'0.结构参数'!L58</f>
        <v>0.3</v>
      </c>
      <c r="E21" s="204">
        <f>'0.结构参数'!K58</f>
        <v>0.4</v>
      </c>
      <c r="F21" s="204">
        <f t="shared" si="2"/>
        <v>2.74454</v>
      </c>
      <c r="G21" s="204">
        <f t="shared" si="3"/>
        <v>2.94454</v>
      </c>
      <c r="H21" s="203">
        <f>('0.结构参数'!V22+'0.结构参数'!W22)/2</f>
        <v>22.25</v>
      </c>
      <c r="I21" s="204">
        <f t="shared" si="4"/>
        <v>22.55</v>
      </c>
      <c r="J21" s="204">
        <f t="shared" si="5"/>
        <v>22.85</v>
      </c>
      <c r="K21" s="204">
        <f>'0.结构参数'!D58</f>
        <v>20</v>
      </c>
      <c r="L21" s="204"/>
      <c r="M21" s="204"/>
      <c r="N21" s="213"/>
      <c r="O21" s="214">
        <f t="shared" si="6"/>
        <v>100</v>
      </c>
      <c r="P21" s="195">
        <f t="shared" si="7"/>
        <v>40</v>
      </c>
      <c r="Q21" s="195">
        <f t="shared" si="19"/>
        <v>40</v>
      </c>
      <c r="R21" s="220">
        <f t="shared" si="20"/>
        <v>40</v>
      </c>
      <c r="S21" s="221">
        <f t="shared" si="21"/>
        <v>25.29454</v>
      </c>
      <c r="T21" s="221">
        <f t="shared" si="22"/>
        <v>28.73908</v>
      </c>
      <c r="U21" s="221">
        <f t="shared" si="23"/>
        <v>27.33908</v>
      </c>
      <c r="V21" s="221">
        <f t="shared" si="24"/>
        <v>8.411724</v>
      </c>
      <c r="W21" s="221">
        <f t="shared" si="25"/>
        <v>28.73908</v>
      </c>
      <c r="X21" s="221">
        <f t="shared" si="26"/>
        <v>574.7816</v>
      </c>
      <c r="Y21" s="224">
        <f t="shared" si="27"/>
        <v>574.7816</v>
      </c>
      <c r="Z21" s="225">
        <f t="shared" si="28"/>
        <v>63</v>
      </c>
      <c r="AA21" s="227">
        <f t="shared" si="29"/>
        <v>69.678</v>
      </c>
      <c r="AB21" s="227">
        <f t="shared" si="30"/>
        <v>14.0770817998618</v>
      </c>
      <c r="AC21" s="228"/>
    </row>
    <row r="22" spans="1:28">
      <c r="A22" s="200"/>
      <c r="B22" s="205" t="str">
        <f>'0.结构参数'!B23</f>
        <v>东U9</v>
      </c>
      <c r="C22" s="202">
        <f>'0.结构参数'!J59</f>
        <v>1.94105</v>
      </c>
      <c r="D22" s="203">
        <f>'0.结构参数'!L59</f>
        <v>0.3</v>
      </c>
      <c r="E22" s="204">
        <f>'0.结构参数'!K59</f>
        <v>0.4</v>
      </c>
      <c r="F22" s="204">
        <f t="shared" si="2"/>
        <v>2.14105</v>
      </c>
      <c r="G22" s="204">
        <f t="shared" si="3"/>
        <v>2.34105</v>
      </c>
      <c r="H22" s="203">
        <f>('0.结构参数'!V23+'0.结构参数'!W23)/2</f>
        <v>22.25</v>
      </c>
      <c r="I22" s="204">
        <f t="shared" si="4"/>
        <v>22.55</v>
      </c>
      <c r="J22" s="204">
        <f t="shared" si="5"/>
        <v>22.85</v>
      </c>
      <c r="K22" s="204">
        <f>'0.结构参数'!D59</f>
        <v>20</v>
      </c>
      <c r="L22" s="204"/>
      <c r="M22" s="204"/>
      <c r="N22" s="213"/>
      <c r="O22" s="214">
        <f t="shared" si="6"/>
        <v>100</v>
      </c>
      <c r="P22" s="195">
        <f t="shared" si="7"/>
        <v>40</v>
      </c>
      <c r="Q22" s="195">
        <f t="shared" si="19"/>
        <v>40</v>
      </c>
      <c r="R22" s="220">
        <f t="shared" si="20"/>
        <v>40</v>
      </c>
      <c r="S22" s="221">
        <f t="shared" si="21"/>
        <v>24.69105</v>
      </c>
      <c r="T22" s="221">
        <f t="shared" si="22"/>
        <v>27.5321</v>
      </c>
      <c r="U22" s="221">
        <f t="shared" si="23"/>
        <v>26.1321</v>
      </c>
      <c r="V22" s="221">
        <f t="shared" si="24"/>
        <v>8.04963</v>
      </c>
      <c r="W22" s="221">
        <f t="shared" si="25"/>
        <v>27.5321</v>
      </c>
      <c r="X22" s="221">
        <f t="shared" si="26"/>
        <v>550.642</v>
      </c>
      <c r="Y22" s="224">
        <f t="shared" si="27"/>
        <v>550.642</v>
      </c>
      <c r="Z22" s="225">
        <f t="shared" si="28"/>
        <v>62</v>
      </c>
      <c r="AA22" s="227">
        <f t="shared" si="29"/>
        <v>68.572</v>
      </c>
      <c r="AB22" s="227">
        <f t="shared" si="30"/>
        <v>13.8536360570068</v>
      </c>
    </row>
    <row r="23" spans="1:28">
      <c r="A23" s="200"/>
      <c r="B23" s="205" t="str">
        <f>'0.结构参数'!B24</f>
        <v>东U10</v>
      </c>
      <c r="C23" s="202">
        <f>'0.结构参数'!J60</f>
        <v>1.33755</v>
      </c>
      <c r="D23" s="203">
        <f>'0.结构参数'!L60</f>
        <v>0.3</v>
      </c>
      <c r="E23" s="204">
        <f>'0.结构参数'!K60</f>
        <v>0.4</v>
      </c>
      <c r="F23" s="204">
        <f t="shared" si="2"/>
        <v>1.53755</v>
      </c>
      <c r="G23" s="204">
        <f t="shared" si="3"/>
        <v>1.73755</v>
      </c>
      <c r="H23" s="203">
        <f>('0.结构参数'!V24+'0.结构参数'!W24)/2</f>
        <v>22.25</v>
      </c>
      <c r="I23" s="204">
        <f t="shared" si="4"/>
        <v>22.55</v>
      </c>
      <c r="J23" s="204">
        <f t="shared" si="5"/>
        <v>22.85</v>
      </c>
      <c r="K23" s="204">
        <f>'0.结构参数'!D60</f>
        <v>20</v>
      </c>
      <c r="L23" s="204"/>
      <c r="M23" s="204"/>
      <c r="N23" s="213"/>
      <c r="O23" s="214">
        <f t="shared" si="6"/>
        <v>100</v>
      </c>
      <c r="P23" s="195">
        <f t="shared" si="7"/>
        <v>40</v>
      </c>
      <c r="Q23" s="195">
        <f t="shared" si="19"/>
        <v>40</v>
      </c>
      <c r="R23" s="220">
        <f t="shared" si="20"/>
        <v>40</v>
      </c>
      <c r="S23" s="221">
        <f t="shared" si="21"/>
        <v>24.08755</v>
      </c>
      <c r="T23" s="221">
        <f t="shared" si="22"/>
        <v>26.3251</v>
      </c>
      <c r="U23" s="221">
        <f t="shared" si="23"/>
        <v>24.9251</v>
      </c>
      <c r="V23" s="221">
        <f t="shared" si="24"/>
        <v>7.68753</v>
      </c>
      <c r="W23" s="221">
        <f t="shared" si="25"/>
        <v>26.3251</v>
      </c>
      <c r="X23" s="221">
        <f t="shared" si="26"/>
        <v>526.502</v>
      </c>
      <c r="Y23" s="224">
        <f t="shared" si="27"/>
        <v>526.502</v>
      </c>
      <c r="Z23" s="225">
        <f t="shared" si="28"/>
        <v>60</v>
      </c>
      <c r="AA23" s="227">
        <f t="shared" si="29"/>
        <v>66.36</v>
      </c>
      <c r="AB23" s="227">
        <f t="shared" si="30"/>
        <v>13.4067445712969</v>
      </c>
    </row>
    <row r="24" spans="1:28">
      <c r="A24" s="200"/>
      <c r="B24" s="205" t="str">
        <f>'0.结构参数'!B25</f>
        <v>西U10-1</v>
      </c>
      <c r="C24" s="202">
        <f>'0.结构参数'!J61</f>
        <v>1.61126</v>
      </c>
      <c r="D24" s="203">
        <f>'0.结构参数'!L61</f>
        <v>0.3</v>
      </c>
      <c r="E24" s="204">
        <f>'0.结构参数'!K61</f>
        <v>0.4</v>
      </c>
      <c r="F24" s="204">
        <f t="shared" si="2"/>
        <v>1.81126</v>
      </c>
      <c r="G24" s="204">
        <f t="shared" si="3"/>
        <v>2.01126</v>
      </c>
      <c r="H24" s="203">
        <f>('0.结构参数'!V25+'0.结构参数'!W25)/2</f>
        <v>22.25</v>
      </c>
      <c r="I24" s="204">
        <f t="shared" si="4"/>
        <v>22.55</v>
      </c>
      <c r="J24" s="204">
        <f t="shared" si="5"/>
        <v>22.85</v>
      </c>
      <c r="K24" s="204">
        <f>'0.结构参数'!D61</f>
        <v>20</v>
      </c>
      <c r="L24" s="204"/>
      <c r="M24" s="204"/>
      <c r="N24" s="213"/>
      <c r="O24" s="214">
        <f t="shared" si="6"/>
        <v>100</v>
      </c>
      <c r="P24" s="195">
        <f t="shared" si="7"/>
        <v>40</v>
      </c>
      <c r="Q24" s="195">
        <f t="shared" si="19"/>
        <v>40</v>
      </c>
      <c r="R24" s="220">
        <f t="shared" si="20"/>
        <v>40</v>
      </c>
      <c r="S24" s="221">
        <f t="shared" si="21"/>
        <v>24.36126</v>
      </c>
      <c r="T24" s="221">
        <f t="shared" si="22"/>
        <v>26.87252</v>
      </c>
      <c r="U24" s="221">
        <f t="shared" si="23"/>
        <v>25.47252</v>
      </c>
      <c r="V24" s="221">
        <f t="shared" si="24"/>
        <v>7.851756</v>
      </c>
      <c r="W24" s="221">
        <f t="shared" si="25"/>
        <v>26.87252</v>
      </c>
      <c r="X24" s="221">
        <f t="shared" si="26"/>
        <v>537.4504</v>
      </c>
      <c r="Y24" s="224">
        <f t="shared" si="27"/>
        <v>537.4504</v>
      </c>
      <c r="Z24" s="225">
        <f t="shared" si="28"/>
        <v>61</v>
      </c>
      <c r="AA24" s="227">
        <f t="shared" si="29"/>
        <v>67.466</v>
      </c>
      <c r="AB24" s="227">
        <f t="shared" si="30"/>
        <v>13.6301903141519</v>
      </c>
    </row>
    <row r="25" spans="1:28">
      <c r="A25" s="200"/>
      <c r="B25" s="205" t="str">
        <f>'0.结构参数'!B26</f>
        <v>西U9-1</v>
      </c>
      <c r="C25" s="202">
        <f>'0.结构参数'!J62</f>
        <v>2.17365</v>
      </c>
      <c r="D25" s="203">
        <f>'0.结构参数'!L62</f>
        <v>0.3</v>
      </c>
      <c r="E25" s="204">
        <f>'0.结构参数'!K62</f>
        <v>0.4</v>
      </c>
      <c r="F25" s="204">
        <f t="shared" si="2"/>
        <v>2.37365</v>
      </c>
      <c r="G25" s="204">
        <f t="shared" si="3"/>
        <v>2.57365</v>
      </c>
      <c r="H25" s="203">
        <f>('0.结构参数'!V26+'0.结构参数'!W26)/2</f>
        <v>22.25</v>
      </c>
      <c r="I25" s="204">
        <f t="shared" si="4"/>
        <v>22.55</v>
      </c>
      <c r="J25" s="204">
        <f t="shared" si="5"/>
        <v>22.85</v>
      </c>
      <c r="K25" s="204">
        <f>'0.结构参数'!D62</f>
        <v>20</v>
      </c>
      <c r="L25" s="204"/>
      <c r="M25" s="204"/>
      <c r="N25" s="213"/>
      <c r="O25" s="214">
        <f t="shared" si="6"/>
        <v>100</v>
      </c>
      <c r="P25" s="195">
        <f t="shared" si="7"/>
        <v>40</v>
      </c>
      <c r="Q25" s="195">
        <f t="shared" si="19"/>
        <v>40</v>
      </c>
      <c r="R25" s="220">
        <f t="shared" si="20"/>
        <v>40</v>
      </c>
      <c r="S25" s="221">
        <f t="shared" si="21"/>
        <v>24.92365</v>
      </c>
      <c r="T25" s="221">
        <f t="shared" si="22"/>
        <v>27.9973</v>
      </c>
      <c r="U25" s="221">
        <f t="shared" si="23"/>
        <v>26.5973</v>
      </c>
      <c r="V25" s="221">
        <f t="shared" si="24"/>
        <v>8.18919</v>
      </c>
      <c r="W25" s="221">
        <f t="shared" si="25"/>
        <v>27.9973</v>
      </c>
      <c r="X25" s="221">
        <f t="shared" si="26"/>
        <v>559.946</v>
      </c>
      <c r="Y25" s="224">
        <f t="shared" si="27"/>
        <v>559.946</v>
      </c>
      <c r="Z25" s="225">
        <f t="shared" si="28"/>
        <v>62</v>
      </c>
      <c r="AA25" s="227">
        <f t="shared" si="29"/>
        <v>68.572</v>
      </c>
      <c r="AB25" s="227">
        <f t="shared" si="30"/>
        <v>13.8536360570068</v>
      </c>
    </row>
    <row r="26" spans="1:28">
      <c r="A26" s="200"/>
      <c r="B26" s="205" t="str">
        <f>'0.结构参数'!B27</f>
        <v>西U6-1</v>
      </c>
      <c r="C26" s="202">
        <f>'0.结构参数'!J63</f>
        <v>4.54681</v>
      </c>
      <c r="D26" s="203">
        <f>'0.结构参数'!L63</f>
        <v>0.5</v>
      </c>
      <c r="E26" s="204">
        <f>'0.结构参数'!K63</f>
        <v>0.6</v>
      </c>
      <c r="F26" s="204">
        <f t="shared" si="2"/>
        <v>4.84681</v>
      </c>
      <c r="G26" s="204">
        <f t="shared" si="3"/>
        <v>5.14681</v>
      </c>
      <c r="H26" s="203">
        <f>('0.结构参数'!V27+'0.结构参数'!W27)/2</f>
        <v>12.5</v>
      </c>
      <c r="I26" s="204">
        <f t="shared" si="4"/>
        <v>13</v>
      </c>
      <c r="J26" s="204">
        <f t="shared" si="5"/>
        <v>13.5</v>
      </c>
      <c r="K26" s="204">
        <f>'0.结构参数'!D63</f>
        <v>20</v>
      </c>
      <c r="L26" s="204"/>
      <c r="M26" s="204"/>
      <c r="N26" s="213"/>
      <c r="O26" s="214">
        <f t="shared" si="6"/>
        <v>100</v>
      </c>
      <c r="P26" s="195">
        <f t="shared" si="7"/>
        <v>40</v>
      </c>
      <c r="Q26" s="195">
        <f t="shared" si="19"/>
        <v>40</v>
      </c>
      <c r="R26" s="220">
        <f t="shared" si="20"/>
        <v>40</v>
      </c>
      <c r="S26" s="221">
        <f t="shared" si="21"/>
        <v>17.84681</v>
      </c>
      <c r="T26" s="221">
        <f t="shared" si="22"/>
        <v>23.79362</v>
      </c>
      <c r="U26" s="221">
        <f t="shared" si="23"/>
        <v>21.59362</v>
      </c>
      <c r="V26" s="221">
        <f t="shared" si="24"/>
        <v>11.34681</v>
      </c>
      <c r="W26" s="221">
        <f t="shared" si="25"/>
        <v>23.79362</v>
      </c>
      <c r="X26" s="221">
        <f t="shared" si="26"/>
        <v>475.8724</v>
      </c>
      <c r="Y26" s="224">
        <f t="shared" si="27"/>
        <v>475.8724</v>
      </c>
      <c r="Z26" s="225">
        <f t="shared" si="28"/>
        <v>45</v>
      </c>
      <c r="AA26" s="227">
        <f t="shared" si="29"/>
        <v>63.99</v>
      </c>
      <c r="AB26" s="227">
        <f t="shared" si="30"/>
        <v>20.1101168569454</v>
      </c>
    </row>
    <row r="27" spans="1:28">
      <c r="A27" s="200"/>
      <c r="B27" s="205" t="str">
        <f>'0.结构参数'!B28</f>
        <v>西U5-1</v>
      </c>
      <c r="C27" s="202">
        <f>'0.结构参数'!J64</f>
        <v>5.33797</v>
      </c>
      <c r="D27" s="203">
        <f>'0.结构参数'!L64</f>
        <v>0.6</v>
      </c>
      <c r="E27" s="204">
        <f>'0.结构参数'!K64</f>
        <v>0.7</v>
      </c>
      <c r="F27" s="204">
        <f t="shared" si="2"/>
        <v>5.68797</v>
      </c>
      <c r="G27" s="204">
        <f t="shared" si="3"/>
        <v>6.03797</v>
      </c>
      <c r="H27" s="203">
        <f>('0.结构参数'!V28+'0.结构参数'!W28)/2</f>
        <v>12.5</v>
      </c>
      <c r="I27" s="204">
        <f t="shared" si="4"/>
        <v>13.1</v>
      </c>
      <c r="J27" s="204">
        <f t="shared" si="5"/>
        <v>13.7</v>
      </c>
      <c r="K27" s="204">
        <f>'0.结构参数'!D64</f>
        <v>20</v>
      </c>
      <c r="L27" s="204"/>
      <c r="M27" s="204"/>
      <c r="N27" s="213"/>
      <c r="O27" s="214">
        <f t="shared" si="6"/>
        <v>100</v>
      </c>
      <c r="P27" s="195">
        <f t="shared" si="7"/>
        <v>40</v>
      </c>
      <c r="Q27" s="195">
        <f t="shared" ref="Q27:Q35" si="31">P27</f>
        <v>40</v>
      </c>
      <c r="R27" s="220">
        <f t="shared" ref="R27:R35" si="32">Q27</f>
        <v>40</v>
      </c>
      <c r="S27" s="221">
        <f t="shared" ref="S27:S35" si="33">F27+I27+L27*N27</f>
        <v>18.78797</v>
      </c>
      <c r="T27" s="221">
        <f t="shared" ref="T27:T35" si="34">G27*2+J27</f>
        <v>25.77594</v>
      </c>
      <c r="U27" s="221">
        <f t="shared" ref="U27:U35" si="35">C27*2+H27+L27*M27*N27*2</f>
        <v>23.17594</v>
      </c>
      <c r="V27" s="221">
        <f t="shared" ref="V27:V35" si="36">D27*(2*F27+I27)+L27*M27*N27</f>
        <v>14.685564</v>
      </c>
      <c r="W27" s="221">
        <f t="shared" ref="W27:W35" si="37">(2*G27+J27)*1</f>
        <v>25.77594</v>
      </c>
      <c r="X27" s="221">
        <f t="shared" ref="X27:X35" si="38">W27*K27</f>
        <v>515.5188</v>
      </c>
      <c r="Y27" s="224">
        <f t="shared" ref="Y27:Y35" si="39">X27</f>
        <v>515.5188</v>
      </c>
      <c r="Z27" s="225">
        <f t="shared" ref="Z27:Z35" si="40">ROUND(S27/0.4,0)</f>
        <v>47</v>
      </c>
      <c r="AA27" s="227">
        <f t="shared" ref="AA27:AA35" si="41">(0.3+0.15+0.05+(E27-0.2))*2*Z27*0.395*2</f>
        <v>74.26</v>
      </c>
      <c r="AB27" s="227">
        <f t="shared" ref="AB27:AB35" si="42">(D27-0.1)*(2^0.5)*Z27*0.395*2</f>
        <v>26.2548747854565</v>
      </c>
    </row>
    <row r="28" spans="1:28">
      <c r="A28" s="200"/>
      <c r="B28" s="205" t="str">
        <f>'0.结构参数'!B29</f>
        <v>西U4-1</v>
      </c>
      <c r="C28" s="202">
        <f>'0.结构参数'!J65</f>
        <v>6.12914</v>
      </c>
      <c r="D28" s="203">
        <f>'0.结构参数'!L65</f>
        <v>0.6</v>
      </c>
      <c r="E28" s="204">
        <f>'0.结构参数'!K65</f>
        <v>0.7</v>
      </c>
      <c r="F28" s="204">
        <f t="shared" si="2"/>
        <v>6.47914</v>
      </c>
      <c r="G28" s="204">
        <f t="shared" si="3"/>
        <v>6.82914</v>
      </c>
      <c r="H28" s="203">
        <f>('0.结构参数'!V29+'0.结构参数'!W29)/2</f>
        <v>12.5</v>
      </c>
      <c r="I28" s="204">
        <f t="shared" si="4"/>
        <v>13.1</v>
      </c>
      <c r="J28" s="204">
        <f t="shared" si="5"/>
        <v>13.7</v>
      </c>
      <c r="K28" s="204">
        <f>'0.结构参数'!D65</f>
        <v>20</v>
      </c>
      <c r="L28" s="204"/>
      <c r="M28" s="204"/>
      <c r="N28" s="213"/>
      <c r="O28" s="214">
        <f t="shared" si="6"/>
        <v>100</v>
      </c>
      <c r="P28" s="195">
        <f t="shared" si="7"/>
        <v>40</v>
      </c>
      <c r="Q28" s="195">
        <f t="shared" si="31"/>
        <v>40</v>
      </c>
      <c r="R28" s="220">
        <f t="shared" si="32"/>
        <v>40</v>
      </c>
      <c r="S28" s="221">
        <f t="shared" si="33"/>
        <v>19.57914</v>
      </c>
      <c r="T28" s="221">
        <f t="shared" si="34"/>
        <v>27.35828</v>
      </c>
      <c r="U28" s="221">
        <f t="shared" si="35"/>
        <v>24.75828</v>
      </c>
      <c r="V28" s="221">
        <f t="shared" si="36"/>
        <v>15.634968</v>
      </c>
      <c r="W28" s="221">
        <f t="shared" si="37"/>
        <v>27.35828</v>
      </c>
      <c r="X28" s="221">
        <f t="shared" si="38"/>
        <v>547.1656</v>
      </c>
      <c r="Y28" s="224">
        <f t="shared" si="39"/>
        <v>547.1656</v>
      </c>
      <c r="Z28" s="225">
        <f t="shared" si="40"/>
        <v>49</v>
      </c>
      <c r="AA28" s="227">
        <f t="shared" si="41"/>
        <v>77.42</v>
      </c>
      <c r="AB28" s="227">
        <f t="shared" si="42"/>
        <v>27.3721034997313</v>
      </c>
    </row>
    <row r="29" spans="1:28">
      <c r="A29" s="200"/>
      <c r="B29" s="205" t="str">
        <f>'0.结构参数'!B30</f>
        <v>西U3-1</v>
      </c>
      <c r="C29" s="202">
        <f>'0.结构参数'!J66</f>
        <v>6.69325</v>
      </c>
      <c r="D29" s="203">
        <f>'0.结构参数'!L66</f>
        <v>0.7</v>
      </c>
      <c r="E29" s="204">
        <f>'0.结构参数'!K66</f>
        <v>0.8</v>
      </c>
      <c r="F29" s="204">
        <f t="shared" si="2"/>
        <v>7.09325</v>
      </c>
      <c r="G29" s="204">
        <f t="shared" si="3"/>
        <v>7.49325</v>
      </c>
      <c r="H29" s="203">
        <f>('0.结构参数'!V30+'0.结构参数'!W30)/2</f>
        <v>12.5</v>
      </c>
      <c r="I29" s="204">
        <f t="shared" si="4"/>
        <v>13.2</v>
      </c>
      <c r="J29" s="204">
        <f t="shared" si="5"/>
        <v>13.9</v>
      </c>
      <c r="K29" s="204">
        <f>'0.结构参数'!D66</f>
        <v>20</v>
      </c>
      <c r="L29" s="204"/>
      <c r="M29" s="204"/>
      <c r="N29" s="213"/>
      <c r="O29" s="214">
        <f t="shared" si="6"/>
        <v>100</v>
      </c>
      <c r="P29" s="195">
        <f t="shared" si="7"/>
        <v>40</v>
      </c>
      <c r="Q29" s="195">
        <f t="shared" si="31"/>
        <v>40</v>
      </c>
      <c r="R29" s="220">
        <f t="shared" si="32"/>
        <v>40</v>
      </c>
      <c r="S29" s="221">
        <f t="shared" si="33"/>
        <v>20.29325</v>
      </c>
      <c r="T29" s="221">
        <f t="shared" si="34"/>
        <v>28.8865</v>
      </c>
      <c r="U29" s="221">
        <f t="shared" si="35"/>
        <v>25.8865</v>
      </c>
      <c r="V29" s="221">
        <f t="shared" si="36"/>
        <v>19.17055</v>
      </c>
      <c r="W29" s="221">
        <f t="shared" si="37"/>
        <v>28.8865</v>
      </c>
      <c r="X29" s="221">
        <f t="shared" si="38"/>
        <v>577.73</v>
      </c>
      <c r="Y29" s="224">
        <f t="shared" si="39"/>
        <v>577.73</v>
      </c>
      <c r="Z29" s="225">
        <f t="shared" si="40"/>
        <v>51</v>
      </c>
      <c r="AA29" s="227">
        <f t="shared" si="41"/>
        <v>88.638</v>
      </c>
      <c r="AB29" s="227">
        <f t="shared" si="42"/>
        <v>34.1871986568072</v>
      </c>
    </row>
    <row r="30" spans="1:28">
      <c r="A30" s="200"/>
      <c r="B30" s="205" t="str">
        <f>'0.结构参数'!B31</f>
        <v>西U2-1</v>
      </c>
      <c r="C30" s="202">
        <f>'0.结构参数'!J67</f>
        <v>7.25702</v>
      </c>
      <c r="D30" s="203">
        <f>'0.结构参数'!L67</f>
        <v>0.7</v>
      </c>
      <c r="E30" s="204">
        <f>'0.结构参数'!K67</f>
        <v>0.8</v>
      </c>
      <c r="F30" s="204">
        <f t="shared" si="2"/>
        <v>7.65702</v>
      </c>
      <c r="G30" s="204">
        <f t="shared" si="3"/>
        <v>8.05702</v>
      </c>
      <c r="H30" s="203">
        <f>('0.结构参数'!V31+'0.结构参数'!W31)/2</f>
        <v>25.27</v>
      </c>
      <c r="I30" s="204">
        <f t="shared" si="4"/>
        <v>25.97</v>
      </c>
      <c r="J30" s="204">
        <f t="shared" si="5"/>
        <v>26.67</v>
      </c>
      <c r="K30" s="204">
        <f>'0.结构参数'!D67</f>
        <v>20</v>
      </c>
      <c r="L30" s="204"/>
      <c r="M30" s="204"/>
      <c r="N30" s="213"/>
      <c r="O30" s="214">
        <f t="shared" si="6"/>
        <v>100</v>
      </c>
      <c r="P30" s="195">
        <f t="shared" si="7"/>
        <v>40</v>
      </c>
      <c r="Q30" s="195">
        <f t="shared" si="31"/>
        <v>40</v>
      </c>
      <c r="R30" s="220">
        <f t="shared" si="32"/>
        <v>40</v>
      </c>
      <c r="S30" s="221">
        <f t="shared" si="33"/>
        <v>33.62702</v>
      </c>
      <c r="T30" s="221">
        <f t="shared" si="34"/>
        <v>42.78404</v>
      </c>
      <c r="U30" s="221">
        <f t="shared" si="35"/>
        <v>39.78404</v>
      </c>
      <c r="V30" s="221">
        <f t="shared" si="36"/>
        <v>28.898828</v>
      </c>
      <c r="W30" s="221">
        <f t="shared" si="37"/>
        <v>42.78404</v>
      </c>
      <c r="X30" s="221">
        <f t="shared" si="38"/>
        <v>855.6808</v>
      </c>
      <c r="Y30" s="224">
        <f t="shared" si="39"/>
        <v>855.6808</v>
      </c>
      <c r="Z30" s="225">
        <f t="shared" si="40"/>
        <v>84</v>
      </c>
      <c r="AA30" s="227">
        <f t="shared" si="41"/>
        <v>145.992</v>
      </c>
      <c r="AB30" s="227">
        <f t="shared" si="42"/>
        <v>56.3083271994472</v>
      </c>
    </row>
    <row r="31" spans="1:28">
      <c r="A31" s="200"/>
      <c r="B31" s="205" t="str">
        <f>'0.结构参数'!B32</f>
        <v>西U6-2</v>
      </c>
      <c r="C31" s="202">
        <f>'0.结构参数'!J68</f>
        <v>4.54681</v>
      </c>
      <c r="D31" s="203">
        <f>'0.结构参数'!L68</f>
        <v>0.5</v>
      </c>
      <c r="E31" s="204">
        <f>'0.结构参数'!K68</f>
        <v>0.6</v>
      </c>
      <c r="F31" s="204">
        <f t="shared" si="2"/>
        <v>4.84681</v>
      </c>
      <c r="G31" s="204">
        <f t="shared" si="3"/>
        <v>5.14681</v>
      </c>
      <c r="H31" s="203">
        <f>('0.结构参数'!V32+'0.结构参数'!W32)/2</f>
        <v>8.545</v>
      </c>
      <c r="I31" s="204">
        <f t="shared" si="4"/>
        <v>9.045</v>
      </c>
      <c r="J31" s="204">
        <f t="shared" si="5"/>
        <v>9.545</v>
      </c>
      <c r="K31" s="204">
        <f>'0.结构参数'!D68</f>
        <v>20</v>
      </c>
      <c r="L31" s="204"/>
      <c r="M31" s="204"/>
      <c r="N31" s="213"/>
      <c r="O31" s="214">
        <f t="shared" si="6"/>
        <v>100</v>
      </c>
      <c r="P31" s="195">
        <f t="shared" si="7"/>
        <v>40</v>
      </c>
      <c r="Q31" s="195">
        <f t="shared" si="31"/>
        <v>40</v>
      </c>
      <c r="R31" s="220">
        <f t="shared" si="32"/>
        <v>40</v>
      </c>
      <c r="S31" s="221">
        <f t="shared" si="33"/>
        <v>13.89181</v>
      </c>
      <c r="T31" s="221">
        <f t="shared" si="34"/>
        <v>19.83862</v>
      </c>
      <c r="U31" s="221">
        <f t="shared" si="35"/>
        <v>17.63862</v>
      </c>
      <c r="V31" s="221">
        <f t="shared" si="36"/>
        <v>9.36931</v>
      </c>
      <c r="W31" s="221">
        <f t="shared" si="37"/>
        <v>19.83862</v>
      </c>
      <c r="X31" s="221">
        <f t="shared" si="38"/>
        <v>396.7724</v>
      </c>
      <c r="Y31" s="224">
        <f t="shared" si="39"/>
        <v>396.7724</v>
      </c>
      <c r="Z31" s="225">
        <f t="shared" si="40"/>
        <v>35</v>
      </c>
      <c r="AA31" s="227">
        <f t="shared" si="41"/>
        <v>49.77</v>
      </c>
      <c r="AB31" s="227">
        <f t="shared" si="42"/>
        <v>15.6412019998464</v>
      </c>
    </row>
    <row r="32" spans="1:28">
      <c r="A32" s="200"/>
      <c r="B32" s="205" t="str">
        <f>'0.结构参数'!B33</f>
        <v>西U5-2</v>
      </c>
      <c r="C32" s="202">
        <f>'0.结构参数'!J69</f>
        <v>5.33797</v>
      </c>
      <c r="D32" s="203">
        <f>'0.结构参数'!L69</f>
        <v>0.6</v>
      </c>
      <c r="E32" s="204">
        <f>'0.结构参数'!K69</f>
        <v>0.7</v>
      </c>
      <c r="F32" s="204">
        <f t="shared" si="2"/>
        <v>5.68797</v>
      </c>
      <c r="G32" s="204">
        <f t="shared" si="3"/>
        <v>6.03797</v>
      </c>
      <c r="H32" s="203">
        <f>('0.结构参数'!V33+'0.结构参数'!W33)/2</f>
        <v>8.545</v>
      </c>
      <c r="I32" s="204">
        <f t="shared" si="4"/>
        <v>9.145</v>
      </c>
      <c r="J32" s="204">
        <f t="shared" si="5"/>
        <v>9.745</v>
      </c>
      <c r="K32" s="204">
        <f>'0.结构参数'!D69</f>
        <v>20</v>
      </c>
      <c r="L32" s="204"/>
      <c r="M32" s="204"/>
      <c r="N32" s="213"/>
      <c r="O32" s="214">
        <f t="shared" si="6"/>
        <v>100</v>
      </c>
      <c r="P32" s="195">
        <f t="shared" si="7"/>
        <v>40</v>
      </c>
      <c r="Q32" s="195">
        <f t="shared" si="31"/>
        <v>40</v>
      </c>
      <c r="R32" s="220">
        <f t="shared" si="32"/>
        <v>40</v>
      </c>
      <c r="S32" s="221">
        <f t="shared" si="33"/>
        <v>14.83297</v>
      </c>
      <c r="T32" s="221">
        <f t="shared" si="34"/>
        <v>21.82094</v>
      </c>
      <c r="U32" s="221">
        <f t="shared" si="35"/>
        <v>19.22094</v>
      </c>
      <c r="V32" s="221">
        <f t="shared" si="36"/>
        <v>12.312564</v>
      </c>
      <c r="W32" s="221">
        <f t="shared" si="37"/>
        <v>21.82094</v>
      </c>
      <c r="X32" s="221">
        <f t="shared" si="38"/>
        <v>436.4188</v>
      </c>
      <c r="Y32" s="224">
        <f t="shared" si="39"/>
        <v>436.4188</v>
      </c>
      <c r="Z32" s="225">
        <f t="shared" si="40"/>
        <v>37</v>
      </c>
      <c r="AA32" s="227">
        <f t="shared" si="41"/>
        <v>58.46</v>
      </c>
      <c r="AB32" s="227">
        <f t="shared" si="42"/>
        <v>20.6687312140828</v>
      </c>
    </row>
    <row r="33" spans="1:28">
      <c r="A33" s="200"/>
      <c r="B33" s="205" t="str">
        <f>'0.结构参数'!B34</f>
        <v>西U4-2</v>
      </c>
      <c r="C33" s="202">
        <f>'0.结构参数'!J70</f>
        <v>6.12914</v>
      </c>
      <c r="D33" s="203">
        <f>'0.结构参数'!L70</f>
        <v>0.6</v>
      </c>
      <c r="E33" s="204">
        <f>'0.结构参数'!K70</f>
        <v>0.7</v>
      </c>
      <c r="F33" s="204">
        <f t="shared" si="2"/>
        <v>6.47914</v>
      </c>
      <c r="G33" s="204">
        <f t="shared" si="3"/>
        <v>6.82914</v>
      </c>
      <c r="H33" s="203">
        <f>('0.结构参数'!V34+'0.结构参数'!W34)/2</f>
        <v>8</v>
      </c>
      <c r="I33" s="204">
        <f t="shared" si="4"/>
        <v>8.6</v>
      </c>
      <c r="J33" s="204">
        <f t="shared" si="5"/>
        <v>9.2</v>
      </c>
      <c r="K33" s="204">
        <f>'0.结构参数'!D70</f>
        <v>20</v>
      </c>
      <c r="L33" s="204"/>
      <c r="M33" s="204"/>
      <c r="N33" s="213"/>
      <c r="O33" s="214">
        <f t="shared" si="6"/>
        <v>100</v>
      </c>
      <c r="P33" s="195">
        <f t="shared" si="7"/>
        <v>40</v>
      </c>
      <c r="Q33" s="195">
        <f t="shared" si="31"/>
        <v>40</v>
      </c>
      <c r="R33" s="220">
        <f t="shared" si="32"/>
        <v>40</v>
      </c>
      <c r="S33" s="221">
        <f t="shared" si="33"/>
        <v>15.07914</v>
      </c>
      <c r="T33" s="221">
        <f t="shared" si="34"/>
        <v>22.85828</v>
      </c>
      <c r="U33" s="221">
        <f t="shared" si="35"/>
        <v>20.25828</v>
      </c>
      <c r="V33" s="221">
        <f t="shared" si="36"/>
        <v>12.934968</v>
      </c>
      <c r="W33" s="221">
        <f t="shared" si="37"/>
        <v>22.85828</v>
      </c>
      <c r="X33" s="221">
        <f t="shared" si="38"/>
        <v>457.1656</v>
      </c>
      <c r="Y33" s="224">
        <f t="shared" si="39"/>
        <v>457.1656</v>
      </c>
      <c r="Z33" s="225">
        <f t="shared" si="40"/>
        <v>38</v>
      </c>
      <c r="AA33" s="227">
        <f t="shared" si="41"/>
        <v>60.04</v>
      </c>
      <c r="AB33" s="227">
        <f t="shared" si="42"/>
        <v>21.2273455712202</v>
      </c>
    </row>
    <row r="34" spans="1:28">
      <c r="A34" s="200"/>
      <c r="B34" s="205" t="str">
        <f>'0.结构参数'!B35</f>
        <v>西U3-2</v>
      </c>
      <c r="C34" s="202">
        <f>'0.结构参数'!J71</f>
        <v>6.69325</v>
      </c>
      <c r="D34" s="203">
        <f>'0.结构参数'!L71</f>
        <v>0.7</v>
      </c>
      <c r="E34" s="204">
        <f>'0.结构参数'!K71</f>
        <v>0.8</v>
      </c>
      <c r="F34" s="204">
        <f t="shared" si="2"/>
        <v>7.09325</v>
      </c>
      <c r="G34" s="204">
        <f t="shared" si="3"/>
        <v>7.49325</v>
      </c>
      <c r="H34" s="203">
        <f>('0.结构参数'!V35+'0.结构参数'!W35)/2</f>
        <v>11.03</v>
      </c>
      <c r="I34" s="204">
        <f t="shared" si="4"/>
        <v>11.73</v>
      </c>
      <c r="J34" s="204">
        <f t="shared" si="5"/>
        <v>12.43</v>
      </c>
      <c r="K34" s="204">
        <f>'0.结构参数'!D71</f>
        <v>20</v>
      </c>
      <c r="L34" s="204"/>
      <c r="M34" s="204"/>
      <c r="N34" s="213"/>
      <c r="O34" s="214">
        <f t="shared" si="6"/>
        <v>100</v>
      </c>
      <c r="P34" s="195">
        <f t="shared" si="7"/>
        <v>40</v>
      </c>
      <c r="Q34" s="195">
        <f t="shared" si="31"/>
        <v>40</v>
      </c>
      <c r="R34" s="220">
        <f t="shared" si="32"/>
        <v>40</v>
      </c>
      <c r="S34" s="221">
        <f t="shared" si="33"/>
        <v>18.82325</v>
      </c>
      <c r="T34" s="221">
        <f t="shared" si="34"/>
        <v>27.4165</v>
      </c>
      <c r="U34" s="221">
        <f t="shared" si="35"/>
        <v>24.4165</v>
      </c>
      <c r="V34" s="221">
        <f t="shared" si="36"/>
        <v>18.14155</v>
      </c>
      <c r="W34" s="221">
        <f t="shared" si="37"/>
        <v>27.4165</v>
      </c>
      <c r="X34" s="221">
        <f t="shared" si="38"/>
        <v>548.33</v>
      </c>
      <c r="Y34" s="224">
        <f t="shared" si="39"/>
        <v>548.33</v>
      </c>
      <c r="Z34" s="225">
        <f t="shared" si="40"/>
        <v>47</v>
      </c>
      <c r="AA34" s="227">
        <f t="shared" si="41"/>
        <v>81.686</v>
      </c>
      <c r="AB34" s="227">
        <f t="shared" si="42"/>
        <v>31.5058497425478</v>
      </c>
    </row>
    <row r="35" ht="12.75" spans="1:28">
      <c r="A35" s="200"/>
      <c r="B35" s="206">
        <f>'0.结构参数'!B36</f>
        <v>0</v>
      </c>
      <c r="C35" s="207">
        <f>'0.结构参数'!J72</f>
        <v>0</v>
      </c>
      <c r="D35" s="208">
        <f>'0.结构参数'!L72</f>
        <v>0.3</v>
      </c>
      <c r="E35" s="209">
        <f>'0.结构参数'!K72</f>
        <v>0.4</v>
      </c>
      <c r="F35" s="209">
        <f t="shared" si="2"/>
        <v>0.2</v>
      </c>
      <c r="G35" s="209">
        <f t="shared" si="3"/>
        <v>0.4</v>
      </c>
      <c r="H35" s="209">
        <f>('0.结构参数'!V36+'0.结构参数'!W36)/2</f>
        <v>0</v>
      </c>
      <c r="I35" s="209">
        <f t="shared" si="4"/>
        <v>0.3</v>
      </c>
      <c r="J35" s="209">
        <f t="shared" si="5"/>
        <v>0.6</v>
      </c>
      <c r="K35" s="209">
        <f>'0.结构参数'!D72</f>
        <v>0</v>
      </c>
      <c r="L35" s="209"/>
      <c r="M35" s="209"/>
      <c r="N35" s="215"/>
      <c r="O35" s="214">
        <f t="shared" si="6"/>
        <v>0</v>
      </c>
      <c r="P35" s="195">
        <f t="shared" si="7"/>
        <v>0</v>
      </c>
      <c r="Q35" s="195">
        <f t="shared" si="31"/>
        <v>0</v>
      </c>
      <c r="R35" s="220">
        <f t="shared" si="32"/>
        <v>0</v>
      </c>
      <c r="S35" s="221">
        <f t="shared" si="33"/>
        <v>0.5</v>
      </c>
      <c r="T35" s="221">
        <f t="shared" si="34"/>
        <v>1.4</v>
      </c>
      <c r="U35" s="221">
        <f t="shared" si="35"/>
        <v>0</v>
      </c>
      <c r="V35" s="221">
        <f t="shared" si="36"/>
        <v>0.21</v>
      </c>
      <c r="W35" s="221">
        <f t="shared" si="37"/>
        <v>1.4</v>
      </c>
      <c r="X35" s="221">
        <f t="shared" si="38"/>
        <v>0</v>
      </c>
      <c r="Y35" s="224">
        <f t="shared" si="39"/>
        <v>0</v>
      </c>
      <c r="Z35" s="225">
        <f t="shared" si="40"/>
        <v>1</v>
      </c>
      <c r="AA35" s="227">
        <f t="shared" si="41"/>
        <v>1.106</v>
      </c>
      <c r="AB35" s="227">
        <f t="shared" si="42"/>
        <v>0.223445742854949</v>
      </c>
    </row>
    <row r="36" spans="1:28">
      <c r="A36" s="200"/>
      <c r="O36" s="216">
        <f>SUM(O4:O35)*0.62*4.834/1000</f>
        <v>9.1860502</v>
      </c>
      <c r="P36" s="216"/>
      <c r="Q36" s="216">
        <f>SUM(Q4:Q35)</f>
        <v>1226</v>
      </c>
      <c r="R36" s="216">
        <f t="shared" ref="R36:AB36" si="43">SUM(R4:R35)</f>
        <v>1226</v>
      </c>
      <c r="S36" s="216">
        <f t="shared" si="43"/>
        <v>776.3304</v>
      </c>
      <c r="T36" s="216">
        <f t="shared" si="43"/>
        <v>970.5608</v>
      </c>
      <c r="U36" s="216">
        <f t="shared" si="43"/>
        <v>896.9608</v>
      </c>
      <c r="V36" s="216">
        <f t="shared" si="43"/>
        <v>511.033312</v>
      </c>
      <c r="W36" s="222">
        <f t="shared" si="43"/>
        <v>970.5608</v>
      </c>
      <c r="X36" s="222">
        <f t="shared" si="43"/>
        <v>19089.84972</v>
      </c>
      <c r="Y36" s="216">
        <f t="shared" si="43"/>
        <v>19089.84972</v>
      </c>
      <c r="Z36" s="216">
        <f t="shared" si="43"/>
        <v>1941</v>
      </c>
      <c r="AA36" s="216">
        <f t="shared" si="43"/>
        <v>2842.499</v>
      </c>
      <c r="AB36" s="216">
        <f t="shared" si="43"/>
        <v>943.276203462168</v>
      </c>
    </row>
    <row r="37" spans="1:24">
      <c r="A37" s="200"/>
      <c r="X37" s="216">
        <f>W36+X36</f>
        <v>20060.41052</v>
      </c>
    </row>
  </sheetData>
  <mergeCells count="11">
    <mergeCell ref="L2:N2"/>
    <mergeCell ref="B2:B3"/>
    <mergeCell ref="C2:C3"/>
    <mergeCell ref="D2:D3"/>
    <mergeCell ref="E2:E3"/>
    <mergeCell ref="F2:F3"/>
    <mergeCell ref="G2:G3"/>
    <mergeCell ref="H2:H3"/>
    <mergeCell ref="I2:I3"/>
    <mergeCell ref="J2:J3"/>
    <mergeCell ref="K2:K3"/>
  </mergeCells>
  <pageMargins left="0.75" right="0.75" top="1" bottom="1" header="0.51" footer="0.51"/>
  <pageSetup paperSize="9" orientation="portrait"/>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
    <tabColor rgb="FFFF0000"/>
    <pageSetUpPr fitToPage="1"/>
  </sheetPr>
  <dimension ref="A1:J29"/>
  <sheetViews>
    <sheetView workbookViewId="0">
      <selection activeCell="K19" sqref="K19"/>
    </sheetView>
  </sheetViews>
  <sheetFormatPr defaultColWidth="9" defaultRowHeight="14.25"/>
  <cols>
    <col min="1" max="1" width="12.875" style="138" customWidth="1"/>
    <col min="2" max="2" width="19.875" style="138" customWidth="1"/>
    <col min="3" max="3" width="12" style="138" customWidth="1"/>
    <col min="4" max="4" width="11" style="138" customWidth="1"/>
    <col min="5" max="5" width="15.5" style="138" customWidth="1"/>
    <col min="6" max="6" width="9.625" style="138" customWidth="1"/>
    <col min="7" max="7" width="18" style="138" customWidth="1"/>
    <col min="8" max="8" width="12.875" style="138" customWidth="1"/>
    <col min="9" max="256" width="9" style="138"/>
    <col min="257" max="257" width="12.875" style="138" customWidth="1"/>
    <col min="258" max="258" width="19.875" style="138" customWidth="1"/>
    <col min="259" max="259" width="12" style="138" customWidth="1"/>
    <col min="260" max="260" width="11" style="138" customWidth="1"/>
    <col min="261" max="261" width="15.5" style="138" customWidth="1"/>
    <col min="262" max="262" width="9.625" style="138" customWidth="1"/>
    <col min="263" max="263" width="18" style="138" customWidth="1"/>
    <col min="264" max="264" width="12.875" style="138" customWidth="1"/>
    <col min="265" max="512" width="9" style="138"/>
    <col min="513" max="513" width="12.875" style="138" customWidth="1"/>
    <col min="514" max="514" width="19.875" style="138" customWidth="1"/>
    <col min="515" max="515" width="12" style="138" customWidth="1"/>
    <col min="516" max="516" width="11" style="138" customWidth="1"/>
    <col min="517" max="517" width="15.5" style="138" customWidth="1"/>
    <col min="518" max="518" width="9.625" style="138" customWidth="1"/>
    <col min="519" max="519" width="18" style="138" customWidth="1"/>
    <col min="520" max="520" width="12.875" style="138" customWidth="1"/>
    <col min="521" max="768" width="9" style="138"/>
    <col min="769" max="769" width="12.875" style="138" customWidth="1"/>
    <col min="770" max="770" width="19.875" style="138" customWidth="1"/>
    <col min="771" max="771" width="12" style="138" customWidth="1"/>
    <col min="772" max="772" width="11" style="138" customWidth="1"/>
    <col min="773" max="773" width="15.5" style="138" customWidth="1"/>
    <col min="774" max="774" width="9.625" style="138" customWidth="1"/>
    <col min="775" max="775" width="18" style="138" customWidth="1"/>
    <col min="776" max="776" width="12.875" style="138" customWidth="1"/>
    <col min="777" max="1024" width="9" style="138"/>
    <col min="1025" max="1025" width="12.875" style="138" customWidth="1"/>
    <col min="1026" max="1026" width="19.875" style="138" customWidth="1"/>
    <col min="1027" max="1027" width="12" style="138" customWidth="1"/>
    <col min="1028" max="1028" width="11" style="138" customWidth="1"/>
    <col min="1029" max="1029" width="15.5" style="138" customWidth="1"/>
    <col min="1030" max="1030" width="9.625" style="138" customWidth="1"/>
    <col min="1031" max="1031" width="18" style="138" customWidth="1"/>
    <col min="1032" max="1032" width="12.875" style="138" customWidth="1"/>
    <col min="1033" max="1280" width="9" style="138"/>
    <col min="1281" max="1281" width="12.875" style="138" customWidth="1"/>
    <col min="1282" max="1282" width="19.875" style="138" customWidth="1"/>
    <col min="1283" max="1283" width="12" style="138" customWidth="1"/>
    <col min="1284" max="1284" width="11" style="138" customWidth="1"/>
    <col min="1285" max="1285" width="15.5" style="138" customWidth="1"/>
    <col min="1286" max="1286" width="9.625" style="138" customWidth="1"/>
    <col min="1287" max="1287" width="18" style="138" customWidth="1"/>
    <col min="1288" max="1288" width="12.875" style="138" customWidth="1"/>
    <col min="1289" max="1536" width="9" style="138"/>
    <col min="1537" max="1537" width="12.875" style="138" customWidth="1"/>
    <col min="1538" max="1538" width="19.875" style="138" customWidth="1"/>
    <col min="1539" max="1539" width="12" style="138" customWidth="1"/>
    <col min="1540" max="1540" width="11" style="138" customWidth="1"/>
    <col min="1541" max="1541" width="15.5" style="138" customWidth="1"/>
    <col min="1542" max="1542" width="9.625" style="138" customWidth="1"/>
    <col min="1543" max="1543" width="18" style="138" customWidth="1"/>
    <col min="1544" max="1544" width="12.875" style="138" customWidth="1"/>
    <col min="1545" max="1792" width="9" style="138"/>
    <col min="1793" max="1793" width="12.875" style="138" customWidth="1"/>
    <col min="1794" max="1794" width="19.875" style="138" customWidth="1"/>
    <col min="1795" max="1795" width="12" style="138" customWidth="1"/>
    <col min="1796" max="1796" width="11" style="138" customWidth="1"/>
    <col min="1797" max="1797" width="15.5" style="138" customWidth="1"/>
    <col min="1798" max="1798" width="9.625" style="138" customWidth="1"/>
    <col min="1799" max="1799" width="18" style="138" customWidth="1"/>
    <col min="1800" max="1800" width="12.875" style="138" customWidth="1"/>
    <col min="1801" max="2048" width="9" style="138"/>
    <col min="2049" max="2049" width="12.875" style="138" customWidth="1"/>
    <col min="2050" max="2050" width="19.875" style="138" customWidth="1"/>
    <col min="2051" max="2051" width="12" style="138" customWidth="1"/>
    <col min="2052" max="2052" width="11" style="138" customWidth="1"/>
    <col min="2053" max="2053" width="15.5" style="138" customWidth="1"/>
    <col min="2054" max="2054" width="9.625" style="138" customWidth="1"/>
    <col min="2055" max="2055" width="18" style="138" customWidth="1"/>
    <col min="2056" max="2056" width="12.875" style="138" customWidth="1"/>
    <col min="2057" max="2304" width="9" style="138"/>
    <col min="2305" max="2305" width="12.875" style="138" customWidth="1"/>
    <col min="2306" max="2306" width="19.875" style="138" customWidth="1"/>
    <col min="2307" max="2307" width="12" style="138" customWidth="1"/>
    <col min="2308" max="2308" width="11" style="138" customWidth="1"/>
    <col min="2309" max="2309" width="15.5" style="138" customWidth="1"/>
    <col min="2310" max="2310" width="9.625" style="138" customWidth="1"/>
    <col min="2311" max="2311" width="18" style="138" customWidth="1"/>
    <col min="2312" max="2312" width="12.875" style="138" customWidth="1"/>
    <col min="2313" max="2560" width="9" style="138"/>
    <col min="2561" max="2561" width="12.875" style="138" customWidth="1"/>
    <col min="2562" max="2562" width="19.875" style="138" customWidth="1"/>
    <col min="2563" max="2563" width="12" style="138" customWidth="1"/>
    <col min="2564" max="2564" width="11" style="138" customWidth="1"/>
    <col min="2565" max="2565" width="15.5" style="138" customWidth="1"/>
    <col min="2566" max="2566" width="9.625" style="138" customWidth="1"/>
    <col min="2567" max="2567" width="18" style="138" customWidth="1"/>
    <col min="2568" max="2568" width="12.875" style="138" customWidth="1"/>
    <col min="2569" max="2816" width="9" style="138"/>
    <col min="2817" max="2817" width="12.875" style="138" customWidth="1"/>
    <col min="2818" max="2818" width="19.875" style="138" customWidth="1"/>
    <col min="2819" max="2819" width="12" style="138" customWidth="1"/>
    <col min="2820" max="2820" width="11" style="138" customWidth="1"/>
    <col min="2821" max="2821" width="15.5" style="138" customWidth="1"/>
    <col min="2822" max="2822" width="9.625" style="138" customWidth="1"/>
    <col min="2823" max="2823" width="18" style="138" customWidth="1"/>
    <col min="2824" max="2824" width="12.875" style="138" customWidth="1"/>
    <col min="2825" max="3072" width="9" style="138"/>
    <col min="3073" max="3073" width="12.875" style="138" customWidth="1"/>
    <col min="3074" max="3074" width="19.875" style="138" customWidth="1"/>
    <col min="3075" max="3075" width="12" style="138" customWidth="1"/>
    <col min="3076" max="3076" width="11" style="138" customWidth="1"/>
    <col min="3077" max="3077" width="15.5" style="138" customWidth="1"/>
    <col min="3078" max="3078" width="9.625" style="138" customWidth="1"/>
    <col min="3079" max="3079" width="18" style="138" customWidth="1"/>
    <col min="3080" max="3080" width="12.875" style="138" customWidth="1"/>
    <col min="3081" max="3328" width="9" style="138"/>
    <col min="3329" max="3329" width="12.875" style="138" customWidth="1"/>
    <col min="3330" max="3330" width="19.875" style="138" customWidth="1"/>
    <col min="3331" max="3331" width="12" style="138" customWidth="1"/>
    <col min="3332" max="3332" width="11" style="138" customWidth="1"/>
    <col min="3333" max="3333" width="15.5" style="138" customWidth="1"/>
    <col min="3334" max="3334" width="9.625" style="138" customWidth="1"/>
    <col min="3335" max="3335" width="18" style="138" customWidth="1"/>
    <col min="3336" max="3336" width="12.875" style="138" customWidth="1"/>
    <col min="3337" max="3584" width="9" style="138"/>
    <col min="3585" max="3585" width="12.875" style="138" customWidth="1"/>
    <col min="3586" max="3586" width="19.875" style="138" customWidth="1"/>
    <col min="3587" max="3587" width="12" style="138" customWidth="1"/>
    <col min="3588" max="3588" width="11" style="138" customWidth="1"/>
    <col min="3589" max="3589" width="15.5" style="138" customWidth="1"/>
    <col min="3590" max="3590" width="9.625" style="138" customWidth="1"/>
    <col min="3591" max="3591" width="18" style="138" customWidth="1"/>
    <col min="3592" max="3592" width="12.875" style="138" customWidth="1"/>
    <col min="3593" max="3840" width="9" style="138"/>
    <col min="3841" max="3841" width="12.875" style="138" customWidth="1"/>
    <col min="3842" max="3842" width="19.875" style="138" customWidth="1"/>
    <col min="3843" max="3843" width="12" style="138" customWidth="1"/>
    <col min="3844" max="3844" width="11" style="138" customWidth="1"/>
    <col min="3845" max="3845" width="15.5" style="138" customWidth="1"/>
    <col min="3846" max="3846" width="9.625" style="138" customWidth="1"/>
    <col min="3847" max="3847" width="18" style="138" customWidth="1"/>
    <col min="3848" max="3848" width="12.875" style="138" customWidth="1"/>
    <col min="3849" max="4096" width="9" style="138"/>
    <col min="4097" max="4097" width="12.875" style="138" customWidth="1"/>
    <col min="4098" max="4098" width="19.875" style="138" customWidth="1"/>
    <col min="4099" max="4099" width="12" style="138" customWidth="1"/>
    <col min="4100" max="4100" width="11" style="138" customWidth="1"/>
    <col min="4101" max="4101" width="15.5" style="138" customWidth="1"/>
    <col min="4102" max="4102" width="9.625" style="138" customWidth="1"/>
    <col min="4103" max="4103" width="18" style="138" customWidth="1"/>
    <col min="4104" max="4104" width="12.875" style="138" customWidth="1"/>
    <col min="4105" max="4352" width="9" style="138"/>
    <col min="4353" max="4353" width="12.875" style="138" customWidth="1"/>
    <col min="4354" max="4354" width="19.875" style="138" customWidth="1"/>
    <col min="4355" max="4355" width="12" style="138" customWidth="1"/>
    <col min="4356" max="4356" width="11" style="138" customWidth="1"/>
    <col min="4357" max="4357" width="15.5" style="138" customWidth="1"/>
    <col min="4358" max="4358" width="9.625" style="138" customWidth="1"/>
    <col min="4359" max="4359" width="18" style="138" customWidth="1"/>
    <col min="4360" max="4360" width="12.875" style="138" customWidth="1"/>
    <col min="4361" max="4608" width="9" style="138"/>
    <col min="4609" max="4609" width="12.875" style="138" customWidth="1"/>
    <col min="4610" max="4610" width="19.875" style="138" customWidth="1"/>
    <col min="4611" max="4611" width="12" style="138" customWidth="1"/>
    <col min="4612" max="4612" width="11" style="138" customWidth="1"/>
    <col min="4613" max="4613" width="15.5" style="138" customWidth="1"/>
    <col min="4614" max="4614" width="9.625" style="138" customWidth="1"/>
    <col min="4615" max="4615" width="18" style="138" customWidth="1"/>
    <col min="4616" max="4616" width="12.875" style="138" customWidth="1"/>
    <col min="4617" max="4864" width="9" style="138"/>
    <col min="4865" max="4865" width="12.875" style="138" customWidth="1"/>
    <col min="4866" max="4866" width="19.875" style="138" customWidth="1"/>
    <col min="4867" max="4867" width="12" style="138" customWidth="1"/>
    <col min="4868" max="4868" width="11" style="138" customWidth="1"/>
    <col min="4869" max="4869" width="15.5" style="138" customWidth="1"/>
    <col min="4870" max="4870" width="9.625" style="138" customWidth="1"/>
    <col min="4871" max="4871" width="18" style="138" customWidth="1"/>
    <col min="4872" max="4872" width="12.875" style="138" customWidth="1"/>
    <col min="4873" max="5120" width="9" style="138"/>
    <col min="5121" max="5121" width="12.875" style="138" customWidth="1"/>
    <col min="5122" max="5122" width="19.875" style="138" customWidth="1"/>
    <col min="5123" max="5123" width="12" style="138" customWidth="1"/>
    <col min="5124" max="5124" width="11" style="138" customWidth="1"/>
    <col min="5125" max="5125" width="15.5" style="138" customWidth="1"/>
    <col min="5126" max="5126" width="9.625" style="138" customWidth="1"/>
    <col min="5127" max="5127" width="18" style="138" customWidth="1"/>
    <col min="5128" max="5128" width="12.875" style="138" customWidth="1"/>
    <col min="5129" max="5376" width="9" style="138"/>
    <col min="5377" max="5377" width="12.875" style="138" customWidth="1"/>
    <col min="5378" max="5378" width="19.875" style="138" customWidth="1"/>
    <col min="5379" max="5379" width="12" style="138" customWidth="1"/>
    <col min="5380" max="5380" width="11" style="138" customWidth="1"/>
    <col min="5381" max="5381" width="15.5" style="138" customWidth="1"/>
    <col min="5382" max="5382" width="9.625" style="138" customWidth="1"/>
    <col min="5383" max="5383" width="18" style="138" customWidth="1"/>
    <col min="5384" max="5384" width="12.875" style="138" customWidth="1"/>
    <col min="5385" max="5632" width="9" style="138"/>
    <col min="5633" max="5633" width="12.875" style="138" customWidth="1"/>
    <col min="5634" max="5634" width="19.875" style="138" customWidth="1"/>
    <col min="5635" max="5635" width="12" style="138" customWidth="1"/>
    <col min="5636" max="5636" width="11" style="138" customWidth="1"/>
    <col min="5637" max="5637" width="15.5" style="138" customWidth="1"/>
    <col min="5638" max="5638" width="9.625" style="138" customWidth="1"/>
    <col min="5639" max="5639" width="18" style="138" customWidth="1"/>
    <col min="5640" max="5640" width="12.875" style="138" customWidth="1"/>
    <col min="5641" max="5888" width="9" style="138"/>
    <col min="5889" max="5889" width="12.875" style="138" customWidth="1"/>
    <col min="5890" max="5890" width="19.875" style="138" customWidth="1"/>
    <col min="5891" max="5891" width="12" style="138" customWidth="1"/>
    <col min="5892" max="5892" width="11" style="138" customWidth="1"/>
    <col min="5893" max="5893" width="15.5" style="138" customWidth="1"/>
    <col min="5894" max="5894" width="9.625" style="138" customWidth="1"/>
    <col min="5895" max="5895" width="18" style="138" customWidth="1"/>
    <col min="5896" max="5896" width="12.875" style="138" customWidth="1"/>
    <col min="5897" max="6144" width="9" style="138"/>
    <col min="6145" max="6145" width="12.875" style="138" customWidth="1"/>
    <col min="6146" max="6146" width="19.875" style="138" customWidth="1"/>
    <col min="6147" max="6147" width="12" style="138" customWidth="1"/>
    <col min="6148" max="6148" width="11" style="138" customWidth="1"/>
    <col min="6149" max="6149" width="15.5" style="138" customWidth="1"/>
    <col min="6150" max="6150" width="9.625" style="138" customWidth="1"/>
    <col min="6151" max="6151" width="18" style="138" customWidth="1"/>
    <col min="6152" max="6152" width="12.875" style="138" customWidth="1"/>
    <col min="6153" max="6400" width="9" style="138"/>
    <col min="6401" max="6401" width="12.875" style="138" customWidth="1"/>
    <col min="6402" max="6402" width="19.875" style="138" customWidth="1"/>
    <col min="6403" max="6403" width="12" style="138" customWidth="1"/>
    <col min="6404" max="6404" width="11" style="138" customWidth="1"/>
    <col min="6405" max="6405" width="15.5" style="138" customWidth="1"/>
    <col min="6406" max="6406" width="9.625" style="138" customWidth="1"/>
    <col min="6407" max="6407" width="18" style="138" customWidth="1"/>
    <col min="6408" max="6408" width="12.875" style="138" customWidth="1"/>
    <col min="6409" max="6656" width="9" style="138"/>
    <col min="6657" max="6657" width="12.875" style="138" customWidth="1"/>
    <col min="6658" max="6658" width="19.875" style="138" customWidth="1"/>
    <col min="6659" max="6659" width="12" style="138" customWidth="1"/>
    <col min="6660" max="6660" width="11" style="138" customWidth="1"/>
    <col min="6661" max="6661" width="15.5" style="138" customWidth="1"/>
    <col min="6662" max="6662" width="9.625" style="138" customWidth="1"/>
    <col min="6663" max="6663" width="18" style="138" customWidth="1"/>
    <col min="6664" max="6664" width="12.875" style="138" customWidth="1"/>
    <col min="6665" max="6912" width="9" style="138"/>
    <col min="6913" max="6913" width="12.875" style="138" customWidth="1"/>
    <col min="6914" max="6914" width="19.875" style="138" customWidth="1"/>
    <col min="6915" max="6915" width="12" style="138" customWidth="1"/>
    <col min="6916" max="6916" width="11" style="138" customWidth="1"/>
    <col min="6917" max="6917" width="15.5" style="138" customWidth="1"/>
    <col min="6918" max="6918" width="9.625" style="138" customWidth="1"/>
    <col min="6919" max="6919" width="18" style="138" customWidth="1"/>
    <col min="6920" max="6920" width="12.875" style="138" customWidth="1"/>
    <col min="6921" max="7168" width="9" style="138"/>
    <col min="7169" max="7169" width="12.875" style="138" customWidth="1"/>
    <col min="7170" max="7170" width="19.875" style="138" customWidth="1"/>
    <col min="7171" max="7171" width="12" style="138" customWidth="1"/>
    <col min="7172" max="7172" width="11" style="138" customWidth="1"/>
    <col min="7173" max="7173" width="15.5" style="138" customWidth="1"/>
    <col min="7174" max="7174" width="9.625" style="138" customWidth="1"/>
    <col min="7175" max="7175" width="18" style="138" customWidth="1"/>
    <col min="7176" max="7176" width="12.875" style="138" customWidth="1"/>
    <col min="7177" max="7424" width="9" style="138"/>
    <col min="7425" max="7425" width="12.875" style="138" customWidth="1"/>
    <col min="7426" max="7426" width="19.875" style="138" customWidth="1"/>
    <col min="7427" max="7427" width="12" style="138" customWidth="1"/>
    <col min="7428" max="7428" width="11" style="138" customWidth="1"/>
    <col min="7429" max="7429" width="15.5" style="138" customWidth="1"/>
    <col min="7430" max="7430" width="9.625" style="138" customWidth="1"/>
    <col min="7431" max="7431" width="18" style="138" customWidth="1"/>
    <col min="7432" max="7432" width="12.875" style="138" customWidth="1"/>
    <col min="7433" max="7680" width="9" style="138"/>
    <col min="7681" max="7681" width="12.875" style="138" customWidth="1"/>
    <col min="7682" max="7682" width="19.875" style="138" customWidth="1"/>
    <col min="7683" max="7683" width="12" style="138" customWidth="1"/>
    <col min="7684" max="7684" width="11" style="138" customWidth="1"/>
    <col min="7685" max="7685" width="15.5" style="138" customWidth="1"/>
    <col min="7686" max="7686" width="9.625" style="138" customWidth="1"/>
    <col min="7687" max="7687" width="18" style="138" customWidth="1"/>
    <col min="7688" max="7688" width="12.875" style="138" customWidth="1"/>
    <col min="7689" max="7936" width="9" style="138"/>
    <col min="7937" max="7937" width="12.875" style="138" customWidth="1"/>
    <col min="7938" max="7938" width="19.875" style="138" customWidth="1"/>
    <col min="7939" max="7939" width="12" style="138" customWidth="1"/>
    <col min="7940" max="7940" width="11" style="138" customWidth="1"/>
    <col min="7941" max="7941" width="15.5" style="138" customWidth="1"/>
    <col min="7942" max="7942" width="9.625" style="138" customWidth="1"/>
    <col min="7943" max="7943" width="18" style="138" customWidth="1"/>
    <col min="7944" max="7944" width="12.875" style="138" customWidth="1"/>
    <col min="7945" max="8192" width="9" style="138"/>
    <col min="8193" max="8193" width="12.875" style="138" customWidth="1"/>
    <col min="8194" max="8194" width="19.875" style="138" customWidth="1"/>
    <col min="8195" max="8195" width="12" style="138" customWidth="1"/>
    <col min="8196" max="8196" width="11" style="138" customWidth="1"/>
    <col min="8197" max="8197" width="15.5" style="138" customWidth="1"/>
    <col min="8198" max="8198" width="9.625" style="138" customWidth="1"/>
    <col min="8199" max="8199" width="18" style="138" customWidth="1"/>
    <col min="8200" max="8200" width="12.875" style="138" customWidth="1"/>
    <col min="8201" max="8448" width="9" style="138"/>
    <col min="8449" max="8449" width="12.875" style="138" customWidth="1"/>
    <col min="8450" max="8450" width="19.875" style="138" customWidth="1"/>
    <col min="8451" max="8451" width="12" style="138" customWidth="1"/>
    <col min="8452" max="8452" width="11" style="138" customWidth="1"/>
    <col min="8453" max="8453" width="15.5" style="138" customWidth="1"/>
    <col min="8454" max="8454" width="9.625" style="138" customWidth="1"/>
    <col min="8455" max="8455" width="18" style="138" customWidth="1"/>
    <col min="8456" max="8456" width="12.875" style="138" customWidth="1"/>
    <col min="8457" max="8704" width="9" style="138"/>
    <col min="8705" max="8705" width="12.875" style="138" customWidth="1"/>
    <col min="8706" max="8706" width="19.875" style="138" customWidth="1"/>
    <col min="8707" max="8707" width="12" style="138" customWidth="1"/>
    <col min="8708" max="8708" width="11" style="138" customWidth="1"/>
    <col min="8709" max="8709" width="15.5" style="138" customWidth="1"/>
    <col min="8710" max="8710" width="9.625" style="138" customWidth="1"/>
    <col min="8711" max="8711" width="18" style="138" customWidth="1"/>
    <col min="8712" max="8712" width="12.875" style="138" customWidth="1"/>
    <col min="8713" max="8960" width="9" style="138"/>
    <col min="8961" max="8961" width="12.875" style="138" customWidth="1"/>
    <col min="8962" max="8962" width="19.875" style="138" customWidth="1"/>
    <col min="8963" max="8963" width="12" style="138" customWidth="1"/>
    <col min="8964" max="8964" width="11" style="138" customWidth="1"/>
    <col min="8965" max="8965" width="15.5" style="138" customWidth="1"/>
    <col min="8966" max="8966" width="9.625" style="138" customWidth="1"/>
    <col min="8967" max="8967" width="18" style="138" customWidth="1"/>
    <col min="8968" max="8968" width="12.875" style="138" customWidth="1"/>
    <col min="8969" max="9216" width="9" style="138"/>
    <col min="9217" max="9217" width="12.875" style="138" customWidth="1"/>
    <col min="9218" max="9218" width="19.875" style="138" customWidth="1"/>
    <col min="9219" max="9219" width="12" style="138" customWidth="1"/>
    <col min="9220" max="9220" width="11" style="138" customWidth="1"/>
    <col min="9221" max="9221" width="15.5" style="138" customWidth="1"/>
    <col min="9222" max="9222" width="9.625" style="138" customWidth="1"/>
    <col min="9223" max="9223" width="18" style="138" customWidth="1"/>
    <col min="9224" max="9224" width="12.875" style="138" customWidth="1"/>
    <col min="9225" max="9472" width="9" style="138"/>
    <col min="9473" max="9473" width="12.875" style="138" customWidth="1"/>
    <col min="9474" max="9474" width="19.875" style="138" customWidth="1"/>
    <col min="9475" max="9475" width="12" style="138" customWidth="1"/>
    <col min="9476" max="9476" width="11" style="138" customWidth="1"/>
    <col min="9477" max="9477" width="15.5" style="138" customWidth="1"/>
    <col min="9478" max="9478" width="9.625" style="138" customWidth="1"/>
    <col min="9479" max="9479" width="18" style="138" customWidth="1"/>
    <col min="9480" max="9480" width="12.875" style="138" customWidth="1"/>
    <col min="9481" max="9728" width="9" style="138"/>
    <col min="9729" max="9729" width="12.875" style="138" customWidth="1"/>
    <col min="9730" max="9730" width="19.875" style="138" customWidth="1"/>
    <col min="9731" max="9731" width="12" style="138" customWidth="1"/>
    <col min="9732" max="9732" width="11" style="138" customWidth="1"/>
    <col min="9733" max="9733" width="15.5" style="138" customWidth="1"/>
    <col min="9734" max="9734" width="9.625" style="138" customWidth="1"/>
    <col min="9735" max="9735" width="18" style="138" customWidth="1"/>
    <col min="9736" max="9736" width="12.875" style="138" customWidth="1"/>
    <col min="9737" max="9984" width="9" style="138"/>
    <col min="9985" max="9985" width="12.875" style="138" customWidth="1"/>
    <col min="9986" max="9986" width="19.875" style="138" customWidth="1"/>
    <col min="9987" max="9987" width="12" style="138" customWidth="1"/>
    <col min="9988" max="9988" width="11" style="138" customWidth="1"/>
    <col min="9989" max="9989" width="15.5" style="138" customWidth="1"/>
    <col min="9990" max="9990" width="9.625" style="138" customWidth="1"/>
    <col min="9991" max="9991" width="18" style="138" customWidth="1"/>
    <col min="9992" max="9992" width="12.875" style="138" customWidth="1"/>
    <col min="9993" max="10240" width="9" style="138"/>
    <col min="10241" max="10241" width="12.875" style="138" customWidth="1"/>
    <col min="10242" max="10242" width="19.875" style="138" customWidth="1"/>
    <col min="10243" max="10243" width="12" style="138" customWidth="1"/>
    <col min="10244" max="10244" width="11" style="138" customWidth="1"/>
    <col min="10245" max="10245" width="15.5" style="138" customWidth="1"/>
    <col min="10246" max="10246" width="9.625" style="138" customWidth="1"/>
    <col min="10247" max="10247" width="18" style="138" customWidth="1"/>
    <col min="10248" max="10248" width="12.875" style="138" customWidth="1"/>
    <col min="10249" max="10496" width="9" style="138"/>
    <col min="10497" max="10497" width="12.875" style="138" customWidth="1"/>
    <col min="10498" max="10498" width="19.875" style="138" customWidth="1"/>
    <col min="10499" max="10499" width="12" style="138" customWidth="1"/>
    <col min="10500" max="10500" width="11" style="138" customWidth="1"/>
    <col min="10501" max="10501" width="15.5" style="138" customWidth="1"/>
    <col min="10502" max="10502" width="9.625" style="138" customWidth="1"/>
    <col min="10503" max="10503" width="18" style="138" customWidth="1"/>
    <col min="10504" max="10504" width="12.875" style="138" customWidth="1"/>
    <col min="10505" max="10752" width="9" style="138"/>
    <col min="10753" max="10753" width="12.875" style="138" customWidth="1"/>
    <col min="10754" max="10754" width="19.875" style="138" customWidth="1"/>
    <col min="10755" max="10755" width="12" style="138" customWidth="1"/>
    <col min="10756" max="10756" width="11" style="138" customWidth="1"/>
    <col min="10757" max="10757" width="15.5" style="138" customWidth="1"/>
    <col min="10758" max="10758" width="9.625" style="138" customWidth="1"/>
    <col min="10759" max="10759" width="18" style="138" customWidth="1"/>
    <col min="10760" max="10760" width="12.875" style="138" customWidth="1"/>
    <col min="10761" max="11008" width="9" style="138"/>
    <col min="11009" max="11009" width="12.875" style="138" customWidth="1"/>
    <col min="11010" max="11010" width="19.875" style="138" customWidth="1"/>
    <col min="11011" max="11011" width="12" style="138" customWidth="1"/>
    <col min="11012" max="11012" width="11" style="138" customWidth="1"/>
    <col min="11013" max="11013" width="15.5" style="138" customWidth="1"/>
    <col min="11014" max="11014" width="9.625" style="138" customWidth="1"/>
    <col min="11015" max="11015" width="18" style="138" customWidth="1"/>
    <col min="11016" max="11016" width="12.875" style="138" customWidth="1"/>
    <col min="11017" max="11264" width="9" style="138"/>
    <col min="11265" max="11265" width="12.875" style="138" customWidth="1"/>
    <col min="11266" max="11266" width="19.875" style="138" customWidth="1"/>
    <col min="11267" max="11267" width="12" style="138" customWidth="1"/>
    <col min="11268" max="11268" width="11" style="138" customWidth="1"/>
    <col min="11269" max="11269" width="15.5" style="138" customWidth="1"/>
    <col min="11270" max="11270" width="9.625" style="138" customWidth="1"/>
    <col min="11271" max="11271" width="18" style="138" customWidth="1"/>
    <col min="11272" max="11272" width="12.875" style="138" customWidth="1"/>
    <col min="11273" max="11520" width="9" style="138"/>
    <col min="11521" max="11521" width="12.875" style="138" customWidth="1"/>
    <col min="11522" max="11522" width="19.875" style="138" customWidth="1"/>
    <col min="11523" max="11523" width="12" style="138" customWidth="1"/>
    <col min="11524" max="11524" width="11" style="138" customWidth="1"/>
    <col min="11525" max="11525" width="15.5" style="138" customWidth="1"/>
    <col min="11526" max="11526" width="9.625" style="138" customWidth="1"/>
    <col min="11527" max="11527" width="18" style="138" customWidth="1"/>
    <col min="11528" max="11528" width="12.875" style="138" customWidth="1"/>
    <col min="11529" max="11776" width="9" style="138"/>
    <col min="11777" max="11777" width="12.875" style="138" customWidth="1"/>
    <col min="11778" max="11778" width="19.875" style="138" customWidth="1"/>
    <col min="11779" max="11779" width="12" style="138" customWidth="1"/>
    <col min="11780" max="11780" width="11" style="138" customWidth="1"/>
    <col min="11781" max="11781" width="15.5" style="138" customWidth="1"/>
    <col min="11782" max="11782" width="9.625" style="138" customWidth="1"/>
    <col min="11783" max="11783" width="18" style="138" customWidth="1"/>
    <col min="11784" max="11784" width="12.875" style="138" customWidth="1"/>
    <col min="11785" max="12032" width="9" style="138"/>
    <col min="12033" max="12033" width="12.875" style="138" customWidth="1"/>
    <col min="12034" max="12034" width="19.875" style="138" customWidth="1"/>
    <col min="12035" max="12035" width="12" style="138" customWidth="1"/>
    <col min="12036" max="12036" width="11" style="138" customWidth="1"/>
    <col min="12037" max="12037" width="15.5" style="138" customWidth="1"/>
    <col min="12038" max="12038" width="9.625" style="138" customWidth="1"/>
    <col min="12039" max="12039" width="18" style="138" customWidth="1"/>
    <col min="12040" max="12040" width="12.875" style="138" customWidth="1"/>
    <col min="12041" max="12288" width="9" style="138"/>
    <col min="12289" max="12289" width="12.875" style="138" customWidth="1"/>
    <col min="12290" max="12290" width="19.875" style="138" customWidth="1"/>
    <col min="12291" max="12291" width="12" style="138" customWidth="1"/>
    <col min="12292" max="12292" width="11" style="138" customWidth="1"/>
    <col min="12293" max="12293" width="15.5" style="138" customWidth="1"/>
    <col min="12294" max="12294" width="9.625" style="138" customWidth="1"/>
    <col min="12295" max="12295" width="18" style="138" customWidth="1"/>
    <col min="12296" max="12296" width="12.875" style="138" customWidth="1"/>
    <col min="12297" max="12544" width="9" style="138"/>
    <col min="12545" max="12545" width="12.875" style="138" customWidth="1"/>
    <col min="12546" max="12546" width="19.875" style="138" customWidth="1"/>
    <col min="12547" max="12547" width="12" style="138" customWidth="1"/>
    <col min="12548" max="12548" width="11" style="138" customWidth="1"/>
    <col min="12549" max="12549" width="15.5" style="138" customWidth="1"/>
    <col min="12550" max="12550" width="9.625" style="138" customWidth="1"/>
    <col min="12551" max="12551" width="18" style="138" customWidth="1"/>
    <col min="12552" max="12552" width="12.875" style="138" customWidth="1"/>
    <col min="12553" max="12800" width="9" style="138"/>
    <col min="12801" max="12801" width="12.875" style="138" customWidth="1"/>
    <col min="12802" max="12802" width="19.875" style="138" customWidth="1"/>
    <col min="12803" max="12803" width="12" style="138" customWidth="1"/>
    <col min="12804" max="12804" width="11" style="138" customWidth="1"/>
    <col min="12805" max="12805" width="15.5" style="138" customWidth="1"/>
    <col min="12806" max="12806" width="9.625" style="138" customWidth="1"/>
    <col min="12807" max="12807" width="18" style="138" customWidth="1"/>
    <col min="12808" max="12808" width="12.875" style="138" customWidth="1"/>
    <col min="12809" max="13056" width="9" style="138"/>
    <col min="13057" max="13057" width="12.875" style="138" customWidth="1"/>
    <col min="13058" max="13058" width="19.875" style="138" customWidth="1"/>
    <col min="13059" max="13059" width="12" style="138" customWidth="1"/>
    <col min="13060" max="13060" width="11" style="138" customWidth="1"/>
    <col min="13061" max="13061" width="15.5" style="138" customWidth="1"/>
    <col min="13062" max="13062" width="9.625" style="138" customWidth="1"/>
    <col min="13063" max="13063" width="18" style="138" customWidth="1"/>
    <col min="13064" max="13064" width="12.875" style="138" customWidth="1"/>
    <col min="13065" max="13312" width="9" style="138"/>
    <col min="13313" max="13313" width="12.875" style="138" customWidth="1"/>
    <col min="13314" max="13314" width="19.875" style="138" customWidth="1"/>
    <col min="13315" max="13315" width="12" style="138" customWidth="1"/>
    <col min="13316" max="13316" width="11" style="138" customWidth="1"/>
    <col min="13317" max="13317" width="15.5" style="138" customWidth="1"/>
    <col min="13318" max="13318" width="9.625" style="138" customWidth="1"/>
    <col min="13319" max="13319" width="18" style="138" customWidth="1"/>
    <col min="13320" max="13320" width="12.875" style="138" customWidth="1"/>
    <col min="13321" max="13568" width="9" style="138"/>
    <col min="13569" max="13569" width="12.875" style="138" customWidth="1"/>
    <col min="13570" max="13570" width="19.875" style="138" customWidth="1"/>
    <col min="13571" max="13571" width="12" style="138" customWidth="1"/>
    <col min="13572" max="13572" width="11" style="138" customWidth="1"/>
    <col min="13573" max="13573" width="15.5" style="138" customWidth="1"/>
    <col min="13574" max="13574" width="9.625" style="138" customWidth="1"/>
    <col min="13575" max="13575" width="18" style="138" customWidth="1"/>
    <col min="13576" max="13576" width="12.875" style="138" customWidth="1"/>
    <col min="13577" max="13824" width="9" style="138"/>
    <col min="13825" max="13825" width="12.875" style="138" customWidth="1"/>
    <col min="13826" max="13826" width="19.875" style="138" customWidth="1"/>
    <col min="13827" max="13827" width="12" style="138" customWidth="1"/>
    <col min="13828" max="13828" width="11" style="138" customWidth="1"/>
    <col min="13829" max="13829" width="15.5" style="138" customWidth="1"/>
    <col min="13830" max="13830" width="9.625" style="138" customWidth="1"/>
    <col min="13831" max="13831" width="18" style="138" customWidth="1"/>
    <col min="13832" max="13832" width="12.875" style="138" customWidth="1"/>
    <col min="13833" max="14080" width="9" style="138"/>
    <col min="14081" max="14081" width="12.875" style="138" customWidth="1"/>
    <col min="14082" max="14082" width="19.875" style="138" customWidth="1"/>
    <col min="14083" max="14083" width="12" style="138" customWidth="1"/>
    <col min="14084" max="14084" width="11" style="138" customWidth="1"/>
    <col min="14085" max="14085" width="15.5" style="138" customWidth="1"/>
    <col min="14086" max="14086" width="9.625" style="138" customWidth="1"/>
    <col min="14087" max="14087" width="18" style="138" customWidth="1"/>
    <col min="14088" max="14088" width="12.875" style="138" customWidth="1"/>
    <col min="14089" max="14336" width="9" style="138"/>
    <col min="14337" max="14337" width="12.875" style="138" customWidth="1"/>
    <col min="14338" max="14338" width="19.875" style="138" customWidth="1"/>
    <col min="14339" max="14339" width="12" style="138" customWidth="1"/>
    <col min="14340" max="14340" width="11" style="138" customWidth="1"/>
    <col min="14341" max="14341" width="15.5" style="138" customWidth="1"/>
    <col min="14342" max="14342" width="9.625" style="138" customWidth="1"/>
    <col min="14343" max="14343" width="18" style="138" customWidth="1"/>
    <col min="14344" max="14344" width="12.875" style="138" customWidth="1"/>
    <col min="14345" max="14592" width="9" style="138"/>
    <col min="14593" max="14593" width="12.875" style="138" customWidth="1"/>
    <col min="14594" max="14594" width="19.875" style="138" customWidth="1"/>
    <col min="14595" max="14595" width="12" style="138" customWidth="1"/>
    <col min="14596" max="14596" width="11" style="138" customWidth="1"/>
    <col min="14597" max="14597" width="15.5" style="138" customWidth="1"/>
    <col min="14598" max="14598" width="9.625" style="138" customWidth="1"/>
    <col min="14599" max="14599" width="18" style="138" customWidth="1"/>
    <col min="14600" max="14600" width="12.875" style="138" customWidth="1"/>
    <col min="14601" max="14848" width="9" style="138"/>
    <col min="14849" max="14849" width="12.875" style="138" customWidth="1"/>
    <col min="14850" max="14850" width="19.875" style="138" customWidth="1"/>
    <col min="14851" max="14851" width="12" style="138" customWidth="1"/>
    <col min="14852" max="14852" width="11" style="138" customWidth="1"/>
    <col min="14853" max="14853" width="15.5" style="138" customWidth="1"/>
    <col min="14854" max="14854" width="9.625" style="138" customWidth="1"/>
    <col min="14855" max="14855" width="18" style="138" customWidth="1"/>
    <col min="14856" max="14856" width="12.875" style="138" customWidth="1"/>
    <col min="14857" max="15104" width="9" style="138"/>
    <col min="15105" max="15105" width="12.875" style="138" customWidth="1"/>
    <col min="15106" max="15106" width="19.875" style="138" customWidth="1"/>
    <col min="15107" max="15107" width="12" style="138" customWidth="1"/>
    <col min="15108" max="15108" width="11" style="138" customWidth="1"/>
    <col min="15109" max="15109" width="15.5" style="138" customWidth="1"/>
    <col min="15110" max="15110" width="9.625" style="138" customWidth="1"/>
    <col min="15111" max="15111" width="18" style="138" customWidth="1"/>
    <col min="15112" max="15112" width="12.875" style="138" customWidth="1"/>
    <col min="15113" max="15360" width="9" style="138"/>
    <col min="15361" max="15361" width="12.875" style="138" customWidth="1"/>
    <col min="15362" max="15362" width="19.875" style="138" customWidth="1"/>
    <col min="15363" max="15363" width="12" style="138" customWidth="1"/>
    <col min="15364" max="15364" width="11" style="138" customWidth="1"/>
    <col min="15365" max="15365" width="15.5" style="138" customWidth="1"/>
    <col min="15366" max="15366" width="9.625" style="138" customWidth="1"/>
    <col min="15367" max="15367" width="18" style="138" customWidth="1"/>
    <col min="15368" max="15368" width="12.875" style="138" customWidth="1"/>
    <col min="15369" max="15616" width="9" style="138"/>
    <col min="15617" max="15617" width="12.875" style="138" customWidth="1"/>
    <col min="15618" max="15618" width="19.875" style="138" customWidth="1"/>
    <col min="15619" max="15619" width="12" style="138" customWidth="1"/>
    <col min="15620" max="15620" width="11" style="138" customWidth="1"/>
    <col min="15621" max="15621" width="15.5" style="138" customWidth="1"/>
    <col min="15622" max="15622" width="9.625" style="138" customWidth="1"/>
    <col min="15623" max="15623" width="18" style="138" customWidth="1"/>
    <col min="15624" max="15624" width="12.875" style="138" customWidth="1"/>
    <col min="15625" max="15872" width="9" style="138"/>
    <col min="15873" max="15873" width="12.875" style="138" customWidth="1"/>
    <col min="15874" max="15874" width="19.875" style="138" customWidth="1"/>
    <col min="15875" max="15875" width="12" style="138" customWidth="1"/>
    <col min="15876" max="15876" width="11" style="138" customWidth="1"/>
    <col min="15877" max="15877" width="15.5" style="138" customWidth="1"/>
    <col min="15878" max="15878" width="9.625" style="138" customWidth="1"/>
    <col min="15879" max="15879" width="18" style="138" customWidth="1"/>
    <col min="15880" max="15880" width="12.875" style="138" customWidth="1"/>
    <col min="15881" max="16128" width="9" style="138"/>
    <col min="16129" max="16129" width="12.875" style="138" customWidth="1"/>
    <col min="16130" max="16130" width="19.875" style="138" customWidth="1"/>
    <col min="16131" max="16131" width="12" style="138" customWidth="1"/>
    <col min="16132" max="16132" width="11" style="138" customWidth="1"/>
    <col min="16133" max="16133" width="15.5" style="138" customWidth="1"/>
    <col min="16134" max="16134" width="9.625" style="138" customWidth="1"/>
    <col min="16135" max="16135" width="18" style="138" customWidth="1"/>
    <col min="16136" max="16136" width="12.875" style="138" customWidth="1"/>
    <col min="16137" max="16384" width="9" style="138"/>
  </cols>
  <sheetData>
    <row r="1" ht="20.25" customHeight="1" spans="1:8">
      <c r="A1" s="139" t="s">
        <v>447</v>
      </c>
      <c r="B1" s="140"/>
      <c r="C1" s="140"/>
      <c r="D1" s="140"/>
      <c r="E1" s="140"/>
      <c r="F1" s="140"/>
      <c r="G1" s="140"/>
      <c r="H1" s="141"/>
    </row>
    <row r="2" spans="1:8">
      <c r="A2" s="142"/>
      <c r="B2" s="143"/>
      <c r="C2" s="143"/>
      <c r="D2" s="143"/>
      <c r="E2" s="143"/>
      <c r="F2" s="143"/>
      <c r="G2" s="143"/>
      <c r="H2" s="144"/>
    </row>
    <row r="3" ht="31.5" customHeight="1" spans="1:9">
      <c r="A3" s="145" t="s">
        <v>448</v>
      </c>
      <c r="B3" s="145" t="s">
        <v>449</v>
      </c>
      <c r="C3" s="145" t="s">
        <v>450</v>
      </c>
      <c r="D3" s="146"/>
      <c r="E3" s="147" t="s">
        <v>451</v>
      </c>
      <c r="F3" s="148" t="s">
        <v>452</v>
      </c>
      <c r="G3" s="149" t="s">
        <v>453</v>
      </c>
      <c r="H3" s="150" t="s">
        <v>454</v>
      </c>
      <c r="I3" s="193"/>
    </row>
    <row r="4" ht="13.5" spans="1:9">
      <c r="A4" s="151"/>
      <c r="B4" s="151"/>
      <c r="C4" s="152">
        <v>0.6</v>
      </c>
      <c r="D4" s="153"/>
      <c r="E4" s="154">
        <v>1</v>
      </c>
      <c r="F4" s="152">
        <v>3.2</v>
      </c>
      <c r="G4" s="152">
        <v>15</v>
      </c>
      <c r="H4" s="155">
        <v>60</v>
      </c>
      <c r="I4" s="193"/>
    </row>
    <row r="5" ht="13.5" spans="1:9">
      <c r="A5" s="151"/>
      <c r="B5" s="151" t="s">
        <v>455</v>
      </c>
      <c r="C5" s="156" t="s">
        <v>456</v>
      </c>
      <c r="D5" s="153">
        <f>F9</f>
        <v>6</v>
      </c>
      <c r="E5" s="154">
        <v>2</v>
      </c>
      <c r="F5" s="152">
        <v>1.9</v>
      </c>
      <c r="G5" s="152">
        <v>38</v>
      </c>
      <c r="H5" s="155">
        <v>100</v>
      </c>
      <c r="I5" s="193"/>
    </row>
    <row r="6" ht="13.5" spans="1:9">
      <c r="A6" s="151"/>
      <c r="B6" s="151" t="s">
        <v>457</v>
      </c>
      <c r="C6" s="156" t="s">
        <v>458</v>
      </c>
      <c r="D6" s="153">
        <f>C4*C4*3.14/4</f>
        <v>0.2826</v>
      </c>
      <c r="E6" s="154">
        <v>3</v>
      </c>
      <c r="F6" s="152">
        <v>0.9</v>
      </c>
      <c r="G6" s="152">
        <v>35</v>
      </c>
      <c r="H6" s="155">
        <v>100</v>
      </c>
      <c r="I6" s="193"/>
    </row>
    <row r="7" spans="1:9">
      <c r="A7" s="151"/>
      <c r="B7" s="151" t="s">
        <v>459</v>
      </c>
      <c r="C7" s="151" t="s">
        <v>460</v>
      </c>
      <c r="D7" s="153">
        <f>C4*3.14</f>
        <v>1.884</v>
      </c>
      <c r="E7" s="154">
        <v>4</v>
      </c>
      <c r="F7" s="152"/>
      <c r="G7" s="152"/>
      <c r="H7" s="155"/>
      <c r="I7" s="193"/>
    </row>
    <row r="8" ht="13.5" spans="1:9">
      <c r="A8" s="151"/>
      <c r="B8" s="151"/>
      <c r="C8" s="151"/>
      <c r="D8" s="153"/>
      <c r="E8" s="154">
        <v>5</v>
      </c>
      <c r="F8" s="152"/>
      <c r="G8" s="152"/>
      <c r="H8" s="155"/>
      <c r="I8" s="193"/>
    </row>
    <row r="9" spans="1:9">
      <c r="A9" s="157"/>
      <c r="B9" s="157"/>
      <c r="C9" s="157"/>
      <c r="D9" s="158"/>
      <c r="E9" s="159">
        <v>6</v>
      </c>
      <c r="F9" s="160">
        <f>SUM(F4:F8)</f>
        <v>6</v>
      </c>
      <c r="G9" s="160"/>
      <c r="H9" s="161"/>
      <c r="I9" s="193"/>
    </row>
    <row r="10" spans="1:9">
      <c r="A10" s="162" t="s">
        <v>461</v>
      </c>
      <c r="B10" s="163"/>
      <c r="C10" s="163"/>
      <c r="D10" s="163"/>
      <c r="E10" s="163"/>
      <c r="F10" s="163"/>
      <c r="G10" s="163"/>
      <c r="H10" s="164"/>
      <c r="I10" s="193"/>
    </row>
    <row r="11" ht="45.75" customHeight="1" spans="1:9">
      <c r="A11" s="165" t="s">
        <v>462</v>
      </c>
      <c r="B11" s="166" t="s">
        <v>463</v>
      </c>
      <c r="C11" s="166" t="s">
        <v>464</v>
      </c>
      <c r="D11" s="166" t="s">
        <v>465</v>
      </c>
      <c r="E11" s="166" t="s">
        <v>466</v>
      </c>
      <c r="F11" s="166" t="s">
        <v>467</v>
      </c>
      <c r="G11" s="166" t="s">
        <v>468</v>
      </c>
      <c r="H11" s="167" t="s">
        <v>469</v>
      </c>
      <c r="I11" s="193"/>
    </row>
    <row r="12" spans="1:10">
      <c r="A12" s="168"/>
      <c r="B12" s="152">
        <v>0.3</v>
      </c>
      <c r="C12" s="152">
        <v>1</v>
      </c>
      <c r="D12" s="152">
        <v>0.4</v>
      </c>
      <c r="E12" s="152">
        <v>60</v>
      </c>
      <c r="F12" s="169">
        <f>C18</f>
        <v>0.225352112676056</v>
      </c>
      <c r="G12" s="152">
        <v>1.5</v>
      </c>
      <c r="H12" s="170">
        <f>H5</f>
        <v>100</v>
      </c>
      <c r="I12" s="193"/>
      <c r="J12" s="194" t="s">
        <v>470</v>
      </c>
    </row>
    <row r="13" ht="15" customHeight="1" spans="1:10">
      <c r="A13" s="171" t="s">
        <v>471</v>
      </c>
      <c r="B13" s="172" t="s">
        <v>472</v>
      </c>
      <c r="C13" s="166">
        <f>D7*(F4*G4+F5*G5+F6*G6+F7*G7+F8*G8+F9*G9)+C12*D6*H12</f>
        <v>314.0628</v>
      </c>
      <c r="D13" s="166"/>
      <c r="E13" s="166"/>
      <c r="F13" s="166"/>
      <c r="G13" s="166"/>
      <c r="H13" s="167"/>
      <c r="I13" s="193"/>
      <c r="J13" s="194" t="s">
        <v>473</v>
      </c>
    </row>
    <row r="14" ht="15" customHeight="1" spans="1:9">
      <c r="A14" s="171"/>
      <c r="B14" s="172" t="s">
        <v>474</v>
      </c>
      <c r="C14" s="166">
        <f>B12*G12*1000*D6</f>
        <v>127.17</v>
      </c>
      <c r="D14" s="166"/>
      <c r="E14" s="166"/>
      <c r="F14" s="166"/>
      <c r="G14" s="166"/>
      <c r="H14" s="167"/>
      <c r="I14" s="193"/>
    </row>
    <row r="15" ht="19.5" customHeight="1" spans="1:10">
      <c r="A15" s="173" t="s">
        <v>475</v>
      </c>
      <c r="B15" s="174">
        <f>MIN(C13,C14)</f>
        <v>127.17</v>
      </c>
      <c r="C15" s="166"/>
      <c r="D15" s="166"/>
      <c r="E15" s="166"/>
      <c r="F15" s="166"/>
      <c r="G15" s="166"/>
      <c r="H15" s="167"/>
      <c r="I15" s="193"/>
      <c r="J15" s="194" t="s">
        <v>476</v>
      </c>
    </row>
    <row r="16" ht="30" spans="1:9">
      <c r="A16" s="175" t="s">
        <v>477</v>
      </c>
      <c r="B16" s="176" t="s">
        <v>478</v>
      </c>
      <c r="C16" s="177">
        <v>120</v>
      </c>
      <c r="D16" s="178"/>
      <c r="E16" s="178"/>
      <c r="F16" s="178"/>
      <c r="G16" s="178"/>
      <c r="H16" s="179"/>
      <c r="I16" s="193"/>
    </row>
    <row r="17" ht="25.5" spans="1:9">
      <c r="A17" s="180" t="s">
        <v>479</v>
      </c>
      <c r="B17" s="181"/>
      <c r="C17" s="181"/>
      <c r="D17" s="181"/>
      <c r="E17" s="181"/>
      <c r="F17" s="181"/>
      <c r="G17" s="181"/>
      <c r="H17" s="181"/>
      <c r="I17" s="193"/>
    </row>
    <row r="18" ht="33" spans="1:9">
      <c r="A18" s="182" t="s">
        <v>480</v>
      </c>
      <c r="B18" s="183" t="s">
        <v>481</v>
      </c>
      <c r="C18" s="182">
        <f>(C16-D12*E12)/(B15/D6-D12*E12)</f>
        <v>0.225352112676056</v>
      </c>
      <c r="D18" s="182" t="s">
        <v>482</v>
      </c>
      <c r="E18" s="183" t="s">
        <v>483</v>
      </c>
      <c r="F18" s="182">
        <f>C18*20/D6</f>
        <v>15.9484863889636</v>
      </c>
      <c r="G18" s="182">
        <f>1/F18*20</f>
        <v>1.2540375</v>
      </c>
      <c r="H18" s="182"/>
      <c r="I18" s="193"/>
    </row>
    <row r="19" ht="13.5" spans="1:9">
      <c r="A19" s="184" t="s">
        <v>484</v>
      </c>
      <c r="B19" s="185"/>
      <c r="C19" s="185"/>
      <c r="D19" s="185"/>
      <c r="E19" s="185"/>
      <c r="F19" s="185"/>
      <c r="G19" s="185"/>
      <c r="H19" s="185"/>
      <c r="I19" s="193"/>
    </row>
    <row r="20" ht="13.5" spans="1:9">
      <c r="A20" s="185" t="s">
        <v>485</v>
      </c>
      <c r="B20" s="185">
        <f>F4+F5+F6+F7+F8</f>
        <v>6</v>
      </c>
      <c r="C20" s="185"/>
      <c r="D20" s="185"/>
      <c r="E20" s="185"/>
      <c r="F20" s="185"/>
      <c r="G20" s="185"/>
      <c r="H20" s="185"/>
      <c r="I20" s="193"/>
    </row>
    <row r="21" ht="24.75" spans="1:9">
      <c r="A21" s="185" t="s">
        <v>486</v>
      </c>
      <c r="B21" s="185">
        <f>B15</f>
        <v>127.17</v>
      </c>
      <c r="C21" s="185"/>
      <c r="D21" s="185"/>
      <c r="E21" s="185"/>
      <c r="F21" s="185"/>
      <c r="G21" s="185"/>
      <c r="H21" s="185"/>
      <c r="I21" s="193"/>
    </row>
    <row r="22" ht="24" spans="1:9">
      <c r="A22" s="185" t="s">
        <v>487</v>
      </c>
      <c r="B22" s="185">
        <f>C16</f>
        <v>120</v>
      </c>
      <c r="C22" s="185"/>
      <c r="D22" s="185"/>
      <c r="E22" s="185"/>
      <c r="F22" s="185"/>
      <c r="G22" s="185"/>
      <c r="H22" s="185"/>
      <c r="I22" s="193"/>
    </row>
    <row r="23" ht="29.25" spans="1:9">
      <c r="A23" s="186" t="s">
        <v>488</v>
      </c>
      <c r="B23" s="186">
        <f>G12</f>
        <v>1.5</v>
      </c>
      <c r="C23" s="186"/>
      <c r="D23" s="186"/>
      <c r="E23" s="186"/>
      <c r="F23" s="186"/>
      <c r="G23" s="186"/>
      <c r="H23" s="186"/>
      <c r="I23" s="193"/>
    </row>
    <row r="24" ht="18.75" customHeight="1" spans="1:9">
      <c r="A24" s="187" t="s">
        <v>489</v>
      </c>
      <c r="B24" s="188"/>
      <c r="C24" s="188"/>
      <c r="D24" s="188"/>
      <c r="E24" s="188"/>
      <c r="F24" s="188"/>
      <c r="G24" s="188"/>
      <c r="H24" s="189"/>
      <c r="I24" s="193"/>
    </row>
    <row r="25" ht="15.75" customHeight="1" spans="1:8">
      <c r="A25" s="190" t="s">
        <v>490</v>
      </c>
      <c r="B25" s="191"/>
      <c r="C25" s="191"/>
      <c r="D25" s="191"/>
      <c r="E25" s="191"/>
      <c r="F25" s="191"/>
      <c r="G25" s="191"/>
      <c r="H25" s="192"/>
    </row>
    <row r="26" customHeight="1"/>
    <row r="27" customHeight="1"/>
    <row r="28" customHeight="1"/>
    <row r="29" ht="18.75" customHeight="1"/>
  </sheetData>
  <mergeCells count="3">
    <mergeCell ref="A25:H25"/>
    <mergeCell ref="A13:A14"/>
    <mergeCell ref="A1:H2"/>
  </mergeCells>
  <dataValidations count="1">
    <dataValidation allowBlank="1" showInputMessage="1" showErrorMessage="1" prompt="需要达到的地基承载力" sqref="C16 IY16 SU16 ACQ16 AMM16 AWI16 BGE16 BQA16 BZW16 CJS16 CTO16 DDK16 DNG16 DXC16 EGY16 EQU16 FAQ16 FKM16 FUI16 GEE16 GOA16 GXW16 HHS16 HRO16 IBK16 ILG16 IVC16 JEY16 JOU16 JYQ16 KIM16 KSI16 LCE16 LMA16 LVW16 MFS16 MPO16 MZK16 NJG16 NTC16 OCY16 OMU16 OWQ16 PGM16 PQI16 QAE16 QKA16 QTW16 RDS16 RNO16 RXK16 SHG16 SRC16 TAY16 TKU16 TUQ16 UEM16 UOI16 UYE16 VIA16 VRW16 WBS16 WLO16 WVK16 C65552 IY65552 SU65552 ACQ65552 AMM65552 AWI65552 BGE65552 BQA65552 BZW65552 CJS65552 CTO65552 DDK65552 DNG65552 DXC65552 EGY65552 EQU65552 FAQ65552 FKM65552 FUI65552 GEE65552 GOA65552 GXW65552 HHS65552 HRO65552 IBK65552 ILG65552 IVC65552 JEY65552 JOU65552 JYQ65552 KIM65552 KSI65552 LCE65552 LMA65552 LVW65552 MFS65552 MPO65552 MZK65552 NJG65552 NTC65552 OCY65552 OMU65552 OWQ65552 PGM65552 PQI65552 QAE65552 QKA65552 QTW65552 RDS65552 RNO65552 RXK65552 SHG65552 SRC65552 TAY65552 TKU65552 TUQ65552 UEM65552 UOI65552 UYE65552 VIA65552 VRW65552 WBS65552 WLO65552 WVK65552 C131088 IY131088 SU131088 ACQ131088 AMM131088 AWI131088 BGE131088 BQA131088 BZW131088 CJS131088 CTO131088 DDK131088 DNG131088 DXC131088 EGY131088 EQU131088 FAQ131088 FKM131088 FUI131088 GEE131088 GOA131088 GXW131088 HHS131088 HRO131088 IBK131088 ILG131088 IVC131088 JEY131088 JOU131088 JYQ131088 KIM131088 KSI131088 LCE131088 LMA131088 LVW131088 MFS131088 MPO131088 MZK131088 NJG131088 NTC131088 OCY131088 OMU131088 OWQ131088 PGM131088 PQI131088 QAE131088 QKA131088 QTW131088 RDS131088 RNO131088 RXK131088 SHG131088 SRC131088 TAY131088 TKU131088 TUQ131088 UEM131088 UOI131088 UYE131088 VIA131088 VRW131088 WBS131088 WLO131088 WVK131088 C196624 IY196624 SU196624 ACQ196624 AMM196624 AWI196624 BGE196624 BQA196624 BZW196624 CJS196624 CTO196624 DDK196624 DNG196624 DXC196624 EGY196624 EQU196624 FAQ196624 FKM196624 FUI196624 GEE196624 GOA196624 GXW196624 HHS196624 HRO196624 IBK196624 ILG196624 IVC196624 JEY196624 JOU196624 JYQ196624 KIM196624 KSI196624 LCE196624 LMA196624 LVW196624 MFS196624 MPO196624 MZK196624 NJG196624 NTC196624 OCY196624 OMU196624 OWQ196624 PGM196624 PQI196624 QAE196624 QKA196624 QTW196624 RDS196624 RNO196624 RXK196624 SHG196624 SRC196624 TAY196624 TKU196624 TUQ196624 UEM196624 UOI196624 UYE196624 VIA196624 VRW196624 WBS196624 WLO196624 WVK196624 C262160 IY262160 SU262160 ACQ262160 AMM262160 AWI262160 BGE262160 BQA262160 BZW262160 CJS262160 CTO262160 DDK262160 DNG262160 DXC262160 EGY262160 EQU262160 FAQ262160 FKM262160 FUI262160 GEE262160 GOA262160 GXW262160 HHS262160 HRO262160 IBK262160 ILG262160 IVC262160 JEY262160 JOU262160 JYQ262160 KIM262160 KSI262160 LCE262160 LMA262160 LVW262160 MFS262160 MPO262160 MZK262160 NJG262160 NTC262160 OCY262160 OMU262160 OWQ262160 PGM262160 PQI262160 QAE262160 QKA262160 QTW262160 RDS262160 RNO262160 RXK262160 SHG262160 SRC262160 TAY262160 TKU262160 TUQ262160 UEM262160 UOI262160 UYE262160 VIA262160 VRW262160 WBS262160 WLO262160 WVK262160 C327696 IY327696 SU327696 ACQ327696 AMM327696 AWI327696 BGE327696 BQA327696 BZW327696 CJS327696 CTO327696 DDK327696 DNG327696 DXC327696 EGY327696 EQU327696 FAQ327696 FKM327696 FUI327696 GEE327696 GOA327696 GXW327696 HHS327696 HRO327696 IBK327696 ILG327696 IVC327696 JEY327696 JOU327696 JYQ327696 KIM327696 KSI327696 LCE327696 LMA327696 LVW327696 MFS327696 MPO327696 MZK327696 NJG327696 NTC327696 OCY327696 OMU327696 OWQ327696 PGM327696 PQI327696 QAE327696 QKA327696 QTW327696 RDS327696 RNO327696 RXK327696 SHG327696 SRC327696 TAY327696 TKU327696 TUQ327696 UEM327696 UOI327696 UYE327696 VIA327696 VRW327696 WBS327696 WLO327696 WVK327696 C393232 IY393232 SU393232 ACQ393232 AMM393232 AWI393232 BGE393232 BQA393232 BZW393232 CJS393232 CTO393232 DDK393232 DNG393232 DXC393232 EGY393232 EQU393232 FAQ393232 FKM393232 FUI393232 GEE393232 GOA393232 GXW393232 HHS393232 HRO393232 IBK393232 ILG393232 IVC393232 JEY393232 JOU393232 JYQ393232 KIM393232 KSI393232 LCE393232 LMA393232 LVW393232 MFS393232 MPO393232 MZK393232 NJG393232 NTC393232 OCY393232 OMU393232 OWQ393232 PGM393232 PQI393232 QAE393232 QKA393232 QTW393232 RDS393232 RNO393232 RXK393232 SHG393232 SRC393232 TAY393232 TKU393232 TUQ393232 UEM393232 UOI393232 UYE393232 VIA393232 VRW393232 WBS393232 WLO393232 WVK393232 C458768 IY458768 SU458768 ACQ458768 AMM458768 AWI458768 BGE458768 BQA458768 BZW458768 CJS458768 CTO458768 DDK458768 DNG458768 DXC458768 EGY458768 EQU458768 FAQ458768 FKM458768 FUI458768 GEE458768 GOA458768 GXW458768 HHS458768 HRO458768 IBK458768 ILG458768 IVC458768 JEY458768 JOU458768 JYQ458768 KIM458768 KSI458768 LCE458768 LMA458768 LVW458768 MFS458768 MPO458768 MZK458768 NJG458768 NTC458768 OCY458768 OMU458768 OWQ458768 PGM458768 PQI458768 QAE458768 QKA458768 QTW458768 RDS458768 RNO458768 RXK458768 SHG458768 SRC458768 TAY458768 TKU458768 TUQ458768 UEM458768 UOI458768 UYE458768 VIA458768 VRW458768 WBS458768 WLO458768 WVK458768 C524304 IY524304 SU524304 ACQ524304 AMM524304 AWI524304 BGE524304 BQA524304 BZW524304 CJS524304 CTO524304 DDK524304 DNG524304 DXC524304 EGY524304 EQU524304 FAQ524304 FKM524304 FUI524304 GEE524304 GOA524304 GXW524304 HHS524304 HRO524304 IBK524304 ILG524304 IVC524304 JEY524304 JOU524304 JYQ524304 KIM524304 KSI524304 LCE524304 LMA524304 LVW524304 MFS524304 MPO524304 MZK524304 NJG524304 NTC524304 OCY524304 OMU524304 OWQ524304 PGM524304 PQI524304 QAE524304 QKA524304 QTW524304 RDS524304 RNO524304 RXK524304 SHG524304 SRC524304 TAY524304 TKU524304 TUQ524304 UEM524304 UOI524304 UYE524304 VIA524304 VRW524304 WBS524304 WLO524304 WVK524304 C589840 IY589840 SU589840 ACQ589840 AMM589840 AWI589840 BGE589840 BQA589840 BZW589840 CJS589840 CTO589840 DDK589840 DNG589840 DXC589840 EGY589840 EQU589840 FAQ589840 FKM589840 FUI589840 GEE589840 GOA589840 GXW589840 HHS589840 HRO589840 IBK589840 ILG589840 IVC589840 JEY589840 JOU589840 JYQ589840 KIM589840 KSI589840 LCE589840 LMA589840 LVW589840 MFS589840 MPO589840 MZK589840 NJG589840 NTC589840 OCY589840 OMU589840 OWQ589840 PGM589840 PQI589840 QAE589840 QKA589840 QTW589840 RDS589840 RNO589840 RXK589840 SHG589840 SRC589840 TAY589840 TKU589840 TUQ589840 UEM589840 UOI589840 UYE589840 VIA589840 VRW589840 WBS589840 WLO589840 WVK589840 C655376 IY655376 SU655376 ACQ655376 AMM655376 AWI655376 BGE655376 BQA655376 BZW655376 CJS655376 CTO655376 DDK655376 DNG655376 DXC655376 EGY655376 EQU655376 FAQ655376 FKM655376 FUI655376 GEE655376 GOA655376 GXW655376 HHS655376 HRO655376 IBK655376 ILG655376 IVC655376 JEY655376 JOU655376 JYQ655376 KIM655376 KSI655376 LCE655376 LMA655376 LVW655376 MFS655376 MPO655376 MZK655376 NJG655376 NTC655376 OCY655376 OMU655376 OWQ655376 PGM655376 PQI655376 QAE655376 QKA655376 QTW655376 RDS655376 RNO655376 RXK655376 SHG655376 SRC655376 TAY655376 TKU655376 TUQ655376 UEM655376 UOI655376 UYE655376 VIA655376 VRW655376 WBS655376 WLO655376 WVK655376 C720912 IY720912 SU720912 ACQ720912 AMM720912 AWI720912 BGE720912 BQA720912 BZW720912 CJS720912 CTO720912 DDK720912 DNG720912 DXC720912 EGY720912 EQU720912 FAQ720912 FKM720912 FUI720912 GEE720912 GOA720912 GXW720912 HHS720912 HRO720912 IBK720912 ILG720912 IVC720912 JEY720912 JOU720912 JYQ720912 KIM720912 KSI720912 LCE720912 LMA720912 LVW720912 MFS720912 MPO720912 MZK720912 NJG720912 NTC720912 OCY720912 OMU720912 OWQ720912 PGM720912 PQI720912 QAE720912 QKA720912 QTW720912 RDS720912 RNO720912 RXK720912 SHG720912 SRC720912 TAY720912 TKU720912 TUQ720912 UEM720912 UOI720912 UYE720912 VIA720912 VRW720912 WBS720912 WLO720912 WVK720912 C786448 IY786448 SU786448 ACQ786448 AMM786448 AWI786448 BGE786448 BQA786448 BZW786448 CJS786448 CTO786448 DDK786448 DNG786448 DXC786448 EGY786448 EQU786448 FAQ786448 FKM786448 FUI786448 GEE786448 GOA786448 GXW786448 HHS786448 HRO786448 IBK786448 ILG786448 IVC786448 JEY786448 JOU786448 JYQ786448 KIM786448 KSI786448 LCE786448 LMA786448 LVW786448 MFS786448 MPO786448 MZK786448 NJG786448 NTC786448 OCY786448 OMU786448 OWQ786448 PGM786448 PQI786448 QAE786448 QKA786448 QTW786448 RDS786448 RNO786448 RXK786448 SHG786448 SRC786448 TAY786448 TKU786448 TUQ786448 UEM786448 UOI786448 UYE786448 VIA786448 VRW786448 WBS786448 WLO786448 WVK786448 C851984 IY851984 SU851984 ACQ851984 AMM851984 AWI851984 BGE851984 BQA851984 BZW851984 CJS851984 CTO851984 DDK851984 DNG851984 DXC851984 EGY851984 EQU851984 FAQ851984 FKM851984 FUI851984 GEE851984 GOA851984 GXW851984 HHS851984 HRO851984 IBK851984 ILG851984 IVC851984 JEY851984 JOU851984 JYQ851984 KIM851984 KSI851984 LCE851984 LMA851984 LVW851984 MFS851984 MPO851984 MZK851984 NJG851984 NTC851984 OCY851984 OMU851984 OWQ851984 PGM851984 PQI851984 QAE851984 QKA851984 QTW851984 RDS851984 RNO851984 RXK851984 SHG851984 SRC851984 TAY851984 TKU851984 TUQ851984 UEM851984 UOI851984 UYE851984 VIA851984 VRW851984 WBS851984 WLO851984 WVK851984 C917520 IY917520 SU917520 ACQ917520 AMM917520 AWI917520 BGE917520 BQA917520 BZW917520 CJS917520 CTO917520 DDK917520 DNG917520 DXC917520 EGY917520 EQU917520 FAQ917520 FKM917520 FUI917520 GEE917520 GOA917520 GXW917520 HHS917520 HRO917520 IBK917520 ILG917520 IVC917520 JEY917520 JOU917520 JYQ917520 KIM917520 KSI917520 LCE917520 LMA917520 LVW917520 MFS917520 MPO917520 MZK917520 NJG917520 NTC917520 OCY917520 OMU917520 OWQ917520 PGM917520 PQI917520 QAE917520 QKA917520 QTW917520 RDS917520 RNO917520 RXK917520 SHG917520 SRC917520 TAY917520 TKU917520 TUQ917520 UEM917520 UOI917520 UYE917520 VIA917520 VRW917520 WBS917520 WLO917520 WVK917520 C983056 IY983056 SU983056 ACQ983056 AMM983056 AWI983056 BGE983056 BQA983056 BZW983056 CJS983056 CTO983056 DDK983056 DNG983056 DXC983056 EGY983056 EQU983056 FAQ983056 FKM983056 FUI983056 GEE983056 GOA983056 GXW983056 HHS983056 HRO983056 IBK983056 ILG983056 IVC983056 JEY983056 JOU983056 JYQ983056 KIM983056 KSI983056 LCE983056 LMA983056 LVW983056 MFS983056 MPO983056 MZK983056 NJG983056 NTC983056 OCY983056 OMU983056 OWQ983056 PGM983056 PQI983056 QAE983056 QKA983056 QTW983056 RDS983056 RNO983056 RXK983056 SHG983056 SRC983056 TAY983056 TKU983056 TUQ983056 UEM983056 UOI983056 UYE983056 VIA983056 VRW983056 WBS983056 WLO983056 WVK983056"/>
  </dataValidations>
  <pageMargins left="0.75" right="0.75" top="1" bottom="1" header="0.5" footer="0.5"/>
  <pageSetup paperSize="9" scale="80" orientation="landscape" horizontalDpi="360" verticalDpi="360"/>
  <headerFooter alignWithMargins="0"/>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7"/>
  <dimension ref="A1:K30"/>
  <sheetViews>
    <sheetView workbookViewId="0">
      <selection activeCell="G17" sqref="G17"/>
    </sheetView>
  </sheetViews>
  <sheetFormatPr defaultColWidth="9" defaultRowHeight="20.1" customHeight="1"/>
  <cols>
    <col min="1" max="1" width="9" style="90"/>
    <col min="2" max="2" width="18.5" style="90" customWidth="1"/>
    <col min="3" max="3" width="7.5" style="90" customWidth="1"/>
    <col min="4" max="4" width="9.25" style="90" customWidth="1"/>
    <col min="5" max="5" width="16.5" style="90" customWidth="1"/>
    <col min="6" max="6" width="11.75" style="90" customWidth="1"/>
    <col min="7" max="7" width="19.5" style="90" customWidth="1"/>
    <col min="8" max="16384" width="9" style="90"/>
  </cols>
  <sheetData>
    <row r="1" customHeight="1" spans="1:9">
      <c r="A1" s="91" t="s">
        <v>491</v>
      </c>
      <c r="B1" s="91"/>
      <c r="C1" s="92"/>
      <c r="D1" s="92"/>
      <c r="E1" s="90" t="s">
        <v>492</v>
      </c>
      <c r="I1" s="137" t="s">
        <v>493</v>
      </c>
    </row>
    <row r="2" customHeight="1" spans="1:11">
      <c r="A2" s="93" t="s">
        <v>494</v>
      </c>
      <c r="B2" s="94" t="s">
        <v>380</v>
      </c>
      <c r="C2" s="94" t="s">
        <v>495</v>
      </c>
      <c r="D2" s="94" t="s">
        <v>13</v>
      </c>
      <c r="E2" s="94"/>
      <c r="F2" s="95"/>
      <c r="G2" s="96" t="s">
        <v>496</v>
      </c>
      <c r="I2" s="137" t="s">
        <v>497</v>
      </c>
      <c r="J2" s="137"/>
      <c r="K2" s="137"/>
    </row>
    <row r="3" customHeight="1" spans="1:11">
      <c r="A3" s="97"/>
      <c r="B3" s="76" t="s">
        <v>498</v>
      </c>
      <c r="C3" s="76" t="s">
        <v>499</v>
      </c>
      <c r="D3" s="77">
        <v>0.0518</v>
      </c>
      <c r="E3" s="78" t="s">
        <v>500</v>
      </c>
      <c r="F3" s="79">
        <v>3.073</v>
      </c>
      <c r="G3" s="98"/>
      <c r="I3" s="137" t="s">
        <v>501</v>
      </c>
      <c r="J3" s="137"/>
      <c r="K3" s="137"/>
    </row>
    <row r="4" customHeight="1" spans="1:11">
      <c r="A4" s="97"/>
      <c r="B4" s="76" t="s">
        <v>502</v>
      </c>
      <c r="C4" s="76"/>
      <c r="D4" s="77">
        <v>0.1</v>
      </c>
      <c r="E4" s="78" t="s">
        <v>503</v>
      </c>
      <c r="F4" s="80">
        <v>2.75</v>
      </c>
      <c r="G4" s="98"/>
      <c r="I4" s="137"/>
      <c r="J4" s="137"/>
      <c r="K4" s="137"/>
    </row>
    <row r="5" customHeight="1" spans="1:7">
      <c r="A5" s="97"/>
      <c r="B5" s="76" t="s">
        <v>504</v>
      </c>
      <c r="C5" s="76" t="s">
        <v>363</v>
      </c>
      <c r="D5" s="77">
        <v>1.5</v>
      </c>
      <c r="E5" s="78" t="s">
        <v>505</v>
      </c>
      <c r="F5" s="81">
        <v>1.077</v>
      </c>
      <c r="G5" s="99"/>
    </row>
    <row r="6" customHeight="1" spans="1:7">
      <c r="A6" s="97"/>
      <c r="B6" s="76" t="s">
        <v>506</v>
      </c>
      <c r="C6" s="76" t="s">
        <v>363</v>
      </c>
      <c r="D6" s="77">
        <v>51</v>
      </c>
      <c r="E6" s="76" t="s">
        <v>507</v>
      </c>
      <c r="F6" s="100">
        <f>D6+D7</f>
        <v>61</v>
      </c>
      <c r="G6" s="98"/>
    </row>
    <row r="7" customHeight="1" spans="1:7">
      <c r="A7" s="97"/>
      <c r="B7" s="76" t="s">
        <v>508</v>
      </c>
      <c r="C7" s="76" t="s">
        <v>363</v>
      </c>
      <c r="D7" s="77">
        <v>10</v>
      </c>
      <c r="E7" s="101" t="s">
        <v>509</v>
      </c>
      <c r="F7" s="102">
        <f>D7/D6</f>
        <v>0.196078431372549</v>
      </c>
      <c r="G7" s="98">
        <v>0.4</v>
      </c>
    </row>
    <row r="8" customHeight="1" spans="1:7">
      <c r="A8" s="97"/>
      <c r="B8" s="76" t="s">
        <v>510</v>
      </c>
      <c r="C8" s="76" t="s">
        <v>363</v>
      </c>
      <c r="D8" s="103">
        <f>F5+D4*D11</f>
        <v>2.846</v>
      </c>
      <c r="E8" s="76" t="s">
        <v>318</v>
      </c>
      <c r="F8" s="100">
        <f>D8/(D8+D5)</f>
        <v>0.654855039116429</v>
      </c>
      <c r="G8" s="98">
        <v>0.85</v>
      </c>
    </row>
    <row r="9" customHeight="1" spans="1:7">
      <c r="A9" s="97"/>
      <c r="B9" s="76" t="s">
        <v>511</v>
      </c>
      <c r="C9" s="76" t="s">
        <v>363</v>
      </c>
      <c r="D9" s="103">
        <f>F9*(D8+D5)</f>
        <v>8.12702</v>
      </c>
      <c r="E9" s="104" t="s">
        <v>512</v>
      </c>
      <c r="F9" s="105">
        <v>1.87</v>
      </c>
      <c r="G9" s="106" t="s">
        <v>513</v>
      </c>
    </row>
    <row r="10" ht="33" customHeight="1" spans="1:7">
      <c r="A10" s="97"/>
      <c r="B10" s="107" t="s">
        <v>514</v>
      </c>
      <c r="C10" s="76" t="s">
        <v>363</v>
      </c>
      <c r="D10" s="103">
        <f>D9-F5</f>
        <v>7.05002</v>
      </c>
      <c r="E10" s="76"/>
      <c r="F10" s="100"/>
      <c r="G10" s="98"/>
    </row>
    <row r="11" customHeight="1" spans="1:7">
      <c r="A11" s="108" t="s">
        <v>515</v>
      </c>
      <c r="B11" s="76" t="s">
        <v>516</v>
      </c>
      <c r="C11" s="76" t="s">
        <v>363</v>
      </c>
      <c r="D11" s="103">
        <f>F11*F6/4</f>
        <v>17.69</v>
      </c>
      <c r="E11" s="104" t="s">
        <v>517</v>
      </c>
      <c r="F11" s="105">
        <v>1.16</v>
      </c>
      <c r="G11" s="106" t="s">
        <v>518</v>
      </c>
    </row>
    <row r="12" customHeight="1" spans="1:7">
      <c r="A12" s="97"/>
      <c r="B12" s="76" t="s">
        <v>519</v>
      </c>
      <c r="C12" s="76" t="s">
        <v>363</v>
      </c>
      <c r="D12" s="103">
        <f>F12+D11</f>
        <v>24.167385960401</v>
      </c>
      <c r="E12" s="76" t="s">
        <v>520</v>
      </c>
      <c r="F12" s="100">
        <f>10*D8*SQRT(D3)</f>
        <v>6.477385960401</v>
      </c>
      <c r="G12" s="98"/>
    </row>
    <row r="13" customHeight="1" spans="1:7">
      <c r="A13" s="109"/>
      <c r="B13" s="110" t="s">
        <v>521</v>
      </c>
      <c r="C13" s="110" t="s">
        <v>522</v>
      </c>
      <c r="D13" s="111">
        <f>1.366*D3*(POWER(D9,2)-POWER(D10,2))/(LOG(D12)-LOG(D11))</f>
        <v>8.53567817658983</v>
      </c>
      <c r="E13" s="110"/>
      <c r="F13" s="112"/>
      <c r="G13" s="113"/>
    </row>
    <row r="14" customHeight="1" spans="1:9">
      <c r="A14" s="114"/>
      <c r="B14" s="114"/>
      <c r="C14" s="114"/>
      <c r="D14" s="114"/>
      <c r="E14" s="114"/>
      <c r="F14" s="114"/>
      <c r="G14" s="114"/>
      <c r="H14" s="114"/>
      <c r="I14" s="114"/>
    </row>
    <row r="15" customHeight="1" spans="1:6">
      <c r="A15" s="115" t="s">
        <v>494</v>
      </c>
      <c r="B15" s="116" t="s">
        <v>380</v>
      </c>
      <c r="C15" s="116" t="s">
        <v>495</v>
      </c>
      <c r="D15" s="116" t="s">
        <v>13</v>
      </c>
      <c r="E15" s="117" t="s">
        <v>496</v>
      </c>
      <c r="F15" s="114"/>
    </row>
    <row r="16" customHeight="1" spans="1:9">
      <c r="A16" s="118"/>
      <c r="B16" s="114" t="s">
        <v>523</v>
      </c>
      <c r="C16" s="114" t="s">
        <v>363</v>
      </c>
      <c r="D16" s="114">
        <v>0.4</v>
      </c>
      <c r="E16" s="119" t="s">
        <v>524</v>
      </c>
      <c r="F16" s="114"/>
      <c r="G16" s="114"/>
      <c r="H16" s="114"/>
      <c r="I16" s="114"/>
    </row>
    <row r="17" ht="33.75" customHeight="1" spans="1:9">
      <c r="A17" s="118"/>
      <c r="B17" s="120" t="s">
        <v>525</v>
      </c>
      <c r="C17" s="114" t="s">
        <v>363</v>
      </c>
      <c r="D17" s="114">
        <v>1</v>
      </c>
      <c r="E17" s="119"/>
      <c r="F17" s="114"/>
      <c r="G17" s="114"/>
      <c r="H17" s="114"/>
      <c r="I17" s="114"/>
    </row>
    <row r="18" customHeight="1" spans="1:9">
      <c r="A18" s="118"/>
      <c r="B18" s="114" t="s">
        <v>526</v>
      </c>
      <c r="C18" s="114" t="s">
        <v>363</v>
      </c>
      <c r="D18" s="114">
        <v>0.1</v>
      </c>
      <c r="E18" s="119" t="s">
        <v>527</v>
      </c>
      <c r="F18" s="114"/>
      <c r="G18" s="114"/>
      <c r="H18" s="114"/>
      <c r="I18" s="114"/>
    </row>
    <row r="19" ht="32.25" customHeight="1" spans="1:9">
      <c r="A19" s="118"/>
      <c r="B19" s="120" t="s">
        <v>528</v>
      </c>
      <c r="C19" s="114" t="s">
        <v>363</v>
      </c>
      <c r="D19" s="114">
        <v>1</v>
      </c>
      <c r="E19" s="119"/>
      <c r="F19" s="114"/>
      <c r="G19" s="114"/>
      <c r="H19" s="114"/>
      <c r="I19" s="114"/>
    </row>
    <row r="20" customHeight="1" spans="1:9">
      <c r="A20" s="118"/>
      <c r="B20" s="114" t="s">
        <v>529</v>
      </c>
      <c r="C20" s="114" t="s">
        <v>363</v>
      </c>
      <c r="D20" s="121">
        <f>F5</f>
        <v>1.077</v>
      </c>
      <c r="E20" s="119"/>
      <c r="F20" s="114"/>
      <c r="G20" s="114"/>
      <c r="H20" s="114"/>
      <c r="I20" s="114"/>
    </row>
    <row r="21" customHeight="1" spans="1:9">
      <c r="A21" s="118"/>
      <c r="B21" s="114"/>
      <c r="C21" s="114"/>
      <c r="D21" s="114"/>
      <c r="E21" s="119"/>
      <c r="F21" s="114"/>
      <c r="G21" s="114"/>
      <c r="H21" s="114"/>
      <c r="I21" s="114"/>
    </row>
    <row r="22" customHeight="1" spans="1:9">
      <c r="A22" s="122" t="s">
        <v>515</v>
      </c>
      <c r="B22" s="123" t="s">
        <v>530</v>
      </c>
      <c r="C22" s="123" t="s">
        <v>363</v>
      </c>
      <c r="D22" s="124">
        <f>D20+D16+D17+D18*(D11+D19)+D5</f>
        <v>5.846</v>
      </c>
      <c r="E22" s="125" t="s">
        <v>531</v>
      </c>
      <c r="F22" s="114"/>
      <c r="G22" s="114"/>
      <c r="H22" s="114"/>
      <c r="I22" s="114"/>
    </row>
    <row r="23" customHeight="1" spans="2:9">
      <c r="B23" s="114"/>
      <c r="C23" s="114"/>
      <c r="D23" s="114"/>
      <c r="E23" s="114"/>
      <c r="F23" s="114"/>
      <c r="G23" s="114"/>
      <c r="H23" s="114"/>
      <c r="I23" s="114"/>
    </row>
    <row r="24" customHeight="1" spans="1:9">
      <c r="A24" s="115" t="s">
        <v>494</v>
      </c>
      <c r="B24" s="116" t="s">
        <v>380</v>
      </c>
      <c r="C24" s="116" t="s">
        <v>495</v>
      </c>
      <c r="D24" s="116" t="s">
        <v>13</v>
      </c>
      <c r="E24" s="116" t="s">
        <v>496</v>
      </c>
      <c r="F24" s="116"/>
      <c r="G24" s="116"/>
      <c r="H24" s="117"/>
      <c r="I24" s="114"/>
    </row>
    <row r="25" customHeight="1" spans="1:9">
      <c r="A25" s="118"/>
      <c r="B25" s="114" t="s">
        <v>532</v>
      </c>
      <c r="C25" s="114" t="s">
        <v>267</v>
      </c>
      <c r="D25" s="114">
        <v>300</v>
      </c>
      <c r="E25" s="114"/>
      <c r="F25" s="114"/>
      <c r="G25" s="114"/>
      <c r="H25" s="119"/>
      <c r="I25" s="114"/>
    </row>
    <row r="26" customHeight="1" spans="1:9">
      <c r="A26" s="118"/>
      <c r="B26" s="114" t="s">
        <v>533</v>
      </c>
      <c r="D26" s="126">
        <v>30</v>
      </c>
      <c r="E26" s="127"/>
      <c r="F26" s="127" t="s">
        <v>534</v>
      </c>
      <c r="G26" s="127"/>
      <c r="H26" s="128"/>
      <c r="I26" s="114"/>
    </row>
    <row r="27" customHeight="1" spans="1:8">
      <c r="A27" s="129"/>
      <c r="B27" s="120" t="s">
        <v>535</v>
      </c>
      <c r="C27" s="114" t="s">
        <v>522</v>
      </c>
      <c r="D27" s="114">
        <f>24*D5*D25/D26</f>
        <v>360</v>
      </c>
      <c r="E27" s="114" t="s">
        <v>536</v>
      </c>
      <c r="F27" s="114">
        <f>D13/D27</f>
        <v>0.023710217157194</v>
      </c>
      <c r="G27" s="114"/>
      <c r="H27" s="119"/>
    </row>
    <row r="28" customHeight="1" spans="1:8">
      <c r="A28" s="129"/>
      <c r="H28" s="130"/>
    </row>
    <row r="29" customHeight="1" spans="1:8">
      <c r="A29" s="131" t="s">
        <v>515</v>
      </c>
      <c r="B29" s="114" t="s">
        <v>537</v>
      </c>
      <c r="C29" s="114" t="s">
        <v>538</v>
      </c>
      <c r="D29" s="132">
        <f>2*F6/D30</f>
        <v>24.4</v>
      </c>
      <c r="H29" s="130"/>
    </row>
    <row r="30" customHeight="1" spans="1:8">
      <c r="A30" s="133"/>
      <c r="B30" s="123" t="s">
        <v>539</v>
      </c>
      <c r="C30" s="123" t="s">
        <v>363</v>
      </c>
      <c r="D30" s="134">
        <f>IF(E30&gt;5,5,E30)</f>
        <v>5</v>
      </c>
      <c r="E30" s="135">
        <f>2*F6/F27</f>
        <v>5145.46109768479</v>
      </c>
      <c r="F30" s="134"/>
      <c r="G30" s="134"/>
      <c r="H30" s="136"/>
    </row>
  </sheetData>
  <mergeCells count="1">
    <mergeCell ref="A1:B1"/>
  </mergeCells>
  <printOptions horizontalCentered="1" verticalCentered="1"/>
  <pageMargins left="0.236220472440945" right="0.236220472440945" top="0.748031496062992" bottom="0.748031496062992" header="0.31496062992126" footer="0.31496062992126"/>
  <pageSetup paperSize="9" orientation="portrait"/>
  <headerFooter alignWithMargins="0"/>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9"/>
  <dimension ref="A2:P31"/>
  <sheetViews>
    <sheetView workbookViewId="0">
      <selection activeCell="E39" sqref="E39"/>
    </sheetView>
  </sheetViews>
  <sheetFormatPr defaultColWidth="9" defaultRowHeight="13.5"/>
  <cols>
    <col min="11" max="11" width="9.75" customWidth="1"/>
    <col min="14" max="14" width="14" customWidth="1"/>
  </cols>
  <sheetData>
    <row r="2" ht="14.25"/>
    <row r="3" spans="1:13">
      <c r="A3" s="54"/>
      <c r="B3" s="55"/>
      <c r="C3" s="55"/>
      <c r="D3" s="55"/>
      <c r="E3" s="55"/>
      <c r="F3" s="55"/>
      <c r="G3" s="55"/>
      <c r="H3" s="55"/>
      <c r="I3" s="55"/>
      <c r="J3" s="55"/>
      <c r="K3" s="55"/>
      <c r="L3" s="73"/>
      <c r="M3" s="74"/>
    </row>
    <row r="4" ht="14.25" spans="1:16">
      <c r="A4" s="56"/>
      <c r="B4" s="57" t="s">
        <v>498</v>
      </c>
      <c r="C4" s="58">
        <f>L22</f>
        <v>0.0007776</v>
      </c>
      <c r="D4" s="58">
        <f>L22</f>
        <v>0.0007776</v>
      </c>
      <c r="E4" s="58">
        <f>L21</f>
        <v>0.3456</v>
      </c>
      <c r="F4" s="58">
        <f>L21</f>
        <v>0.3456</v>
      </c>
      <c r="G4" s="58">
        <f>L20</f>
        <v>0.00066528</v>
      </c>
      <c r="H4" s="58">
        <f>L20</f>
        <v>0.00066528</v>
      </c>
      <c r="I4" s="58">
        <f>L19</f>
        <v>0.05184</v>
      </c>
      <c r="J4" s="58">
        <f>L19</f>
        <v>0.05184</v>
      </c>
      <c r="K4" s="59">
        <v>0.0518</v>
      </c>
      <c r="L4" s="66"/>
      <c r="M4" s="75"/>
      <c r="N4" s="76" t="s">
        <v>498</v>
      </c>
      <c r="O4" s="76" t="s">
        <v>499</v>
      </c>
      <c r="P4" s="77">
        <v>0.0518</v>
      </c>
    </row>
    <row r="5" ht="14.25" spans="1:16">
      <c r="A5" s="56"/>
      <c r="B5" s="57" t="s">
        <v>502</v>
      </c>
      <c r="C5" s="59">
        <v>0.1</v>
      </c>
      <c r="D5" s="59">
        <v>0.1</v>
      </c>
      <c r="E5" s="59">
        <v>0.15</v>
      </c>
      <c r="F5" s="59">
        <v>0.15</v>
      </c>
      <c r="G5" s="59">
        <v>0.15</v>
      </c>
      <c r="H5" s="59">
        <v>0.15</v>
      </c>
      <c r="I5" s="59">
        <v>0.1</v>
      </c>
      <c r="J5" s="59">
        <v>0.1</v>
      </c>
      <c r="K5" s="59">
        <v>0.1</v>
      </c>
      <c r="L5" s="66"/>
      <c r="M5" s="75"/>
      <c r="N5" s="76" t="s">
        <v>502</v>
      </c>
      <c r="O5" s="76"/>
      <c r="P5" s="77">
        <v>0.1</v>
      </c>
    </row>
    <row r="6" ht="14.25" spans="1:16">
      <c r="A6" s="56"/>
      <c r="B6" s="57" t="s">
        <v>504</v>
      </c>
      <c r="C6" s="57">
        <v>1.5</v>
      </c>
      <c r="D6" s="57">
        <v>1.5</v>
      </c>
      <c r="E6" s="57">
        <v>1.5</v>
      </c>
      <c r="F6" s="57">
        <v>1.5</v>
      </c>
      <c r="G6" s="57">
        <v>1.5</v>
      </c>
      <c r="H6" s="57">
        <v>1.5</v>
      </c>
      <c r="I6" s="57">
        <v>1.5</v>
      </c>
      <c r="J6" s="57">
        <v>1.5</v>
      </c>
      <c r="K6" s="57">
        <v>1.5</v>
      </c>
      <c r="L6" s="66"/>
      <c r="M6" s="75"/>
      <c r="N6" s="76" t="s">
        <v>504</v>
      </c>
      <c r="O6" s="76" t="s">
        <v>363</v>
      </c>
      <c r="P6" s="77">
        <v>1.5</v>
      </c>
    </row>
    <row r="7" ht="14.25" spans="1:16">
      <c r="A7" s="56"/>
      <c r="B7" s="57" t="s">
        <v>506</v>
      </c>
      <c r="C7" s="57">
        <f>47+4</f>
        <v>51</v>
      </c>
      <c r="D7" s="57">
        <f t="shared" ref="D7:K7" si="0">47+4</f>
        <v>51</v>
      </c>
      <c r="E7" s="57">
        <f t="shared" si="0"/>
        <v>51</v>
      </c>
      <c r="F7" s="57">
        <f t="shared" si="0"/>
        <v>51</v>
      </c>
      <c r="G7" s="57">
        <f t="shared" si="0"/>
        <v>51</v>
      </c>
      <c r="H7" s="57">
        <f t="shared" si="0"/>
        <v>51</v>
      </c>
      <c r="I7" s="57">
        <f t="shared" si="0"/>
        <v>51</v>
      </c>
      <c r="J7" s="57">
        <f t="shared" si="0"/>
        <v>51</v>
      </c>
      <c r="K7" s="57">
        <f t="shared" si="0"/>
        <v>51</v>
      </c>
      <c r="L7" s="66"/>
      <c r="M7" s="75"/>
      <c r="N7" s="76" t="s">
        <v>506</v>
      </c>
      <c r="O7" s="76" t="s">
        <v>363</v>
      </c>
      <c r="P7" s="77">
        <v>51</v>
      </c>
    </row>
    <row r="8" ht="14.25" spans="1:16">
      <c r="A8" s="56"/>
      <c r="B8" s="57" t="s">
        <v>508</v>
      </c>
      <c r="C8" s="57">
        <v>20</v>
      </c>
      <c r="D8" s="57">
        <v>20</v>
      </c>
      <c r="E8" s="57">
        <v>20</v>
      </c>
      <c r="F8" s="57">
        <v>20</v>
      </c>
      <c r="G8" s="57">
        <v>20</v>
      </c>
      <c r="H8" s="60">
        <v>10</v>
      </c>
      <c r="I8" s="57">
        <v>20</v>
      </c>
      <c r="J8" s="57">
        <v>20</v>
      </c>
      <c r="K8" s="60">
        <v>10</v>
      </c>
      <c r="L8" s="66"/>
      <c r="M8" s="75"/>
      <c r="N8" s="76" t="s">
        <v>508</v>
      </c>
      <c r="O8" s="76" t="s">
        <v>363</v>
      </c>
      <c r="P8" s="77">
        <v>10</v>
      </c>
    </row>
    <row r="9" ht="14.25" spans="1:15">
      <c r="A9" s="56"/>
      <c r="B9" s="61" t="s">
        <v>500</v>
      </c>
      <c r="C9" s="62">
        <v>-2.966</v>
      </c>
      <c r="D9" s="62">
        <v>-1.884</v>
      </c>
      <c r="E9" s="62">
        <v>-1.083</v>
      </c>
      <c r="F9" s="62">
        <v>-0.282</v>
      </c>
      <c r="G9" s="62">
        <v>0.519</v>
      </c>
      <c r="H9" s="62">
        <v>1.22</v>
      </c>
      <c r="I9" s="57">
        <v>1.671</v>
      </c>
      <c r="J9" s="57">
        <v>2.272</v>
      </c>
      <c r="K9" s="57">
        <v>3.073</v>
      </c>
      <c r="L9" s="66"/>
      <c r="M9" s="75"/>
      <c r="N9" s="78" t="s">
        <v>500</v>
      </c>
      <c r="O9" s="79">
        <v>3.073</v>
      </c>
    </row>
    <row r="10" ht="14.25" spans="1:15">
      <c r="A10" s="56"/>
      <c r="B10" s="61" t="s">
        <v>503</v>
      </c>
      <c r="C10" s="61">
        <v>2.75</v>
      </c>
      <c r="D10" s="61">
        <v>2.75</v>
      </c>
      <c r="E10" s="61">
        <v>2.75</v>
      </c>
      <c r="F10" s="61">
        <v>2.75</v>
      </c>
      <c r="G10" s="61">
        <v>2.75</v>
      </c>
      <c r="H10" s="61">
        <v>2.75</v>
      </c>
      <c r="I10" s="61">
        <v>2.75</v>
      </c>
      <c r="J10" s="61">
        <v>2.75</v>
      </c>
      <c r="K10" s="61">
        <v>2.75</v>
      </c>
      <c r="L10" s="66"/>
      <c r="M10" s="75"/>
      <c r="N10" s="78" t="s">
        <v>503</v>
      </c>
      <c r="O10" s="80">
        <v>2.75</v>
      </c>
    </row>
    <row r="11" spans="1:13">
      <c r="A11" s="56"/>
      <c r="B11" s="57" t="s">
        <v>434</v>
      </c>
      <c r="C11" s="63">
        <f>C12-C9</f>
        <v>7.116</v>
      </c>
      <c r="D11" s="63">
        <f t="shared" ref="D11:K11" si="1">D12-D9</f>
        <v>6.034</v>
      </c>
      <c r="E11" s="63">
        <f t="shared" si="1"/>
        <v>5.233</v>
      </c>
      <c r="F11" s="63">
        <f t="shared" si="1"/>
        <v>4.432</v>
      </c>
      <c r="G11" s="63">
        <f t="shared" si="1"/>
        <v>3.631</v>
      </c>
      <c r="H11" s="63">
        <f t="shared" si="1"/>
        <v>2.93</v>
      </c>
      <c r="I11" s="63">
        <f t="shared" si="1"/>
        <v>2.479</v>
      </c>
      <c r="J11" s="63">
        <f t="shared" si="1"/>
        <v>1.878</v>
      </c>
      <c r="K11" s="63">
        <f t="shared" si="1"/>
        <v>1.077</v>
      </c>
      <c r="L11" s="66"/>
      <c r="M11" s="75"/>
    </row>
    <row r="12" ht="14.25" spans="1:15">
      <c r="A12" s="56"/>
      <c r="B12" s="61" t="s">
        <v>540</v>
      </c>
      <c r="C12" s="62">
        <v>4.15</v>
      </c>
      <c r="D12" s="62">
        <v>4.15</v>
      </c>
      <c r="E12" s="62">
        <v>4.15</v>
      </c>
      <c r="F12" s="62">
        <v>4.15</v>
      </c>
      <c r="G12" s="62">
        <v>4.15</v>
      </c>
      <c r="H12" s="62">
        <v>4.15</v>
      </c>
      <c r="I12" s="62">
        <v>4.15</v>
      </c>
      <c r="J12" s="62">
        <v>4.15</v>
      </c>
      <c r="K12" s="62">
        <v>4.15</v>
      </c>
      <c r="L12" s="66"/>
      <c r="M12" s="75"/>
      <c r="N12" s="78" t="s">
        <v>505</v>
      </c>
      <c r="O12" s="81">
        <v>1.077</v>
      </c>
    </row>
    <row r="13" spans="1:13">
      <c r="A13" s="56"/>
      <c r="B13" s="57" t="s">
        <v>512</v>
      </c>
      <c r="C13" s="63">
        <v>1.87</v>
      </c>
      <c r="D13" s="63">
        <v>1.87</v>
      </c>
      <c r="E13" s="63">
        <v>1.87</v>
      </c>
      <c r="F13" s="63">
        <v>1.87</v>
      </c>
      <c r="G13" s="63">
        <v>1.87</v>
      </c>
      <c r="H13" s="63">
        <v>1.87</v>
      </c>
      <c r="I13" s="63">
        <v>1.87</v>
      </c>
      <c r="J13" s="63">
        <v>1.87</v>
      </c>
      <c r="K13" s="63">
        <v>1.87</v>
      </c>
      <c r="L13" s="66"/>
      <c r="M13" s="75"/>
    </row>
    <row r="14" spans="1:13">
      <c r="A14" s="56"/>
      <c r="B14" s="57" t="s">
        <v>517</v>
      </c>
      <c r="C14" s="63">
        <v>1.16</v>
      </c>
      <c r="D14" s="63">
        <v>1.16</v>
      </c>
      <c r="E14" s="63">
        <v>1.16</v>
      </c>
      <c r="F14" s="63">
        <v>1.16</v>
      </c>
      <c r="G14" s="63">
        <v>1.16</v>
      </c>
      <c r="H14" s="63">
        <v>1.16</v>
      </c>
      <c r="I14" s="63">
        <v>1.16</v>
      </c>
      <c r="J14" s="63">
        <v>1.16</v>
      </c>
      <c r="K14" s="63">
        <v>1.16</v>
      </c>
      <c r="L14" s="66"/>
      <c r="M14" s="75"/>
    </row>
    <row r="15" spans="1:13">
      <c r="A15" s="56"/>
      <c r="B15" s="64" t="s">
        <v>541</v>
      </c>
      <c r="C15" s="65">
        <v>11.3</v>
      </c>
      <c r="D15" s="65">
        <v>11.1</v>
      </c>
      <c r="E15" s="65">
        <v>10.3</v>
      </c>
      <c r="F15" s="65">
        <v>9.5</v>
      </c>
      <c r="G15" s="65">
        <v>8.7</v>
      </c>
      <c r="H15" s="65">
        <v>7.7</v>
      </c>
      <c r="I15" s="65">
        <v>7.5</v>
      </c>
      <c r="J15" s="65">
        <v>7</v>
      </c>
      <c r="K15" s="65">
        <v>5.9</v>
      </c>
      <c r="L15" s="66"/>
      <c r="M15" s="75"/>
    </row>
    <row r="16" spans="1:13">
      <c r="A16" s="56"/>
      <c r="B16" s="66"/>
      <c r="C16" s="63">
        <v>12</v>
      </c>
      <c r="D16" s="63">
        <v>12</v>
      </c>
      <c r="E16" s="63">
        <v>11</v>
      </c>
      <c r="F16" s="63">
        <v>10</v>
      </c>
      <c r="G16" s="63">
        <v>9</v>
      </c>
      <c r="H16" s="63">
        <v>8</v>
      </c>
      <c r="I16" s="63">
        <v>8</v>
      </c>
      <c r="J16" s="63">
        <v>7</v>
      </c>
      <c r="K16" s="63">
        <v>6</v>
      </c>
      <c r="L16" s="66"/>
      <c r="M16" s="75"/>
    </row>
    <row r="17" spans="1:13">
      <c r="A17" s="67"/>
      <c r="B17" s="68"/>
      <c r="C17" s="68"/>
      <c r="D17" s="68"/>
      <c r="E17" s="68"/>
      <c r="F17" s="68"/>
      <c r="G17" s="68"/>
      <c r="H17" s="68"/>
      <c r="I17" s="68"/>
      <c r="J17" s="68"/>
      <c r="K17" s="68"/>
      <c r="L17" s="68"/>
      <c r="M17" s="82"/>
    </row>
    <row r="18" spans="1:13">
      <c r="A18" s="56"/>
      <c r="B18" s="69"/>
      <c r="C18" s="69" t="s">
        <v>26</v>
      </c>
      <c r="D18" s="69" t="s">
        <v>27</v>
      </c>
      <c r="E18" s="69" t="s">
        <v>28</v>
      </c>
      <c r="F18" s="69" t="s">
        <v>29</v>
      </c>
      <c r="G18" s="69" t="s">
        <v>30</v>
      </c>
      <c r="H18" s="69" t="s">
        <v>31</v>
      </c>
      <c r="I18" s="69" t="s">
        <v>32</v>
      </c>
      <c r="J18" s="69"/>
      <c r="K18" s="66"/>
      <c r="L18" s="83" t="s">
        <v>94</v>
      </c>
      <c r="M18" s="75"/>
    </row>
    <row r="19" spans="1:13">
      <c r="A19" s="56"/>
      <c r="B19" s="57" t="s">
        <v>498</v>
      </c>
      <c r="C19" s="59">
        <v>0.0008</v>
      </c>
      <c r="D19" s="59">
        <v>0.0008</v>
      </c>
      <c r="E19" s="59">
        <v>0.0008</v>
      </c>
      <c r="F19" s="59">
        <v>0.3456</v>
      </c>
      <c r="G19" s="59">
        <v>0.3456</v>
      </c>
      <c r="H19" s="59">
        <v>0.0007</v>
      </c>
      <c r="I19" s="59">
        <v>0.0007</v>
      </c>
      <c r="J19" s="69"/>
      <c r="K19" s="84">
        <v>6e-5</v>
      </c>
      <c r="L19" s="85">
        <f>K19*24*36</f>
        <v>0.05184</v>
      </c>
      <c r="M19" s="82">
        <v>2</v>
      </c>
    </row>
    <row r="20" spans="1:13">
      <c r="A20" s="56"/>
      <c r="B20" s="57" t="s">
        <v>502</v>
      </c>
      <c r="C20" s="59">
        <v>0.15</v>
      </c>
      <c r="D20" s="59">
        <v>0.15</v>
      </c>
      <c r="E20" s="59">
        <v>0.15</v>
      </c>
      <c r="F20" s="59">
        <v>0.15</v>
      </c>
      <c r="G20" s="59">
        <v>0.15</v>
      </c>
      <c r="H20" s="59">
        <v>0.15</v>
      </c>
      <c r="I20" s="59">
        <v>0.15</v>
      </c>
      <c r="J20" s="69"/>
      <c r="K20" s="84">
        <v>7.7e-7</v>
      </c>
      <c r="L20" s="85">
        <f t="shared" ref="L20:L24" si="2">K20*24*36</f>
        <v>0.00066528</v>
      </c>
      <c r="M20" s="86" t="s">
        <v>542</v>
      </c>
    </row>
    <row r="21" spans="1:13">
      <c r="A21" s="56"/>
      <c r="B21" s="57" t="s">
        <v>504</v>
      </c>
      <c r="C21" s="57">
        <v>1.5</v>
      </c>
      <c r="D21" s="57">
        <v>1.5</v>
      </c>
      <c r="E21" s="57">
        <v>1.5</v>
      </c>
      <c r="F21" s="57">
        <v>1.5</v>
      </c>
      <c r="G21" s="57">
        <v>1.5</v>
      </c>
      <c r="H21" s="57">
        <v>1.5</v>
      </c>
      <c r="I21" s="57">
        <v>1.5</v>
      </c>
      <c r="J21" s="69"/>
      <c r="K21" s="84">
        <v>0.0004</v>
      </c>
      <c r="L21" s="85">
        <f t="shared" si="2"/>
        <v>0.3456</v>
      </c>
      <c r="M21" s="86" t="s">
        <v>543</v>
      </c>
    </row>
    <row r="22" spans="1:13">
      <c r="A22" s="56"/>
      <c r="B22" s="57" t="s">
        <v>506</v>
      </c>
      <c r="C22" s="57">
        <v>41.3</v>
      </c>
      <c r="D22" s="57">
        <v>41.3</v>
      </c>
      <c r="E22" s="57">
        <v>41.3</v>
      </c>
      <c r="F22" s="57">
        <v>41.3</v>
      </c>
      <c r="G22" s="57">
        <v>41.3</v>
      </c>
      <c r="H22" s="57">
        <v>41.3</v>
      </c>
      <c r="I22" s="57">
        <v>41.3</v>
      </c>
      <c r="J22" s="69"/>
      <c r="K22" s="84">
        <v>9e-7</v>
      </c>
      <c r="L22" s="85">
        <f t="shared" si="2"/>
        <v>0.0007776</v>
      </c>
      <c r="M22" s="86" t="s">
        <v>544</v>
      </c>
    </row>
    <row r="23" spans="1:13">
      <c r="A23" s="56"/>
      <c r="B23" s="57" t="s">
        <v>508</v>
      </c>
      <c r="C23" s="57">
        <v>20</v>
      </c>
      <c r="D23" s="57">
        <v>20</v>
      </c>
      <c r="E23" s="57">
        <v>20</v>
      </c>
      <c r="F23" s="57">
        <v>20</v>
      </c>
      <c r="G23" s="57">
        <v>20</v>
      </c>
      <c r="H23" s="57">
        <v>20</v>
      </c>
      <c r="I23" s="60">
        <v>10</v>
      </c>
      <c r="J23" s="69"/>
      <c r="K23" s="84">
        <v>2e-8</v>
      </c>
      <c r="L23" s="87">
        <f t="shared" si="2"/>
        <v>1.728e-5</v>
      </c>
      <c r="M23" s="86" t="s">
        <v>116</v>
      </c>
    </row>
    <row r="24" spans="1:13">
      <c r="A24" s="56"/>
      <c r="B24" s="61" t="s">
        <v>500</v>
      </c>
      <c r="C24" s="62">
        <v>-1.748</v>
      </c>
      <c r="D24" s="62">
        <v>-0.902</v>
      </c>
      <c r="E24" s="62">
        <v>-0.101</v>
      </c>
      <c r="F24" s="62">
        <v>0.7</v>
      </c>
      <c r="G24" s="62">
        <v>1.501</v>
      </c>
      <c r="H24" s="62">
        <v>2.202</v>
      </c>
      <c r="I24" s="62">
        <v>2.903</v>
      </c>
      <c r="J24" s="69"/>
      <c r="K24" s="84">
        <v>2e-8</v>
      </c>
      <c r="L24" s="87">
        <f t="shared" si="2"/>
        <v>1.728e-5</v>
      </c>
      <c r="M24" s="86" t="s">
        <v>545</v>
      </c>
    </row>
    <row r="25" spans="1:13">
      <c r="A25" s="56"/>
      <c r="B25" s="61" t="s">
        <v>503</v>
      </c>
      <c r="C25" s="61">
        <v>0.81</v>
      </c>
      <c r="D25" s="61">
        <v>0.81</v>
      </c>
      <c r="E25" s="61">
        <v>0.81</v>
      </c>
      <c r="F25" s="61">
        <v>2.75</v>
      </c>
      <c r="G25" s="61">
        <v>2.75</v>
      </c>
      <c r="H25" s="61">
        <v>2.75</v>
      </c>
      <c r="I25" s="61">
        <v>2.75</v>
      </c>
      <c r="J25" s="69"/>
      <c r="K25" s="66"/>
      <c r="L25" s="66"/>
      <c r="M25" s="75"/>
    </row>
    <row r="26" spans="1:13">
      <c r="A26" s="56"/>
      <c r="B26" s="57" t="s">
        <v>434</v>
      </c>
      <c r="C26" s="63">
        <f>C27-C24</f>
        <v>6.175</v>
      </c>
      <c r="D26" s="63">
        <f t="shared" ref="D26:I26" si="3">D27-D24</f>
        <v>5.329</v>
      </c>
      <c r="E26" s="63">
        <f t="shared" si="3"/>
        <v>4.528</v>
      </c>
      <c r="F26" s="63">
        <f t="shared" si="3"/>
        <v>3.727</v>
      </c>
      <c r="G26" s="63">
        <f t="shared" si="3"/>
        <v>2.926</v>
      </c>
      <c r="H26" s="63">
        <f t="shared" si="3"/>
        <v>2.225</v>
      </c>
      <c r="I26" s="63">
        <f t="shared" si="3"/>
        <v>1.524</v>
      </c>
      <c r="J26" s="69"/>
      <c r="K26" s="66"/>
      <c r="L26" s="66"/>
      <c r="M26" s="75"/>
    </row>
    <row r="27" spans="1:13">
      <c r="A27" s="56"/>
      <c r="B27" s="61" t="s">
        <v>540</v>
      </c>
      <c r="C27" s="62">
        <v>4.427</v>
      </c>
      <c r="D27" s="62">
        <v>4.427</v>
      </c>
      <c r="E27" s="62">
        <v>4.427</v>
      </c>
      <c r="F27" s="62">
        <v>4.427</v>
      </c>
      <c r="G27" s="62">
        <v>4.427</v>
      </c>
      <c r="H27" s="62">
        <v>4.427</v>
      </c>
      <c r="I27" s="62">
        <v>4.427</v>
      </c>
      <c r="J27" s="69"/>
      <c r="K27" s="66"/>
      <c r="L27" s="66"/>
      <c r="M27" s="75"/>
    </row>
    <row r="28" spans="1:13">
      <c r="A28" s="56"/>
      <c r="B28" s="57" t="s">
        <v>512</v>
      </c>
      <c r="C28" s="63">
        <v>1.85</v>
      </c>
      <c r="D28" s="63">
        <v>1.85</v>
      </c>
      <c r="E28" s="63">
        <v>1.85</v>
      </c>
      <c r="F28" s="63">
        <v>1.85</v>
      </c>
      <c r="G28" s="63">
        <v>1.85</v>
      </c>
      <c r="H28" s="63">
        <v>1.85</v>
      </c>
      <c r="I28" s="63">
        <v>1.85</v>
      </c>
      <c r="J28" s="69"/>
      <c r="K28" s="66"/>
      <c r="L28" s="66"/>
      <c r="M28" s="75"/>
    </row>
    <row r="29" spans="1:13">
      <c r="A29" s="56"/>
      <c r="B29" s="57" t="s">
        <v>517</v>
      </c>
      <c r="C29" s="63">
        <v>1.17</v>
      </c>
      <c r="D29" s="63">
        <v>1.17</v>
      </c>
      <c r="E29" s="63">
        <v>1.17</v>
      </c>
      <c r="F29" s="63">
        <v>1.17</v>
      </c>
      <c r="G29" s="63">
        <v>1.17</v>
      </c>
      <c r="H29" s="63">
        <v>1.17</v>
      </c>
      <c r="I29" s="63">
        <v>1.17</v>
      </c>
      <c r="J29" s="69"/>
      <c r="K29" s="66"/>
      <c r="L29" s="66"/>
      <c r="M29" s="75"/>
    </row>
    <row r="30" spans="1:13">
      <c r="A30" s="56"/>
      <c r="B30" s="64" t="s">
        <v>541</v>
      </c>
      <c r="C30" s="65">
        <v>11</v>
      </c>
      <c r="D30" s="65">
        <v>10.1</v>
      </c>
      <c r="E30" s="65">
        <v>9.5</v>
      </c>
      <c r="F30" s="65">
        <v>8.5</v>
      </c>
      <c r="G30" s="65">
        <v>7.7</v>
      </c>
      <c r="H30" s="65">
        <v>7</v>
      </c>
      <c r="I30" s="63">
        <v>6</v>
      </c>
      <c r="J30" s="69"/>
      <c r="K30" s="66"/>
      <c r="L30" s="66"/>
      <c r="M30" s="75"/>
    </row>
    <row r="31" ht="14.25" spans="1:13">
      <c r="A31" s="70"/>
      <c r="B31" s="71"/>
      <c r="C31" s="72">
        <v>12</v>
      </c>
      <c r="D31" s="72">
        <v>11</v>
      </c>
      <c r="E31" s="72">
        <v>10</v>
      </c>
      <c r="F31" s="72">
        <v>9</v>
      </c>
      <c r="G31" s="72">
        <v>8</v>
      </c>
      <c r="H31" s="72">
        <v>7</v>
      </c>
      <c r="I31" s="72">
        <v>6</v>
      </c>
      <c r="J31" s="88"/>
      <c r="K31" s="71"/>
      <c r="L31" s="71"/>
      <c r="M31" s="89"/>
    </row>
  </sheetData>
  <mergeCells count="2">
    <mergeCell ref="A17:M17"/>
    <mergeCell ref="J18:J31"/>
  </mergeCells>
  <printOptions horizontalCentered="1" verticalCentered="1"/>
  <pageMargins left="0.708661417322835" right="0.708661417322835" top="0.748031496062992" bottom="0.748031496062992" header="0.31496062992126" footer="0.31496062992126"/>
  <pageSetup paperSize="9" orientation="landscape"/>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T92"/>
  <sheetViews>
    <sheetView topLeftCell="A7" workbookViewId="0">
      <selection activeCell="M21" sqref="M21"/>
    </sheetView>
  </sheetViews>
  <sheetFormatPr defaultColWidth="9" defaultRowHeight="13.5"/>
  <sheetData>
    <row r="1" ht="14.25"/>
    <row r="2" spans="2:9">
      <c r="B2" s="6" t="s">
        <v>1</v>
      </c>
      <c r="C2" s="7" t="s">
        <v>380</v>
      </c>
      <c r="D2" s="7" t="s">
        <v>546</v>
      </c>
      <c r="E2" s="8" t="s">
        <v>547</v>
      </c>
      <c r="F2" s="7" t="s">
        <v>548</v>
      </c>
      <c r="G2" s="7" t="s">
        <v>549</v>
      </c>
      <c r="H2" s="7" t="s">
        <v>550</v>
      </c>
      <c r="I2" s="7" t="s">
        <v>408</v>
      </c>
    </row>
    <row r="3" spans="2:9">
      <c r="B3" s="9">
        <v>1</v>
      </c>
      <c r="C3" s="10" t="s">
        <v>551</v>
      </c>
      <c r="D3" s="11">
        <v>3.6</v>
      </c>
      <c r="E3" s="12">
        <v>4.4</v>
      </c>
      <c r="F3" s="12">
        <f t="shared" ref="F3:F6" si="0">D3+E3</f>
        <v>8</v>
      </c>
      <c r="G3" s="13">
        <f t="shared" ref="G3:G6" si="1">ROUND(F3+2,0)</f>
        <v>10</v>
      </c>
      <c r="H3" s="13">
        <v>44</v>
      </c>
      <c r="I3" s="12">
        <f t="shared" ref="I3:I6" si="2">G3*H3</f>
        <v>440</v>
      </c>
    </row>
    <row r="4" spans="2:9">
      <c r="B4" s="9">
        <v>2</v>
      </c>
      <c r="C4" s="10" t="s">
        <v>552</v>
      </c>
      <c r="D4" s="11">
        <v>3.6</v>
      </c>
      <c r="E4" s="12">
        <v>4.4</v>
      </c>
      <c r="F4" s="12">
        <f t="shared" si="0"/>
        <v>8</v>
      </c>
      <c r="G4" s="13">
        <f t="shared" si="1"/>
        <v>10</v>
      </c>
      <c r="H4" s="13">
        <v>14</v>
      </c>
      <c r="I4" s="12">
        <f t="shared" si="2"/>
        <v>140</v>
      </c>
    </row>
    <row r="5" spans="2:9">
      <c r="B5" s="9">
        <v>3</v>
      </c>
      <c r="C5" s="10" t="s">
        <v>553</v>
      </c>
      <c r="D5" s="11">
        <v>4.4</v>
      </c>
      <c r="E5" s="12">
        <v>5.6</v>
      </c>
      <c r="F5" s="12">
        <f t="shared" si="0"/>
        <v>10</v>
      </c>
      <c r="G5" s="13">
        <f t="shared" si="1"/>
        <v>12</v>
      </c>
      <c r="H5" s="13">
        <v>13</v>
      </c>
      <c r="I5" s="12">
        <f t="shared" si="2"/>
        <v>156</v>
      </c>
    </row>
    <row r="6" spans="2:9">
      <c r="B6" s="9">
        <v>4</v>
      </c>
      <c r="C6" s="10" t="s">
        <v>554</v>
      </c>
      <c r="D6" s="11">
        <v>4.6</v>
      </c>
      <c r="E6" s="12">
        <v>6.4</v>
      </c>
      <c r="F6" s="12">
        <f t="shared" si="0"/>
        <v>11</v>
      </c>
      <c r="G6" s="13">
        <f t="shared" si="1"/>
        <v>13</v>
      </c>
      <c r="H6" s="13">
        <v>17</v>
      </c>
      <c r="I6" s="12">
        <f t="shared" si="2"/>
        <v>221</v>
      </c>
    </row>
    <row r="7" spans="2:9">
      <c r="B7" s="14">
        <v>5</v>
      </c>
      <c r="C7" s="15" t="s">
        <v>555</v>
      </c>
      <c r="D7" s="11">
        <v>0</v>
      </c>
      <c r="E7" s="12">
        <v>0</v>
      </c>
      <c r="F7" s="12">
        <v>0</v>
      </c>
      <c r="G7" s="13">
        <v>0</v>
      </c>
      <c r="H7" s="13">
        <v>0</v>
      </c>
      <c r="I7" s="12">
        <v>0</v>
      </c>
    </row>
    <row r="8" spans="2:9">
      <c r="B8" s="14">
        <v>6</v>
      </c>
      <c r="C8" s="15" t="s">
        <v>556</v>
      </c>
      <c r="D8" s="11">
        <v>0</v>
      </c>
      <c r="E8" s="12">
        <v>0</v>
      </c>
      <c r="F8" s="12">
        <v>0</v>
      </c>
      <c r="G8" s="13">
        <v>0</v>
      </c>
      <c r="H8" s="13">
        <v>0</v>
      </c>
      <c r="I8" s="12">
        <v>0</v>
      </c>
    </row>
    <row r="9" spans="2:9">
      <c r="B9" s="14">
        <v>7</v>
      </c>
      <c r="C9" s="15" t="s">
        <v>557</v>
      </c>
      <c r="D9" s="11">
        <v>0</v>
      </c>
      <c r="E9" s="12">
        <v>0</v>
      </c>
      <c r="F9" s="12">
        <v>0</v>
      </c>
      <c r="G9" s="13">
        <v>0</v>
      </c>
      <c r="H9" s="13">
        <v>0</v>
      </c>
      <c r="I9" s="12">
        <v>0</v>
      </c>
    </row>
    <row r="10" spans="2:9">
      <c r="B10" s="9">
        <v>8</v>
      </c>
      <c r="C10" s="10" t="s">
        <v>558</v>
      </c>
      <c r="D10" s="11">
        <v>8.6</v>
      </c>
      <c r="E10" s="12">
        <v>11.2</v>
      </c>
      <c r="F10" s="12">
        <f t="shared" ref="F10:F18" si="3">D10+E10</f>
        <v>19.8</v>
      </c>
      <c r="G10" s="13">
        <f t="shared" ref="G10:G18" si="4">ROUND(F10+2,0)</f>
        <v>22</v>
      </c>
      <c r="H10" s="13">
        <v>12</v>
      </c>
      <c r="I10" s="12">
        <f t="shared" ref="I10:I18" si="5">G10*H10</f>
        <v>264</v>
      </c>
    </row>
    <row r="11" spans="2:9">
      <c r="B11" s="9">
        <v>9</v>
      </c>
      <c r="C11" s="10" t="s">
        <v>559</v>
      </c>
      <c r="D11" s="11">
        <v>8</v>
      </c>
      <c r="E11" s="12">
        <v>10.4</v>
      </c>
      <c r="F11" s="12">
        <f t="shared" si="3"/>
        <v>18.4</v>
      </c>
      <c r="G11" s="13">
        <f t="shared" si="4"/>
        <v>20</v>
      </c>
      <c r="H11" s="13">
        <v>13</v>
      </c>
      <c r="I11" s="12">
        <f t="shared" si="5"/>
        <v>260</v>
      </c>
    </row>
    <row r="12" spans="2:9">
      <c r="B12" s="9">
        <v>10</v>
      </c>
      <c r="C12" s="10" t="s">
        <v>560</v>
      </c>
      <c r="D12" s="11">
        <v>7.4</v>
      </c>
      <c r="E12" s="12">
        <v>9.6</v>
      </c>
      <c r="F12" s="12">
        <f t="shared" si="3"/>
        <v>17</v>
      </c>
      <c r="G12" s="13">
        <f t="shared" si="4"/>
        <v>19</v>
      </c>
      <c r="H12" s="13">
        <v>13</v>
      </c>
      <c r="I12" s="12">
        <f t="shared" si="5"/>
        <v>247</v>
      </c>
    </row>
    <row r="13" spans="2:9">
      <c r="B13" s="9">
        <v>11</v>
      </c>
      <c r="C13" s="10" t="s">
        <v>561</v>
      </c>
      <c r="D13" s="11">
        <v>7</v>
      </c>
      <c r="E13" s="12">
        <v>9.1</v>
      </c>
      <c r="F13" s="12">
        <f t="shared" si="3"/>
        <v>16.1</v>
      </c>
      <c r="G13" s="13">
        <f t="shared" si="4"/>
        <v>18</v>
      </c>
      <c r="H13" s="13">
        <v>13</v>
      </c>
      <c r="I13" s="12">
        <f t="shared" si="5"/>
        <v>234</v>
      </c>
    </row>
    <row r="14" spans="2:9">
      <c r="B14" s="9">
        <v>12</v>
      </c>
      <c r="C14" s="10" t="s">
        <v>562</v>
      </c>
      <c r="D14" s="11">
        <v>6.8</v>
      </c>
      <c r="E14" s="12">
        <v>8.8</v>
      </c>
      <c r="F14" s="12">
        <f t="shared" si="3"/>
        <v>15.6</v>
      </c>
      <c r="G14" s="13">
        <f t="shared" si="4"/>
        <v>18</v>
      </c>
      <c r="H14" s="13">
        <v>13</v>
      </c>
      <c r="I14" s="12">
        <f t="shared" si="5"/>
        <v>234</v>
      </c>
    </row>
    <row r="15" spans="2:9">
      <c r="B15" s="9">
        <v>13</v>
      </c>
      <c r="C15" s="10" t="s">
        <v>563</v>
      </c>
      <c r="D15" s="11">
        <v>7</v>
      </c>
      <c r="E15" s="12">
        <v>9.1</v>
      </c>
      <c r="F15" s="12">
        <f t="shared" si="3"/>
        <v>16.1</v>
      </c>
      <c r="G15" s="13">
        <f t="shared" si="4"/>
        <v>18</v>
      </c>
      <c r="H15" s="13">
        <v>13</v>
      </c>
      <c r="I15" s="12">
        <f t="shared" si="5"/>
        <v>234</v>
      </c>
    </row>
    <row r="16" spans="2:9">
      <c r="B16" s="9">
        <v>14</v>
      </c>
      <c r="C16" s="10" t="s">
        <v>564</v>
      </c>
      <c r="D16" s="11">
        <v>4.6</v>
      </c>
      <c r="E16" s="12">
        <v>6</v>
      </c>
      <c r="F16" s="12">
        <f t="shared" si="3"/>
        <v>10.6</v>
      </c>
      <c r="G16" s="13">
        <f t="shared" si="4"/>
        <v>13</v>
      </c>
      <c r="H16" s="13">
        <v>13</v>
      </c>
      <c r="I16" s="12">
        <f t="shared" si="5"/>
        <v>169</v>
      </c>
    </row>
    <row r="17" spans="2:9">
      <c r="B17" s="9">
        <v>15</v>
      </c>
      <c r="C17" s="10" t="s">
        <v>565</v>
      </c>
      <c r="D17" s="11">
        <v>3.5</v>
      </c>
      <c r="E17" s="12">
        <v>4.5</v>
      </c>
      <c r="F17" s="12">
        <f t="shared" si="3"/>
        <v>8</v>
      </c>
      <c r="G17" s="13">
        <f t="shared" si="4"/>
        <v>10</v>
      </c>
      <c r="H17" s="13">
        <v>13</v>
      </c>
      <c r="I17" s="12">
        <f t="shared" si="5"/>
        <v>130</v>
      </c>
    </row>
    <row r="18" spans="2:9">
      <c r="B18" s="9">
        <v>16</v>
      </c>
      <c r="C18" s="10" t="s">
        <v>566</v>
      </c>
      <c r="D18" s="11">
        <v>3.7</v>
      </c>
      <c r="E18" s="12">
        <v>4.8</v>
      </c>
      <c r="F18" s="12">
        <f t="shared" si="3"/>
        <v>8.5</v>
      </c>
      <c r="G18" s="13">
        <f t="shared" si="4"/>
        <v>11</v>
      </c>
      <c r="H18" s="13">
        <v>32</v>
      </c>
      <c r="I18" s="12">
        <f t="shared" si="5"/>
        <v>352</v>
      </c>
    </row>
    <row r="19" spans="2:9">
      <c r="B19" s="9"/>
      <c r="C19" s="10"/>
      <c r="D19" s="11"/>
      <c r="E19" s="12"/>
      <c r="F19" s="12"/>
      <c r="G19" s="13"/>
      <c r="H19" s="13"/>
      <c r="I19" s="12"/>
    </row>
    <row r="20" spans="2:9">
      <c r="B20" s="9">
        <v>17</v>
      </c>
      <c r="C20" s="10" t="s">
        <v>567</v>
      </c>
      <c r="D20" s="11">
        <v>3.2</v>
      </c>
      <c r="E20" s="12">
        <v>4.8</v>
      </c>
      <c r="F20" s="12">
        <f t="shared" ref="F20:F23" si="6">D20+E20</f>
        <v>8</v>
      </c>
      <c r="G20" s="13">
        <f t="shared" ref="G20:G23" si="7">ROUND(F20+2,0)</f>
        <v>10</v>
      </c>
      <c r="H20" s="13">
        <v>45</v>
      </c>
      <c r="I20" s="12">
        <f t="shared" ref="I20:I23" si="8">G20*H20</f>
        <v>450</v>
      </c>
    </row>
    <row r="21" spans="2:9">
      <c r="B21" s="9">
        <v>18</v>
      </c>
      <c r="C21" s="10" t="s">
        <v>568</v>
      </c>
      <c r="D21" s="11">
        <v>4.1</v>
      </c>
      <c r="E21" s="12">
        <v>5.3</v>
      </c>
      <c r="F21" s="12">
        <f t="shared" si="6"/>
        <v>9.4</v>
      </c>
      <c r="G21" s="13">
        <f t="shared" si="7"/>
        <v>11</v>
      </c>
      <c r="H21" s="13">
        <v>12</v>
      </c>
      <c r="I21" s="12">
        <f t="shared" si="8"/>
        <v>132</v>
      </c>
    </row>
    <row r="22" spans="2:9">
      <c r="B22" s="9">
        <v>19</v>
      </c>
      <c r="C22" s="10" t="s">
        <v>569</v>
      </c>
      <c r="D22" s="11">
        <v>4.2</v>
      </c>
      <c r="E22" s="12">
        <v>5.8</v>
      </c>
      <c r="F22" s="12">
        <f t="shared" si="6"/>
        <v>10</v>
      </c>
      <c r="G22" s="13">
        <f t="shared" si="7"/>
        <v>12</v>
      </c>
      <c r="H22" s="13">
        <v>14</v>
      </c>
      <c r="I22" s="12">
        <f t="shared" si="8"/>
        <v>168</v>
      </c>
    </row>
    <row r="23" spans="2:9">
      <c r="B23" s="9">
        <v>20</v>
      </c>
      <c r="C23" s="10" t="s">
        <v>570</v>
      </c>
      <c r="D23" s="11">
        <v>4.3</v>
      </c>
      <c r="E23" s="12">
        <v>5.7</v>
      </c>
      <c r="F23" s="12">
        <f t="shared" si="6"/>
        <v>10</v>
      </c>
      <c r="G23" s="13">
        <f t="shared" si="7"/>
        <v>12</v>
      </c>
      <c r="H23" s="13">
        <v>17</v>
      </c>
      <c r="I23" s="12">
        <f t="shared" si="8"/>
        <v>204</v>
      </c>
    </row>
    <row r="24" spans="2:9">
      <c r="B24" s="14">
        <v>21</v>
      </c>
      <c r="C24" s="15" t="s">
        <v>571</v>
      </c>
      <c r="D24" s="11"/>
      <c r="E24" s="12"/>
      <c r="F24" s="12"/>
      <c r="G24" s="13"/>
      <c r="H24" s="13"/>
      <c r="I24" s="12"/>
    </row>
    <row r="25" spans="2:9">
      <c r="B25" s="14">
        <v>22</v>
      </c>
      <c r="C25" s="15" t="s">
        <v>572</v>
      </c>
      <c r="D25" s="11"/>
      <c r="E25" s="12"/>
      <c r="F25" s="12"/>
      <c r="G25" s="13"/>
      <c r="H25" s="13"/>
      <c r="I25" s="12"/>
    </row>
    <row r="26" spans="2:9">
      <c r="B26" s="14">
        <v>23</v>
      </c>
      <c r="C26" s="15" t="s">
        <v>573</v>
      </c>
      <c r="D26" s="11"/>
      <c r="E26" s="12"/>
      <c r="F26" s="12"/>
      <c r="G26" s="13"/>
      <c r="H26" s="13"/>
      <c r="I26" s="12"/>
    </row>
    <row r="27" spans="2:9">
      <c r="B27" s="9">
        <v>24</v>
      </c>
      <c r="C27" s="10" t="s">
        <v>574</v>
      </c>
      <c r="D27" s="11">
        <v>8.5</v>
      </c>
      <c r="E27" s="12">
        <v>11</v>
      </c>
      <c r="F27" s="12">
        <f t="shared" ref="F27:F35" si="9">D27+E27</f>
        <v>19.5</v>
      </c>
      <c r="G27" s="13">
        <f t="shared" ref="G27:G35" si="10">ROUND(F27+2,0)</f>
        <v>22</v>
      </c>
      <c r="H27" s="13">
        <v>11</v>
      </c>
      <c r="I27" s="12">
        <f t="shared" ref="I27:I35" si="11">G27*H27</f>
        <v>242</v>
      </c>
    </row>
    <row r="28" spans="2:9">
      <c r="B28" s="9">
        <v>25</v>
      </c>
      <c r="C28" s="10" t="s">
        <v>575</v>
      </c>
      <c r="D28" s="11">
        <v>7.9</v>
      </c>
      <c r="E28" s="12">
        <v>10.1</v>
      </c>
      <c r="F28" s="12">
        <f t="shared" si="9"/>
        <v>18</v>
      </c>
      <c r="G28" s="13">
        <f t="shared" si="10"/>
        <v>20</v>
      </c>
      <c r="H28" s="13">
        <v>14</v>
      </c>
      <c r="I28" s="12">
        <f t="shared" si="11"/>
        <v>280</v>
      </c>
    </row>
    <row r="29" spans="2:9">
      <c r="B29" s="9">
        <v>26</v>
      </c>
      <c r="C29" s="10" t="s">
        <v>576</v>
      </c>
      <c r="D29" s="11">
        <v>7.2</v>
      </c>
      <c r="E29" s="12">
        <v>9.4</v>
      </c>
      <c r="F29" s="12">
        <f t="shared" si="9"/>
        <v>16.6</v>
      </c>
      <c r="G29" s="13">
        <f t="shared" si="10"/>
        <v>19</v>
      </c>
      <c r="H29" s="13">
        <v>13</v>
      </c>
      <c r="I29" s="12">
        <f t="shared" si="11"/>
        <v>247</v>
      </c>
    </row>
    <row r="30" spans="2:9">
      <c r="B30" s="9">
        <v>27</v>
      </c>
      <c r="C30" s="10" t="s">
        <v>577</v>
      </c>
      <c r="D30" s="11">
        <v>6.7</v>
      </c>
      <c r="E30" s="12">
        <v>8.7</v>
      </c>
      <c r="F30" s="12">
        <f t="shared" si="9"/>
        <v>15.4</v>
      </c>
      <c r="G30" s="13">
        <f t="shared" si="10"/>
        <v>17</v>
      </c>
      <c r="H30" s="13">
        <v>14</v>
      </c>
      <c r="I30" s="12">
        <f t="shared" si="11"/>
        <v>238</v>
      </c>
    </row>
    <row r="31" spans="2:9">
      <c r="B31" s="9">
        <v>28</v>
      </c>
      <c r="C31" s="10" t="s">
        <v>578</v>
      </c>
      <c r="D31" s="11">
        <v>6.4</v>
      </c>
      <c r="E31" s="12">
        <v>8.3</v>
      </c>
      <c r="F31" s="12">
        <f t="shared" si="9"/>
        <v>14.7</v>
      </c>
      <c r="G31" s="13">
        <f t="shared" si="10"/>
        <v>17</v>
      </c>
      <c r="H31" s="13">
        <v>14</v>
      </c>
      <c r="I31" s="12">
        <f t="shared" si="11"/>
        <v>238</v>
      </c>
    </row>
    <row r="32" spans="2:9">
      <c r="B32" s="9">
        <v>29</v>
      </c>
      <c r="C32" s="10" t="s">
        <v>579</v>
      </c>
      <c r="D32" s="11">
        <v>6.6</v>
      </c>
      <c r="E32" s="16">
        <v>8.5</v>
      </c>
      <c r="F32" s="12">
        <f t="shared" si="9"/>
        <v>15.1</v>
      </c>
      <c r="G32" s="13">
        <f t="shared" si="10"/>
        <v>17</v>
      </c>
      <c r="H32" s="13">
        <v>13</v>
      </c>
      <c r="I32" s="12">
        <f t="shared" si="11"/>
        <v>221</v>
      </c>
    </row>
    <row r="33" spans="2:9">
      <c r="B33" s="9">
        <v>30</v>
      </c>
      <c r="C33" s="10" t="s">
        <v>580</v>
      </c>
      <c r="D33" s="11">
        <v>4.6</v>
      </c>
      <c r="E33" s="12">
        <v>6</v>
      </c>
      <c r="F33" s="12">
        <f t="shared" si="9"/>
        <v>10.6</v>
      </c>
      <c r="G33" s="13">
        <f t="shared" si="10"/>
        <v>13</v>
      </c>
      <c r="H33" s="13">
        <v>14</v>
      </c>
      <c r="I33" s="12">
        <f t="shared" si="11"/>
        <v>182</v>
      </c>
    </row>
    <row r="34" spans="2:9">
      <c r="B34" s="9">
        <v>31</v>
      </c>
      <c r="C34" s="10" t="s">
        <v>581</v>
      </c>
      <c r="D34" s="11">
        <v>3.1</v>
      </c>
      <c r="E34" s="12">
        <v>4.1</v>
      </c>
      <c r="F34" s="12">
        <f t="shared" si="9"/>
        <v>7.2</v>
      </c>
      <c r="G34" s="13">
        <f t="shared" si="10"/>
        <v>9</v>
      </c>
      <c r="H34" s="13">
        <v>13</v>
      </c>
      <c r="I34" s="12">
        <f t="shared" si="11"/>
        <v>117</v>
      </c>
    </row>
    <row r="35" ht="14.25" spans="2:9">
      <c r="B35" s="17">
        <v>32</v>
      </c>
      <c r="C35" s="18" t="s">
        <v>582</v>
      </c>
      <c r="D35" s="19">
        <v>3.2</v>
      </c>
      <c r="E35" s="20">
        <v>4.2</v>
      </c>
      <c r="F35" s="12">
        <f t="shared" si="9"/>
        <v>7.4</v>
      </c>
      <c r="G35" s="13">
        <f t="shared" si="10"/>
        <v>9</v>
      </c>
      <c r="H35" s="21">
        <v>34</v>
      </c>
      <c r="I35" s="20">
        <f t="shared" si="11"/>
        <v>306</v>
      </c>
    </row>
    <row r="38" ht="14.25" spans="2:20">
      <c r="B38" s="22"/>
      <c r="C38" s="23"/>
      <c r="D38" s="23" t="s">
        <v>396</v>
      </c>
      <c r="E38" s="24">
        <v>9000</v>
      </c>
      <c r="F38" s="23" t="s">
        <v>410</v>
      </c>
      <c r="G38" s="25">
        <v>200</v>
      </c>
      <c r="H38" s="23" t="s">
        <v>411</v>
      </c>
      <c r="I38" s="25">
        <v>1136</v>
      </c>
      <c r="J38" s="23"/>
      <c r="K38" s="43"/>
      <c r="L38" s="22"/>
      <c r="M38" s="23"/>
      <c r="N38" s="23" t="s">
        <v>396</v>
      </c>
      <c r="O38" s="24">
        <v>19000</v>
      </c>
      <c r="P38" s="23" t="s">
        <v>410</v>
      </c>
      <c r="Q38" s="25">
        <v>200</v>
      </c>
      <c r="R38" s="23" t="s">
        <v>411</v>
      </c>
      <c r="S38" s="25">
        <v>1136</v>
      </c>
      <c r="T38" s="23"/>
    </row>
    <row r="39" spans="2:20">
      <c r="B39" s="26" t="s">
        <v>583</v>
      </c>
      <c r="C39" s="27" t="s">
        <v>344</v>
      </c>
      <c r="D39" s="28" t="s">
        <v>345</v>
      </c>
      <c r="E39" s="28" t="s">
        <v>412</v>
      </c>
      <c r="F39" s="28" t="s">
        <v>413</v>
      </c>
      <c r="G39" s="28" t="s">
        <v>348</v>
      </c>
      <c r="H39" s="28" t="s">
        <v>414</v>
      </c>
      <c r="I39" s="28" t="s">
        <v>415</v>
      </c>
      <c r="J39" s="44" t="s">
        <v>416</v>
      </c>
      <c r="K39" s="43"/>
      <c r="L39" s="22" t="s">
        <v>584</v>
      </c>
      <c r="M39" s="27" t="s">
        <v>344</v>
      </c>
      <c r="N39" s="28" t="s">
        <v>345</v>
      </c>
      <c r="O39" s="28" t="s">
        <v>412</v>
      </c>
      <c r="P39" s="28" t="s">
        <v>413</v>
      </c>
      <c r="Q39" s="28" t="s">
        <v>348</v>
      </c>
      <c r="R39" s="28" t="s">
        <v>414</v>
      </c>
      <c r="S39" s="28" t="s">
        <v>415</v>
      </c>
      <c r="T39" s="44" t="s">
        <v>416</v>
      </c>
    </row>
    <row r="40" spans="2:20">
      <c r="B40" s="26"/>
      <c r="C40" s="29" t="s">
        <v>355</v>
      </c>
      <c r="D40" s="30">
        <v>20</v>
      </c>
      <c r="E40" s="31"/>
      <c r="F40" s="32">
        <f>D47-100+ROUNDUP((IF(D40&lt;26,10.927,11.212))*D40,0)</f>
        <v>10119</v>
      </c>
      <c r="G40" s="33">
        <v>28</v>
      </c>
      <c r="H40" s="31">
        <f t="shared" ref="H40:H43" si="12">ROUND(D40^2*PI()/4/1000000*7850,3)</f>
        <v>2.466</v>
      </c>
      <c r="I40" s="45">
        <f t="shared" ref="I40:I43" si="13">G40*F40/1000</f>
        <v>283.332</v>
      </c>
      <c r="J40" s="46">
        <f t="shared" ref="J40:J43" si="14">H40*I40</f>
        <v>698.696712</v>
      </c>
      <c r="K40" s="47"/>
      <c r="L40" s="22"/>
      <c r="M40" s="29" t="s">
        <v>355</v>
      </c>
      <c r="N40" s="30">
        <v>20</v>
      </c>
      <c r="O40" s="31"/>
      <c r="P40" s="32">
        <f>N47-100+ROUNDUP((IF(N40&lt;26,10.927,11.212))*N40,0)</f>
        <v>20119</v>
      </c>
      <c r="Q40" s="33">
        <v>28</v>
      </c>
      <c r="R40" s="31">
        <f t="shared" ref="R40:R43" si="15">ROUND(N40^2*PI()/4/1000000*7850,3)</f>
        <v>2.466</v>
      </c>
      <c r="S40" s="45">
        <f t="shared" ref="S40:S43" si="16">Q40*P40/1000</f>
        <v>563.332</v>
      </c>
      <c r="T40" s="46">
        <f t="shared" ref="T40:T43" si="17">R40*S40</f>
        <v>1389.176712</v>
      </c>
    </row>
    <row r="41" spans="2:20">
      <c r="B41" s="26"/>
      <c r="C41" s="29" t="s">
        <v>358</v>
      </c>
      <c r="D41" s="33">
        <v>12</v>
      </c>
      <c r="E41" s="31"/>
      <c r="F41" s="32">
        <f>((PI()*I38)^2+G38^2)^0.5*E47+2*PI()*I38</f>
        <v>164413.450493489</v>
      </c>
      <c r="G41" s="31">
        <v>1</v>
      </c>
      <c r="H41" s="31">
        <f t="shared" si="12"/>
        <v>0.888</v>
      </c>
      <c r="I41" s="45">
        <f t="shared" si="13"/>
        <v>164.413450493489</v>
      </c>
      <c r="J41" s="46">
        <f t="shared" si="14"/>
        <v>145.999144038218</v>
      </c>
      <c r="K41" s="47"/>
      <c r="L41" s="22"/>
      <c r="M41" s="29" t="s">
        <v>358</v>
      </c>
      <c r="N41" s="33">
        <v>12</v>
      </c>
      <c r="O41" s="31"/>
      <c r="P41" s="32">
        <f>((PI()*S38)^2+Q38^2)^0.5*O47+2*PI()*S38</f>
        <v>343135.895930459</v>
      </c>
      <c r="Q41" s="31">
        <v>1</v>
      </c>
      <c r="R41" s="31">
        <f t="shared" si="15"/>
        <v>0.888</v>
      </c>
      <c r="S41" s="45">
        <f t="shared" si="16"/>
        <v>343.135895930459</v>
      </c>
      <c r="T41" s="46">
        <f t="shared" si="17"/>
        <v>304.704675586247</v>
      </c>
    </row>
    <row r="42" spans="2:20">
      <c r="B42" s="26"/>
      <c r="C42" s="29" t="s">
        <v>359</v>
      </c>
      <c r="D42" s="31">
        <v>20</v>
      </c>
      <c r="E42" s="31"/>
      <c r="F42" s="32">
        <v>3504</v>
      </c>
      <c r="G42" s="31">
        <f>H47+1</f>
        <v>5</v>
      </c>
      <c r="H42" s="31">
        <f t="shared" si="12"/>
        <v>2.466</v>
      </c>
      <c r="I42" s="45">
        <f t="shared" si="13"/>
        <v>17.52</v>
      </c>
      <c r="J42" s="46">
        <f t="shared" si="14"/>
        <v>43.20432</v>
      </c>
      <c r="K42" s="47"/>
      <c r="L42" s="22"/>
      <c r="M42" s="29" t="s">
        <v>359</v>
      </c>
      <c r="N42" s="31">
        <v>20</v>
      </c>
      <c r="O42" s="31"/>
      <c r="P42" s="32">
        <v>3504</v>
      </c>
      <c r="Q42" s="31">
        <f>R47+1</f>
        <v>10</v>
      </c>
      <c r="R42" s="31">
        <f t="shared" si="15"/>
        <v>2.466</v>
      </c>
      <c r="S42" s="45">
        <f t="shared" si="16"/>
        <v>35.04</v>
      </c>
      <c r="T42" s="46">
        <f t="shared" si="17"/>
        <v>86.40864</v>
      </c>
    </row>
    <row r="43" spans="2:20">
      <c r="B43" s="26"/>
      <c r="C43" s="29" t="s">
        <v>364</v>
      </c>
      <c r="D43" s="31">
        <v>16</v>
      </c>
      <c r="E43" s="31"/>
      <c r="F43" s="32">
        <v>450</v>
      </c>
      <c r="G43" s="31">
        <f>G42*4</f>
        <v>20</v>
      </c>
      <c r="H43" s="31">
        <f t="shared" si="12"/>
        <v>1.578</v>
      </c>
      <c r="I43" s="45">
        <f t="shared" si="13"/>
        <v>9</v>
      </c>
      <c r="J43" s="46">
        <f t="shared" si="14"/>
        <v>14.202</v>
      </c>
      <c r="K43" s="47"/>
      <c r="L43" s="22"/>
      <c r="M43" s="29" t="s">
        <v>364</v>
      </c>
      <c r="N43" s="31">
        <v>16</v>
      </c>
      <c r="O43" s="31"/>
      <c r="P43" s="32">
        <v>450</v>
      </c>
      <c r="Q43" s="31">
        <f>Q42*4</f>
        <v>40</v>
      </c>
      <c r="R43" s="31">
        <f t="shared" si="15"/>
        <v>1.578</v>
      </c>
      <c r="S43" s="45">
        <f t="shared" si="16"/>
        <v>18</v>
      </c>
      <c r="T43" s="46">
        <f t="shared" si="17"/>
        <v>28.404</v>
      </c>
    </row>
    <row r="44" ht="14.25" spans="2:20">
      <c r="B44" s="22" t="s">
        <v>585</v>
      </c>
      <c r="C44" s="34" t="s">
        <v>417</v>
      </c>
      <c r="D44" s="35"/>
      <c r="E44" s="36">
        <f>PI()*(C47/1000/2)^2*E38/1000</f>
        <v>11.0446616727766</v>
      </c>
      <c r="F44" s="37" t="s">
        <v>418</v>
      </c>
      <c r="G44" s="38">
        <f>J40+J42+J43</f>
        <v>756.103032</v>
      </c>
      <c r="H44" s="39"/>
      <c r="I44" s="42" t="s">
        <v>419</v>
      </c>
      <c r="J44" s="48">
        <f>J41</f>
        <v>145.999144038218</v>
      </c>
      <c r="K44" s="49"/>
      <c r="L44" s="22" t="s">
        <v>586</v>
      </c>
      <c r="M44" s="34" t="s">
        <v>417</v>
      </c>
      <c r="N44" s="35"/>
      <c r="O44" s="36">
        <f>PI()*(M47/1000/2)^2*O38/1000</f>
        <v>23.3165079758617</v>
      </c>
      <c r="P44" s="37" t="s">
        <v>418</v>
      </c>
      <c r="Q44" s="38">
        <f>T40+T42+T43</f>
        <v>1503.989352</v>
      </c>
      <c r="R44" s="39"/>
      <c r="S44" s="42" t="s">
        <v>419</v>
      </c>
      <c r="T44" s="48">
        <f>T41</f>
        <v>304.704675586247</v>
      </c>
    </row>
    <row r="45" ht="14.25" spans="2:20">
      <c r="B45" s="22"/>
      <c r="C45" s="23" t="s">
        <v>587</v>
      </c>
      <c r="D45" s="23"/>
      <c r="E45" s="40">
        <f t="shared" ref="E45:J45" si="18">E44*116</f>
        <v>1281.18075404209</v>
      </c>
      <c r="F45" s="40"/>
      <c r="G45" s="40">
        <f t="shared" si="18"/>
        <v>87707.951712</v>
      </c>
      <c r="H45" s="40"/>
      <c r="I45" s="40"/>
      <c r="J45" s="40">
        <f t="shared" si="18"/>
        <v>16935.9007084333</v>
      </c>
      <c r="K45" s="43"/>
      <c r="L45" s="22"/>
      <c r="M45" s="23"/>
      <c r="N45" s="23"/>
      <c r="O45" s="40">
        <f t="shared" ref="O45:T45" si="19">O44*27</f>
        <v>629.545715348267</v>
      </c>
      <c r="P45" s="40"/>
      <c r="Q45" s="40">
        <f t="shared" si="19"/>
        <v>40607.712504</v>
      </c>
      <c r="R45" s="40"/>
      <c r="S45" s="40"/>
      <c r="T45" s="40">
        <f t="shared" si="19"/>
        <v>8227.02624082868</v>
      </c>
    </row>
    <row r="46" spans="2:20">
      <c r="B46" s="22"/>
      <c r="C46" s="27" t="s">
        <v>420</v>
      </c>
      <c r="D46" s="28" t="s">
        <v>421</v>
      </c>
      <c r="E46" s="28" t="s">
        <v>318</v>
      </c>
      <c r="F46" s="28" t="s">
        <v>422</v>
      </c>
      <c r="G46" s="28" t="s">
        <v>423</v>
      </c>
      <c r="H46" s="28" t="s">
        <v>363</v>
      </c>
      <c r="I46" s="28" t="s">
        <v>424</v>
      </c>
      <c r="J46" s="44" t="s">
        <v>330</v>
      </c>
      <c r="K46" s="43"/>
      <c r="L46" s="22"/>
      <c r="M46" s="27" t="s">
        <v>420</v>
      </c>
      <c r="N46" s="28" t="s">
        <v>421</v>
      </c>
      <c r="O46" s="28" t="s">
        <v>318</v>
      </c>
      <c r="P46" s="28" t="s">
        <v>422</v>
      </c>
      <c r="Q46" s="28" t="s">
        <v>423</v>
      </c>
      <c r="R46" s="28" t="s">
        <v>363</v>
      </c>
      <c r="S46" s="28" t="s">
        <v>424</v>
      </c>
      <c r="T46" s="44" t="s">
        <v>330</v>
      </c>
    </row>
    <row r="47" ht="14.25" spans="2:20">
      <c r="B47" s="22"/>
      <c r="C47" s="41">
        <v>1250</v>
      </c>
      <c r="D47" s="42">
        <f>E38+1000</f>
        <v>10000</v>
      </c>
      <c r="E47" s="42">
        <f>ROUNDDOWN((E38-50-F47/2)/F47,0)</f>
        <v>44</v>
      </c>
      <c r="F47" s="42">
        <f>G38</f>
        <v>200</v>
      </c>
      <c r="G47" s="42">
        <f>E38-E47*F47-F47/2</f>
        <v>100</v>
      </c>
      <c r="H47" s="42">
        <f>ROUNDDOWN((E38-I47)/(I47*2),0)</f>
        <v>4</v>
      </c>
      <c r="I47" s="50">
        <f>F47*5</f>
        <v>1000</v>
      </c>
      <c r="J47" s="51">
        <f>E38-I47-I47*H47*2</f>
        <v>0</v>
      </c>
      <c r="K47" s="43"/>
      <c r="L47" s="22"/>
      <c r="M47" s="41">
        <v>1250</v>
      </c>
      <c r="N47" s="42">
        <f>O38+1000</f>
        <v>20000</v>
      </c>
      <c r="O47" s="42">
        <f>ROUNDDOWN((O38-50-P47/2)/P47,0)</f>
        <v>94</v>
      </c>
      <c r="P47" s="42">
        <f>Q38</f>
        <v>200</v>
      </c>
      <c r="Q47" s="42">
        <f>O38-O47*P47-P47/2</f>
        <v>100</v>
      </c>
      <c r="R47" s="42">
        <f>ROUNDDOWN((O38-S47)/(S47*2),0)</f>
        <v>9</v>
      </c>
      <c r="S47" s="50">
        <f>P47*5</f>
        <v>1000</v>
      </c>
      <c r="T47" s="51">
        <f>O38-S47-S47*R47*2</f>
        <v>0</v>
      </c>
    </row>
    <row r="48" spans="2:20">
      <c r="B48" s="22"/>
      <c r="C48" s="23"/>
      <c r="D48" s="23"/>
      <c r="E48" s="23"/>
      <c r="F48" s="23"/>
      <c r="G48" s="23"/>
      <c r="H48" s="23"/>
      <c r="I48" s="23"/>
      <c r="J48" s="23"/>
      <c r="K48" s="43"/>
      <c r="L48" s="22"/>
      <c r="M48" s="23"/>
      <c r="N48" s="23"/>
      <c r="O48" s="23"/>
      <c r="P48" s="23"/>
      <c r="Q48" s="23"/>
      <c r="R48" s="23"/>
      <c r="S48" s="23"/>
      <c r="T48" s="23"/>
    </row>
    <row r="49" ht="14.25" spans="2:20">
      <c r="B49" s="22"/>
      <c r="C49" s="23"/>
      <c r="D49" s="23" t="s">
        <v>396</v>
      </c>
      <c r="E49" s="24">
        <v>11000</v>
      </c>
      <c r="F49" s="23" t="s">
        <v>410</v>
      </c>
      <c r="G49" s="25">
        <v>200</v>
      </c>
      <c r="H49" s="23" t="s">
        <v>411</v>
      </c>
      <c r="I49" s="25">
        <v>1136</v>
      </c>
      <c r="J49" s="23"/>
      <c r="K49" s="43"/>
      <c r="L49" s="22"/>
      <c r="M49" s="23"/>
      <c r="N49" s="23" t="s">
        <v>396</v>
      </c>
      <c r="O49" s="24">
        <v>18000</v>
      </c>
      <c r="P49" s="23" t="s">
        <v>410</v>
      </c>
      <c r="Q49" s="25">
        <v>200</v>
      </c>
      <c r="R49" s="23" t="s">
        <v>411</v>
      </c>
      <c r="S49" s="25">
        <v>1136</v>
      </c>
      <c r="T49" s="23"/>
    </row>
    <row r="50" spans="2:20">
      <c r="B50" s="22" t="s">
        <v>588</v>
      </c>
      <c r="C50" s="27" t="s">
        <v>344</v>
      </c>
      <c r="D50" s="28" t="s">
        <v>345</v>
      </c>
      <c r="E50" s="28" t="s">
        <v>412</v>
      </c>
      <c r="F50" s="28" t="s">
        <v>413</v>
      </c>
      <c r="G50" s="28" t="s">
        <v>348</v>
      </c>
      <c r="H50" s="28" t="s">
        <v>414</v>
      </c>
      <c r="I50" s="28" t="s">
        <v>415</v>
      </c>
      <c r="J50" s="44" t="s">
        <v>416</v>
      </c>
      <c r="K50" s="43"/>
      <c r="L50" s="22" t="s">
        <v>589</v>
      </c>
      <c r="M50" s="27" t="s">
        <v>344</v>
      </c>
      <c r="N50" s="28" t="s">
        <v>345</v>
      </c>
      <c r="O50" s="28" t="s">
        <v>412</v>
      </c>
      <c r="P50" s="28" t="s">
        <v>413</v>
      </c>
      <c r="Q50" s="28" t="s">
        <v>348</v>
      </c>
      <c r="R50" s="28" t="s">
        <v>414</v>
      </c>
      <c r="S50" s="28" t="s">
        <v>415</v>
      </c>
      <c r="T50" s="44" t="s">
        <v>416</v>
      </c>
    </row>
    <row r="51" spans="2:20">
      <c r="B51" s="22"/>
      <c r="C51" s="29" t="s">
        <v>355</v>
      </c>
      <c r="D51" s="30">
        <v>20</v>
      </c>
      <c r="E51" s="31"/>
      <c r="F51" s="32">
        <f>D58-100+ROUNDUP((IF(D51&lt;26,10.927,11.212))*D51,0)</f>
        <v>12119</v>
      </c>
      <c r="G51" s="33">
        <v>28</v>
      </c>
      <c r="H51" s="31">
        <f t="shared" ref="H51:H54" si="20">ROUND(D51^2*PI()/4/1000000*7850,3)</f>
        <v>2.466</v>
      </c>
      <c r="I51" s="45">
        <f t="shared" ref="I51:I54" si="21">G51*F51/1000</f>
        <v>339.332</v>
      </c>
      <c r="J51" s="46">
        <f t="shared" ref="J51:J54" si="22">H51*I51</f>
        <v>836.792712</v>
      </c>
      <c r="K51" s="47"/>
      <c r="L51" s="22"/>
      <c r="M51" s="29" t="s">
        <v>355</v>
      </c>
      <c r="N51" s="30">
        <v>20</v>
      </c>
      <c r="O51" s="31"/>
      <c r="P51" s="32">
        <f>N58-100+ROUNDUP((IF(N51&lt;26,10.927,11.212))*N51,0)</f>
        <v>19119</v>
      </c>
      <c r="Q51" s="33">
        <v>28</v>
      </c>
      <c r="R51" s="31">
        <f t="shared" ref="R51:R54" si="23">ROUND(N51^2*PI()/4/1000000*7850,3)</f>
        <v>2.466</v>
      </c>
      <c r="S51" s="45">
        <f t="shared" ref="S51:S54" si="24">Q51*P51/1000</f>
        <v>535.332</v>
      </c>
      <c r="T51" s="46">
        <f t="shared" ref="T51:T54" si="25">R51*S51</f>
        <v>1320.128712</v>
      </c>
    </row>
    <row r="52" spans="2:20">
      <c r="B52" s="22"/>
      <c r="C52" s="29" t="s">
        <v>358</v>
      </c>
      <c r="D52" s="33">
        <v>12</v>
      </c>
      <c r="E52" s="31"/>
      <c r="F52" s="32">
        <f>((PI()*I49)^2+G49^2)^0.5*E58+2*PI()*I49</f>
        <v>200157.939580883</v>
      </c>
      <c r="G52" s="31">
        <v>1</v>
      </c>
      <c r="H52" s="31">
        <f t="shared" si="20"/>
        <v>0.888</v>
      </c>
      <c r="I52" s="45">
        <f t="shared" si="21"/>
        <v>200.157939580883</v>
      </c>
      <c r="J52" s="46">
        <f t="shared" si="22"/>
        <v>177.740250347824</v>
      </c>
      <c r="K52" s="47"/>
      <c r="L52" s="22"/>
      <c r="M52" s="29" t="s">
        <v>358</v>
      </c>
      <c r="N52" s="33">
        <v>12</v>
      </c>
      <c r="O52" s="31"/>
      <c r="P52" s="32">
        <f>((PI()*S49)^2+Q49^2)^0.5*O58+2*PI()*S49</f>
        <v>325263.651386762</v>
      </c>
      <c r="Q52" s="31">
        <v>1</v>
      </c>
      <c r="R52" s="31">
        <f t="shared" si="23"/>
        <v>0.888</v>
      </c>
      <c r="S52" s="45">
        <f t="shared" si="24"/>
        <v>325.263651386762</v>
      </c>
      <c r="T52" s="46">
        <f t="shared" si="25"/>
        <v>288.834122431444</v>
      </c>
    </row>
    <row r="53" spans="2:20">
      <c r="B53" s="22"/>
      <c r="C53" s="29" t="s">
        <v>359</v>
      </c>
      <c r="D53" s="31">
        <v>20</v>
      </c>
      <c r="E53" s="31"/>
      <c r="F53" s="32">
        <v>3504</v>
      </c>
      <c r="G53" s="31">
        <f>H58+1</f>
        <v>6</v>
      </c>
      <c r="H53" s="31">
        <f t="shared" si="20"/>
        <v>2.466</v>
      </c>
      <c r="I53" s="45">
        <f t="shared" si="21"/>
        <v>21.024</v>
      </c>
      <c r="J53" s="46">
        <f t="shared" si="22"/>
        <v>51.845184</v>
      </c>
      <c r="K53" s="47"/>
      <c r="L53" s="22"/>
      <c r="M53" s="29" t="s">
        <v>359</v>
      </c>
      <c r="N53" s="31">
        <v>20</v>
      </c>
      <c r="O53" s="31"/>
      <c r="P53" s="32">
        <v>3504</v>
      </c>
      <c r="Q53" s="31">
        <f>R58+1</f>
        <v>9</v>
      </c>
      <c r="R53" s="31">
        <f t="shared" si="23"/>
        <v>2.466</v>
      </c>
      <c r="S53" s="45">
        <f t="shared" si="24"/>
        <v>31.536</v>
      </c>
      <c r="T53" s="46">
        <f t="shared" si="25"/>
        <v>77.767776</v>
      </c>
    </row>
    <row r="54" spans="2:20">
      <c r="B54" s="22"/>
      <c r="C54" s="29" t="s">
        <v>364</v>
      </c>
      <c r="D54" s="31">
        <v>16</v>
      </c>
      <c r="E54" s="31"/>
      <c r="F54" s="32">
        <v>450</v>
      </c>
      <c r="G54" s="31">
        <f>G53*4</f>
        <v>24</v>
      </c>
      <c r="H54" s="31">
        <f t="shared" si="20"/>
        <v>1.578</v>
      </c>
      <c r="I54" s="45">
        <f t="shared" si="21"/>
        <v>10.8</v>
      </c>
      <c r="J54" s="46">
        <f t="shared" si="22"/>
        <v>17.0424</v>
      </c>
      <c r="K54" s="47"/>
      <c r="L54" s="22"/>
      <c r="M54" s="29" t="s">
        <v>364</v>
      </c>
      <c r="N54" s="31">
        <v>16</v>
      </c>
      <c r="O54" s="31"/>
      <c r="P54" s="32">
        <v>450</v>
      </c>
      <c r="Q54" s="31">
        <f>Q53*4</f>
        <v>36</v>
      </c>
      <c r="R54" s="31">
        <f t="shared" si="23"/>
        <v>1.578</v>
      </c>
      <c r="S54" s="45">
        <f t="shared" si="24"/>
        <v>16.2</v>
      </c>
      <c r="T54" s="46">
        <f t="shared" si="25"/>
        <v>25.5636</v>
      </c>
    </row>
    <row r="55" ht="14.25" spans="2:20">
      <c r="B55" s="22" t="s">
        <v>590</v>
      </c>
      <c r="C55" s="34" t="s">
        <v>417</v>
      </c>
      <c r="D55" s="35"/>
      <c r="E55" s="36">
        <f>PI()*(C58/1000/2)^2*E49/1000</f>
        <v>13.4990309333936</v>
      </c>
      <c r="F55" s="37" t="s">
        <v>418</v>
      </c>
      <c r="G55" s="38">
        <f>J51+J53+J54</f>
        <v>905.680296</v>
      </c>
      <c r="H55" s="39"/>
      <c r="I55" s="42" t="s">
        <v>419</v>
      </c>
      <c r="J55" s="48">
        <f>J52</f>
        <v>177.740250347824</v>
      </c>
      <c r="K55" s="49"/>
      <c r="L55" s="22" t="s">
        <v>591</v>
      </c>
      <c r="M55" s="34" t="s">
        <v>417</v>
      </c>
      <c r="N55" s="35"/>
      <c r="O55" s="36">
        <f>PI()*(M58/1000/2)^2*O49/1000</f>
        <v>22.0893233455532</v>
      </c>
      <c r="P55" s="37" t="s">
        <v>418</v>
      </c>
      <c r="Q55" s="38">
        <f>T51+T53+T54</f>
        <v>1423.460088</v>
      </c>
      <c r="R55" s="39"/>
      <c r="S55" s="42" t="s">
        <v>419</v>
      </c>
      <c r="T55" s="48">
        <f>T52</f>
        <v>288.834122431444</v>
      </c>
    </row>
    <row r="56" ht="14.25" spans="2:20">
      <c r="B56" s="22"/>
      <c r="C56" s="23" t="s">
        <v>587</v>
      </c>
      <c r="D56" s="23"/>
      <c r="E56" s="40">
        <f t="shared" ref="E56:J56" si="26">E55*44</f>
        <v>593.95736106932</v>
      </c>
      <c r="F56" s="40"/>
      <c r="G56" s="40">
        <f t="shared" si="26"/>
        <v>39849.933024</v>
      </c>
      <c r="H56" s="40"/>
      <c r="I56" s="40"/>
      <c r="J56" s="40">
        <f t="shared" si="26"/>
        <v>7820.57101530426</v>
      </c>
      <c r="K56" s="52"/>
      <c r="L56" s="22"/>
      <c r="M56" s="23"/>
      <c r="N56" s="23"/>
      <c r="O56" s="40">
        <f t="shared" ref="O56:T56" si="27">O55*26</f>
        <v>574.322406984384</v>
      </c>
      <c r="P56" s="40"/>
      <c r="Q56" s="40">
        <f t="shared" si="27"/>
        <v>37009.962288</v>
      </c>
      <c r="R56" s="40"/>
      <c r="S56" s="40"/>
      <c r="T56" s="40">
        <f t="shared" si="27"/>
        <v>7509.68718321755</v>
      </c>
    </row>
    <row r="57" spans="2:20">
      <c r="B57" s="22"/>
      <c r="C57" s="27" t="s">
        <v>420</v>
      </c>
      <c r="D57" s="28" t="s">
        <v>421</v>
      </c>
      <c r="E57" s="28" t="s">
        <v>318</v>
      </c>
      <c r="F57" s="28" t="s">
        <v>422</v>
      </c>
      <c r="G57" s="28" t="s">
        <v>423</v>
      </c>
      <c r="H57" s="28" t="s">
        <v>363</v>
      </c>
      <c r="I57" s="28" t="s">
        <v>424</v>
      </c>
      <c r="J57" s="44" t="s">
        <v>330</v>
      </c>
      <c r="K57" s="43"/>
      <c r="L57" s="22"/>
      <c r="M57" s="27" t="s">
        <v>420</v>
      </c>
      <c r="N57" s="28" t="s">
        <v>421</v>
      </c>
      <c r="O57" s="28" t="s">
        <v>318</v>
      </c>
      <c r="P57" s="28" t="s">
        <v>422</v>
      </c>
      <c r="Q57" s="28" t="s">
        <v>423</v>
      </c>
      <c r="R57" s="28" t="s">
        <v>363</v>
      </c>
      <c r="S57" s="28" t="s">
        <v>424</v>
      </c>
      <c r="T57" s="44" t="s">
        <v>330</v>
      </c>
    </row>
    <row r="58" ht="14.25" spans="2:20">
      <c r="B58" s="22"/>
      <c r="C58" s="41">
        <v>1250</v>
      </c>
      <c r="D58" s="42">
        <f>E49+1000</f>
        <v>12000</v>
      </c>
      <c r="E58" s="42">
        <f>ROUNDDOWN((E49-50-F58/2)/F58,0)</f>
        <v>54</v>
      </c>
      <c r="F58" s="42">
        <f>G49</f>
        <v>200</v>
      </c>
      <c r="G58" s="42">
        <f>E49-E58*F58-F58/2</f>
        <v>100</v>
      </c>
      <c r="H58" s="42">
        <f>ROUNDDOWN((E49-I58)/(I58*2),0)</f>
        <v>5</v>
      </c>
      <c r="I58" s="50">
        <f>F58*5</f>
        <v>1000</v>
      </c>
      <c r="J58" s="51">
        <f>E49-I58-I58*H58*2</f>
        <v>0</v>
      </c>
      <c r="K58" s="43"/>
      <c r="L58" s="22"/>
      <c r="M58" s="41">
        <v>1250</v>
      </c>
      <c r="N58" s="42">
        <f>O49+1000</f>
        <v>19000</v>
      </c>
      <c r="O58" s="42">
        <f>ROUNDDOWN((O49-50-P58/2)/P58,0)</f>
        <v>89</v>
      </c>
      <c r="P58" s="42">
        <f>Q49</f>
        <v>200</v>
      </c>
      <c r="Q58" s="42">
        <f>O49-O58*P58-P58/2</f>
        <v>100</v>
      </c>
      <c r="R58" s="42">
        <f>ROUNDDOWN((O49-S58)/(S58*2),0)</f>
        <v>8</v>
      </c>
      <c r="S58" s="50">
        <f>P58*5</f>
        <v>1000</v>
      </c>
      <c r="T58" s="51">
        <f>O49-S58-S58*R58*2</f>
        <v>1000</v>
      </c>
    </row>
    <row r="59" spans="2:20">
      <c r="B59" s="22"/>
      <c r="C59" s="23"/>
      <c r="D59" s="23"/>
      <c r="E59" s="23"/>
      <c r="F59" s="23"/>
      <c r="G59" s="23"/>
      <c r="H59" s="23"/>
      <c r="I59" s="23"/>
      <c r="J59" s="23"/>
      <c r="K59" s="43"/>
      <c r="L59" s="22"/>
      <c r="M59" s="23"/>
      <c r="N59" s="23"/>
      <c r="O59" s="23"/>
      <c r="P59" s="23"/>
      <c r="Q59" s="23"/>
      <c r="R59" s="23"/>
      <c r="S59" s="23"/>
      <c r="T59" s="23"/>
    </row>
    <row r="60" ht="14.25" spans="2:20">
      <c r="B60" s="22"/>
      <c r="C60" s="23"/>
      <c r="D60" s="23" t="s">
        <v>396</v>
      </c>
      <c r="E60" s="24">
        <v>12000</v>
      </c>
      <c r="F60" s="23" t="s">
        <v>410</v>
      </c>
      <c r="G60" s="25">
        <v>200</v>
      </c>
      <c r="H60" s="23" t="s">
        <v>411</v>
      </c>
      <c r="I60" s="25">
        <v>1136</v>
      </c>
      <c r="J60" s="23"/>
      <c r="K60" s="43"/>
      <c r="L60" s="22"/>
      <c r="M60" s="23"/>
      <c r="N60" s="23" t="s">
        <v>396</v>
      </c>
      <c r="O60" s="24">
        <v>17000</v>
      </c>
      <c r="P60" s="23" t="s">
        <v>410</v>
      </c>
      <c r="Q60" s="25">
        <v>200</v>
      </c>
      <c r="R60" s="23" t="s">
        <v>411</v>
      </c>
      <c r="S60" s="25">
        <v>1136</v>
      </c>
      <c r="T60" s="23"/>
    </row>
    <row r="61" spans="2:20">
      <c r="B61" s="22" t="s">
        <v>592</v>
      </c>
      <c r="C61" s="27" t="s">
        <v>344</v>
      </c>
      <c r="D61" s="28" t="s">
        <v>345</v>
      </c>
      <c r="E61" s="28" t="s">
        <v>412</v>
      </c>
      <c r="F61" s="28" t="s">
        <v>413</v>
      </c>
      <c r="G61" s="28" t="s">
        <v>348</v>
      </c>
      <c r="H61" s="28" t="s">
        <v>414</v>
      </c>
      <c r="I61" s="28" t="s">
        <v>415</v>
      </c>
      <c r="J61" s="44" t="s">
        <v>416</v>
      </c>
      <c r="K61" s="43"/>
      <c r="L61" s="22" t="s">
        <v>593</v>
      </c>
      <c r="M61" s="27" t="s">
        <v>344</v>
      </c>
      <c r="N61" s="28" t="s">
        <v>345</v>
      </c>
      <c r="O61" s="28" t="s">
        <v>412</v>
      </c>
      <c r="P61" s="28" t="s">
        <v>413</v>
      </c>
      <c r="Q61" s="28" t="s">
        <v>348</v>
      </c>
      <c r="R61" s="28" t="s">
        <v>414</v>
      </c>
      <c r="S61" s="28" t="s">
        <v>415</v>
      </c>
      <c r="T61" s="44" t="s">
        <v>416</v>
      </c>
    </row>
    <row r="62" spans="2:20">
      <c r="B62" s="22"/>
      <c r="C62" s="29" t="s">
        <v>355</v>
      </c>
      <c r="D62" s="30">
        <v>20</v>
      </c>
      <c r="E62" s="31"/>
      <c r="F62" s="32">
        <f>D69-100+ROUNDUP((IF(D62&lt;26,10.927,11.212))*D62,0)</f>
        <v>13119</v>
      </c>
      <c r="G62" s="33">
        <v>28</v>
      </c>
      <c r="H62" s="31">
        <f t="shared" ref="H62:H65" si="28">ROUND(D62^2*PI()/4/1000000*7850,3)</f>
        <v>2.466</v>
      </c>
      <c r="I62" s="45">
        <f t="shared" ref="I62:I65" si="29">G62*F62/1000</f>
        <v>367.332</v>
      </c>
      <c r="J62" s="46">
        <f t="shared" ref="J62:J65" si="30">H62*I62</f>
        <v>905.840712</v>
      </c>
      <c r="K62" s="47"/>
      <c r="L62" s="22"/>
      <c r="M62" s="29" t="s">
        <v>355</v>
      </c>
      <c r="N62" s="30">
        <v>20</v>
      </c>
      <c r="O62" s="31"/>
      <c r="P62" s="32">
        <f>N69-100+ROUNDUP((IF(N62&lt;26,10.927,11.212))*N62,0)</f>
        <v>18119</v>
      </c>
      <c r="Q62" s="33">
        <v>28</v>
      </c>
      <c r="R62" s="31">
        <f t="shared" ref="R62:R65" si="31">ROUND(N62^2*PI()/4/1000000*7850,3)</f>
        <v>2.466</v>
      </c>
      <c r="S62" s="45">
        <f t="shared" ref="S62:S65" si="32">Q62*P62/1000</f>
        <v>507.332</v>
      </c>
      <c r="T62" s="46">
        <f t="shared" ref="T62:T65" si="33">R62*S62</f>
        <v>1251.080712</v>
      </c>
    </row>
    <row r="63" spans="2:20">
      <c r="B63" s="22"/>
      <c r="C63" s="29" t="s">
        <v>358</v>
      </c>
      <c r="D63" s="33">
        <v>12</v>
      </c>
      <c r="E63" s="31"/>
      <c r="F63" s="32">
        <f>((PI()*I60)^2+G60^2)^0.5*E69+2*PI()*I60</f>
        <v>218030.18412458</v>
      </c>
      <c r="G63" s="31">
        <v>1</v>
      </c>
      <c r="H63" s="31">
        <f t="shared" si="28"/>
        <v>0.888</v>
      </c>
      <c r="I63" s="45">
        <f t="shared" si="29"/>
        <v>218.03018412458</v>
      </c>
      <c r="J63" s="46">
        <f t="shared" si="30"/>
        <v>193.610803502627</v>
      </c>
      <c r="K63" s="47"/>
      <c r="L63" s="22"/>
      <c r="M63" s="29" t="s">
        <v>358</v>
      </c>
      <c r="N63" s="33">
        <v>12</v>
      </c>
      <c r="O63" s="31"/>
      <c r="P63" s="32">
        <f>((PI()*S60)^2+Q60^2)^0.5*O69+2*PI()*S60</f>
        <v>307391.406843065</v>
      </c>
      <c r="Q63" s="31">
        <v>1</v>
      </c>
      <c r="R63" s="31">
        <f t="shared" si="31"/>
        <v>0.888</v>
      </c>
      <c r="S63" s="45">
        <f t="shared" si="32"/>
        <v>307.391406843065</v>
      </c>
      <c r="T63" s="46">
        <f t="shared" si="33"/>
        <v>272.963569276641</v>
      </c>
    </row>
    <row r="64" spans="2:20">
      <c r="B64" s="22"/>
      <c r="C64" s="29" t="s">
        <v>359</v>
      </c>
      <c r="D64" s="31">
        <v>20</v>
      </c>
      <c r="E64" s="31"/>
      <c r="F64" s="32">
        <v>3504</v>
      </c>
      <c r="G64" s="31">
        <f>H69+1</f>
        <v>6</v>
      </c>
      <c r="H64" s="31">
        <f t="shared" si="28"/>
        <v>2.466</v>
      </c>
      <c r="I64" s="45">
        <f t="shared" si="29"/>
        <v>21.024</v>
      </c>
      <c r="J64" s="46">
        <f t="shared" si="30"/>
        <v>51.845184</v>
      </c>
      <c r="K64" s="47"/>
      <c r="L64" s="22"/>
      <c r="M64" s="29" t="s">
        <v>359</v>
      </c>
      <c r="N64" s="31">
        <v>20</v>
      </c>
      <c r="O64" s="31"/>
      <c r="P64" s="32">
        <v>3504</v>
      </c>
      <c r="Q64" s="31">
        <f>R69+1</f>
        <v>9</v>
      </c>
      <c r="R64" s="31">
        <f t="shared" si="31"/>
        <v>2.466</v>
      </c>
      <c r="S64" s="45">
        <f t="shared" si="32"/>
        <v>31.536</v>
      </c>
      <c r="T64" s="46">
        <f t="shared" si="33"/>
        <v>77.767776</v>
      </c>
    </row>
    <row r="65" spans="2:20">
      <c r="B65" s="22"/>
      <c r="C65" s="29" t="s">
        <v>364</v>
      </c>
      <c r="D65" s="31">
        <v>16</v>
      </c>
      <c r="E65" s="31"/>
      <c r="F65" s="32">
        <v>450</v>
      </c>
      <c r="G65" s="31">
        <f>G64*4</f>
        <v>24</v>
      </c>
      <c r="H65" s="31">
        <f t="shared" si="28"/>
        <v>1.578</v>
      </c>
      <c r="I65" s="45">
        <f t="shared" si="29"/>
        <v>10.8</v>
      </c>
      <c r="J65" s="46">
        <f t="shared" si="30"/>
        <v>17.0424</v>
      </c>
      <c r="K65" s="47"/>
      <c r="L65" s="22"/>
      <c r="M65" s="29" t="s">
        <v>364</v>
      </c>
      <c r="N65" s="31">
        <v>16</v>
      </c>
      <c r="O65" s="31"/>
      <c r="P65" s="32">
        <v>450</v>
      </c>
      <c r="Q65" s="31">
        <f>Q64*4</f>
        <v>36</v>
      </c>
      <c r="R65" s="31">
        <f t="shared" si="31"/>
        <v>1.578</v>
      </c>
      <c r="S65" s="45">
        <f t="shared" si="32"/>
        <v>16.2</v>
      </c>
      <c r="T65" s="46">
        <f t="shared" si="33"/>
        <v>25.5636</v>
      </c>
    </row>
    <row r="66" ht="14.25" spans="2:20">
      <c r="B66" s="22" t="s">
        <v>594</v>
      </c>
      <c r="C66" s="34" t="s">
        <v>417</v>
      </c>
      <c r="D66" s="35"/>
      <c r="E66" s="36">
        <f>PI()*(C69/1000/2)^2*E60/1000</f>
        <v>14.7262155637022</v>
      </c>
      <c r="F66" s="37" t="s">
        <v>418</v>
      </c>
      <c r="G66" s="38">
        <f>J62+J64+J65</f>
        <v>974.728296</v>
      </c>
      <c r="H66" s="39"/>
      <c r="I66" s="42" t="s">
        <v>419</v>
      </c>
      <c r="J66" s="48">
        <f>J63</f>
        <v>193.610803502627</v>
      </c>
      <c r="K66" s="49"/>
      <c r="L66" s="22" t="s">
        <v>595</v>
      </c>
      <c r="M66" s="34" t="s">
        <v>417</v>
      </c>
      <c r="N66" s="35"/>
      <c r="O66" s="36">
        <f>PI()*(M69/1000/2)^2*O60/1000</f>
        <v>20.8621387152447</v>
      </c>
      <c r="P66" s="37" t="s">
        <v>418</v>
      </c>
      <c r="Q66" s="38">
        <f>T62+T64+T65</f>
        <v>1354.412088</v>
      </c>
      <c r="R66" s="39"/>
      <c r="S66" s="42" t="s">
        <v>419</v>
      </c>
      <c r="T66" s="48">
        <f>T63</f>
        <v>272.963569276641</v>
      </c>
    </row>
    <row r="67" ht="14.25" spans="2:20">
      <c r="B67" s="22"/>
      <c r="C67" s="23"/>
      <c r="D67" s="23"/>
      <c r="E67" s="40">
        <f t="shared" ref="E67:J67" si="34">E66*17</f>
        <v>250.345664582937</v>
      </c>
      <c r="F67" s="40"/>
      <c r="G67" s="40">
        <f t="shared" si="34"/>
        <v>16570.381032</v>
      </c>
      <c r="H67" s="40"/>
      <c r="I67" s="40"/>
      <c r="J67" s="40">
        <f t="shared" si="34"/>
        <v>3291.38365954466</v>
      </c>
      <c r="K67" s="52"/>
      <c r="L67" s="22"/>
      <c r="M67" s="23"/>
      <c r="N67" s="23"/>
      <c r="O67" s="40">
        <f t="shared" ref="O67:T67" si="35">O66*39</f>
        <v>813.623409894544</v>
      </c>
      <c r="P67" s="40"/>
      <c r="Q67" s="40">
        <f t="shared" si="35"/>
        <v>52822.071432</v>
      </c>
      <c r="R67" s="40"/>
      <c r="S67" s="40"/>
      <c r="T67" s="40">
        <f t="shared" si="35"/>
        <v>10645.579201789</v>
      </c>
    </row>
    <row r="68" spans="2:20">
      <c r="B68" s="22"/>
      <c r="C68" s="27" t="s">
        <v>420</v>
      </c>
      <c r="D68" s="28" t="s">
        <v>421</v>
      </c>
      <c r="E68" s="28" t="s">
        <v>318</v>
      </c>
      <c r="F68" s="28" t="s">
        <v>422</v>
      </c>
      <c r="G68" s="28" t="s">
        <v>423</v>
      </c>
      <c r="H68" s="28" t="s">
        <v>363</v>
      </c>
      <c r="I68" s="28" t="s">
        <v>424</v>
      </c>
      <c r="J68" s="44" t="s">
        <v>330</v>
      </c>
      <c r="K68" s="43"/>
      <c r="L68" s="22"/>
      <c r="M68" s="27" t="s">
        <v>420</v>
      </c>
      <c r="N68" s="28" t="s">
        <v>421</v>
      </c>
      <c r="O68" s="28" t="s">
        <v>318</v>
      </c>
      <c r="P68" s="28" t="s">
        <v>422</v>
      </c>
      <c r="Q68" s="28" t="s">
        <v>423</v>
      </c>
      <c r="R68" s="28" t="s">
        <v>363</v>
      </c>
      <c r="S68" s="28" t="s">
        <v>424</v>
      </c>
      <c r="T68" s="44" t="s">
        <v>330</v>
      </c>
    </row>
    <row r="69" ht="14.25" spans="2:20">
      <c r="B69" s="22"/>
      <c r="C69" s="41">
        <v>1250</v>
      </c>
      <c r="D69" s="42">
        <f>E60+1000</f>
        <v>13000</v>
      </c>
      <c r="E69" s="42">
        <f>ROUNDDOWN((E60-50-F69/2)/F69,0)</f>
        <v>59</v>
      </c>
      <c r="F69" s="42">
        <f>G60</f>
        <v>200</v>
      </c>
      <c r="G69" s="42">
        <f>E60-E69*F69-F69/2</f>
        <v>100</v>
      </c>
      <c r="H69" s="42">
        <f>ROUNDDOWN((E60-I69)/(I69*2),0)</f>
        <v>5</v>
      </c>
      <c r="I69" s="50">
        <f>F69*5</f>
        <v>1000</v>
      </c>
      <c r="J69" s="51">
        <f>E60-I69-I69*H69*2</f>
        <v>1000</v>
      </c>
      <c r="K69" s="43"/>
      <c r="L69" s="22"/>
      <c r="M69" s="41">
        <v>1250</v>
      </c>
      <c r="N69" s="42">
        <f>O60+1000</f>
        <v>18000</v>
      </c>
      <c r="O69" s="42">
        <f>ROUNDDOWN((O60-50-P69/2)/P69,0)</f>
        <v>84</v>
      </c>
      <c r="P69" s="42">
        <f>Q60</f>
        <v>200</v>
      </c>
      <c r="Q69" s="42">
        <f>O60-O69*P69-P69/2</f>
        <v>100</v>
      </c>
      <c r="R69" s="42">
        <f>ROUNDDOWN((O60-S69)/(S69*2),0)</f>
        <v>8</v>
      </c>
      <c r="S69" s="50">
        <f>P69*5</f>
        <v>1000</v>
      </c>
      <c r="T69" s="51">
        <f>O60-S69-S69*R69*2</f>
        <v>0</v>
      </c>
    </row>
    <row r="70" spans="2:20">
      <c r="B70" s="22"/>
      <c r="C70" s="23"/>
      <c r="D70" s="23"/>
      <c r="E70" s="23"/>
      <c r="F70" s="23"/>
      <c r="G70" s="23"/>
      <c r="H70" s="23"/>
      <c r="I70" s="23"/>
      <c r="J70" s="23"/>
      <c r="K70" s="43"/>
      <c r="L70" s="22"/>
      <c r="M70" s="23"/>
      <c r="N70" s="23"/>
      <c r="O70" s="23"/>
      <c r="P70" s="23"/>
      <c r="Q70" s="23"/>
      <c r="R70" s="23"/>
      <c r="S70" s="23"/>
      <c r="T70" s="23"/>
    </row>
    <row r="71" ht="14.25" spans="2:20">
      <c r="B71" s="22"/>
      <c r="C71" s="23"/>
      <c r="D71" s="23" t="s">
        <v>396</v>
      </c>
      <c r="E71" s="24">
        <v>21000</v>
      </c>
      <c r="F71" s="23" t="s">
        <v>410</v>
      </c>
      <c r="G71" s="25">
        <v>200</v>
      </c>
      <c r="H71" s="23" t="s">
        <v>411</v>
      </c>
      <c r="I71" s="25">
        <v>1136</v>
      </c>
      <c r="J71" s="23"/>
      <c r="K71" s="43"/>
      <c r="L71" s="22"/>
      <c r="M71" s="23"/>
      <c r="N71" s="23" t="s">
        <v>396</v>
      </c>
      <c r="O71" s="24">
        <v>10000</v>
      </c>
      <c r="P71" s="23" t="s">
        <v>410</v>
      </c>
      <c r="Q71" s="25">
        <v>200</v>
      </c>
      <c r="R71" s="23" t="s">
        <v>411</v>
      </c>
      <c r="S71" s="25">
        <v>1136</v>
      </c>
      <c r="T71" s="23"/>
    </row>
    <row r="72" spans="2:20">
      <c r="B72" s="22" t="s">
        <v>596</v>
      </c>
      <c r="C72" s="27" t="s">
        <v>344</v>
      </c>
      <c r="D72" s="28" t="s">
        <v>345</v>
      </c>
      <c r="E72" s="28" t="s">
        <v>412</v>
      </c>
      <c r="F72" s="28" t="s">
        <v>413</v>
      </c>
      <c r="G72" s="28" t="s">
        <v>348</v>
      </c>
      <c r="H72" s="28" t="s">
        <v>414</v>
      </c>
      <c r="I72" s="28" t="s">
        <v>415</v>
      </c>
      <c r="J72" s="44" t="s">
        <v>416</v>
      </c>
      <c r="K72" s="43"/>
      <c r="L72" s="22" t="s">
        <v>597</v>
      </c>
      <c r="M72" s="27" t="s">
        <v>344</v>
      </c>
      <c r="N72" s="28" t="s">
        <v>345</v>
      </c>
      <c r="O72" s="28" t="s">
        <v>412</v>
      </c>
      <c r="P72" s="28" t="s">
        <v>413</v>
      </c>
      <c r="Q72" s="28" t="s">
        <v>348</v>
      </c>
      <c r="R72" s="28" t="s">
        <v>414</v>
      </c>
      <c r="S72" s="28" t="s">
        <v>415</v>
      </c>
      <c r="T72" s="44" t="s">
        <v>416</v>
      </c>
    </row>
    <row r="73" spans="2:20">
      <c r="B73" s="22"/>
      <c r="C73" s="29" t="s">
        <v>355</v>
      </c>
      <c r="D73" s="30">
        <v>20</v>
      </c>
      <c r="E73" s="31"/>
      <c r="F73" s="32">
        <f>D80-100+ROUNDUP((IF(D73&lt;26,10.927,11.212))*D73,0)</f>
        <v>22119</v>
      </c>
      <c r="G73" s="33">
        <v>28</v>
      </c>
      <c r="H73" s="31">
        <f t="shared" ref="H73:H76" si="36">ROUND(D73^2*PI()/4/1000000*7850,3)</f>
        <v>2.466</v>
      </c>
      <c r="I73" s="45">
        <f t="shared" ref="I73:I76" si="37">G73*F73/1000</f>
        <v>619.332</v>
      </c>
      <c r="J73" s="46">
        <f t="shared" ref="J73:J76" si="38">H73*I73</f>
        <v>1527.272712</v>
      </c>
      <c r="K73" s="47"/>
      <c r="L73" s="22"/>
      <c r="M73" s="29" t="s">
        <v>355</v>
      </c>
      <c r="N73" s="30">
        <v>20</v>
      </c>
      <c r="O73" s="31"/>
      <c r="P73" s="32">
        <f>N80-100+ROUNDUP((IF(N73&lt;26,10.927,11.212))*N73,0)</f>
        <v>11119</v>
      </c>
      <c r="Q73" s="33">
        <v>28</v>
      </c>
      <c r="R73" s="31">
        <f t="shared" ref="R73:R76" si="39">ROUND(N73^2*PI()/4/1000000*7850,3)</f>
        <v>2.466</v>
      </c>
      <c r="S73" s="45">
        <f t="shared" ref="S73:S76" si="40">Q73*P73/1000</f>
        <v>311.332</v>
      </c>
      <c r="T73" s="46">
        <f t="shared" ref="T73:T76" si="41">R73*S73</f>
        <v>767.744712</v>
      </c>
    </row>
    <row r="74" spans="2:20">
      <c r="B74" s="22"/>
      <c r="C74" s="29" t="s">
        <v>358</v>
      </c>
      <c r="D74" s="33">
        <v>12</v>
      </c>
      <c r="E74" s="31"/>
      <c r="F74" s="32">
        <f>((PI()*I71)^2+G71^2)^0.5*E80+2*PI()*I71</f>
        <v>378880.385017853</v>
      </c>
      <c r="G74" s="31">
        <v>1</v>
      </c>
      <c r="H74" s="31">
        <f t="shared" si="36"/>
        <v>0.888</v>
      </c>
      <c r="I74" s="45">
        <f t="shared" si="37"/>
        <v>378.880385017853</v>
      </c>
      <c r="J74" s="46">
        <f t="shared" si="38"/>
        <v>336.445781895853</v>
      </c>
      <c r="K74" s="47"/>
      <c r="L74" s="22"/>
      <c r="M74" s="29" t="s">
        <v>358</v>
      </c>
      <c r="N74" s="33">
        <v>12</v>
      </c>
      <c r="O74" s="31"/>
      <c r="P74" s="32">
        <f>((PI()*S71)^2+Q71^2)^0.5*O80+2*PI()*S71</f>
        <v>182285.695037186</v>
      </c>
      <c r="Q74" s="31">
        <v>1</v>
      </c>
      <c r="R74" s="31">
        <f t="shared" si="39"/>
        <v>0.888</v>
      </c>
      <c r="S74" s="45">
        <f t="shared" si="40"/>
        <v>182.285695037186</v>
      </c>
      <c r="T74" s="46">
        <f t="shared" si="41"/>
        <v>161.869697193021</v>
      </c>
    </row>
    <row r="75" spans="2:20">
      <c r="B75" s="22"/>
      <c r="C75" s="29" t="s">
        <v>359</v>
      </c>
      <c r="D75" s="31">
        <v>20</v>
      </c>
      <c r="E75" s="31"/>
      <c r="F75" s="32">
        <v>3504</v>
      </c>
      <c r="G75" s="31">
        <f>H80+1</f>
        <v>11</v>
      </c>
      <c r="H75" s="31">
        <f t="shared" si="36"/>
        <v>2.466</v>
      </c>
      <c r="I75" s="45">
        <f t="shared" si="37"/>
        <v>38.544</v>
      </c>
      <c r="J75" s="46">
        <f t="shared" si="38"/>
        <v>95.049504</v>
      </c>
      <c r="K75" s="47"/>
      <c r="L75" s="22"/>
      <c r="M75" s="29" t="s">
        <v>359</v>
      </c>
      <c r="N75" s="31">
        <v>20</v>
      </c>
      <c r="O75" s="31"/>
      <c r="P75" s="32">
        <v>3504</v>
      </c>
      <c r="Q75" s="31">
        <f>R80+1</f>
        <v>5</v>
      </c>
      <c r="R75" s="31">
        <f t="shared" si="39"/>
        <v>2.466</v>
      </c>
      <c r="S75" s="45">
        <f t="shared" si="40"/>
        <v>17.52</v>
      </c>
      <c r="T75" s="46">
        <f t="shared" si="41"/>
        <v>43.20432</v>
      </c>
    </row>
    <row r="76" spans="2:20">
      <c r="B76" s="22"/>
      <c r="C76" s="29" t="s">
        <v>364</v>
      </c>
      <c r="D76" s="31">
        <v>16</v>
      </c>
      <c r="E76" s="31"/>
      <c r="F76" s="32">
        <v>450</v>
      </c>
      <c r="G76" s="31">
        <f>G75*4</f>
        <v>44</v>
      </c>
      <c r="H76" s="31">
        <f t="shared" si="36"/>
        <v>1.578</v>
      </c>
      <c r="I76" s="45">
        <f t="shared" si="37"/>
        <v>19.8</v>
      </c>
      <c r="J76" s="46">
        <f t="shared" si="38"/>
        <v>31.2444</v>
      </c>
      <c r="K76" s="47"/>
      <c r="L76" s="22"/>
      <c r="M76" s="29" t="s">
        <v>364</v>
      </c>
      <c r="N76" s="31">
        <v>16</v>
      </c>
      <c r="O76" s="31"/>
      <c r="P76" s="32">
        <v>450</v>
      </c>
      <c r="Q76" s="31">
        <f>Q75*4</f>
        <v>20</v>
      </c>
      <c r="R76" s="31">
        <f t="shared" si="39"/>
        <v>1.578</v>
      </c>
      <c r="S76" s="45">
        <f t="shared" si="40"/>
        <v>9</v>
      </c>
      <c r="T76" s="46">
        <f t="shared" si="41"/>
        <v>14.202</v>
      </c>
    </row>
    <row r="77" ht="14.25" spans="2:20">
      <c r="B77" s="22" t="s">
        <v>598</v>
      </c>
      <c r="C77" s="34" t="s">
        <v>417</v>
      </c>
      <c r="D77" s="35"/>
      <c r="E77" s="36">
        <f>PI()*(C80/1000/2)^2*E71/1000</f>
        <v>25.7708772364788</v>
      </c>
      <c r="F77" s="37" t="s">
        <v>418</v>
      </c>
      <c r="G77" s="38">
        <f>J73+J75+J76</f>
        <v>1653.566616</v>
      </c>
      <c r="H77" s="39"/>
      <c r="I77" s="42" t="s">
        <v>419</v>
      </c>
      <c r="J77" s="48">
        <f>J74</f>
        <v>336.445781895853</v>
      </c>
      <c r="K77" s="49"/>
      <c r="L77" s="22" t="s">
        <v>599</v>
      </c>
      <c r="M77" s="34" t="s">
        <v>417</v>
      </c>
      <c r="N77" s="35"/>
      <c r="O77" s="36">
        <f>PI()*(M80/1000/2)^2*O71/1000</f>
        <v>12.2718463030851</v>
      </c>
      <c r="P77" s="37" t="s">
        <v>418</v>
      </c>
      <c r="Q77" s="38">
        <f>T73+T75+T76</f>
        <v>825.151032</v>
      </c>
      <c r="R77" s="39"/>
      <c r="S77" s="42" t="s">
        <v>419</v>
      </c>
      <c r="T77" s="48">
        <f>T74</f>
        <v>161.869697193021</v>
      </c>
    </row>
    <row r="78" ht="14.25" spans="2:20">
      <c r="B78" s="22"/>
      <c r="C78" s="23"/>
      <c r="D78" s="23"/>
      <c r="E78" s="40">
        <f t="shared" ref="E78:J78" si="42">E77*23</f>
        <v>592.730176439012</v>
      </c>
      <c r="F78" s="40"/>
      <c r="G78" s="40">
        <f t="shared" si="42"/>
        <v>38032.032168</v>
      </c>
      <c r="H78" s="40"/>
      <c r="I78" s="40"/>
      <c r="J78" s="40">
        <f t="shared" si="42"/>
        <v>7738.25298360462</v>
      </c>
      <c r="K78" s="52"/>
      <c r="L78" s="22"/>
      <c r="M78" s="23"/>
      <c r="N78" s="23"/>
      <c r="O78" s="40">
        <f t="shared" ref="O78:T78" si="43">O77*44</f>
        <v>539.961237335746</v>
      </c>
      <c r="P78" s="40"/>
      <c r="Q78" s="40">
        <f t="shared" si="43"/>
        <v>36306.645408</v>
      </c>
      <c r="R78" s="40"/>
      <c r="S78" s="40"/>
      <c r="T78" s="40">
        <f t="shared" si="43"/>
        <v>7122.26667649293</v>
      </c>
    </row>
    <row r="79" spans="2:20">
      <c r="B79" s="22"/>
      <c r="C79" s="27" t="s">
        <v>420</v>
      </c>
      <c r="D79" s="28" t="s">
        <v>421</v>
      </c>
      <c r="E79" s="28" t="s">
        <v>318</v>
      </c>
      <c r="F79" s="28" t="s">
        <v>422</v>
      </c>
      <c r="G79" s="28" t="s">
        <v>423</v>
      </c>
      <c r="H79" s="28" t="s">
        <v>363</v>
      </c>
      <c r="I79" s="28" t="s">
        <v>424</v>
      </c>
      <c r="J79" s="44" t="s">
        <v>330</v>
      </c>
      <c r="K79" s="43"/>
      <c r="L79" s="22"/>
      <c r="M79" s="27" t="s">
        <v>420</v>
      </c>
      <c r="N79" s="28" t="s">
        <v>421</v>
      </c>
      <c r="O79" s="28" t="s">
        <v>318</v>
      </c>
      <c r="P79" s="28" t="s">
        <v>422</v>
      </c>
      <c r="Q79" s="28" t="s">
        <v>423</v>
      </c>
      <c r="R79" s="28" t="s">
        <v>363</v>
      </c>
      <c r="S79" s="28" t="s">
        <v>424</v>
      </c>
      <c r="T79" s="44" t="s">
        <v>330</v>
      </c>
    </row>
    <row r="80" ht="14.25" spans="2:20">
      <c r="B80" s="22"/>
      <c r="C80" s="41">
        <v>1250</v>
      </c>
      <c r="D80" s="42">
        <f>E71+1000</f>
        <v>22000</v>
      </c>
      <c r="E80" s="42">
        <f>ROUNDDOWN((E71-50-F80/2)/F80,0)</f>
        <v>104</v>
      </c>
      <c r="F80" s="42">
        <f>G71</f>
        <v>200</v>
      </c>
      <c r="G80" s="42">
        <f>E71-E80*F80-F80/2</f>
        <v>100</v>
      </c>
      <c r="H80" s="42">
        <f>ROUNDDOWN((E71-I80)/(I80*2),0)</f>
        <v>10</v>
      </c>
      <c r="I80" s="50">
        <f>F80*5</f>
        <v>1000</v>
      </c>
      <c r="J80" s="51">
        <f>E71-I80-I80*H80*2</f>
        <v>0</v>
      </c>
      <c r="K80" s="43"/>
      <c r="L80" s="22"/>
      <c r="M80" s="41">
        <v>1250</v>
      </c>
      <c r="N80" s="42">
        <f>O71+1000</f>
        <v>11000</v>
      </c>
      <c r="O80" s="42">
        <f>ROUNDDOWN((O71-50-P80/2)/P80,0)</f>
        <v>49</v>
      </c>
      <c r="P80" s="42">
        <f>Q71</f>
        <v>200</v>
      </c>
      <c r="Q80" s="42">
        <f>O71-O80*P80-P80/2</f>
        <v>100</v>
      </c>
      <c r="R80" s="42">
        <f>ROUNDDOWN((O71-S80)/(S80*2),0)</f>
        <v>4</v>
      </c>
      <c r="S80" s="50">
        <f>P80*5</f>
        <v>1000</v>
      </c>
      <c r="T80" s="51">
        <f>O71-S80-S80*R80*2</f>
        <v>1000</v>
      </c>
    </row>
    <row r="81" spans="2:12">
      <c r="B81" s="22"/>
      <c r="L81" s="22"/>
    </row>
    <row r="82" ht="14.25" spans="2:20">
      <c r="B82" s="22"/>
      <c r="C82" s="23"/>
      <c r="D82" s="23" t="s">
        <v>396</v>
      </c>
      <c r="E82" s="24">
        <v>8000</v>
      </c>
      <c r="F82" s="23" t="s">
        <v>410</v>
      </c>
      <c r="G82" s="25">
        <v>200</v>
      </c>
      <c r="H82" s="23" t="s">
        <v>411</v>
      </c>
      <c r="I82" s="25">
        <v>1136</v>
      </c>
      <c r="J82" s="23"/>
      <c r="L82" s="22"/>
      <c r="M82" s="23"/>
      <c r="N82" s="23" t="s">
        <v>396</v>
      </c>
      <c r="O82" s="24">
        <v>16000</v>
      </c>
      <c r="P82" s="23" t="s">
        <v>410</v>
      </c>
      <c r="Q82" s="25">
        <v>200</v>
      </c>
      <c r="R82" s="23" t="s">
        <v>411</v>
      </c>
      <c r="S82" s="25">
        <v>1136</v>
      </c>
      <c r="T82" s="23"/>
    </row>
    <row r="83" spans="2:20">
      <c r="B83" s="22" t="s">
        <v>600</v>
      </c>
      <c r="C83" s="27" t="s">
        <v>344</v>
      </c>
      <c r="D83" s="28" t="s">
        <v>345</v>
      </c>
      <c r="E83" s="28" t="s">
        <v>412</v>
      </c>
      <c r="F83" s="28" t="s">
        <v>413</v>
      </c>
      <c r="G83" s="28" t="s">
        <v>348</v>
      </c>
      <c r="H83" s="28" t="s">
        <v>414</v>
      </c>
      <c r="I83" s="28" t="s">
        <v>415</v>
      </c>
      <c r="J83" s="44" t="s">
        <v>416</v>
      </c>
      <c r="L83" s="22" t="s">
        <v>601</v>
      </c>
      <c r="M83" s="27" t="s">
        <v>344</v>
      </c>
      <c r="N83" s="28" t="s">
        <v>345</v>
      </c>
      <c r="O83" s="28" t="s">
        <v>412</v>
      </c>
      <c r="P83" s="28" t="s">
        <v>413</v>
      </c>
      <c r="Q83" s="28" t="s">
        <v>348</v>
      </c>
      <c r="R83" s="28" t="s">
        <v>414</v>
      </c>
      <c r="S83" s="28" t="s">
        <v>415</v>
      </c>
      <c r="T83" s="44" t="s">
        <v>416</v>
      </c>
    </row>
    <row r="84" spans="2:20">
      <c r="B84" s="22"/>
      <c r="C84" s="29" t="s">
        <v>355</v>
      </c>
      <c r="D84" s="30">
        <v>20</v>
      </c>
      <c r="E84" s="31"/>
      <c r="F84" s="32">
        <f>D91-100+ROUNDUP((IF(D84&lt;26,10.927,11.212))*D84,0)</f>
        <v>9119</v>
      </c>
      <c r="G84" s="33">
        <v>28</v>
      </c>
      <c r="H84" s="31">
        <f t="shared" ref="H84:H87" si="44">ROUND(D84^2*PI()/4/1000000*7850,3)</f>
        <v>2.466</v>
      </c>
      <c r="I84" s="45">
        <f t="shared" ref="I84:I87" si="45">G84*F84/1000</f>
        <v>255.332</v>
      </c>
      <c r="J84" s="46">
        <f t="shared" ref="J84:J87" si="46">H84*I84</f>
        <v>629.648712</v>
      </c>
      <c r="L84" s="22"/>
      <c r="M84" s="29" t="s">
        <v>355</v>
      </c>
      <c r="N84" s="30">
        <v>20</v>
      </c>
      <c r="O84" s="31"/>
      <c r="P84" s="32">
        <f>N91-100+ROUNDUP((IF(N84&lt;26,10.927,11.212))*N84,0)</f>
        <v>17119</v>
      </c>
      <c r="Q84" s="33">
        <v>28</v>
      </c>
      <c r="R84" s="31">
        <f t="shared" ref="R84:R87" si="47">ROUND(N84^2*PI()/4/1000000*7850,3)</f>
        <v>2.466</v>
      </c>
      <c r="S84" s="45">
        <f t="shared" ref="S84:S87" si="48">Q84*P84/1000</f>
        <v>479.332</v>
      </c>
      <c r="T84" s="46">
        <f t="shared" ref="T84:T87" si="49">R84*S84</f>
        <v>1182.032712</v>
      </c>
    </row>
    <row r="85" spans="2:20">
      <c r="B85" s="22"/>
      <c r="C85" s="29" t="s">
        <v>358</v>
      </c>
      <c r="D85" s="33">
        <v>12</v>
      </c>
      <c r="E85" s="31"/>
      <c r="F85" s="32">
        <f>((PI()*I82)^2+G82^2)^0.5*E91+2*PI()*I82</f>
        <v>146541.205949792</v>
      </c>
      <c r="G85" s="31">
        <v>1</v>
      </c>
      <c r="H85" s="31">
        <f t="shared" si="44"/>
        <v>0.888</v>
      </c>
      <c r="I85" s="45">
        <f t="shared" si="45"/>
        <v>146.541205949792</v>
      </c>
      <c r="J85" s="46">
        <f t="shared" si="46"/>
        <v>130.128590883415</v>
      </c>
      <c r="L85" s="22"/>
      <c r="M85" s="29" t="s">
        <v>358</v>
      </c>
      <c r="N85" s="33">
        <v>12</v>
      </c>
      <c r="O85" s="31"/>
      <c r="P85" s="32">
        <f>((PI()*S82)^2+Q82^2)^0.5*O91+2*PI()*S82</f>
        <v>289519.162299368</v>
      </c>
      <c r="Q85" s="31">
        <v>1</v>
      </c>
      <c r="R85" s="31">
        <f t="shared" si="47"/>
        <v>0.888</v>
      </c>
      <c r="S85" s="45">
        <f t="shared" si="48"/>
        <v>289.519162299368</v>
      </c>
      <c r="T85" s="46">
        <f t="shared" si="49"/>
        <v>257.093016121839</v>
      </c>
    </row>
    <row r="86" spans="2:20">
      <c r="B86" s="22"/>
      <c r="C86" s="29" t="s">
        <v>359</v>
      </c>
      <c r="D86" s="31">
        <v>20</v>
      </c>
      <c r="E86" s="31"/>
      <c r="F86" s="32">
        <v>3504</v>
      </c>
      <c r="G86" s="31">
        <f>H91+1</f>
        <v>4</v>
      </c>
      <c r="H86" s="31">
        <f t="shared" si="44"/>
        <v>2.466</v>
      </c>
      <c r="I86" s="45">
        <f t="shared" si="45"/>
        <v>14.016</v>
      </c>
      <c r="J86" s="46">
        <f t="shared" si="46"/>
        <v>34.563456</v>
      </c>
      <c r="L86" s="22"/>
      <c r="M86" s="29" t="s">
        <v>359</v>
      </c>
      <c r="N86" s="31">
        <v>20</v>
      </c>
      <c r="O86" s="31"/>
      <c r="P86" s="32">
        <v>3504</v>
      </c>
      <c r="Q86" s="31">
        <f>R91+1</f>
        <v>8</v>
      </c>
      <c r="R86" s="31">
        <f t="shared" si="47"/>
        <v>2.466</v>
      </c>
      <c r="S86" s="45">
        <f t="shared" si="48"/>
        <v>28.032</v>
      </c>
      <c r="T86" s="46">
        <f t="shared" si="49"/>
        <v>69.126912</v>
      </c>
    </row>
    <row r="87" spans="2:20">
      <c r="B87" s="22"/>
      <c r="C87" s="29" t="s">
        <v>364</v>
      </c>
      <c r="D87" s="31">
        <v>16</v>
      </c>
      <c r="E87" s="31"/>
      <c r="F87" s="32">
        <v>450</v>
      </c>
      <c r="G87" s="31">
        <f>G86*4</f>
        <v>16</v>
      </c>
      <c r="H87" s="31">
        <f t="shared" si="44"/>
        <v>1.578</v>
      </c>
      <c r="I87" s="45">
        <f t="shared" si="45"/>
        <v>7.2</v>
      </c>
      <c r="J87" s="46">
        <f t="shared" si="46"/>
        <v>11.3616</v>
      </c>
      <c r="L87" s="22"/>
      <c r="M87" s="29" t="s">
        <v>364</v>
      </c>
      <c r="N87" s="31">
        <v>16</v>
      </c>
      <c r="O87" s="31"/>
      <c r="P87" s="32">
        <v>450</v>
      </c>
      <c r="Q87" s="31">
        <f>Q86*4</f>
        <v>32</v>
      </c>
      <c r="R87" s="31">
        <f t="shared" si="47"/>
        <v>1.578</v>
      </c>
      <c r="S87" s="45">
        <f t="shared" si="48"/>
        <v>14.4</v>
      </c>
      <c r="T87" s="46">
        <f t="shared" si="49"/>
        <v>22.7232</v>
      </c>
    </row>
    <row r="88" ht="14.25" spans="2:20">
      <c r="B88" s="22" t="s">
        <v>602</v>
      </c>
      <c r="C88" s="34" t="s">
        <v>417</v>
      </c>
      <c r="D88" s="35"/>
      <c r="E88" s="36">
        <f>PI()*(C91/1000/2)^2*E82/1000</f>
        <v>9.8174770424681</v>
      </c>
      <c r="F88" s="37" t="s">
        <v>418</v>
      </c>
      <c r="G88" s="38">
        <f>J84+J86+J87</f>
        <v>675.573768</v>
      </c>
      <c r="H88" s="39"/>
      <c r="I88" s="42" t="s">
        <v>419</v>
      </c>
      <c r="J88" s="48">
        <f>J85</f>
        <v>130.128590883415</v>
      </c>
      <c r="L88" s="22" t="s">
        <v>603</v>
      </c>
      <c r="M88" s="34" t="s">
        <v>417</v>
      </c>
      <c r="N88" s="35"/>
      <c r="O88" s="36">
        <f>PI()*(M91/1000/2)^2*O82/1000</f>
        <v>19.6349540849362</v>
      </c>
      <c r="P88" s="37" t="s">
        <v>418</v>
      </c>
      <c r="Q88" s="38">
        <f>T84+T86+T87</f>
        <v>1273.882824</v>
      </c>
      <c r="R88" s="39"/>
      <c r="S88" s="42" t="s">
        <v>419</v>
      </c>
      <c r="T88" s="48">
        <f>T85</f>
        <v>257.093016121839</v>
      </c>
    </row>
    <row r="89" ht="14.25" spans="2:20">
      <c r="B89" s="22"/>
      <c r="C89" s="23"/>
      <c r="D89" s="23"/>
      <c r="E89" s="40">
        <f t="shared" ref="E89:J89" si="50">E88*47</f>
        <v>461.421420996001</v>
      </c>
      <c r="F89" s="40"/>
      <c r="G89" s="40">
        <f t="shared" si="50"/>
        <v>31751.967096</v>
      </c>
      <c r="H89" s="40"/>
      <c r="I89" s="40"/>
      <c r="J89" s="40">
        <f t="shared" si="50"/>
        <v>6116.04377152053</v>
      </c>
      <c r="L89" s="22"/>
      <c r="M89" s="23"/>
      <c r="N89" s="23"/>
      <c r="O89" s="40">
        <f t="shared" ref="O89:T89" si="51">O88*41</f>
        <v>805.033117482385</v>
      </c>
      <c r="P89" s="40"/>
      <c r="Q89" s="40">
        <f t="shared" si="51"/>
        <v>52229.195784</v>
      </c>
      <c r="R89" s="40"/>
      <c r="S89" s="40"/>
      <c r="T89" s="40">
        <f t="shared" si="51"/>
        <v>10540.8136609954</v>
      </c>
    </row>
    <row r="90" spans="2:20">
      <c r="B90" s="22"/>
      <c r="C90" s="27" t="s">
        <v>420</v>
      </c>
      <c r="D90" s="28" t="s">
        <v>421</v>
      </c>
      <c r="E90" s="28" t="s">
        <v>318</v>
      </c>
      <c r="F90" s="28" t="s">
        <v>422</v>
      </c>
      <c r="G90" s="28" t="s">
        <v>423</v>
      </c>
      <c r="H90" s="28" t="s">
        <v>363</v>
      </c>
      <c r="I90" s="28" t="s">
        <v>424</v>
      </c>
      <c r="J90" s="44" t="s">
        <v>330</v>
      </c>
      <c r="L90" s="22"/>
      <c r="M90" s="27" t="s">
        <v>420</v>
      </c>
      <c r="N90" s="28" t="s">
        <v>421</v>
      </c>
      <c r="O90" s="28" t="s">
        <v>318</v>
      </c>
      <c r="P90" s="28" t="s">
        <v>422</v>
      </c>
      <c r="Q90" s="28" t="s">
        <v>423</v>
      </c>
      <c r="R90" s="28" t="s">
        <v>363</v>
      </c>
      <c r="S90" s="28" t="s">
        <v>424</v>
      </c>
      <c r="T90" s="44" t="s">
        <v>330</v>
      </c>
    </row>
    <row r="91" ht="14.25" spans="2:20">
      <c r="B91" s="22"/>
      <c r="C91" s="41">
        <v>1250</v>
      </c>
      <c r="D91" s="42">
        <f>E82+1000</f>
        <v>9000</v>
      </c>
      <c r="E91" s="42">
        <f>ROUNDDOWN((E82-50-F91/2)/F91,0)</f>
        <v>39</v>
      </c>
      <c r="F91" s="42">
        <f>G82</f>
        <v>200</v>
      </c>
      <c r="G91" s="42">
        <f>E82-E91*F91-F91/2</f>
        <v>100</v>
      </c>
      <c r="H91" s="42">
        <f>ROUNDDOWN((E82-I91)/(I91*2),0)</f>
        <v>3</v>
      </c>
      <c r="I91" s="50">
        <f>F91*5</f>
        <v>1000</v>
      </c>
      <c r="J91" s="51">
        <f>E82-I91-I91*H91*2</f>
        <v>1000</v>
      </c>
      <c r="L91" s="22"/>
      <c r="M91" s="41">
        <v>1250</v>
      </c>
      <c r="N91" s="42">
        <f>O82+1000</f>
        <v>17000</v>
      </c>
      <c r="O91" s="42">
        <f>ROUNDDOWN((O82-50-P91/2)/P91,0)</f>
        <v>79</v>
      </c>
      <c r="P91" s="42">
        <f>Q82</f>
        <v>200</v>
      </c>
      <c r="Q91" s="42">
        <f>O82-O91*P91-P91/2</f>
        <v>100</v>
      </c>
      <c r="R91" s="42">
        <f>ROUNDDOWN((O82-S91)/(S91*2),0)</f>
        <v>7</v>
      </c>
      <c r="S91" s="50">
        <f>P91*5</f>
        <v>1000</v>
      </c>
      <c r="T91" s="51">
        <f>O82-S91-S91*R91*2</f>
        <v>1000</v>
      </c>
    </row>
    <row r="92" spans="2:20">
      <c r="B92" s="22"/>
      <c r="C92" s="43"/>
      <c r="D92" s="43"/>
      <c r="E92" s="43"/>
      <c r="F92" s="43"/>
      <c r="G92" s="43"/>
      <c r="H92" s="43"/>
      <c r="I92" s="53"/>
      <c r="J92" s="43"/>
      <c r="L92" s="22"/>
      <c r="M92" s="43"/>
      <c r="N92" s="43"/>
      <c r="O92" s="43"/>
      <c r="P92" s="43"/>
      <c r="Q92" s="43"/>
      <c r="R92" s="43"/>
      <c r="S92" s="53"/>
      <c r="T92" s="43"/>
    </row>
  </sheetData>
  <mergeCells count="10">
    <mergeCell ref="B39:B43"/>
    <mergeCell ref="B50:B54"/>
    <mergeCell ref="B61:B65"/>
    <mergeCell ref="B72:B76"/>
    <mergeCell ref="B83:B87"/>
    <mergeCell ref="L39:L43"/>
    <mergeCell ref="L50:L54"/>
    <mergeCell ref="L61:L65"/>
    <mergeCell ref="L72:L76"/>
    <mergeCell ref="L83:L87"/>
  </mergeCells>
  <dataValidations count="2">
    <dataValidation allowBlank="1" showInputMessage="1" showErrorMessage="1" prompt="不含桩顶1m冠梁" sqref="E38 O38 E49 O49 E60 O60 E71 O71 E82 O82"/>
    <dataValidation allowBlank="1" showInputMessage="1" showErrorMessage="1" sqref="E46 O46 E57 O57 E68 O68 E79 O79 E90 O90"/>
  </dataValidations>
  <pageMargins left="0.75" right="0.75" top="1" bottom="1" header="0.5" footer="0.5"/>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D2:R85"/>
  <sheetViews>
    <sheetView topLeftCell="A60" workbookViewId="0">
      <selection activeCell="N75" sqref="N75:O84"/>
    </sheetView>
  </sheetViews>
  <sheetFormatPr defaultColWidth="9" defaultRowHeight="13.5"/>
  <cols>
    <col min="4" max="7" width="10.375"/>
    <col min="8" max="8" width="9.375" style="1"/>
    <col min="9" max="9" width="9.375" style="2"/>
    <col min="10" max="10" width="9.375"/>
    <col min="11" max="12" width="9.375" style="1"/>
    <col min="13" max="13" width="9.375"/>
    <col min="14" max="15" width="9.375" style="1"/>
    <col min="16" max="16" width="9.375"/>
    <col min="17" max="17" width="9" style="1"/>
  </cols>
  <sheetData>
    <row r="2" spans="6:9">
      <c r="F2" s="1"/>
      <c r="G2" s="1"/>
      <c r="I2" s="3"/>
    </row>
    <row r="3" spans="6:7">
      <c r="F3" s="1"/>
      <c r="G3" s="1"/>
    </row>
    <row r="4" spans="6:7">
      <c r="F4" s="1"/>
      <c r="G4" s="1"/>
    </row>
    <row r="5" spans="6:7">
      <c r="F5" s="1"/>
      <c r="G5" s="1"/>
    </row>
    <row r="6" spans="6:7">
      <c r="F6" s="1"/>
      <c r="G6" s="1"/>
    </row>
    <row r="7" spans="6:7">
      <c r="F7" s="1"/>
      <c r="G7" s="1"/>
    </row>
    <row r="8" spans="6:7">
      <c r="F8" s="1"/>
      <c r="G8" s="1"/>
    </row>
    <row r="9" spans="6:7">
      <c r="F9" s="1"/>
      <c r="G9" s="1"/>
    </row>
    <row r="10" spans="6:7">
      <c r="F10" s="1"/>
      <c r="G10" s="1"/>
    </row>
    <row r="11" spans="6:7">
      <c r="F11" s="1"/>
      <c r="G11" s="1"/>
    </row>
    <row r="12" spans="6:7">
      <c r="F12" s="1"/>
      <c r="G12" s="1"/>
    </row>
    <row r="13" spans="6:7">
      <c r="F13" s="1"/>
      <c r="G13" s="1"/>
    </row>
    <row r="14" spans="6:7">
      <c r="F14" s="1"/>
      <c r="G14" s="1"/>
    </row>
    <row r="15" spans="6:9">
      <c r="F15" s="1"/>
      <c r="G15" s="1"/>
      <c r="I15" s="3"/>
    </row>
    <row r="16" spans="6:9">
      <c r="F16" s="1"/>
      <c r="G16" s="1"/>
      <c r="I16" s="3"/>
    </row>
    <row r="17" spans="7:7">
      <c r="G17" s="1"/>
    </row>
    <row r="18" spans="7:7">
      <c r="G18" s="1"/>
    </row>
    <row r="19" spans="7:7">
      <c r="G19" s="1"/>
    </row>
    <row r="20" spans="7:18">
      <c r="G20" s="1"/>
      <c r="J20" s="4"/>
      <c r="K20" s="4"/>
      <c r="L20" s="5"/>
      <c r="M20" s="4"/>
      <c r="N20" s="5"/>
      <c r="O20" s="4"/>
      <c r="P20" s="4"/>
      <c r="Q20" s="5"/>
      <c r="R20" s="4"/>
    </row>
    <row r="21" spans="7:15">
      <c r="G21" s="1"/>
      <c r="K21"/>
      <c r="O21"/>
    </row>
    <row r="22" spans="7:15">
      <c r="G22" s="1"/>
      <c r="K22"/>
      <c r="O22"/>
    </row>
    <row r="23" spans="7:17">
      <c r="G23" s="1"/>
      <c r="K23"/>
      <c r="O23" s="2"/>
      <c r="Q23" s="3"/>
    </row>
    <row r="24" spans="7:17">
      <c r="G24" s="1"/>
      <c r="K24"/>
      <c r="O24" s="2"/>
      <c r="Q24" s="3"/>
    </row>
    <row r="25" spans="7:17">
      <c r="G25" s="1"/>
      <c r="K25"/>
      <c r="O25" s="2"/>
      <c r="Q25" s="3"/>
    </row>
    <row r="26" spans="7:17">
      <c r="G26" s="1"/>
      <c r="K26"/>
      <c r="O26" s="2"/>
      <c r="Q26" s="3"/>
    </row>
    <row r="27" spans="7:17">
      <c r="G27" s="1"/>
      <c r="K27"/>
      <c r="O27" s="2"/>
      <c r="Q27" s="3"/>
    </row>
    <row r="28" spans="7:17">
      <c r="G28" s="1"/>
      <c r="K28"/>
      <c r="O28" s="2"/>
      <c r="Q28" s="3"/>
    </row>
    <row r="35" spans="7:17">
      <c r="G35" s="1"/>
      <c r="I35"/>
      <c r="K35"/>
      <c r="L35"/>
      <c r="N35"/>
      <c r="O35"/>
      <c r="Q35"/>
    </row>
    <row r="36" spans="7:17">
      <c r="G36" s="1"/>
      <c r="I36"/>
      <c r="K36"/>
      <c r="L36"/>
      <c r="N36"/>
      <c r="O36"/>
      <c r="Q36"/>
    </row>
    <row r="37" spans="9:17">
      <c r="I37"/>
      <c r="K37"/>
      <c r="L37"/>
      <c r="N37"/>
      <c r="O37"/>
      <c r="Q37"/>
    </row>
    <row r="38" spans="4:17">
      <c r="D38">
        <v>111.6591</v>
      </c>
      <c r="E38">
        <v>131.6591</v>
      </c>
      <c r="F38">
        <v>3.59828</v>
      </c>
      <c r="G38">
        <v>3.348</v>
      </c>
      <c r="H38">
        <v>3.39828</v>
      </c>
      <c r="I38">
        <v>2.95311</v>
      </c>
      <c r="J38">
        <v>3.39828</v>
      </c>
      <c r="K38">
        <v>2.94818</v>
      </c>
      <c r="L38" s="2">
        <v>2.29828</v>
      </c>
      <c r="M38">
        <v>1.73674</v>
      </c>
      <c r="N38"/>
      <c r="O38"/>
      <c r="Q38"/>
    </row>
    <row r="39" spans="4:17">
      <c r="D39">
        <v>131.6891</v>
      </c>
      <c r="E39">
        <v>151.6891</v>
      </c>
      <c r="F39">
        <v>3.348</v>
      </c>
      <c r="G39">
        <v>3.348</v>
      </c>
      <c r="H39">
        <v>2.95236</v>
      </c>
      <c r="I39">
        <v>2.45236</v>
      </c>
      <c r="J39">
        <v>2.94734</v>
      </c>
      <c r="K39">
        <v>2.27469</v>
      </c>
      <c r="L39" s="2">
        <v>1.7359</v>
      </c>
      <c r="M39">
        <v>1.17435</v>
      </c>
      <c r="N39"/>
      <c r="O39"/>
      <c r="Q39"/>
    </row>
    <row r="40" spans="4:17">
      <c r="D40">
        <v>151.7191</v>
      </c>
      <c r="E40">
        <v>171.7191</v>
      </c>
      <c r="F40">
        <v>3.348</v>
      </c>
      <c r="G40">
        <v>3.348</v>
      </c>
      <c r="H40">
        <v>2.45161</v>
      </c>
      <c r="I40">
        <v>1.95161</v>
      </c>
      <c r="J40" s="2">
        <v>2.27351</v>
      </c>
      <c r="K40" s="2">
        <v>1.48359</v>
      </c>
      <c r="L40" s="2">
        <v>1.17351</v>
      </c>
      <c r="M40">
        <v>0.38353</v>
      </c>
      <c r="N40"/>
      <c r="O40"/>
      <c r="Q40"/>
    </row>
    <row r="41" spans="4:17">
      <c r="D41">
        <v>171.7491</v>
      </c>
      <c r="E41">
        <v>191.7491</v>
      </c>
      <c r="F41">
        <v>3.348</v>
      </c>
      <c r="G41">
        <v>3.348</v>
      </c>
      <c r="H41">
        <v>1.95086</v>
      </c>
      <c r="I41">
        <v>1.45086</v>
      </c>
      <c r="J41" s="2">
        <v>1.4824</v>
      </c>
      <c r="K41" s="2">
        <v>0.6924</v>
      </c>
      <c r="L41" s="2">
        <v>0.38234</v>
      </c>
      <c r="M41">
        <v>-0.40764</v>
      </c>
      <c r="N41"/>
      <c r="O41"/>
      <c r="Q41"/>
    </row>
    <row r="42" spans="4:17">
      <c r="D42">
        <v>191.7791</v>
      </c>
      <c r="E42">
        <v>211.7791</v>
      </c>
      <c r="F42">
        <v>3.348</v>
      </c>
      <c r="G42">
        <v>3.348</v>
      </c>
      <c r="H42">
        <v>1.45011</v>
      </c>
      <c r="I42">
        <v>0.95011</v>
      </c>
      <c r="J42" s="2">
        <v>0.69122</v>
      </c>
      <c r="K42" s="2">
        <v>-0.09878</v>
      </c>
      <c r="L42" s="2">
        <v>-0.40882</v>
      </c>
      <c r="M42">
        <v>-1.19881</v>
      </c>
      <c r="N42"/>
      <c r="O42"/>
      <c r="Q42"/>
    </row>
    <row r="43" spans="4:17">
      <c r="D43">
        <v>211.8091</v>
      </c>
      <c r="E43">
        <v>231.8091</v>
      </c>
      <c r="F43">
        <v>3.348</v>
      </c>
      <c r="G43">
        <v>3.348</v>
      </c>
      <c r="H43">
        <v>0.94936</v>
      </c>
      <c r="I43">
        <v>0.44936</v>
      </c>
      <c r="J43" s="2">
        <v>-0.09997</v>
      </c>
      <c r="K43" s="2">
        <v>-0.88997</v>
      </c>
      <c r="L43" s="2">
        <v>-1.19999</v>
      </c>
      <c r="M43">
        <v>-1.98997</v>
      </c>
      <c r="N43"/>
      <c r="O43"/>
      <c r="Q43"/>
    </row>
    <row r="44" spans="4:17">
      <c r="D44">
        <v>231.8391</v>
      </c>
      <c r="E44">
        <v>251.8391</v>
      </c>
      <c r="F44">
        <v>3.348</v>
      </c>
      <c r="G44">
        <v>3.348</v>
      </c>
      <c r="H44">
        <v>0.44861</v>
      </c>
      <c r="I44">
        <v>-0.05139</v>
      </c>
      <c r="J44" s="2">
        <v>-0.89115</v>
      </c>
      <c r="K44" s="2">
        <v>-1.61791</v>
      </c>
      <c r="L44" s="2">
        <v>-1.99116</v>
      </c>
      <c r="M44">
        <v>-2.78114</v>
      </c>
      <c r="N44"/>
      <c r="O44"/>
      <c r="Q44"/>
    </row>
    <row r="45" spans="4:17">
      <c r="D45">
        <v>251.8691</v>
      </c>
      <c r="E45">
        <v>271.8691</v>
      </c>
      <c r="F45">
        <v>3.348</v>
      </c>
      <c r="G45">
        <v>3.348</v>
      </c>
      <c r="H45">
        <v>-0.05214</v>
      </c>
      <c r="I45">
        <v>-0.55214</v>
      </c>
      <c r="J45" s="2">
        <v>-1.61884</v>
      </c>
      <c r="K45" s="2">
        <v>-2.12974</v>
      </c>
      <c r="L45" s="2">
        <v>-2.78233</v>
      </c>
      <c r="M45">
        <v>-3.34525</v>
      </c>
      <c r="N45"/>
      <c r="O45"/>
      <c r="Q45"/>
    </row>
    <row r="46" spans="4:17">
      <c r="D46">
        <v>271.8991</v>
      </c>
      <c r="E46">
        <v>291.8991</v>
      </c>
      <c r="F46">
        <v>3.348</v>
      </c>
      <c r="G46">
        <v>3.348</v>
      </c>
      <c r="H46">
        <v>-0.55289</v>
      </c>
      <c r="I46">
        <v>-0.95704</v>
      </c>
      <c r="J46" s="2">
        <v>-2.13034</v>
      </c>
      <c r="K46" s="2">
        <v>-2.41868</v>
      </c>
      <c r="L46" s="2">
        <v>-3.3461</v>
      </c>
      <c r="M46">
        <v>-3.90902</v>
      </c>
      <c r="N46"/>
      <c r="O46"/>
      <c r="Q46"/>
    </row>
    <row r="47" spans="4:17">
      <c r="D47">
        <v>291.9291</v>
      </c>
      <c r="E47">
        <v>316.9291</v>
      </c>
      <c r="F47">
        <v>3.348</v>
      </c>
      <c r="G47">
        <v>3.348</v>
      </c>
      <c r="H47">
        <v>-0.95748</v>
      </c>
      <c r="I47">
        <v>-1.15046</v>
      </c>
      <c r="J47" s="2">
        <v>-2.41895</v>
      </c>
      <c r="K47" s="2">
        <v>-2.47022</v>
      </c>
      <c r="L47" s="2">
        <v>-3.90902</v>
      </c>
      <c r="M47">
        <v>-3.90902</v>
      </c>
      <c r="N47"/>
      <c r="O47"/>
      <c r="Q47"/>
    </row>
    <row r="48" spans="8:17">
      <c r="H48"/>
      <c r="J48" s="2"/>
      <c r="L48" s="2"/>
      <c r="N48"/>
      <c r="O48"/>
      <c r="Q48"/>
    </row>
    <row r="49" spans="7:17">
      <c r="G49" s="1"/>
      <c r="I49"/>
      <c r="K49"/>
      <c r="L49"/>
      <c r="N49"/>
      <c r="O49"/>
      <c r="Q49"/>
    </row>
    <row r="50" spans="7:17">
      <c r="G50" s="1"/>
      <c r="I50"/>
      <c r="K50"/>
      <c r="L50"/>
      <c r="N50"/>
      <c r="O50"/>
      <c r="Q50"/>
    </row>
    <row r="51" spans="7:17">
      <c r="G51" s="1"/>
      <c r="I51"/>
      <c r="K51"/>
      <c r="L51"/>
      <c r="N51"/>
      <c r="O51"/>
      <c r="Q51"/>
    </row>
    <row r="52" spans="7:17">
      <c r="G52" s="1"/>
      <c r="K52"/>
      <c r="L52"/>
      <c r="N52"/>
      <c r="O52"/>
      <c r="Q52"/>
    </row>
    <row r="53" spans="7:17">
      <c r="G53" s="1"/>
      <c r="K53"/>
      <c r="L53"/>
      <c r="N53"/>
      <c r="O53"/>
      <c r="Q53"/>
    </row>
    <row r="54" spans="7:17">
      <c r="G54" s="1"/>
      <c r="K54"/>
      <c r="L54"/>
      <c r="N54"/>
      <c r="O54"/>
      <c r="Q54"/>
    </row>
    <row r="55" spans="7:17">
      <c r="G55" s="1"/>
      <c r="K55"/>
      <c r="L55"/>
      <c r="N55"/>
      <c r="O55"/>
      <c r="Q55"/>
    </row>
    <row r="56" spans="14:17">
      <c r="N56"/>
      <c r="O56"/>
      <c r="Q56"/>
    </row>
    <row r="57" spans="14:17">
      <c r="N57"/>
      <c r="O57"/>
      <c r="Q57"/>
    </row>
    <row r="58" spans="14:17">
      <c r="N58"/>
      <c r="O58"/>
      <c r="Q58"/>
    </row>
    <row r="59" spans="14:17">
      <c r="N59"/>
      <c r="O59"/>
      <c r="Q59"/>
    </row>
    <row r="60" spans="14:17">
      <c r="N60"/>
      <c r="O60"/>
      <c r="Q60"/>
    </row>
    <row r="61" spans="14:17">
      <c r="N61"/>
      <c r="O61"/>
      <c r="Q61"/>
    </row>
    <row r="62" spans="14:17">
      <c r="N62"/>
      <c r="O62"/>
      <c r="Q62"/>
    </row>
    <row r="63" spans="14:17">
      <c r="N63"/>
      <c r="O63"/>
      <c r="Q63"/>
    </row>
    <row r="64" spans="14:17">
      <c r="N64"/>
      <c r="O64"/>
      <c r="Q64"/>
    </row>
    <row r="74" spans="9:15">
      <c r="I74"/>
      <c r="K74"/>
      <c r="O74"/>
    </row>
    <row r="75" spans="6:15">
      <c r="F75">
        <v>400.9491</v>
      </c>
      <c r="G75">
        <v>408.9491</v>
      </c>
      <c r="H75">
        <v>3.348</v>
      </c>
      <c r="I75">
        <v>3.348</v>
      </c>
      <c r="J75">
        <v>-4.33477</v>
      </c>
      <c r="K75">
        <v>-3.72017</v>
      </c>
      <c r="L75">
        <v>-0.91122</v>
      </c>
      <c r="M75">
        <v>-0.88722</v>
      </c>
      <c r="N75">
        <v>-2.21816</v>
      </c>
      <c r="O75">
        <v>-2.19416</v>
      </c>
    </row>
    <row r="76" spans="6:15">
      <c r="F76">
        <v>434.0091</v>
      </c>
      <c r="G76">
        <v>454.0091</v>
      </c>
      <c r="H76">
        <v>3.348</v>
      </c>
      <c r="I76">
        <v>3.914</v>
      </c>
      <c r="J76">
        <v>-3.71932</v>
      </c>
      <c r="K76">
        <v>-3.15332</v>
      </c>
      <c r="L76">
        <v>-0.68872</v>
      </c>
      <c r="M76">
        <v>-0.30662</v>
      </c>
      <c r="N76">
        <v>-2.10592</v>
      </c>
      <c r="O76">
        <v>-1.85859</v>
      </c>
    </row>
    <row r="77" spans="6:15">
      <c r="F77">
        <v>454.0391</v>
      </c>
      <c r="G77">
        <v>474.0391</v>
      </c>
      <c r="H77">
        <v>3.914</v>
      </c>
      <c r="I77">
        <v>3.914</v>
      </c>
      <c r="J77">
        <v>-3.15247</v>
      </c>
      <c r="K77">
        <v>-2.58647</v>
      </c>
      <c r="L77">
        <v>-0.3059</v>
      </c>
      <c r="M77">
        <v>0.19333</v>
      </c>
      <c r="N77">
        <v>-1.85805</v>
      </c>
      <c r="O77">
        <v>-1.38818</v>
      </c>
    </row>
    <row r="78" spans="6:15">
      <c r="F78">
        <v>474.0691</v>
      </c>
      <c r="G78">
        <v>494.0691</v>
      </c>
      <c r="H78">
        <v>3.914</v>
      </c>
      <c r="I78">
        <v>3.914</v>
      </c>
      <c r="J78">
        <v>-2.58528</v>
      </c>
      <c r="K78">
        <v>-1.79528</v>
      </c>
      <c r="L78">
        <v>0.19408</v>
      </c>
      <c r="M78">
        <v>0.69408</v>
      </c>
      <c r="N78">
        <v>-1.38731</v>
      </c>
      <c r="O78">
        <v>-0.69528</v>
      </c>
    </row>
    <row r="79" spans="6:15">
      <c r="F79">
        <v>494.0991</v>
      </c>
      <c r="G79">
        <v>514.0991</v>
      </c>
      <c r="H79">
        <v>3.914</v>
      </c>
      <c r="I79">
        <v>3.914</v>
      </c>
      <c r="J79">
        <v>-1.7941</v>
      </c>
      <c r="K79">
        <v>-1.0041</v>
      </c>
      <c r="L79">
        <v>0.69483</v>
      </c>
      <c r="M79">
        <v>1.19483</v>
      </c>
      <c r="N79">
        <v>-0.6941</v>
      </c>
      <c r="O79">
        <v>0.0959</v>
      </c>
    </row>
    <row r="80" spans="6:15">
      <c r="F80">
        <v>514.1291</v>
      </c>
      <c r="G80">
        <v>534.1291</v>
      </c>
      <c r="H80">
        <v>3.914</v>
      </c>
      <c r="I80">
        <v>3.914</v>
      </c>
      <c r="J80">
        <v>-1.00291</v>
      </c>
      <c r="K80">
        <v>-0.21291</v>
      </c>
      <c r="L80">
        <v>1.19558</v>
      </c>
      <c r="M80">
        <v>1.69558</v>
      </c>
      <c r="N80">
        <v>0.09709</v>
      </c>
      <c r="O80">
        <v>0.88709</v>
      </c>
    </row>
    <row r="81" spans="6:15">
      <c r="F81">
        <v>534.1591</v>
      </c>
      <c r="G81">
        <v>554.1591</v>
      </c>
      <c r="H81">
        <v>3.914</v>
      </c>
      <c r="I81">
        <v>3.914</v>
      </c>
      <c r="J81">
        <v>-0.21173</v>
      </c>
      <c r="K81">
        <v>0.57827</v>
      </c>
      <c r="L81">
        <v>1.69633</v>
      </c>
      <c r="M81">
        <v>2.19633</v>
      </c>
      <c r="N81">
        <v>0.88827</v>
      </c>
      <c r="O81">
        <v>1.67827</v>
      </c>
    </row>
    <row r="82" spans="6:15">
      <c r="F82">
        <v>554.1891</v>
      </c>
      <c r="G82">
        <v>574.1891</v>
      </c>
      <c r="H82">
        <v>3.914</v>
      </c>
      <c r="I82">
        <v>3.914</v>
      </c>
      <c r="J82">
        <v>0.57946</v>
      </c>
      <c r="K82">
        <v>1.36946</v>
      </c>
      <c r="L82">
        <v>2.19708</v>
      </c>
      <c r="M82">
        <v>2.69708</v>
      </c>
      <c r="N82">
        <v>1.67946</v>
      </c>
      <c r="O82">
        <v>2.46946</v>
      </c>
    </row>
    <row r="83" spans="6:15">
      <c r="F83">
        <v>574.2191</v>
      </c>
      <c r="G83">
        <v>594.2191</v>
      </c>
      <c r="H83">
        <v>3.914</v>
      </c>
      <c r="I83">
        <v>3.914</v>
      </c>
      <c r="J83">
        <v>1.37036</v>
      </c>
      <c r="K83">
        <v>1.97295</v>
      </c>
      <c r="L83">
        <v>2.69783</v>
      </c>
      <c r="M83">
        <v>3.19783</v>
      </c>
      <c r="N83">
        <v>2.47064</v>
      </c>
      <c r="O83">
        <v>3.17304</v>
      </c>
    </row>
    <row r="84" spans="6:15">
      <c r="F84">
        <v>594.2491</v>
      </c>
      <c r="G84">
        <v>614.2491</v>
      </c>
      <c r="H84">
        <v>3.914</v>
      </c>
      <c r="I84">
        <v>3.914</v>
      </c>
      <c r="J84">
        <v>1.97386</v>
      </c>
      <c r="K84">
        <v>2.57645</v>
      </c>
      <c r="L84">
        <v>3.19858</v>
      </c>
      <c r="M84">
        <v>3.67645</v>
      </c>
      <c r="N84">
        <v>3.17395</v>
      </c>
      <c r="O84">
        <v>3.67645</v>
      </c>
    </row>
    <row r="85" spans="8:14">
      <c r="H85"/>
      <c r="K85" s="2"/>
      <c r="L85"/>
      <c r="M85" s="1"/>
      <c r="N85"/>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12</vt:i4>
      </vt:variant>
    </vt:vector>
  </HeadingPairs>
  <TitlesOfParts>
    <vt:vector size="12" baseType="lpstr">
      <vt:lpstr>0.结构参数</vt:lpstr>
      <vt:lpstr>0.地勘及桩计算</vt:lpstr>
      <vt:lpstr>1.U型槽主筋验算</vt:lpstr>
      <vt:lpstr>2.U型槽钢筋</vt:lpstr>
      <vt:lpstr>3.抗浮桩</vt:lpstr>
      <vt:lpstr>3.抗浮桩钢筋计算</vt:lpstr>
      <vt:lpstr>4.防水 </vt:lpstr>
      <vt:lpstr>5.地基加固</vt:lpstr>
      <vt:lpstr>6.无压非完整井</vt:lpstr>
      <vt:lpstr>6.降水井数据</vt:lpstr>
      <vt:lpstr>基坑计算</vt:lpstr>
      <vt:lpstr>数据处理</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YXF</dc:creator>
  <cp:lastModifiedBy>lainn</cp:lastModifiedBy>
  <dcterms:created xsi:type="dcterms:W3CDTF">2006-09-13T11:21:00Z</dcterms:created>
  <cp:lastPrinted>2020-08-05T09:05:00Z</cp:lastPrinted>
  <dcterms:modified xsi:type="dcterms:W3CDTF">2021-12-02T12:47:50Z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2052-11.8.2.8808</vt:lpwstr>
  </property>
</Properties>
</file>