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IIT\3rd Year\Semester 6\Docs\Composites\Project 2\"/>
    </mc:Choice>
  </mc:AlternateContent>
  <xr:revisionPtr revIDLastSave="0" documentId="13_ncr:1_{1D0A7E1F-C0BD-4175-ACDB-56F85F397BDD}" xr6:coauthVersionLast="47" xr6:coauthVersionMax="47" xr10:uidLastSave="{00000000-0000-0000-0000-000000000000}"/>
  <bookViews>
    <workbookView xWindow="-108" yWindow="-108" windowWidth="23256" windowHeight="12576" tabRatio="639" xr2:uid="{00000000-000D-0000-FFFF-FFFF00000000}"/>
  </bookViews>
  <sheets>
    <sheet name="Input" sheetId="1" r:id="rId1"/>
    <sheet name="Stress Visualization" sheetId="6" r:id="rId2"/>
    <sheet name="Calculations_properties" sheetId="2" r:id="rId3"/>
    <sheet name="Calculations_Strains" sheetId="3" r:id="rId4"/>
    <sheet name="Calculations Stress" sheetId="4" r:id="rId5"/>
    <sheet name="Failure_Theories" sheetId="5" r:id="rId6"/>
    <sheet name="Validation_Elastic Constants" sheetId="8" r:id="rId7"/>
    <sheet name="Validation_Stress Visualization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8" l="1"/>
  <c r="B7" i="8" s="1"/>
  <c r="B8" i="8" s="1"/>
  <c r="B9" i="8" s="1"/>
  <c r="B10" i="8" s="1"/>
  <c r="B11" i="8" s="1"/>
  <c r="O2" i="3"/>
  <c r="O8" i="5"/>
  <c r="C18" i="1"/>
  <c r="D18" i="1"/>
  <c r="E18" i="1"/>
  <c r="F18" i="1"/>
  <c r="G18" i="1"/>
  <c r="O7" i="5" s="1"/>
  <c r="AB67" i="6"/>
  <c r="AB70" i="6"/>
  <c r="AB73" i="6"/>
  <c r="AB76" i="6"/>
  <c r="AB7" i="6"/>
  <c r="AB10" i="6"/>
  <c r="AB13" i="6"/>
  <c r="AB16" i="6"/>
  <c r="AB19" i="6"/>
  <c r="AB22" i="6"/>
  <c r="AB25" i="6"/>
  <c r="AB28" i="6"/>
  <c r="AB31" i="6"/>
  <c r="AB34" i="6"/>
  <c r="AB37" i="6"/>
  <c r="AB40" i="6"/>
  <c r="AB43" i="6"/>
  <c r="AB46" i="6"/>
  <c r="AB49" i="6"/>
  <c r="AB52" i="6"/>
  <c r="AB55" i="6"/>
  <c r="AB58" i="6"/>
  <c r="AB61" i="6"/>
  <c r="AB64" i="6"/>
  <c r="AB4" i="6"/>
  <c r="J8" i="1"/>
  <c r="C4" i="2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3" i="5"/>
  <c r="P20" i="1"/>
  <c r="P19" i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O7" i="3"/>
  <c r="O6" i="3"/>
  <c r="O5" i="3"/>
  <c r="O4" i="3"/>
  <c r="O3" i="3"/>
  <c r="B80" i="2"/>
  <c r="D80" i="2" s="1"/>
  <c r="E80" i="2" s="1"/>
  <c r="C80" i="2"/>
  <c r="B77" i="2"/>
  <c r="D77" i="2" s="1"/>
  <c r="C77" i="2"/>
  <c r="U77" i="2" s="1"/>
  <c r="B74" i="2"/>
  <c r="D74" i="2" s="1"/>
  <c r="C74" i="2"/>
  <c r="T74" i="2" s="1"/>
  <c r="B71" i="2"/>
  <c r="D71" i="2" s="1"/>
  <c r="E72" i="2" s="1"/>
  <c r="C71" i="2"/>
  <c r="T71" i="2" s="1"/>
  <c r="B68" i="2"/>
  <c r="D68" i="2" s="1"/>
  <c r="C68" i="2"/>
  <c r="B65" i="2"/>
  <c r="D65" i="2" s="1"/>
  <c r="F65" i="2" s="1"/>
  <c r="C65" i="2"/>
  <c r="T65" i="2" s="1"/>
  <c r="B62" i="2"/>
  <c r="D62" i="2" s="1"/>
  <c r="G62" i="2" s="1"/>
  <c r="C62" i="2"/>
  <c r="T62" i="2" s="1"/>
  <c r="B59" i="2"/>
  <c r="D59" i="2" s="1"/>
  <c r="C59" i="2"/>
  <c r="T59" i="2" s="1"/>
  <c r="B56" i="2"/>
  <c r="D56" i="2" s="1"/>
  <c r="C56" i="2"/>
  <c r="B53" i="2"/>
  <c r="D53" i="2" s="1"/>
  <c r="F53" i="2" s="1"/>
  <c r="C53" i="2"/>
  <c r="U53" i="2" s="1"/>
  <c r="B50" i="2"/>
  <c r="D50" i="2" s="1"/>
  <c r="C50" i="2"/>
  <c r="U50" i="2" s="1"/>
  <c r="B47" i="2"/>
  <c r="D47" i="2" s="1"/>
  <c r="E48" i="2" s="1"/>
  <c r="C47" i="2"/>
  <c r="T47" i="2" s="1"/>
  <c r="B44" i="2"/>
  <c r="D44" i="2" s="1"/>
  <c r="C44" i="2"/>
  <c r="B41" i="2"/>
  <c r="D41" i="2" s="1"/>
  <c r="F41" i="2" s="1"/>
  <c r="C41" i="2"/>
  <c r="T41" i="2" s="1"/>
  <c r="B38" i="2"/>
  <c r="D38" i="2" s="1"/>
  <c r="C38" i="2"/>
  <c r="U38" i="2" s="1"/>
  <c r="B35" i="2"/>
  <c r="D35" i="2" s="1"/>
  <c r="E36" i="2" s="1"/>
  <c r="C35" i="2"/>
  <c r="T35" i="2" s="1"/>
  <c r="B32" i="2"/>
  <c r="D32" i="2" s="1"/>
  <c r="C32" i="2"/>
  <c r="T32" i="2" s="1"/>
  <c r="B29" i="2"/>
  <c r="D29" i="2" s="1"/>
  <c r="F29" i="2" s="1"/>
  <c r="C29" i="2"/>
  <c r="B26" i="2"/>
  <c r="D26" i="2" s="1"/>
  <c r="C26" i="2"/>
  <c r="B23" i="2"/>
  <c r="D23" i="2" s="1"/>
  <c r="E24" i="2" s="1"/>
  <c r="C23" i="2"/>
  <c r="B20" i="2"/>
  <c r="D20" i="2" s="1"/>
  <c r="C20" i="2"/>
  <c r="B17" i="2"/>
  <c r="D17" i="2" s="1"/>
  <c r="F17" i="2" s="1"/>
  <c r="C17" i="2"/>
  <c r="B14" i="2"/>
  <c r="D14" i="2" s="1"/>
  <c r="C14" i="2"/>
  <c r="B11" i="2"/>
  <c r="D11" i="2" s="1"/>
  <c r="E12" i="2" s="1"/>
  <c r="C11" i="2"/>
  <c r="B8" i="2"/>
  <c r="D8" i="2" s="1"/>
  <c r="I8" i="2" s="1"/>
  <c r="C8" i="2"/>
  <c r="A8" i="2"/>
  <c r="A10" i="3" s="1"/>
  <c r="A3" i="4" s="1"/>
  <c r="J9" i="1"/>
  <c r="J10" i="1" s="1"/>
  <c r="J11" i="1" s="1"/>
  <c r="J12" i="1" s="1"/>
  <c r="J13" i="1" s="1"/>
  <c r="J14" i="1" s="1"/>
  <c r="J15" i="1" s="1"/>
  <c r="O6" i="5" l="1"/>
  <c r="O4" i="5"/>
  <c r="U47" i="2"/>
  <c r="T50" i="2"/>
  <c r="B52" i="3" s="1"/>
  <c r="U35" i="2"/>
  <c r="T38" i="2"/>
  <c r="U71" i="2"/>
  <c r="C73" i="3" s="1"/>
  <c r="U59" i="2"/>
  <c r="C61" i="3" s="1"/>
  <c r="B64" i="3"/>
  <c r="B76" i="3"/>
  <c r="U80" i="2"/>
  <c r="C82" i="3" s="1"/>
  <c r="U68" i="2"/>
  <c r="C70" i="3" s="1"/>
  <c r="U56" i="2"/>
  <c r="C58" i="3" s="1"/>
  <c r="U44" i="2"/>
  <c r="C46" i="3" s="1"/>
  <c r="U32" i="2"/>
  <c r="U65" i="2"/>
  <c r="C67" i="3" s="1"/>
  <c r="U41" i="2"/>
  <c r="T80" i="2"/>
  <c r="B82" i="3" s="1"/>
  <c r="T68" i="2"/>
  <c r="B70" i="3" s="1"/>
  <c r="T56" i="2"/>
  <c r="B58" i="3" s="1"/>
  <c r="T44" i="2"/>
  <c r="B46" i="3" s="1"/>
  <c r="U74" i="2"/>
  <c r="C76" i="3" s="1"/>
  <c r="U62" i="2"/>
  <c r="C64" i="3" s="1"/>
  <c r="T77" i="2"/>
  <c r="B79" i="3" s="1"/>
  <c r="T53" i="2"/>
  <c r="B55" i="3" s="1"/>
  <c r="C52" i="3"/>
  <c r="B73" i="3"/>
  <c r="C49" i="3"/>
  <c r="O3" i="5"/>
  <c r="O5" i="5"/>
  <c r="B61" i="3"/>
  <c r="B67" i="3"/>
  <c r="C55" i="3"/>
  <c r="C79" i="3"/>
  <c r="B49" i="3"/>
  <c r="B34" i="3"/>
  <c r="F2" i="2"/>
  <c r="U8" i="2" s="1"/>
  <c r="T8" i="2" s="1"/>
  <c r="U11" i="2" s="1"/>
  <c r="T11" i="2" s="1"/>
  <c r="U14" i="2" s="1"/>
  <c r="T14" i="2" s="1"/>
  <c r="U17" i="2" s="1"/>
  <c r="T17" i="2" s="1"/>
  <c r="A14" i="2"/>
  <c r="A16" i="3" s="1"/>
  <c r="A9" i="4" s="1"/>
  <c r="E60" i="2"/>
  <c r="F61" i="2"/>
  <c r="E59" i="2"/>
  <c r="F60" i="2"/>
  <c r="F59" i="2"/>
  <c r="G60" i="2"/>
  <c r="G59" i="2"/>
  <c r="E61" i="2"/>
  <c r="F77" i="2"/>
  <c r="G78" i="2"/>
  <c r="G77" i="2"/>
  <c r="E79" i="2"/>
  <c r="E78" i="2"/>
  <c r="F79" i="2"/>
  <c r="E77" i="2"/>
  <c r="F78" i="2"/>
  <c r="J16" i="1"/>
  <c r="A32" i="2"/>
  <c r="A34" i="3" s="1"/>
  <c r="A27" i="4" s="1"/>
  <c r="G14" i="2"/>
  <c r="E16" i="2"/>
  <c r="E15" i="2"/>
  <c r="F16" i="2"/>
  <c r="J14" i="2"/>
  <c r="E14" i="2"/>
  <c r="F15" i="2"/>
  <c r="F14" i="2"/>
  <c r="G15" i="2"/>
  <c r="H20" i="2"/>
  <c r="E20" i="2"/>
  <c r="F21" i="2"/>
  <c r="F20" i="2"/>
  <c r="G21" i="2"/>
  <c r="G20" i="2"/>
  <c r="E22" i="2"/>
  <c r="E21" i="2"/>
  <c r="F22" i="2"/>
  <c r="G26" i="2"/>
  <c r="E28" i="2"/>
  <c r="E27" i="2"/>
  <c r="F28" i="2"/>
  <c r="E26" i="2"/>
  <c r="F27" i="2"/>
  <c r="F26" i="2"/>
  <c r="G27" i="2"/>
  <c r="E32" i="2"/>
  <c r="F33" i="2"/>
  <c r="F32" i="2"/>
  <c r="G33" i="2"/>
  <c r="H33" i="2"/>
  <c r="G32" i="2"/>
  <c r="E34" i="2"/>
  <c r="E33" i="2"/>
  <c r="F34" i="2"/>
  <c r="G38" i="2"/>
  <c r="E40" i="2"/>
  <c r="E39" i="2"/>
  <c r="F40" i="2"/>
  <c r="E38" i="2"/>
  <c r="F39" i="2"/>
  <c r="F38" i="2"/>
  <c r="G39" i="2"/>
  <c r="E44" i="2"/>
  <c r="F45" i="2"/>
  <c r="I46" i="2"/>
  <c r="F44" i="2"/>
  <c r="G45" i="2"/>
  <c r="G44" i="2"/>
  <c r="E46" i="2"/>
  <c r="H44" i="2"/>
  <c r="E45" i="2"/>
  <c r="F46" i="2"/>
  <c r="H46" i="2"/>
  <c r="G50" i="2"/>
  <c r="E52" i="2"/>
  <c r="E51" i="2"/>
  <c r="F52" i="2"/>
  <c r="H50" i="2"/>
  <c r="E50" i="2"/>
  <c r="F51" i="2"/>
  <c r="I52" i="2"/>
  <c r="F50" i="2"/>
  <c r="G51" i="2"/>
  <c r="E56" i="2"/>
  <c r="F57" i="2"/>
  <c r="J56" i="2"/>
  <c r="F56" i="2"/>
  <c r="G57" i="2"/>
  <c r="G56" i="2"/>
  <c r="E58" i="2"/>
  <c r="E57" i="2"/>
  <c r="F58" i="2"/>
  <c r="E68" i="2"/>
  <c r="F69" i="2"/>
  <c r="F68" i="2"/>
  <c r="G69" i="2"/>
  <c r="G68" i="2"/>
  <c r="E70" i="2"/>
  <c r="E69" i="2"/>
  <c r="F70" i="2"/>
  <c r="G74" i="2"/>
  <c r="E76" i="2"/>
  <c r="E75" i="2"/>
  <c r="F76" i="2"/>
  <c r="E74" i="2"/>
  <c r="F75" i="2"/>
  <c r="F74" i="2"/>
  <c r="G75" i="2"/>
  <c r="A17" i="2"/>
  <c r="A19" i="3" s="1"/>
  <c r="A12" i="4" s="1"/>
  <c r="A29" i="2"/>
  <c r="A31" i="3" s="1"/>
  <c r="A24" i="4" s="1"/>
  <c r="I82" i="2"/>
  <c r="H55" i="2"/>
  <c r="E8" i="2"/>
  <c r="F82" i="2"/>
  <c r="E81" i="2"/>
  <c r="E73" i="2"/>
  <c r="G71" i="2"/>
  <c r="F66" i="2"/>
  <c r="E65" i="2"/>
  <c r="G63" i="2"/>
  <c r="F62" i="2"/>
  <c r="F54" i="2"/>
  <c r="E53" i="2"/>
  <c r="E49" i="2"/>
  <c r="G47" i="2"/>
  <c r="F42" i="2"/>
  <c r="E41" i="2"/>
  <c r="E37" i="2"/>
  <c r="G35" i="2"/>
  <c r="F30" i="2"/>
  <c r="E29" i="2"/>
  <c r="E25" i="2"/>
  <c r="G23" i="2"/>
  <c r="F18" i="2"/>
  <c r="E17" i="2"/>
  <c r="E13" i="2"/>
  <c r="G11" i="2"/>
  <c r="A20" i="2"/>
  <c r="A22" i="3" s="1"/>
  <c r="A15" i="4" s="1"/>
  <c r="I81" i="2"/>
  <c r="H10" i="2"/>
  <c r="E82" i="2"/>
  <c r="G80" i="2"/>
  <c r="G72" i="2"/>
  <c r="F71" i="2"/>
  <c r="F67" i="2"/>
  <c r="E66" i="2"/>
  <c r="F63" i="2"/>
  <c r="E62" i="2"/>
  <c r="F55" i="2"/>
  <c r="E54" i="2"/>
  <c r="G48" i="2"/>
  <c r="F47" i="2"/>
  <c r="F43" i="2"/>
  <c r="E42" i="2"/>
  <c r="G36" i="2"/>
  <c r="F35" i="2"/>
  <c r="F31" i="2"/>
  <c r="E30" i="2"/>
  <c r="G24" i="2"/>
  <c r="F23" i="2"/>
  <c r="F19" i="2"/>
  <c r="E18" i="2"/>
  <c r="G12" i="2"/>
  <c r="F11" i="2"/>
  <c r="G8" i="1"/>
  <c r="A2" i="2" s="1"/>
  <c r="A11" i="2"/>
  <c r="A13" i="3" s="1"/>
  <c r="A6" i="4" s="1"/>
  <c r="A23" i="2"/>
  <c r="A25" i="3" s="1"/>
  <c r="A18" i="4" s="1"/>
  <c r="J80" i="2"/>
  <c r="E10" i="2"/>
  <c r="G81" i="2"/>
  <c r="F80" i="2"/>
  <c r="G82" i="2" s="1"/>
  <c r="F72" i="2"/>
  <c r="E71" i="2"/>
  <c r="E67" i="2"/>
  <c r="G65" i="2"/>
  <c r="F64" i="2"/>
  <c r="E63" i="2"/>
  <c r="E55" i="2"/>
  <c r="G53" i="2"/>
  <c r="F48" i="2"/>
  <c r="E47" i="2"/>
  <c r="E43" i="2"/>
  <c r="G41" i="2"/>
  <c r="F36" i="2"/>
  <c r="E35" i="2"/>
  <c r="E31" i="2"/>
  <c r="G29" i="2"/>
  <c r="F24" i="2"/>
  <c r="E23" i="2"/>
  <c r="E19" i="2"/>
  <c r="G17" i="2"/>
  <c r="F12" i="2"/>
  <c r="E11" i="2"/>
  <c r="A26" i="2"/>
  <c r="A28" i="3" s="1"/>
  <c r="A21" i="4" s="1"/>
  <c r="E9" i="2"/>
  <c r="F81" i="2"/>
  <c r="F73" i="2"/>
  <c r="G66" i="2"/>
  <c r="E64" i="2"/>
  <c r="G54" i="2"/>
  <c r="F49" i="2"/>
  <c r="G42" i="2"/>
  <c r="F37" i="2"/>
  <c r="G30" i="2"/>
  <c r="F25" i="2"/>
  <c r="G18" i="2"/>
  <c r="F13" i="2"/>
  <c r="H8" i="2"/>
  <c r="J17" i="2"/>
  <c r="I23" i="2"/>
  <c r="J24" i="2"/>
  <c r="H25" i="2"/>
  <c r="J23" i="2"/>
  <c r="I25" i="2"/>
  <c r="H24" i="2"/>
  <c r="H23" i="2"/>
  <c r="I24" i="2"/>
  <c r="I29" i="2"/>
  <c r="I31" i="2"/>
  <c r="J29" i="2"/>
  <c r="H30" i="2"/>
  <c r="I30" i="2"/>
  <c r="H31" i="2"/>
  <c r="H29" i="2"/>
  <c r="J30" i="2"/>
  <c r="J35" i="2"/>
  <c r="H36" i="2"/>
  <c r="I36" i="2"/>
  <c r="H37" i="2"/>
  <c r="H35" i="2"/>
  <c r="I37" i="2"/>
  <c r="I35" i="2"/>
  <c r="J36" i="2"/>
  <c r="I42" i="2"/>
  <c r="H41" i="2"/>
  <c r="J42" i="2"/>
  <c r="H43" i="2"/>
  <c r="I43" i="2"/>
  <c r="I41" i="2"/>
  <c r="H42" i="2"/>
  <c r="J41" i="2"/>
  <c r="H47" i="2"/>
  <c r="J48" i="2"/>
  <c r="H49" i="2"/>
  <c r="I47" i="2"/>
  <c r="I49" i="2"/>
  <c r="H48" i="2"/>
  <c r="I48" i="2"/>
  <c r="J47" i="2"/>
  <c r="H65" i="2"/>
  <c r="I66" i="2"/>
  <c r="I65" i="2"/>
  <c r="J66" i="2"/>
  <c r="H67" i="2"/>
  <c r="J65" i="2"/>
  <c r="H66" i="2"/>
  <c r="I67" i="2"/>
  <c r="I62" i="2"/>
  <c r="I64" i="2"/>
  <c r="J62" i="2"/>
  <c r="H63" i="2"/>
  <c r="I63" i="2"/>
  <c r="H64" i="2"/>
  <c r="H62" i="2"/>
  <c r="J63" i="2"/>
  <c r="I27" i="2"/>
  <c r="H26" i="2"/>
  <c r="J27" i="2"/>
  <c r="H28" i="2"/>
  <c r="I38" i="2"/>
  <c r="I40" i="2"/>
  <c r="J38" i="2"/>
  <c r="H39" i="2"/>
  <c r="J59" i="2"/>
  <c r="H60" i="2"/>
  <c r="I60" i="2"/>
  <c r="H61" i="2"/>
  <c r="J74" i="2"/>
  <c r="H75" i="2"/>
  <c r="I77" i="2"/>
  <c r="H79" i="2"/>
  <c r="I78" i="2"/>
  <c r="J77" i="2"/>
  <c r="I76" i="2"/>
  <c r="J75" i="2"/>
  <c r="I61" i="2"/>
  <c r="H40" i="2"/>
  <c r="I39" i="2"/>
  <c r="J53" i="2"/>
  <c r="H54" i="2"/>
  <c r="I54" i="2"/>
  <c r="I72" i="2"/>
  <c r="H73" i="2"/>
  <c r="H71" i="2"/>
  <c r="J72" i="2"/>
  <c r="I73" i="2"/>
  <c r="H56" i="2"/>
  <c r="J57" i="2"/>
  <c r="H58" i="2"/>
  <c r="I56" i="2"/>
  <c r="I58" i="2"/>
  <c r="I68" i="2"/>
  <c r="I70" i="2"/>
  <c r="J68" i="2"/>
  <c r="H69" i="2"/>
  <c r="H78" i="2"/>
  <c r="H77" i="2"/>
  <c r="H76" i="2"/>
  <c r="I75" i="2"/>
  <c r="I74" i="2"/>
  <c r="J69" i="2"/>
  <c r="H68" i="2"/>
  <c r="I57" i="2"/>
  <c r="J26" i="2"/>
  <c r="J44" i="2"/>
  <c r="H45" i="2"/>
  <c r="I45" i="2"/>
  <c r="H32" i="2"/>
  <c r="J33" i="2"/>
  <c r="H34" i="2"/>
  <c r="I32" i="2"/>
  <c r="I34" i="2"/>
  <c r="J50" i="2"/>
  <c r="H51" i="2"/>
  <c r="I51" i="2"/>
  <c r="H52" i="2"/>
  <c r="H74" i="2"/>
  <c r="J71" i="2"/>
  <c r="H70" i="2"/>
  <c r="I69" i="2"/>
  <c r="J60" i="2"/>
  <c r="I59" i="2"/>
  <c r="H57" i="2"/>
  <c r="J54" i="2"/>
  <c r="I53" i="2"/>
  <c r="J32" i="2"/>
  <c r="H27" i="2"/>
  <c r="I26" i="2"/>
  <c r="H80" i="2"/>
  <c r="J81" i="2"/>
  <c r="H82" i="2"/>
  <c r="H81" i="2"/>
  <c r="I80" i="2"/>
  <c r="I79" i="2"/>
  <c r="J78" i="2"/>
  <c r="H72" i="2"/>
  <c r="I71" i="2"/>
  <c r="H59" i="2"/>
  <c r="I55" i="2"/>
  <c r="H53" i="2"/>
  <c r="J51" i="2"/>
  <c r="I50" i="2"/>
  <c r="J45" i="2"/>
  <c r="I44" i="2"/>
  <c r="J46" i="2" s="1"/>
  <c r="J39" i="2"/>
  <c r="H38" i="2"/>
  <c r="I33" i="2"/>
  <c r="I28" i="2"/>
  <c r="H11" i="2"/>
  <c r="G8" i="2"/>
  <c r="I11" i="2"/>
  <c r="H13" i="2"/>
  <c r="H21" i="2"/>
  <c r="J12" i="2"/>
  <c r="J20" i="2"/>
  <c r="H12" i="2"/>
  <c r="H22" i="2"/>
  <c r="I22" i="2"/>
  <c r="I13" i="2"/>
  <c r="J11" i="2"/>
  <c r="H19" i="2"/>
  <c r="H16" i="2"/>
  <c r="J21" i="2"/>
  <c r="I20" i="2"/>
  <c r="J18" i="2"/>
  <c r="I17" i="2"/>
  <c r="J15" i="2"/>
  <c r="I14" i="2"/>
  <c r="I21" i="2"/>
  <c r="I18" i="2"/>
  <c r="H17" i="2"/>
  <c r="I15" i="2"/>
  <c r="H14" i="2"/>
  <c r="I12" i="2"/>
  <c r="I19" i="2"/>
  <c r="H18" i="2"/>
  <c r="I16" i="2"/>
  <c r="H15" i="2"/>
  <c r="F8" i="2"/>
  <c r="F9" i="2"/>
  <c r="H9" i="2"/>
  <c r="J8" i="2"/>
  <c r="F10" i="2"/>
  <c r="I10" i="2"/>
  <c r="G9" i="2"/>
  <c r="J9" i="2"/>
  <c r="I9" i="2"/>
  <c r="D52" i="3" l="1"/>
  <c r="D64" i="3"/>
  <c r="D49" i="3"/>
  <c r="N44" i="2" a="1"/>
  <c r="D79" i="3"/>
  <c r="D46" i="3"/>
  <c r="D67" i="3"/>
  <c r="D76" i="3"/>
  <c r="D73" i="3"/>
  <c r="D58" i="3"/>
  <c r="J61" i="2"/>
  <c r="N59" i="2" s="1" a="1"/>
  <c r="D70" i="3"/>
  <c r="D82" i="3"/>
  <c r="D55" i="3"/>
  <c r="D61" i="3"/>
  <c r="U20" i="2"/>
  <c r="T20" i="2" s="1"/>
  <c r="G75" i="4" a="1"/>
  <c r="G75" i="4" s="1"/>
  <c r="G19" i="2"/>
  <c r="G31" i="2"/>
  <c r="G24" i="4" s="1" a="1"/>
  <c r="G43" i="2"/>
  <c r="K41" i="2" s="1" a="1"/>
  <c r="L41" i="2" s="1"/>
  <c r="G55" i="2"/>
  <c r="G48" i="4" s="1" a="1"/>
  <c r="H48" i="4" s="1"/>
  <c r="G67" i="2"/>
  <c r="B2" i="2"/>
  <c r="A3" i="2" s="1"/>
  <c r="J22" i="2"/>
  <c r="N20" i="2" s="1" a="1"/>
  <c r="B19" i="3"/>
  <c r="J37" i="2"/>
  <c r="N35" i="2" s="1" a="1"/>
  <c r="J31" i="2"/>
  <c r="N29" i="2" s="1" a="1"/>
  <c r="J25" i="2"/>
  <c r="N23" i="2" s="1" a="1"/>
  <c r="C34" i="3"/>
  <c r="D34" i="3" s="1"/>
  <c r="K80" i="2" a="1"/>
  <c r="M80" i="2" s="1"/>
  <c r="G52" i="2"/>
  <c r="G46" i="2"/>
  <c r="G39" i="4" s="1" a="1"/>
  <c r="G64" i="2"/>
  <c r="J52" i="2"/>
  <c r="N50" i="2" s="1" a="1"/>
  <c r="B3" i="2"/>
  <c r="G76" i="2"/>
  <c r="G69" i="4" s="1" a="1"/>
  <c r="G70" i="2"/>
  <c r="G63" i="4" s="1" a="1"/>
  <c r="G16" i="2"/>
  <c r="G9" i="4" s="1" a="1"/>
  <c r="G58" i="2"/>
  <c r="G51" i="4" s="1" a="1"/>
  <c r="G79" i="2"/>
  <c r="G72" i="4" s="1" a="1"/>
  <c r="H72" i="4" s="1"/>
  <c r="G61" i="2"/>
  <c r="G54" i="4" s="1" a="1"/>
  <c r="J55" i="2"/>
  <c r="N53" i="2" s="1" a="1"/>
  <c r="J34" i="2"/>
  <c r="N32" i="2" s="1" a="1"/>
  <c r="J73" i="2"/>
  <c r="N71" i="2" s="1" a="1"/>
  <c r="G13" i="2"/>
  <c r="G6" i="4" s="1" a="1"/>
  <c r="G25" i="2"/>
  <c r="G18" i="4" s="1" a="1"/>
  <c r="G37" i="2"/>
  <c r="G30" i="4" s="1" a="1"/>
  <c r="G49" i="2"/>
  <c r="G42" i="4" s="1" a="1"/>
  <c r="G73" i="2"/>
  <c r="G66" i="4" s="1" a="1"/>
  <c r="G40" i="2"/>
  <c r="G33" i="4" s="1" a="1"/>
  <c r="H33" i="4" s="1"/>
  <c r="J43" i="2"/>
  <c r="N41" i="2" s="1" a="1"/>
  <c r="G34" i="2"/>
  <c r="G27" i="4" s="1" a="1"/>
  <c r="G28" i="2"/>
  <c r="G22" i="2"/>
  <c r="G15" i="4" s="1" a="1"/>
  <c r="J17" i="1"/>
  <c r="A35" i="2"/>
  <c r="A37" i="3" s="1"/>
  <c r="A30" i="4" s="1"/>
  <c r="J28" i="2"/>
  <c r="N26" i="2" s="1" a="1"/>
  <c r="J70" i="2"/>
  <c r="N68" i="2" s="1" a="1"/>
  <c r="J58" i="2"/>
  <c r="N56" i="2" s="1" a="1"/>
  <c r="J64" i="2"/>
  <c r="N62" i="2" s="1" a="1"/>
  <c r="J49" i="2"/>
  <c r="N47" i="2" s="1" a="1"/>
  <c r="J40" i="2"/>
  <c r="N38" i="2" s="1" a="1"/>
  <c r="J76" i="2"/>
  <c r="N74" i="2" s="1" a="1"/>
  <c r="J82" i="2"/>
  <c r="N80" i="2" s="1" a="1"/>
  <c r="J79" i="2"/>
  <c r="N77" i="2" s="1" a="1"/>
  <c r="J67" i="2"/>
  <c r="N65" i="2" s="1" a="1"/>
  <c r="J13" i="2"/>
  <c r="N11" i="2" s="1" a="1"/>
  <c r="J16" i="2"/>
  <c r="N14" i="2" s="1" a="1"/>
  <c r="J19" i="2"/>
  <c r="N17" i="2" s="1" a="1"/>
  <c r="G10" i="2"/>
  <c r="G3" i="4" s="1" a="1"/>
  <c r="J10" i="2"/>
  <c r="N8" i="2" s="1" a="1"/>
  <c r="F70" i="3" l="1"/>
  <c r="E70" i="3"/>
  <c r="G70" i="3"/>
  <c r="E76" i="3"/>
  <c r="G76" i="3"/>
  <c r="F76" i="3"/>
  <c r="G61" i="3"/>
  <c r="F61" i="3"/>
  <c r="E61" i="3"/>
  <c r="E67" i="3"/>
  <c r="F67" i="3"/>
  <c r="G67" i="3"/>
  <c r="G49" i="3"/>
  <c r="F49" i="3"/>
  <c r="E49" i="3"/>
  <c r="E55" i="3"/>
  <c r="F55" i="3"/>
  <c r="G55" i="3"/>
  <c r="F58" i="3"/>
  <c r="E58" i="3"/>
  <c r="G58" i="3"/>
  <c r="F46" i="3"/>
  <c r="E46" i="3"/>
  <c r="G46" i="3"/>
  <c r="G64" i="3"/>
  <c r="E64" i="3"/>
  <c r="F64" i="3"/>
  <c r="AC28" i="6"/>
  <c r="F34" i="3"/>
  <c r="E34" i="3"/>
  <c r="G34" i="3"/>
  <c r="G82" i="3"/>
  <c r="E82" i="3"/>
  <c r="F82" i="3" s="1"/>
  <c r="G73" i="3"/>
  <c r="F73" i="3"/>
  <c r="E73" i="3"/>
  <c r="E79" i="3"/>
  <c r="F79" i="3" s="1"/>
  <c r="G79" i="3"/>
  <c r="E52" i="3"/>
  <c r="G52" i="3"/>
  <c r="F52" i="3"/>
  <c r="AC64" i="6"/>
  <c r="AC70" i="6"/>
  <c r="AC55" i="6"/>
  <c r="AC61" i="6"/>
  <c r="AC43" i="6"/>
  <c r="AC49" i="6"/>
  <c r="AC52" i="6"/>
  <c r="AC40" i="6"/>
  <c r="AC58" i="6"/>
  <c r="AC76" i="6"/>
  <c r="AC67" i="6"/>
  <c r="AC73" i="6"/>
  <c r="AC46" i="6"/>
  <c r="K53" i="2" a="1"/>
  <c r="K54" i="2" s="1"/>
  <c r="N14" i="2"/>
  <c r="O15" i="2"/>
  <c r="O14" i="2"/>
  <c r="P15" i="2"/>
  <c r="P16" i="2"/>
  <c r="P14" i="2"/>
  <c r="N16" i="2"/>
  <c r="N15" i="2"/>
  <c r="O16" i="2"/>
  <c r="P65" i="2"/>
  <c r="N67" i="2"/>
  <c r="N66" i="2"/>
  <c r="O67" i="2"/>
  <c r="N65" i="2"/>
  <c r="O66" i="2"/>
  <c r="P66" i="2"/>
  <c r="P67" i="2"/>
  <c r="O65" i="2"/>
  <c r="N38" i="2"/>
  <c r="O39" i="2"/>
  <c r="O38" i="2"/>
  <c r="P39" i="2"/>
  <c r="P40" i="2"/>
  <c r="P38" i="2"/>
  <c r="N40" i="2"/>
  <c r="N39" i="2"/>
  <c r="O40" i="2"/>
  <c r="N68" i="2"/>
  <c r="O69" i="2"/>
  <c r="O68" i="2"/>
  <c r="P69" i="2"/>
  <c r="P70" i="2"/>
  <c r="P68" i="2"/>
  <c r="N70" i="2"/>
  <c r="N69" i="2"/>
  <c r="O70" i="2"/>
  <c r="P53" i="2"/>
  <c r="N55" i="2"/>
  <c r="N54" i="2"/>
  <c r="O55" i="2"/>
  <c r="N53" i="2"/>
  <c r="O54" i="2"/>
  <c r="O53" i="2"/>
  <c r="P54" i="2"/>
  <c r="P55" i="2"/>
  <c r="P77" i="2"/>
  <c r="N79" i="2"/>
  <c r="N78" i="2"/>
  <c r="O79" i="2"/>
  <c r="N77" i="2"/>
  <c r="O78" i="2"/>
  <c r="O77" i="2"/>
  <c r="P78" i="2"/>
  <c r="P79" i="2"/>
  <c r="N50" i="2"/>
  <c r="O51" i="2"/>
  <c r="O50" i="2"/>
  <c r="P51" i="2"/>
  <c r="P52" i="2"/>
  <c r="P50" i="2"/>
  <c r="N52" i="2"/>
  <c r="O52" i="2"/>
  <c r="N51" i="2"/>
  <c r="N20" i="2"/>
  <c r="O21" i="2"/>
  <c r="O20" i="2"/>
  <c r="P21" i="2"/>
  <c r="P22" i="2"/>
  <c r="P20" i="2"/>
  <c r="N22" i="2"/>
  <c r="N21" i="2"/>
  <c r="O22" i="2"/>
  <c r="P47" i="2"/>
  <c r="N49" i="2"/>
  <c r="N48" i="2"/>
  <c r="O49" i="2"/>
  <c r="N47" i="2"/>
  <c r="O48" i="2"/>
  <c r="O47" i="2"/>
  <c r="P48" i="2"/>
  <c r="P49" i="2"/>
  <c r="N80" i="2"/>
  <c r="O81" i="2"/>
  <c r="O80" i="2"/>
  <c r="P81" i="2"/>
  <c r="P82" i="2"/>
  <c r="P80" i="2"/>
  <c r="N82" i="2"/>
  <c r="N81" i="2"/>
  <c r="O82" i="2"/>
  <c r="N62" i="2"/>
  <c r="O63" i="2"/>
  <c r="O62" i="2"/>
  <c r="P63" i="2"/>
  <c r="P64" i="2"/>
  <c r="P62" i="2"/>
  <c r="N64" i="2"/>
  <c r="N63" i="2"/>
  <c r="O64" i="2"/>
  <c r="P71" i="2"/>
  <c r="N73" i="2"/>
  <c r="N72" i="2"/>
  <c r="O73" i="2"/>
  <c r="N71" i="2"/>
  <c r="O72" i="2"/>
  <c r="O71" i="2"/>
  <c r="P72" i="2"/>
  <c r="P73" i="2"/>
  <c r="P29" i="2"/>
  <c r="N31" i="2"/>
  <c r="N30" i="2"/>
  <c r="O31" i="2"/>
  <c r="N29" i="2"/>
  <c r="O30" i="2"/>
  <c r="O29" i="2"/>
  <c r="P30" i="2"/>
  <c r="P31" i="2"/>
  <c r="N8" i="2"/>
  <c r="O9" i="2"/>
  <c r="O8" i="2"/>
  <c r="P9" i="2"/>
  <c r="P10" i="2"/>
  <c r="P8" i="2"/>
  <c r="N10" i="2"/>
  <c r="N9" i="2"/>
  <c r="O10" i="2"/>
  <c r="N56" i="2"/>
  <c r="O57" i="2"/>
  <c r="O56" i="2"/>
  <c r="P57" i="2"/>
  <c r="P58" i="2"/>
  <c r="P56" i="2"/>
  <c r="N58" i="2"/>
  <c r="N57" i="2"/>
  <c r="O58" i="2"/>
  <c r="P41" i="2"/>
  <c r="N43" i="2"/>
  <c r="N42" i="2"/>
  <c r="O43" i="2"/>
  <c r="N41" i="2"/>
  <c r="O42" i="2"/>
  <c r="P42" i="2"/>
  <c r="P43" i="2"/>
  <c r="O41" i="2"/>
  <c r="P35" i="2"/>
  <c r="N37" i="2"/>
  <c r="N36" i="2"/>
  <c r="O37" i="2"/>
  <c r="N35" i="2"/>
  <c r="O36" i="2"/>
  <c r="P37" i="2"/>
  <c r="O35" i="2"/>
  <c r="P36" i="2"/>
  <c r="N26" i="2"/>
  <c r="O27" i="2"/>
  <c r="O26" i="2"/>
  <c r="P27" i="2"/>
  <c r="P28" i="2"/>
  <c r="P26" i="2"/>
  <c r="N28" i="2"/>
  <c r="O28" i="2"/>
  <c r="N27" i="2"/>
  <c r="P11" i="2"/>
  <c r="N13" i="2"/>
  <c r="N12" i="2"/>
  <c r="O13" i="2"/>
  <c r="N11" i="2"/>
  <c r="O12" i="2"/>
  <c r="P13" i="2"/>
  <c r="O11" i="2"/>
  <c r="P12" i="2"/>
  <c r="P23" i="2"/>
  <c r="N25" i="2"/>
  <c r="N24" i="2"/>
  <c r="O25" i="2"/>
  <c r="N23" i="2"/>
  <c r="O24" i="2"/>
  <c r="O23" i="2"/>
  <c r="P24" i="2"/>
  <c r="P25" i="2"/>
  <c r="P59" i="2"/>
  <c r="N61" i="2"/>
  <c r="N60" i="2"/>
  <c r="O61" i="2"/>
  <c r="N59" i="2"/>
  <c r="O60" i="2"/>
  <c r="P61" i="2"/>
  <c r="O59" i="2"/>
  <c r="P60" i="2"/>
  <c r="P17" i="2"/>
  <c r="N19" i="2"/>
  <c r="N18" i="2"/>
  <c r="O19" i="2"/>
  <c r="N17" i="2"/>
  <c r="O18" i="2"/>
  <c r="P18" i="2"/>
  <c r="P19" i="2"/>
  <c r="O17" i="2"/>
  <c r="N44" i="2"/>
  <c r="O45" i="2"/>
  <c r="O44" i="2"/>
  <c r="P45" i="2"/>
  <c r="P46" i="2"/>
  <c r="P44" i="2"/>
  <c r="N46" i="2"/>
  <c r="N45" i="2"/>
  <c r="O46" i="2"/>
  <c r="N74" i="2"/>
  <c r="O75" i="2"/>
  <c r="O74" i="2"/>
  <c r="P75" i="2"/>
  <c r="P76" i="2"/>
  <c r="P74" i="2"/>
  <c r="N76" i="2"/>
  <c r="O76" i="2"/>
  <c r="N75" i="2"/>
  <c r="N32" i="2"/>
  <c r="O33" i="2"/>
  <c r="O32" i="2"/>
  <c r="P33" i="2"/>
  <c r="P34" i="2"/>
  <c r="P32" i="2"/>
  <c r="N34" i="2"/>
  <c r="N33" i="2"/>
  <c r="O34" i="2"/>
  <c r="U23" i="2"/>
  <c r="T23" i="2" s="1"/>
  <c r="G19" i="4"/>
  <c r="H18" i="4"/>
  <c r="G43" i="4"/>
  <c r="G44" i="4"/>
  <c r="I69" i="4"/>
  <c r="G70" i="4"/>
  <c r="H24" i="4"/>
  <c r="G25" i="4"/>
  <c r="G24" i="4"/>
  <c r="I49" i="4"/>
  <c r="H49" i="4"/>
  <c r="G48" i="4"/>
  <c r="I48" i="4"/>
  <c r="H50" i="4"/>
  <c r="K29" i="2" a="1"/>
  <c r="K31" i="2" s="1"/>
  <c r="H19" i="4"/>
  <c r="G50" i="4"/>
  <c r="H29" i="4"/>
  <c r="G27" i="4"/>
  <c r="H27" i="4"/>
  <c r="I27" i="4"/>
  <c r="G29" i="4"/>
  <c r="G28" i="4"/>
  <c r="H28" i="4"/>
  <c r="I28" i="4"/>
  <c r="G31" i="4"/>
  <c r="G30" i="4"/>
  <c r="I30" i="4"/>
  <c r="H30" i="4"/>
  <c r="I31" i="4"/>
  <c r="H31" i="4"/>
  <c r="H32" i="4"/>
  <c r="G32" i="4"/>
  <c r="I51" i="4"/>
  <c r="H53" i="4"/>
  <c r="H52" i="4"/>
  <c r="G53" i="4"/>
  <c r="I52" i="4"/>
  <c r="G52" i="4"/>
  <c r="G51" i="4"/>
  <c r="H51" i="4"/>
  <c r="G15" i="4"/>
  <c r="G16" i="4"/>
  <c r="H15" i="4"/>
  <c r="G17" i="4"/>
  <c r="I15" i="4"/>
  <c r="H17" i="4"/>
  <c r="H16" i="4"/>
  <c r="I16" i="4"/>
  <c r="G9" i="4"/>
  <c r="I10" i="4"/>
  <c r="H11" i="4"/>
  <c r="H9" i="4"/>
  <c r="H10" i="4"/>
  <c r="I9" i="4"/>
  <c r="G10" i="4"/>
  <c r="G11" i="4"/>
  <c r="H3" i="4"/>
  <c r="G3" i="4"/>
  <c r="I3" i="4"/>
  <c r="H5" i="4"/>
  <c r="I4" i="4"/>
  <c r="H4" i="4"/>
  <c r="G5" i="4"/>
  <c r="G4" i="4"/>
  <c r="G67" i="4"/>
  <c r="G68" i="4"/>
  <c r="H68" i="4"/>
  <c r="G66" i="4"/>
  <c r="H67" i="4"/>
  <c r="H66" i="4"/>
  <c r="I66" i="4"/>
  <c r="I67" i="4"/>
  <c r="G7" i="4"/>
  <c r="G6" i="4"/>
  <c r="H7" i="4"/>
  <c r="H8" i="4"/>
  <c r="I7" i="4"/>
  <c r="I6" i="4"/>
  <c r="H6" i="4"/>
  <c r="G8" i="4"/>
  <c r="H56" i="4"/>
  <c r="H54" i="4"/>
  <c r="G56" i="4"/>
  <c r="G54" i="4"/>
  <c r="G55" i="4"/>
  <c r="H55" i="4"/>
  <c r="I54" i="4"/>
  <c r="I55" i="4"/>
  <c r="G65" i="4"/>
  <c r="G64" i="4"/>
  <c r="H64" i="4"/>
  <c r="I63" i="4"/>
  <c r="I64" i="4"/>
  <c r="H63" i="4"/>
  <c r="G63" i="4"/>
  <c r="H65" i="4"/>
  <c r="I40" i="4"/>
  <c r="H40" i="4"/>
  <c r="H39" i="4"/>
  <c r="H41" i="4"/>
  <c r="G39" i="4"/>
  <c r="G40" i="4"/>
  <c r="I39" i="4"/>
  <c r="G41" i="4"/>
  <c r="H73" i="4"/>
  <c r="G71" i="4"/>
  <c r="I44" i="4"/>
  <c r="H75" i="4"/>
  <c r="I73" i="4"/>
  <c r="G33" i="4"/>
  <c r="H69" i="4"/>
  <c r="I19" i="4"/>
  <c r="G72" i="4"/>
  <c r="H34" i="4"/>
  <c r="H76" i="4"/>
  <c r="G69" i="4"/>
  <c r="G42" i="4"/>
  <c r="G18" i="4"/>
  <c r="H44" i="4"/>
  <c r="I34" i="4"/>
  <c r="H70" i="4"/>
  <c r="I18" i="4"/>
  <c r="I77" i="4"/>
  <c r="H74" i="4"/>
  <c r="G45" i="4" a="1"/>
  <c r="I47" i="4" s="1"/>
  <c r="G76" i="4"/>
  <c r="I50" i="4"/>
  <c r="I26" i="4"/>
  <c r="I24" i="4"/>
  <c r="G20" i="4"/>
  <c r="I70" i="4"/>
  <c r="I25" i="4"/>
  <c r="G34" i="4"/>
  <c r="I42" i="4"/>
  <c r="G77" i="4"/>
  <c r="H26" i="4"/>
  <c r="H20" i="4"/>
  <c r="H77" i="4"/>
  <c r="H25" i="4"/>
  <c r="G49" i="4"/>
  <c r="I76" i="4"/>
  <c r="G26" i="4"/>
  <c r="G73" i="4"/>
  <c r="H35" i="4"/>
  <c r="I75" i="4"/>
  <c r="K17" i="2" a="1"/>
  <c r="M18" i="2" s="1"/>
  <c r="I11" i="4"/>
  <c r="K65" i="2" a="1"/>
  <c r="M65" i="2" s="1"/>
  <c r="I41" i="4"/>
  <c r="I33" i="4"/>
  <c r="G60" i="4" a="1"/>
  <c r="I62" i="4" s="1"/>
  <c r="G36" i="4" a="1"/>
  <c r="G12" i="4" a="1"/>
  <c r="I14" i="4" s="1"/>
  <c r="I43" i="4"/>
  <c r="I72" i="4"/>
  <c r="G35" i="4"/>
  <c r="H71" i="4"/>
  <c r="G57" i="4" a="1"/>
  <c r="H42" i="4"/>
  <c r="H43" i="4"/>
  <c r="G74" i="4"/>
  <c r="G21" i="4" a="1"/>
  <c r="L80" i="2"/>
  <c r="M81" i="2"/>
  <c r="L81" i="2"/>
  <c r="M82" i="2"/>
  <c r="L82" i="2"/>
  <c r="C19" i="3"/>
  <c r="D19" i="3" s="1"/>
  <c r="AC13" i="6" s="1"/>
  <c r="K81" i="2"/>
  <c r="B22" i="3"/>
  <c r="K82" i="2"/>
  <c r="K80" i="2"/>
  <c r="C22" i="3"/>
  <c r="K26" i="2" a="1"/>
  <c r="L28" i="2" s="1"/>
  <c r="K44" i="2" a="1"/>
  <c r="L44" i="2" s="1"/>
  <c r="K62" i="2" a="1"/>
  <c r="K64" i="2" s="1"/>
  <c r="K50" i="2" a="1"/>
  <c r="L50" i="2" s="1"/>
  <c r="K14" i="2" a="1"/>
  <c r="M14" i="2" s="1"/>
  <c r="B37" i="3"/>
  <c r="K47" i="2" a="1"/>
  <c r="M48" i="2" s="1"/>
  <c r="K8" i="2" a="1"/>
  <c r="L8" i="2" s="1"/>
  <c r="I5" i="4"/>
  <c r="K38" i="2" a="1"/>
  <c r="L40" i="2" s="1"/>
  <c r="I35" i="4"/>
  <c r="K23" i="2" a="1"/>
  <c r="L24" i="2" s="1"/>
  <c r="I20" i="4"/>
  <c r="K77" i="2" a="1"/>
  <c r="M79" i="2" s="1"/>
  <c r="I74" i="4"/>
  <c r="K32" i="2" a="1"/>
  <c r="M32" i="2" s="1"/>
  <c r="I29" i="4"/>
  <c r="K71" i="2" a="1"/>
  <c r="K73" i="2" s="1"/>
  <c r="I68" i="4"/>
  <c r="K11" i="2" a="1"/>
  <c r="L13" i="2" s="1"/>
  <c r="I8" i="4"/>
  <c r="K56" i="2" a="1"/>
  <c r="K58" i="2" s="1"/>
  <c r="I53" i="4"/>
  <c r="K68" i="2" a="1"/>
  <c r="M68" i="2" s="1"/>
  <c r="I65" i="4"/>
  <c r="K74" i="2" a="1"/>
  <c r="L76" i="2" s="1"/>
  <c r="I71" i="4"/>
  <c r="B16" i="3"/>
  <c r="K20" i="2" a="1"/>
  <c r="M20" i="2" s="1"/>
  <c r="I17" i="4"/>
  <c r="K35" i="2" a="1"/>
  <c r="M36" i="2" s="1"/>
  <c r="I32" i="4"/>
  <c r="K59" i="2" a="1"/>
  <c r="K60" i="2" s="1"/>
  <c r="I56" i="4"/>
  <c r="K41" i="2"/>
  <c r="K43" i="2"/>
  <c r="K55" i="2"/>
  <c r="M54" i="2"/>
  <c r="L53" i="2"/>
  <c r="M55" i="2"/>
  <c r="L55" i="2"/>
  <c r="K53" i="2"/>
  <c r="L54" i="2"/>
  <c r="M53" i="2"/>
  <c r="M43" i="2"/>
  <c r="M41" i="2"/>
  <c r="L43" i="2"/>
  <c r="M42" i="2"/>
  <c r="L42" i="2"/>
  <c r="K42" i="2"/>
  <c r="A38" i="2"/>
  <c r="A40" i="3" s="1"/>
  <c r="A33" i="4" s="1"/>
  <c r="J18" i="1"/>
  <c r="K9" i="2" l="1"/>
  <c r="M30" i="2"/>
  <c r="E75" i="4" a="1"/>
  <c r="E77" i="4" s="1"/>
  <c r="E57" i="4" a="1"/>
  <c r="E59" i="4" s="1"/>
  <c r="E72" i="4" a="1"/>
  <c r="E74" i="4" s="1"/>
  <c r="E63" i="4" a="1"/>
  <c r="E63" i="4" s="1"/>
  <c r="C25" i="3"/>
  <c r="E66" i="4" a="1"/>
  <c r="E66" i="4" s="1"/>
  <c r="Q80" i="2" a="1"/>
  <c r="R81" i="2" s="1"/>
  <c r="E69" i="4" a="1"/>
  <c r="E69" i="4" s="1"/>
  <c r="Q53" i="2" a="1"/>
  <c r="Q54" i="2" s="1"/>
  <c r="Q41" i="2" a="1"/>
  <c r="R43" i="2" s="1"/>
  <c r="M67" i="2"/>
  <c r="L29" i="2"/>
  <c r="E54" i="4" a="1"/>
  <c r="E54" i="4" s="1"/>
  <c r="E39" i="4" a="1"/>
  <c r="E40" i="4" s="1"/>
  <c r="E45" i="4" a="1"/>
  <c r="E45" i="4" s="1"/>
  <c r="E60" i="4" a="1"/>
  <c r="E61" i="4" s="1"/>
  <c r="E51" i="4" a="1"/>
  <c r="E51" i="4" s="1"/>
  <c r="E42" i="4" a="1"/>
  <c r="E42" i="4" s="1"/>
  <c r="E48" i="4" a="1"/>
  <c r="E48" i="4" s="1"/>
  <c r="M17" i="2"/>
  <c r="K30" i="2"/>
  <c r="L30" i="2"/>
  <c r="L31" i="2"/>
  <c r="K29" i="2"/>
  <c r="M29" i="2"/>
  <c r="M31" i="2"/>
  <c r="K67" i="2"/>
  <c r="L66" i="2"/>
  <c r="M66" i="2"/>
  <c r="L65" i="2"/>
  <c r="U26" i="2"/>
  <c r="T26" i="2" s="1"/>
  <c r="K66" i="2"/>
  <c r="K65" i="2"/>
  <c r="L67" i="2"/>
  <c r="L19" i="2"/>
  <c r="K18" i="2"/>
  <c r="K19" i="2"/>
  <c r="H12" i="4"/>
  <c r="I13" i="4"/>
  <c r="G14" i="4"/>
  <c r="H13" i="4"/>
  <c r="H14" i="4"/>
  <c r="I12" i="4"/>
  <c r="G12" i="4"/>
  <c r="G13" i="4"/>
  <c r="K17" i="2"/>
  <c r="L17" i="2"/>
  <c r="H36" i="4"/>
  <c r="G37" i="4"/>
  <c r="I37" i="4"/>
  <c r="G38" i="4"/>
  <c r="H37" i="4"/>
  <c r="H38" i="4"/>
  <c r="I36" i="4"/>
  <c r="G36" i="4"/>
  <c r="I22" i="4"/>
  <c r="H21" i="4"/>
  <c r="G23" i="4"/>
  <c r="G21" i="4"/>
  <c r="I21" i="4"/>
  <c r="H23" i="4"/>
  <c r="G22" i="4"/>
  <c r="H22" i="4"/>
  <c r="I57" i="4"/>
  <c r="G58" i="4"/>
  <c r="G57" i="4"/>
  <c r="I58" i="4"/>
  <c r="H58" i="4"/>
  <c r="H57" i="4"/>
  <c r="H59" i="4"/>
  <c r="G59" i="4"/>
  <c r="I23" i="4"/>
  <c r="L18" i="2"/>
  <c r="M19" i="2"/>
  <c r="H60" i="4"/>
  <c r="G62" i="4"/>
  <c r="H61" i="4"/>
  <c r="H62" i="4"/>
  <c r="I60" i="4"/>
  <c r="I61" i="4"/>
  <c r="G61" i="4"/>
  <c r="G60" i="4"/>
  <c r="I45" i="4"/>
  <c r="H46" i="4"/>
  <c r="I46" i="4"/>
  <c r="H45" i="4"/>
  <c r="G46" i="4"/>
  <c r="H47" i="4"/>
  <c r="G47" i="4"/>
  <c r="G45" i="4"/>
  <c r="I38" i="4"/>
  <c r="I59" i="4"/>
  <c r="K62" i="2"/>
  <c r="M28" i="2"/>
  <c r="M52" i="2"/>
  <c r="M50" i="2"/>
  <c r="M26" i="2"/>
  <c r="M64" i="2"/>
  <c r="K28" i="2"/>
  <c r="L62" i="2"/>
  <c r="L11" i="2"/>
  <c r="M70" i="2"/>
  <c r="D22" i="3"/>
  <c r="AC16" i="6" s="1"/>
  <c r="K36" i="2"/>
  <c r="M24" i="2"/>
  <c r="L27" i="2"/>
  <c r="M62" i="2"/>
  <c r="L32" i="2"/>
  <c r="M9" i="2"/>
  <c r="M10" i="2"/>
  <c r="M25" i="2"/>
  <c r="L9" i="2"/>
  <c r="K32" i="2"/>
  <c r="M35" i="2"/>
  <c r="M69" i="2"/>
  <c r="M60" i="2"/>
  <c r="K27" i="2"/>
  <c r="K15" i="2"/>
  <c r="K45" i="2"/>
  <c r="K26" i="2"/>
  <c r="L26" i="2"/>
  <c r="K49" i="2"/>
  <c r="L63" i="2"/>
  <c r="L51" i="2"/>
  <c r="K48" i="2"/>
  <c r="M46" i="2"/>
  <c r="L14" i="2"/>
  <c r="L48" i="2"/>
  <c r="M15" i="2"/>
  <c r="L52" i="2"/>
  <c r="M47" i="2"/>
  <c r="L47" i="2"/>
  <c r="L71" i="2"/>
  <c r="L49" i="2"/>
  <c r="M61" i="2"/>
  <c r="K52" i="2"/>
  <c r="K47" i="2"/>
  <c r="K72" i="2"/>
  <c r="K76" i="2"/>
  <c r="K57" i="2"/>
  <c r="L15" i="2"/>
  <c r="L75" i="2"/>
  <c r="M27" i="2"/>
  <c r="L64" i="2"/>
  <c r="M63" i="2"/>
  <c r="K50" i="2"/>
  <c r="M49" i="2"/>
  <c r="K63" i="2"/>
  <c r="L45" i="2"/>
  <c r="M11" i="2"/>
  <c r="K11" i="2"/>
  <c r="K22" i="2"/>
  <c r="K59" i="2"/>
  <c r="L69" i="2"/>
  <c r="L68" i="2"/>
  <c r="L33" i="2"/>
  <c r="L35" i="2"/>
  <c r="L37" i="2"/>
  <c r="K69" i="2"/>
  <c r="K35" i="2"/>
  <c r="M33" i="2"/>
  <c r="K46" i="2"/>
  <c r="L46" i="2"/>
  <c r="M44" i="2"/>
  <c r="K44" i="2"/>
  <c r="M45" i="2"/>
  <c r="M13" i="2"/>
  <c r="K12" i="2"/>
  <c r="K68" i="2"/>
  <c r="L12" i="2"/>
  <c r="K13" i="2"/>
  <c r="L70" i="2"/>
  <c r="M37" i="2"/>
  <c r="L34" i="2"/>
  <c r="L59" i="2"/>
  <c r="K16" i="2"/>
  <c r="K38" i="2"/>
  <c r="K14" i="2"/>
  <c r="K39" i="2"/>
  <c r="L16" i="2"/>
  <c r="M16" i="2"/>
  <c r="M59" i="2"/>
  <c r="M38" i="2"/>
  <c r="L36" i="2"/>
  <c r="K37" i="2"/>
  <c r="M40" i="2"/>
  <c r="K77" i="2"/>
  <c r="L79" i="2"/>
  <c r="L39" i="2"/>
  <c r="M39" i="2"/>
  <c r="K40" i="2"/>
  <c r="K78" i="2"/>
  <c r="M77" i="2"/>
  <c r="L38" i="2"/>
  <c r="K51" i="2"/>
  <c r="M51" i="2"/>
  <c r="M78" i="2"/>
  <c r="L78" i="2"/>
  <c r="K79" i="2"/>
  <c r="C37" i="3"/>
  <c r="D37" i="3" s="1"/>
  <c r="K10" i="2"/>
  <c r="M8" i="2"/>
  <c r="M75" i="2"/>
  <c r="L74" i="2"/>
  <c r="L56" i="2"/>
  <c r="K24" i="2"/>
  <c r="K23" i="2"/>
  <c r="M57" i="2"/>
  <c r="M72" i="2"/>
  <c r="M73" i="2"/>
  <c r="L72" i="2"/>
  <c r="M71" i="2"/>
  <c r="M74" i="2"/>
  <c r="L23" i="2"/>
  <c r="M23" i="2"/>
  <c r="M56" i="2"/>
  <c r="K71" i="2"/>
  <c r="L58" i="2"/>
  <c r="K8" i="2"/>
  <c r="L10" i="2"/>
  <c r="M58" i="2"/>
  <c r="M76" i="2"/>
  <c r="K74" i="2"/>
  <c r="L25" i="2"/>
  <c r="K25" i="2"/>
  <c r="K56" i="2"/>
  <c r="M22" i="2"/>
  <c r="L61" i="2"/>
  <c r="L60" i="2"/>
  <c r="K20" i="2"/>
  <c r="M12" i="2"/>
  <c r="L21" i="2"/>
  <c r="K21" i="2"/>
  <c r="L20" i="2"/>
  <c r="M21" i="2"/>
  <c r="L22" i="2"/>
  <c r="K75" i="2"/>
  <c r="L57" i="2"/>
  <c r="K70" i="2"/>
  <c r="K61" i="2"/>
  <c r="K34" i="2"/>
  <c r="L77" i="2"/>
  <c r="K33" i="2"/>
  <c r="M34" i="2"/>
  <c r="L73" i="2"/>
  <c r="C16" i="3"/>
  <c r="D16" i="3" s="1"/>
  <c r="AC10" i="6" s="1"/>
  <c r="B25" i="3"/>
  <c r="J19" i="1"/>
  <c r="A41" i="2"/>
  <c r="A43" i="3" s="1"/>
  <c r="A36" i="4" s="1"/>
  <c r="Q82" i="2" l="1"/>
  <c r="AC31" i="6"/>
  <c r="G37" i="3"/>
  <c r="F37" i="3"/>
  <c r="E37" i="3"/>
  <c r="E57" i="4"/>
  <c r="E58" i="4"/>
  <c r="E76" i="4"/>
  <c r="E75" i="4"/>
  <c r="E72" i="4"/>
  <c r="E64" i="4"/>
  <c r="E65" i="4"/>
  <c r="E73" i="4"/>
  <c r="D25" i="3"/>
  <c r="AC19" i="6" s="1"/>
  <c r="R55" i="2"/>
  <c r="W55" i="2" s="1"/>
  <c r="E68" i="4"/>
  <c r="E67" i="4"/>
  <c r="R80" i="2"/>
  <c r="E60" i="4"/>
  <c r="E70" i="4"/>
  <c r="Q80" i="2"/>
  <c r="R82" i="2"/>
  <c r="S80" i="2"/>
  <c r="E46" i="4"/>
  <c r="Q81" i="2"/>
  <c r="S81" i="2"/>
  <c r="E71" i="4"/>
  <c r="Q53" i="2"/>
  <c r="S82" i="2"/>
  <c r="R54" i="2"/>
  <c r="E55" i="4"/>
  <c r="Q55" i="2"/>
  <c r="S55" i="2"/>
  <c r="R42" i="2"/>
  <c r="S41" i="2"/>
  <c r="E56" i="4"/>
  <c r="E39" i="4"/>
  <c r="R53" i="2"/>
  <c r="S53" i="2"/>
  <c r="S43" i="2"/>
  <c r="Q43" i="2"/>
  <c r="Q41" i="2"/>
  <c r="S42" i="2"/>
  <c r="Q42" i="2"/>
  <c r="Q14" i="2" a="1"/>
  <c r="S15" i="2" s="1"/>
  <c r="E41" i="4"/>
  <c r="S54" i="2"/>
  <c r="R41" i="2"/>
  <c r="Q71" i="2" a="1"/>
  <c r="Q68" i="2" a="1"/>
  <c r="Q17" i="2" a="1"/>
  <c r="Q44" i="2" a="1"/>
  <c r="Q47" i="2" a="1"/>
  <c r="E47" i="4"/>
  <c r="Q8" i="2" a="1"/>
  <c r="Q35" i="2" a="1"/>
  <c r="Q26" i="2" a="1"/>
  <c r="Q27" i="2" s="1"/>
  <c r="Q32" i="2" a="1"/>
  <c r="Q62" i="2" a="1"/>
  <c r="Q65" i="2" a="1"/>
  <c r="Q50" i="2" a="1"/>
  <c r="Q38" i="2" a="1"/>
  <c r="Q59" i="2" a="1"/>
  <c r="Q74" i="2" a="1"/>
  <c r="Q77" i="2" a="1"/>
  <c r="Q56" i="2" a="1"/>
  <c r="E62" i="4"/>
  <c r="E53" i="4"/>
  <c r="E52" i="4"/>
  <c r="Q29" i="2" a="1"/>
  <c r="Q23" i="2" a="1"/>
  <c r="Q20" i="2" a="1"/>
  <c r="Q11" i="2" a="1"/>
  <c r="E44" i="4"/>
  <c r="E43" i="4"/>
  <c r="E50" i="4"/>
  <c r="E49" i="4"/>
  <c r="U29" i="2"/>
  <c r="T29" i="2" s="1"/>
  <c r="B40" i="3"/>
  <c r="B13" i="3"/>
  <c r="C28" i="3"/>
  <c r="AB54" i="2"/>
  <c r="J20" i="1"/>
  <c r="A44" i="2"/>
  <c r="A46" i="3" s="1"/>
  <c r="A39" i="4" s="1"/>
  <c r="Z55" i="2" l="1"/>
  <c r="S28" i="2"/>
  <c r="AA28" i="2" s="1"/>
  <c r="R16" i="2"/>
  <c r="Q14" i="2"/>
  <c r="V14" i="2" s="1"/>
  <c r="R15" i="2"/>
  <c r="Q16" i="2"/>
  <c r="S16" i="2"/>
  <c r="AD16" i="2" s="1"/>
  <c r="S14" i="2"/>
  <c r="X14" i="2" s="1"/>
  <c r="Q15" i="2"/>
  <c r="Y15" i="2" s="1"/>
  <c r="Q26" i="2"/>
  <c r="AB26" i="2" s="1"/>
  <c r="Q28" i="2"/>
  <c r="AB28" i="2" s="1"/>
  <c r="R28" i="2"/>
  <c r="R27" i="2"/>
  <c r="S26" i="2"/>
  <c r="AD26" i="2" s="1"/>
  <c r="R14" i="2"/>
  <c r="Z14" i="2" s="1"/>
  <c r="S78" i="2"/>
  <c r="AA78" i="2" s="1"/>
  <c r="S77" i="2"/>
  <c r="AD77" i="2" s="1"/>
  <c r="R79" i="2"/>
  <c r="W79" i="2" s="1"/>
  <c r="Q77" i="2"/>
  <c r="Q78" i="2"/>
  <c r="AB78" i="2" s="1"/>
  <c r="R77" i="2"/>
  <c r="AC77" i="2" s="1"/>
  <c r="S79" i="2"/>
  <c r="X79" i="2" s="1"/>
  <c r="R78" i="2"/>
  <c r="Q79" i="2"/>
  <c r="AB79" i="2" s="1"/>
  <c r="R34" i="2"/>
  <c r="Q32" i="2"/>
  <c r="V32" i="2" s="1"/>
  <c r="R33" i="2"/>
  <c r="W33" i="2" s="1"/>
  <c r="S32" i="2"/>
  <c r="AD32" i="2" s="1"/>
  <c r="S33" i="2"/>
  <c r="AA33" i="2" s="1"/>
  <c r="Q33" i="2"/>
  <c r="Y33" i="2" s="1"/>
  <c r="S34" i="2"/>
  <c r="R32" i="2"/>
  <c r="Q34" i="2"/>
  <c r="AB34" i="2" s="1"/>
  <c r="S74" i="2"/>
  <c r="R75" i="2"/>
  <c r="Q75" i="2"/>
  <c r="R74" i="2"/>
  <c r="Q74" i="2"/>
  <c r="S75" i="2"/>
  <c r="Q76" i="2"/>
  <c r="Y76" i="2" s="1"/>
  <c r="S76" i="2"/>
  <c r="AD76" i="2" s="1"/>
  <c r="R76" i="2"/>
  <c r="S47" i="2"/>
  <c r="R48" i="2"/>
  <c r="Z48" i="2" s="1"/>
  <c r="S48" i="2"/>
  <c r="AD48" i="2" s="1"/>
  <c r="R49" i="2"/>
  <c r="AC49" i="2" s="1"/>
  <c r="R47" i="2"/>
  <c r="AC47" i="2" s="1"/>
  <c r="Q49" i="2"/>
  <c r="AB49" i="2" s="1"/>
  <c r="Q47" i="2"/>
  <c r="Q48" i="2"/>
  <c r="V48" i="2" s="1"/>
  <c r="S49" i="2"/>
  <c r="R18" i="2"/>
  <c r="Z18" i="2" s="1"/>
  <c r="R19" i="2"/>
  <c r="Z19" i="2" s="1"/>
  <c r="Q18" i="2"/>
  <c r="AB18" i="2" s="1"/>
  <c r="Q17" i="2"/>
  <c r="Y17" i="2" s="1"/>
  <c r="S18" i="2"/>
  <c r="AD18" i="2" s="1"/>
  <c r="R17" i="2"/>
  <c r="Z17" i="2" s="1"/>
  <c r="S17" i="2"/>
  <c r="AD17" i="2" s="1"/>
  <c r="S19" i="2"/>
  <c r="AD19" i="2" s="1"/>
  <c r="Q19" i="2"/>
  <c r="AB19" i="2" s="1"/>
  <c r="Q59" i="2"/>
  <c r="R61" i="2"/>
  <c r="R59" i="2"/>
  <c r="W59" i="2" s="1"/>
  <c r="S61" i="2"/>
  <c r="X61" i="2" s="1"/>
  <c r="S59" i="2"/>
  <c r="X59" i="2" s="1"/>
  <c r="S60" i="2"/>
  <c r="AD60" i="2" s="1"/>
  <c r="Q60" i="2"/>
  <c r="AB60" i="2" s="1"/>
  <c r="Q61" i="2"/>
  <c r="V61" i="2" s="1"/>
  <c r="R60" i="2"/>
  <c r="AC60" i="2" s="1"/>
  <c r="S66" i="2"/>
  <c r="AA66" i="2" s="1"/>
  <c r="S65" i="2"/>
  <c r="AA65" i="2" s="1"/>
  <c r="Q66" i="2"/>
  <c r="AB66" i="2" s="1"/>
  <c r="R65" i="2"/>
  <c r="W65" i="2" s="1"/>
  <c r="Q65" i="2"/>
  <c r="AB65" i="2" s="1"/>
  <c r="S67" i="2"/>
  <c r="X67" i="2" s="1"/>
  <c r="R66" i="2"/>
  <c r="W66" i="2" s="1"/>
  <c r="R67" i="2"/>
  <c r="AC67" i="2" s="1"/>
  <c r="Q67" i="2"/>
  <c r="Y67" i="2" s="1"/>
  <c r="Q35" i="2"/>
  <c r="Q36" i="2"/>
  <c r="Y36" i="2" s="1"/>
  <c r="R36" i="2"/>
  <c r="AC36" i="2" s="1"/>
  <c r="S35" i="2"/>
  <c r="AA35" i="2" s="1"/>
  <c r="Q37" i="2"/>
  <c r="S36" i="2"/>
  <c r="X36" i="2" s="1"/>
  <c r="R35" i="2"/>
  <c r="Z35" i="2" s="1"/>
  <c r="R37" i="2"/>
  <c r="Z37" i="2" s="1"/>
  <c r="S37" i="2"/>
  <c r="AA37" i="2" s="1"/>
  <c r="Q44" i="2"/>
  <c r="V44" i="2" s="1"/>
  <c r="Q46" i="2"/>
  <c r="Y46" i="2" s="1"/>
  <c r="S46" i="2"/>
  <c r="X46" i="2" s="1"/>
  <c r="S44" i="2"/>
  <c r="AD44" i="2" s="1"/>
  <c r="R45" i="2"/>
  <c r="Z45" i="2" s="1"/>
  <c r="S45" i="2"/>
  <c r="AD45" i="2" s="1"/>
  <c r="R44" i="2"/>
  <c r="AC44" i="2" s="1"/>
  <c r="R46" i="2"/>
  <c r="AC46" i="2" s="1"/>
  <c r="Q45" i="2"/>
  <c r="Y45" i="2" s="1"/>
  <c r="S69" i="2"/>
  <c r="AD69" i="2" s="1"/>
  <c r="R70" i="2"/>
  <c r="R69" i="2"/>
  <c r="W69" i="2" s="1"/>
  <c r="Q68" i="2"/>
  <c r="Q69" i="2"/>
  <c r="AB69" i="2" s="1"/>
  <c r="R68" i="2"/>
  <c r="S68" i="2"/>
  <c r="AD68" i="2" s="1"/>
  <c r="S70" i="2"/>
  <c r="Q70" i="2"/>
  <c r="R26" i="2"/>
  <c r="AC26" i="2" s="1"/>
  <c r="S27" i="2"/>
  <c r="X27" i="2" s="1"/>
  <c r="S58" i="2"/>
  <c r="Q58" i="2"/>
  <c r="Y58" i="2" s="1"/>
  <c r="R57" i="2"/>
  <c r="AC57" i="2" s="1"/>
  <c r="S56" i="2"/>
  <c r="AD56" i="2" s="1"/>
  <c r="S57" i="2"/>
  <c r="AD57" i="2" s="1"/>
  <c r="Q57" i="2"/>
  <c r="V57" i="2" s="1"/>
  <c r="R58" i="2"/>
  <c r="Z58" i="2" s="1"/>
  <c r="Q56" i="2"/>
  <c r="V56" i="2" s="1"/>
  <c r="R56" i="2"/>
  <c r="W56" i="2" s="1"/>
  <c r="R39" i="2"/>
  <c r="Z39" i="2" s="1"/>
  <c r="R40" i="2"/>
  <c r="R38" i="2"/>
  <c r="W38" i="2" s="1"/>
  <c r="S39" i="2"/>
  <c r="AD39" i="2" s="1"/>
  <c r="Q39" i="2"/>
  <c r="Y39" i="2" s="1"/>
  <c r="S40" i="2"/>
  <c r="AA40" i="2" s="1"/>
  <c r="S38" i="2"/>
  <c r="X38" i="2" s="1"/>
  <c r="Q38" i="2"/>
  <c r="Q40" i="2"/>
  <c r="R51" i="2"/>
  <c r="Z51" i="2" s="1"/>
  <c r="S51" i="2"/>
  <c r="AA51" i="2" s="1"/>
  <c r="R52" i="2"/>
  <c r="W52" i="2" s="1"/>
  <c r="R50" i="2"/>
  <c r="W50" i="2" s="1"/>
  <c r="Q51" i="2"/>
  <c r="Q50" i="2"/>
  <c r="S50" i="2"/>
  <c r="AD50" i="2" s="1"/>
  <c r="S52" i="2"/>
  <c r="AA52" i="2" s="1"/>
  <c r="Q52" i="2"/>
  <c r="S62" i="2"/>
  <c r="AA62" i="2" s="1"/>
  <c r="S64" i="2"/>
  <c r="Q63" i="2"/>
  <c r="AB63" i="2" s="1"/>
  <c r="Q62" i="2"/>
  <c r="Q64" i="2"/>
  <c r="Y64" i="2" s="1"/>
  <c r="R62" i="2"/>
  <c r="R63" i="2"/>
  <c r="W63" i="2" s="1"/>
  <c r="S63" i="2"/>
  <c r="AD63" i="2" s="1"/>
  <c r="R64" i="2"/>
  <c r="W64" i="2" s="1"/>
  <c r="Q8" i="2"/>
  <c r="Q10" i="2"/>
  <c r="S9" i="2"/>
  <c r="S8" i="2"/>
  <c r="Q9" i="2"/>
  <c r="R8" i="2"/>
  <c r="S10" i="2"/>
  <c r="R9" i="2"/>
  <c r="R10" i="2"/>
  <c r="R73" i="2"/>
  <c r="W73" i="2" s="1"/>
  <c r="R71" i="2"/>
  <c r="AC71" i="2" s="1"/>
  <c r="R72" i="2"/>
  <c r="AC72" i="2" s="1"/>
  <c r="Q72" i="2"/>
  <c r="AB72" i="2" s="1"/>
  <c r="Q71" i="2"/>
  <c r="V71" i="2" s="1"/>
  <c r="S71" i="2"/>
  <c r="X71" i="2" s="1"/>
  <c r="S73" i="2"/>
  <c r="Q73" i="2"/>
  <c r="AB73" i="2" s="1"/>
  <c r="S72" i="2"/>
  <c r="AD72" i="2" s="1"/>
  <c r="Q30" i="2"/>
  <c r="S29" i="2"/>
  <c r="Q31" i="2"/>
  <c r="R31" i="2"/>
  <c r="Q29" i="2"/>
  <c r="R29" i="2"/>
  <c r="R30" i="2"/>
  <c r="S30" i="2"/>
  <c r="S31" i="2"/>
  <c r="R25" i="2"/>
  <c r="R24" i="2"/>
  <c r="Q23" i="2"/>
  <c r="S24" i="2"/>
  <c r="R23" i="2"/>
  <c r="Q25" i="2"/>
  <c r="AB25" i="2" s="1"/>
  <c r="Q24" i="2"/>
  <c r="S25" i="2"/>
  <c r="AA25" i="2" s="1"/>
  <c r="S23" i="2"/>
  <c r="S22" i="2"/>
  <c r="R20" i="2"/>
  <c r="W20" i="2" s="1"/>
  <c r="R22" i="2"/>
  <c r="R21" i="2"/>
  <c r="Q20" i="2"/>
  <c r="AB20" i="2" s="1"/>
  <c r="Q21" i="2"/>
  <c r="Q22" i="2"/>
  <c r="S21" i="2"/>
  <c r="AD21" i="2" s="1"/>
  <c r="S20" i="2"/>
  <c r="S11" i="2"/>
  <c r="X11" i="2" s="1"/>
  <c r="R13" i="2"/>
  <c r="W13" i="2" s="1"/>
  <c r="R11" i="2"/>
  <c r="W11" i="2" s="1"/>
  <c r="S13" i="2"/>
  <c r="X13" i="2" s="1"/>
  <c r="Q12" i="2"/>
  <c r="V12" i="2" s="1"/>
  <c r="Q11" i="2"/>
  <c r="V11" i="2" s="1"/>
  <c r="Q13" i="2"/>
  <c r="V13" i="2" s="1"/>
  <c r="S12" i="2"/>
  <c r="AA12" i="2" s="1"/>
  <c r="R12" i="2"/>
  <c r="W12" i="2" s="1"/>
  <c r="AC55" i="2"/>
  <c r="AD75" i="2"/>
  <c r="B12" i="4" a="1"/>
  <c r="B36" i="4" a="1"/>
  <c r="C36" i="4" s="1"/>
  <c r="B24" i="4" a="1"/>
  <c r="V53" i="2"/>
  <c r="B48" i="4" a="1"/>
  <c r="C50" i="4" s="1"/>
  <c r="B75" i="4" a="1"/>
  <c r="D75" i="4" s="1"/>
  <c r="B60" i="4" a="1"/>
  <c r="Z33" i="2"/>
  <c r="AB27" i="2"/>
  <c r="X45" i="2"/>
  <c r="W47" i="2"/>
  <c r="Z47" i="2"/>
  <c r="AB37" i="2"/>
  <c r="V64" i="2"/>
  <c r="C40" i="3"/>
  <c r="D40" i="3" s="1"/>
  <c r="AD38" i="2"/>
  <c r="X55" i="2"/>
  <c r="AA55" i="2"/>
  <c r="AD55" i="2"/>
  <c r="AD27" i="2"/>
  <c r="V54" i="2"/>
  <c r="Y53" i="2"/>
  <c r="Z53" i="2"/>
  <c r="X53" i="2"/>
  <c r="B28" i="3"/>
  <c r="D28" i="3" s="1"/>
  <c r="AC22" i="6" s="1"/>
  <c r="AD54" i="2"/>
  <c r="AC54" i="2"/>
  <c r="AB55" i="2"/>
  <c r="C13" i="3"/>
  <c r="D13" i="3" s="1"/>
  <c r="AC7" i="6" s="1"/>
  <c r="V55" i="2"/>
  <c r="Y55" i="2"/>
  <c r="AB53" i="2"/>
  <c r="Y54" i="2"/>
  <c r="AD53" i="2"/>
  <c r="AC53" i="2"/>
  <c r="W53" i="2"/>
  <c r="AA53" i="2"/>
  <c r="W54" i="2"/>
  <c r="X62" i="2"/>
  <c r="Z54" i="2"/>
  <c r="X54" i="2"/>
  <c r="AA54" i="2"/>
  <c r="A47" i="2"/>
  <c r="A49" i="3" s="1"/>
  <c r="A42" i="4" s="1"/>
  <c r="J21" i="1"/>
  <c r="V27" i="2"/>
  <c r="Y27" i="2"/>
  <c r="AB81" i="2"/>
  <c r="V81" i="2"/>
  <c r="Y81" i="2"/>
  <c r="AC81" i="2"/>
  <c r="Z81" i="2"/>
  <c r="W81" i="2"/>
  <c r="AB80" i="2"/>
  <c r="Y80" i="2"/>
  <c r="V80" i="2"/>
  <c r="AD82" i="2"/>
  <c r="AA82" i="2"/>
  <c r="X82" i="2"/>
  <c r="AB82" i="2"/>
  <c r="Y82" i="2"/>
  <c r="V82" i="2"/>
  <c r="AD67" i="2"/>
  <c r="AA67" i="2"/>
  <c r="AD15" i="2"/>
  <c r="AD80" i="2"/>
  <c r="X80" i="2"/>
  <c r="AA80" i="2"/>
  <c r="AC82" i="2"/>
  <c r="Z82" i="2"/>
  <c r="W82" i="2"/>
  <c r="AC80" i="2"/>
  <c r="Z80" i="2"/>
  <c r="W80" i="2"/>
  <c r="AD81" i="2"/>
  <c r="AA81" i="2"/>
  <c r="X81" i="2"/>
  <c r="AD23" i="2"/>
  <c r="V69" i="2" l="1"/>
  <c r="C24" i="4"/>
  <c r="Y14" i="2"/>
  <c r="AC34" i="6"/>
  <c r="E40" i="3"/>
  <c r="G40" i="3"/>
  <c r="F40" i="3"/>
  <c r="AA27" i="2"/>
  <c r="Y71" i="2"/>
  <c r="X25" i="2"/>
  <c r="AB17" i="2"/>
  <c r="X65" i="2"/>
  <c r="X37" i="2"/>
  <c r="V28" i="2"/>
  <c r="AA68" i="2"/>
  <c r="X66" i="2"/>
  <c r="X19" i="2"/>
  <c r="AD65" i="2"/>
  <c r="AB14" i="2"/>
  <c r="AC17" i="2"/>
  <c r="Z65" i="2"/>
  <c r="AB46" i="2"/>
  <c r="AB58" i="2"/>
  <c r="AA45" i="2"/>
  <c r="X26" i="2"/>
  <c r="AC65" i="2"/>
  <c r="AB71" i="2"/>
  <c r="D61" i="4"/>
  <c r="AC19" i="2"/>
  <c r="V67" i="2"/>
  <c r="W67" i="2"/>
  <c r="Y69" i="2"/>
  <c r="V46" i="2"/>
  <c r="V58" i="2"/>
  <c r="AB15" i="2"/>
  <c r="Z66" i="2"/>
  <c r="Y66" i="2"/>
  <c r="AC18" i="2"/>
  <c r="AD36" i="2"/>
  <c r="AC52" i="2"/>
  <c r="V76" i="2"/>
  <c r="V45" i="2"/>
  <c r="X35" i="2"/>
  <c r="Z26" i="2"/>
  <c r="AB67" i="2"/>
  <c r="V15" i="2"/>
  <c r="Z67" i="2"/>
  <c r="AD66" i="2"/>
  <c r="W17" i="2"/>
  <c r="Z20" i="2"/>
  <c r="Y65" i="2"/>
  <c r="W19" i="2"/>
  <c r="Y18" i="2"/>
  <c r="AD40" i="2"/>
  <c r="AA79" i="2"/>
  <c r="Y32" i="2"/>
  <c r="X52" i="2"/>
  <c r="AD52" i="2"/>
  <c r="AD35" i="2"/>
  <c r="AA46" i="2"/>
  <c r="D12" i="4"/>
  <c r="W26" i="2"/>
  <c r="V65" i="2"/>
  <c r="V18" i="2"/>
  <c r="AA26" i="2"/>
  <c r="AB32" i="2"/>
  <c r="AD46" i="2"/>
  <c r="X18" i="2"/>
  <c r="AA36" i="2"/>
  <c r="V66" i="2"/>
  <c r="V17" i="2"/>
  <c r="AA18" i="2"/>
  <c r="W18" i="2"/>
  <c r="AA19" i="2"/>
  <c r="AC66" i="2"/>
  <c r="Y19" i="2"/>
  <c r="AB45" i="2"/>
  <c r="AB44" i="2"/>
  <c r="AD37" i="2"/>
  <c r="Y28" i="2"/>
  <c r="AB76" i="2"/>
  <c r="Y78" i="2"/>
  <c r="AA38" i="2"/>
  <c r="Z52" i="2"/>
  <c r="V78" i="2"/>
  <c r="AB64" i="2"/>
  <c r="V19" i="2"/>
  <c r="AB61" i="2"/>
  <c r="Y61" i="2"/>
  <c r="AD25" i="2"/>
  <c r="X21" i="2"/>
  <c r="AA21" i="2"/>
  <c r="X12" i="2"/>
  <c r="AD12" i="2"/>
  <c r="X17" i="2"/>
  <c r="AA17" i="2"/>
  <c r="X40" i="2"/>
  <c r="Z64" i="2"/>
  <c r="AB48" i="2"/>
  <c r="Z44" i="2"/>
  <c r="Y57" i="2"/>
  <c r="D24" i="4"/>
  <c r="Z60" i="2"/>
  <c r="AA75" i="2"/>
  <c r="X75" i="2"/>
  <c r="D38" i="4"/>
  <c r="D62" i="4"/>
  <c r="X68" i="2"/>
  <c r="AB57" i="2"/>
  <c r="V36" i="2"/>
  <c r="C48" i="4"/>
  <c r="C37" i="4"/>
  <c r="AC64" i="2"/>
  <c r="AB36" i="2"/>
  <c r="D36" i="4"/>
  <c r="D37" i="4"/>
  <c r="C25" i="4"/>
  <c r="AC45" i="2"/>
  <c r="B38" i="4"/>
  <c r="D77" i="4"/>
  <c r="B37" i="4"/>
  <c r="B3" i="4" a="1"/>
  <c r="B3" i="4" s="1"/>
  <c r="B13" i="4"/>
  <c r="C12" i="4"/>
  <c r="B14" i="4"/>
  <c r="B12" i="4"/>
  <c r="C13" i="4"/>
  <c r="D26" i="4"/>
  <c r="B24" i="4"/>
  <c r="D13" i="4"/>
  <c r="B26" i="4"/>
  <c r="C14" i="4"/>
  <c r="D14" i="4"/>
  <c r="C26" i="4"/>
  <c r="D76" i="4"/>
  <c r="C38" i="4"/>
  <c r="B61" i="4"/>
  <c r="Y38" i="2"/>
  <c r="B33" i="4" a="1"/>
  <c r="B35" i="4" s="1"/>
  <c r="B57" i="4" a="1"/>
  <c r="B59" i="4" s="1"/>
  <c r="B50" i="4"/>
  <c r="C49" i="4"/>
  <c r="B49" i="4"/>
  <c r="Y47" i="2"/>
  <c r="B42" i="4" a="1"/>
  <c r="D43" i="4" s="1"/>
  <c r="C60" i="4"/>
  <c r="C77" i="4"/>
  <c r="C62" i="4"/>
  <c r="B62" i="4"/>
  <c r="D48" i="4"/>
  <c r="V72" i="2"/>
  <c r="Z34" i="2"/>
  <c r="B15" i="4" a="1"/>
  <c r="D16" i="4" s="1"/>
  <c r="B69" i="4" a="1"/>
  <c r="B70" i="4" s="1"/>
  <c r="B18" i="4" a="1"/>
  <c r="D20" i="4" s="1"/>
  <c r="B4" i="4"/>
  <c r="AB56" i="2"/>
  <c r="B51" i="4" a="1"/>
  <c r="D53" i="4" s="1"/>
  <c r="B63" i="4" a="1"/>
  <c r="B64" i="4" s="1"/>
  <c r="V35" i="2"/>
  <c r="B30" i="4" a="1"/>
  <c r="B32" i="4" s="1"/>
  <c r="B21" i="4" a="1"/>
  <c r="B21" i="4" s="1"/>
  <c r="B60" i="4"/>
  <c r="B75" i="4"/>
  <c r="D60" i="4"/>
  <c r="C61" i="4"/>
  <c r="B76" i="4"/>
  <c r="D25" i="4"/>
  <c r="C75" i="4"/>
  <c r="B5" i="4"/>
  <c r="B27" i="4" a="1"/>
  <c r="B27" i="4" s="1"/>
  <c r="AC28" i="2"/>
  <c r="AC35" i="2"/>
  <c r="W36" i="2"/>
  <c r="D49" i="4"/>
  <c r="B48" i="4"/>
  <c r="D4" i="4"/>
  <c r="V59" i="2"/>
  <c r="B54" i="4" a="1"/>
  <c r="C56" i="4" s="1"/>
  <c r="V50" i="2"/>
  <c r="B45" i="4" a="1"/>
  <c r="D46" i="4" s="1"/>
  <c r="AB77" i="2"/>
  <c r="B72" i="4" a="1"/>
  <c r="D73" i="4" s="1"/>
  <c r="B6" i="4" a="1"/>
  <c r="D7" i="4" s="1"/>
  <c r="Y44" i="2"/>
  <c r="B39" i="4" a="1"/>
  <c r="D39" i="4" s="1"/>
  <c r="B66" i="4" a="1"/>
  <c r="B66" i="4" s="1"/>
  <c r="B77" i="4"/>
  <c r="D50" i="4"/>
  <c r="C76" i="4"/>
  <c r="B9" i="4" a="1"/>
  <c r="C11" i="4" s="1"/>
  <c r="B36" i="4"/>
  <c r="B25" i="4"/>
  <c r="X47" i="2"/>
  <c r="AA64" i="2"/>
  <c r="Y62" i="2"/>
  <c r="Y49" i="2"/>
  <c r="V49" i="2"/>
  <c r="AC63" i="2"/>
  <c r="Z15" i="2"/>
  <c r="AA44" i="2"/>
  <c r="W28" i="2"/>
  <c r="AA13" i="2"/>
  <c r="AC62" i="2"/>
  <c r="X32" i="2"/>
  <c r="AD58" i="2"/>
  <c r="AC78" i="2"/>
  <c r="AB62" i="2"/>
  <c r="Y79" i="2"/>
  <c r="AC34" i="2"/>
  <c r="AD62" i="2"/>
  <c r="X39" i="2"/>
  <c r="Z40" i="2"/>
  <c r="W34" i="2"/>
  <c r="Y48" i="2"/>
  <c r="Z28" i="2"/>
  <c r="AD47" i="2"/>
  <c r="AD13" i="2"/>
  <c r="AB68" i="2"/>
  <c r="Z16" i="2"/>
  <c r="AC15" i="2"/>
  <c r="Y35" i="2"/>
  <c r="V37" i="2"/>
  <c r="Z36" i="2"/>
  <c r="Z72" i="2"/>
  <c r="X64" i="2"/>
  <c r="X44" i="2"/>
  <c r="X73" i="2"/>
  <c r="AC33" i="2"/>
  <c r="AD49" i="2"/>
  <c r="AA47" i="2"/>
  <c r="W27" i="2"/>
  <c r="W15" i="2"/>
  <c r="AD70" i="2"/>
  <c r="Y56" i="2"/>
  <c r="W72" i="2"/>
  <c r="Z63" i="2"/>
  <c r="Y37" i="2"/>
  <c r="W62" i="2"/>
  <c r="W57" i="2"/>
  <c r="W35" i="2"/>
  <c r="V26" i="2"/>
  <c r="W60" i="2"/>
  <c r="Z57" i="2"/>
  <c r="V24" i="2"/>
  <c r="Y68" i="2"/>
  <c r="AA14" i="2"/>
  <c r="AC16" i="2"/>
  <c r="AC27" i="2"/>
  <c r="V23" i="2"/>
  <c r="AA73" i="2"/>
  <c r="AA72" i="2"/>
  <c r="AD28" i="2"/>
  <c r="AD79" i="2"/>
  <c r="AC51" i="2"/>
  <c r="W51" i="2"/>
  <c r="AA57" i="2"/>
  <c r="W48" i="2"/>
  <c r="X34" i="2"/>
  <c r="X49" i="2"/>
  <c r="W74" i="2"/>
  <c r="X69" i="2"/>
  <c r="X15" i="2"/>
  <c r="X76" i="2"/>
  <c r="AB24" i="2"/>
  <c r="AD14" i="2"/>
  <c r="Y25" i="2"/>
  <c r="AB23" i="2"/>
  <c r="X70" i="2"/>
  <c r="AD73" i="2"/>
  <c r="Y73" i="2"/>
  <c r="AA63" i="2"/>
  <c r="AC48" i="2"/>
  <c r="X48" i="2"/>
  <c r="X50" i="2"/>
  <c r="X28" i="2"/>
  <c r="AB35" i="2"/>
  <c r="V73" i="2"/>
  <c r="Y51" i="2"/>
  <c r="AA49" i="2"/>
  <c r="AA69" i="2"/>
  <c r="AA15" i="2"/>
  <c r="AA76" i="2"/>
  <c r="V68" i="2"/>
  <c r="W16" i="2"/>
  <c r="Z27" i="2"/>
  <c r="V25" i="2"/>
  <c r="Y23" i="2"/>
  <c r="AA70" i="2"/>
  <c r="X63" i="2"/>
  <c r="X57" i="2"/>
  <c r="AA48" i="2"/>
  <c r="Y26" i="2"/>
  <c r="AA50" i="2"/>
  <c r="AD34" i="2"/>
  <c r="AB51" i="2"/>
  <c r="V51" i="2"/>
  <c r="AA34" i="2"/>
  <c r="V16" i="2"/>
  <c r="Z68" i="2"/>
  <c r="Y11" i="2"/>
  <c r="AC14" i="2"/>
  <c r="AA39" i="2"/>
  <c r="Y59" i="2"/>
  <c r="AC75" i="2"/>
  <c r="W70" i="2"/>
  <c r="Y16" i="2"/>
  <c r="Z12" i="2"/>
  <c r="AB11" i="2"/>
  <c r="Z21" i="2"/>
  <c r="W44" i="2"/>
  <c r="AA32" i="2"/>
  <c r="AA58" i="2"/>
  <c r="X58" i="2"/>
  <c r="AD33" i="2"/>
  <c r="AB50" i="2"/>
  <c r="Z24" i="2"/>
  <c r="Z70" i="2"/>
  <c r="AB16" i="2"/>
  <c r="AC12" i="2"/>
  <c r="V70" i="2"/>
  <c r="W14" i="2"/>
  <c r="W37" i="2"/>
  <c r="AA71" i="2"/>
  <c r="Z69" i="2"/>
  <c r="AD11" i="2"/>
  <c r="W46" i="2"/>
  <c r="Z46" i="2"/>
  <c r="W45" i="2"/>
  <c r="AA74" i="2"/>
  <c r="AC69" i="2"/>
  <c r="X16" i="2"/>
  <c r="Z11" i="2"/>
  <c r="V60" i="2"/>
  <c r="Y72" i="2"/>
  <c r="Z77" i="2"/>
  <c r="Z79" i="2"/>
  <c r="C44" i="4"/>
  <c r="AC58" i="2"/>
  <c r="X23" i="2"/>
  <c r="AD74" i="2"/>
  <c r="AA16" i="2"/>
  <c r="Z49" i="2"/>
  <c r="W49" i="2"/>
  <c r="V47" i="2"/>
  <c r="W58" i="2"/>
  <c r="AB47" i="2"/>
  <c r="W75" i="2"/>
  <c r="AC70" i="2"/>
  <c r="AC20" i="2"/>
  <c r="AB21" i="2"/>
  <c r="AB70" i="2"/>
  <c r="W21" i="2"/>
  <c r="AC38" i="2"/>
  <c r="V62" i="2"/>
  <c r="AC73" i="2"/>
  <c r="X33" i="2"/>
  <c r="C39" i="4"/>
  <c r="X77" i="2"/>
  <c r="AD51" i="2"/>
  <c r="X51" i="2"/>
  <c r="Z75" i="2"/>
  <c r="AC22" i="2"/>
  <c r="AC21" i="2"/>
  <c r="AD64" i="2"/>
  <c r="Z38" i="2"/>
  <c r="AA77" i="2"/>
  <c r="Y77" i="2"/>
  <c r="AC37" i="2"/>
  <c r="AD71" i="2"/>
  <c r="V77" i="2"/>
  <c r="V63" i="2"/>
  <c r="AB52" i="2"/>
  <c r="V52" i="2"/>
  <c r="AC74" i="2"/>
  <c r="AC13" i="2"/>
  <c r="AB13" i="2"/>
  <c r="Y12" i="2"/>
  <c r="Y40" i="2"/>
  <c r="W78" i="2"/>
  <c r="AA60" i="2"/>
  <c r="Z13" i="2"/>
  <c r="Y13" i="2"/>
  <c r="AB12" i="2"/>
  <c r="X24" i="2"/>
  <c r="AC56" i="2"/>
  <c r="Z56" i="2"/>
  <c r="Z62" i="2"/>
  <c r="AB40" i="2"/>
  <c r="Y52" i="2"/>
  <c r="Z74" i="2"/>
  <c r="AC68" i="2"/>
  <c r="Y24" i="2"/>
  <c r="V22" i="2"/>
  <c r="Y70" i="2"/>
  <c r="AA11" i="2"/>
  <c r="AC11" i="2"/>
  <c r="X72" i="2"/>
  <c r="AC79" i="2"/>
  <c r="W77" i="2"/>
  <c r="AB33" i="2"/>
  <c r="X56" i="2"/>
  <c r="AC39" i="2"/>
  <c r="W39" i="2"/>
  <c r="C45" i="4"/>
  <c r="AC50" i="2"/>
  <c r="Z50" i="2"/>
  <c r="B45" i="4"/>
  <c r="Y50" i="2"/>
  <c r="AA23" i="2"/>
  <c r="W68" i="2"/>
  <c r="X74" i="2"/>
  <c r="Y74" i="2"/>
  <c r="Y60" i="2"/>
  <c r="Y63" i="2"/>
  <c r="V33" i="2"/>
  <c r="V79" i="2"/>
  <c r="AA20" i="2"/>
  <c r="Z73" i="2"/>
  <c r="Y20" i="2"/>
  <c r="AB59" i="2"/>
  <c r="V38" i="2"/>
  <c r="AC59" i="2"/>
  <c r="AB38" i="2"/>
  <c r="AD20" i="2"/>
  <c r="Z76" i="2"/>
  <c r="AD24" i="2"/>
  <c r="AD61" i="2"/>
  <c r="AA61" i="2"/>
  <c r="Z78" i="2"/>
  <c r="AD59" i="2"/>
  <c r="Y34" i="2"/>
  <c r="V34" i="2"/>
  <c r="W76" i="2"/>
  <c r="AA24" i="2"/>
  <c r="X78" i="2"/>
  <c r="V20" i="2"/>
  <c r="AC76" i="2"/>
  <c r="V40" i="2"/>
  <c r="X60" i="2"/>
  <c r="AD78" i="2"/>
  <c r="AC25" i="2"/>
  <c r="Z61" i="2"/>
  <c r="AC61" i="2"/>
  <c r="W24" i="2"/>
  <c r="AC24" i="2"/>
  <c r="V21" i="2"/>
  <c r="W22" i="2"/>
  <c r="Z59" i="2"/>
  <c r="AA59" i="2"/>
  <c r="W61" i="2"/>
  <c r="AC23" i="2"/>
  <c r="Y21" i="2"/>
  <c r="Z22" i="2"/>
  <c r="Y22" i="2"/>
  <c r="Y75" i="2"/>
  <c r="X22" i="2"/>
  <c r="AB74" i="2"/>
  <c r="AA56" i="2"/>
  <c r="AB39" i="2"/>
  <c r="W23" i="2"/>
  <c r="W25" i="2"/>
  <c r="AB22" i="2"/>
  <c r="V75" i="2"/>
  <c r="AA22" i="2"/>
  <c r="Z71" i="2"/>
  <c r="W71" i="2"/>
  <c r="V39" i="2"/>
  <c r="Z32" i="2"/>
  <c r="W32" i="2"/>
  <c r="Z23" i="2"/>
  <c r="Z25" i="2"/>
  <c r="AB75" i="2"/>
  <c r="AD22" i="2"/>
  <c r="V74" i="2"/>
  <c r="W40" i="2"/>
  <c r="AC40" i="2"/>
  <c r="AC32" i="2"/>
  <c r="B43" i="3"/>
  <c r="AC41" i="2"/>
  <c r="AA43" i="2"/>
  <c r="AD42" i="2"/>
  <c r="W42" i="2"/>
  <c r="Z41" i="2"/>
  <c r="AB43" i="2"/>
  <c r="AA42" i="2"/>
  <c r="AB41" i="2"/>
  <c r="AB42" i="2"/>
  <c r="Y41" i="2"/>
  <c r="X20" i="2"/>
  <c r="C31" i="3"/>
  <c r="J22" i="1"/>
  <c r="A50" i="2"/>
  <c r="A52" i="3" s="1"/>
  <c r="A45" i="4" s="1"/>
  <c r="F60" i="4" l="1" a="1"/>
  <c r="F61" i="4" s="1"/>
  <c r="AE61" i="6" s="1"/>
  <c r="F48" i="4" a="1"/>
  <c r="F75" i="4" a="1"/>
  <c r="B33" i="4"/>
  <c r="C34" i="4"/>
  <c r="B58" i="4"/>
  <c r="C3" i="4"/>
  <c r="D5" i="4"/>
  <c r="D3" i="4"/>
  <c r="D54" i="4"/>
  <c r="B54" i="4"/>
  <c r="B28" i="4"/>
  <c r="C55" i="4"/>
  <c r="C54" i="4"/>
  <c r="B74" i="4"/>
  <c r="D27" i="4"/>
  <c r="D28" i="4"/>
  <c r="D55" i="4"/>
  <c r="B29" i="4"/>
  <c r="D56" i="4"/>
  <c r="B20" i="4"/>
  <c r="B72" i="4"/>
  <c r="C72" i="4"/>
  <c r="C74" i="4"/>
  <c r="D23" i="4"/>
  <c r="C21" i="4"/>
  <c r="C51" i="4"/>
  <c r="B42" i="4"/>
  <c r="C40" i="4"/>
  <c r="D71" i="4"/>
  <c r="C15" i="4"/>
  <c r="D51" i="4"/>
  <c r="B34" i="4"/>
  <c r="D34" i="4"/>
  <c r="D69" i="4"/>
  <c r="C33" i="4"/>
  <c r="C23" i="4"/>
  <c r="C4" i="4"/>
  <c r="C5" i="4"/>
  <c r="D74" i="4"/>
  <c r="C73" i="4"/>
  <c r="C7" i="4"/>
  <c r="D67" i="4"/>
  <c r="B6" i="4"/>
  <c r="C65" i="4"/>
  <c r="B65" i="4"/>
  <c r="C16" i="4"/>
  <c r="B8" i="4"/>
  <c r="D64" i="4"/>
  <c r="D63" i="4"/>
  <c r="C66" i="4"/>
  <c r="D66" i="4"/>
  <c r="C68" i="4"/>
  <c r="C63" i="4"/>
  <c r="C27" i="4"/>
  <c r="C22" i="4"/>
  <c r="B19" i="4"/>
  <c r="B69" i="4"/>
  <c r="C35" i="4"/>
  <c r="D10" i="4"/>
  <c r="C67" i="4"/>
  <c r="B68" i="4"/>
  <c r="C70" i="4"/>
  <c r="C28" i="4"/>
  <c r="D68" i="4"/>
  <c r="D29" i="4"/>
  <c r="C18" i="4"/>
  <c r="D15" i="4"/>
  <c r="C71" i="4"/>
  <c r="C69" i="4"/>
  <c r="D52" i="4"/>
  <c r="B53" i="4"/>
  <c r="B44" i="4"/>
  <c r="C42" i="4"/>
  <c r="D31" i="4"/>
  <c r="D32" i="4"/>
  <c r="D30" i="4"/>
  <c r="C31" i="4"/>
  <c r="B31" i="4"/>
  <c r="C32" i="4"/>
  <c r="B51" i="4"/>
  <c r="C58" i="4"/>
  <c r="B43" i="4"/>
  <c r="B11" i="4"/>
  <c r="D8" i="4"/>
  <c r="B7" i="4"/>
  <c r="D58" i="4"/>
  <c r="C29" i="4"/>
  <c r="B52" i="4"/>
  <c r="C20" i="4"/>
  <c r="D17" i="4"/>
  <c r="B57" i="4"/>
  <c r="C52" i="4"/>
  <c r="C53" i="4"/>
  <c r="B30" i="4"/>
  <c r="D45" i="4"/>
  <c r="C41" i="4"/>
  <c r="B10" i="4"/>
  <c r="B9" i="4"/>
  <c r="C9" i="4"/>
  <c r="B73" i="4"/>
  <c r="D72" i="4"/>
  <c r="B55" i="4"/>
  <c r="B56" i="4"/>
  <c r="D42" i="4"/>
  <c r="C57" i="4"/>
  <c r="D9" i="4"/>
  <c r="B22" i="4"/>
  <c r="B23" i="4"/>
  <c r="D22" i="4"/>
  <c r="D21" i="4"/>
  <c r="B46" i="4"/>
  <c r="B63" i="4"/>
  <c r="D65" i="4"/>
  <c r="B18" i="4"/>
  <c r="D70" i="4"/>
  <c r="B71" i="4"/>
  <c r="B15" i="4"/>
  <c r="C8" i="4"/>
  <c r="C59" i="4"/>
  <c r="D11" i="4"/>
  <c r="C6" i="4"/>
  <c r="D18" i="4"/>
  <c r="D19" i="4"/>
  <c r="B17" i="4"/>
  <c r="C10" i="4"/>
  <c r="D35" i="4"/>
  <c r="D33" i="4"/>
  <c r="C17" i="4"/>
  <c r="C43" i="4"/>
  <c r="C30" i="4"/>
  <c r="D40" i="4"/>
  <c r="B41" i="4"/>
  <c r="B40" i="4"/>
  <c r="B39" i="4"/>
  <c r="D41" i="4"/>
  <c r="D47" i="4"/>
  <c r="C47" i="4"/>
  <c r="C46" i="4"/>
  <c r="D44" i="4"/>
  <c r="D57" i="4"/>
  <c r="C64" i="4"/>
  <c r="D6" i="4"/>
  <c r="B67" i="4"/>
  <c r="C19" i="4"/>
  <c r="D59" i="4"/>
  <c r="B47" i="4"/>
  <c r="B16" i="4"/>
  <c r="C43" i="3"/>
  <c r="D43" i="3" s="1"/>
  <c r="Z42" i="2"/>
  <c r="AA41" i="2"/>
  <c r="AC42" i="2"/>
  <c r="AD41" i="2"/>
  <c r="AD43" i="2"/>
  <c r="X43" i="2"/>
  <c r="X41" i="2"/>
  <c r="Z43" i="2"/>
  <c r="AC43" i="2"/>
  <c r="Y43" i="2"/>
  <c r="V42" i="2"/>
  <c r="W41" i="2"/>
  <c r="W43" i="2"/>
  <c r="X42" i="2"/>
  <c r="V43" i="2"/>
  <c r="Y42" i="2"/>
  <c r="V41" i="2"/>
  <c r="W29" i="2"/>
  <c r="B31" i="3"/>
  <c r="D31" i="3" s="1"/>
  <c r="AC25" i="6" s="1"/>
  <c r="AA29" i="2"/>
  <c r="X30" i="2"/>
  <c r="Z30" i="2"/>
  <c r="Y30" i="2"/>
  <c r="W31" i="2"/>
  <c r="V29" i="2"/>
  <c r="V30" i="2"/>
  <c r="V31" i="2"/>
  <c r="Z29" i="2"/>
  <c r="AC29" i="2"/>
  <c r="AD29" i="2"/>
  <c r="AD30" i="2"/>
  <c r="AC30" i="2"/>
  <c r="AC31" i="2"/>
  <c r="AB29" i="2"/>
  <c r="Y31" i="2"/>
  <c r="X31" i="2"/>
  <c r="AB31" i="2"/>
  <c r="X29" i="2"/>
  <c r="AA30" i="2"/>
  <c r="W30" i="2"/>
  <c r="AB30" i="2"/>
  <c r="Z31" i="2"/>
  <c r="Y29" i="2"/>
  <c r="AD31" i="2"/>
  <c r="AA31" i="2"/>
  <c r="C10" i="3"/>
  <c r="J23" i="1"/>
  <c r="A53" i="2"/>
  <c r="A55" i="3" s="1"/>
  <c r="A48" i="4" s="1"/>
  <c r="AC37" i="6" l="1"/>
  <c r="E43" i="3"/>
  <c r="G43" i="3"/>
  <c r="F43" i="3"/>
  <c r="F60" i="4"/>
  <c r="AD61" i="6" s="1"/>
  <c r="F63" i="4" a="1"/>
  <c r="F63" i="4" s="1"/>
  <c r="AD64" i="6" s="1"/>
  <c r="F45" i="4" a="1"/>
  <c r="F45" i="4" s="1"/>
  <c r="AD46" i="6" s="1"/>
  <c r="F62" i="4"/>
  <c r="AF61" i="6" s="1"/>
  <c r="F66" i="4" a="1"/>
  <c r="F68" i="4" s="1"/>
  <c r="AF67" i="6" s="1"/>
  <c r="F51" i="4" a="1"/>
  <c r="F75" i="4"/>
  <c r="AD76" i="6" s="1"/>
  <c r="F77" i="4"/>
  <c r="AF76" i="6" s="1"/>
  <c r="F76" i="4"/>
  <c r="AE76" i="6" s="1"/>
  <c r="F57" i="4" a="1"/>
  <c r="F42" i="4" a="1"/>
  <c r="F50" i="4"/>
  <c r="AF49" i="6" s="1"/>
  <c r="F48" i="4"/>
  <c r="AD49" i="6" s="1"/>
  <c r="F49" i="4"/>
  <c r="AE49" i="6" s="1"/>
  <c r="F39" i="4" a="1"/>
  <c r="F54" i="4" a="1"/>
  <c r="F69" i="4" a="1"/>
  <c r="F72" i="4" a="1"/>
  <c r="J24" i="1"/>
  <c r="A56" i="2"/>
  <c r="A58" i="3" s="1"/>
  <c r="A51" i="4" s="1"/>
  <c r="F65" i="4" l="1"/>
  <c r="AF64" i="6" s="1"/>
  <c r="F64" i="4"/>
  <c r="AE64" i="6" s="1"/>
  <c r="F47" i="4"/>
  <c r="AF46" i="6" s="1"/>
  <c r="F46" i="4"/>
  <c r="AE46" i="6" s="1"/>
  <c r="F66" i="4"/>
  <c r="AD67" i="6" s="1"/>
  <c r="F67" i="4"/>
  <c r="AE67" i="6" s="1"/>
  <c r="F55" i="4"/>
  <c r="AE55" i="6" s="1"/>
  <c r="F54" i="4"/>
  <c r="AD55" i="6" s="1"/>
  <c r="F56" i="4"/>
  <c r="AF55" i="6" s="1"/>
  <c r="F43" i="4"/>
  <c r="AE43" i="6" s="1"/>
  <c r="F42" i="4"/>
  <c r="AD43" i="6" s="1"/>
  <c r="F44" i="4"/>
  <c r="AF43" i="6" s="1"/>
  <c r="F40" i="4"/>
  <c r="AE40" i="6" s="1"/>
  <c r="F39" i="4"/>
  <c r="AD40" i="6" s="1"/>
  <c r="F41" i="4"/>
  <c r="AF40" i="6" s="1"/>
  <c r="F58" i="4"/>
  <c r="AE58" i="6" s="1"/>
  <c r="F57" i="4"/>
  <c r="AD58" i="6" s="1"/>
  <c r="F59" i="4"/>
  <c r="AF58" i="6" s="1"/>
  <c r="F52" i="4"/>
  <c r="AE52" i="6" s="1"/>
  <c r="F51" i="4"/>
  <c r="AD52" i="6" s="1"/>
  <c r="F53" i="4"/>
  <c r="AF52" i="6" s="1"/>
  <c r="F74" i="4"/>
  <c r="AF73" i="6" s="1"/>
  <c r="F72" i="4"/>
  <c r="AD73" i="6" s="1"/>
  <c r="F73" i="4"/>
  <c r="AE73" i="6" s="1"/>
  <c r="F69" i="4"/>
  <c r="AD70" i="6" s="1"/>
  <c r="F71" i="4"/>
  <c r="AF70" i="6" s="1"/>
  <c r="F70" i="4"/>
  <c r="AE70" i="6" s="1"/>
  <c r="J48" i="4" a="1"/>
  <c r="J49" i="4" s="1"/>
  <c r="J60" i="4" a="1"/>
  <c r="J61" i="4" s="1"/>
  <c r="J75" i="4" a="1"/>
  <c r="J25" i="1"/>
  <c r="A59" i="2"/>
  <c r="A61" i="3" s="1"/>
  <c r="A54" i="4" s="1"/>
  <c r="J42" i="4" l="1" a="1"/>
  <c r="J42" i="4" s="1"/>
  <c r="J72" i="4" a="1"/>
  <c r="J74" i="4" s="1"/>
  <c r="J51" i="4" a="1"/>
  <c r="J51" i="4" s="1"/>
  <c r="J66" i="4" a="1"/>
  <c r="J66" i="4" s="1"/>
  <c r="J54" i="4" a="1"/>
  <c r="J54" i="4" s="1"/>
  <c r="J63" i="4" a="1"/>
  <c r="J63" i="4" s="1"/>
  <c r="J48" i="4"/>
  <c r="J50" i="4"/>
  <c r="J69" i="4" a="1"/>
  <c r="J69" i="4" s="1"/>
  <c r="J45" i="4" a="1"/>
  <c r="J45" i="4" s="1"/>
  <c r="J57" i="4" a="1"/>
  <c r="J57" i="4" s="1"/>
  <c r="J60" i="4"/>
  <c r="J39" i="4" a="1"/>
  <c r="J40" i="4" s="1"/>
  <c r="J76" i="4"/>
  <c r="J77" i="4"/>
  <c r="J62" i="4"/>
  <c r="J75" i="4"/>
  <c r="J26" i="1"/>
  <c r="A62" i="2"/>
  <c r="A64" i="3" s="1"/>
  <c r="A57" i="4" s="1"/>
  <c r="J43" i="4" l="1"/>
  <c r="J44" i="4"/>
  <c r="J73" i="4"/>
  <c r="J72" i="4"/>
  <c r="J68" i="4"/>
  <c r="B18" i="5" a="1"/>
  <c r="B18" i="5" s="1"/>
  <c r="J67" i="4"/>
  <c r="J53" i="4"/>
  <c r="J56" i="4"/>
  <c r="B22" i="5" a="1"/>
  <c r="B22" i="5" s="1"/>
  <c r="K22" i="5" s="1"/>
  <c r="J52" i="4"/>
  <c r="J55" i="4"/>
  <c r="J64" i="4"/>
  <c r="J65" i="4"/>
  <c r="J71" i="4"/>
  <c r="J70" i="4"/>
  <c r="J59" i="4"/>
  <c r="J58" i="4"/>
  <c r="J47" i="4"/>
  <c r="J46" i="4"/>
  <c r="J39" i="4"/>
  <c r="J41" i="4"/>
  <c r="B27" i="5" a="1"/>
  <c r="C27" i="5" s="1"/>
  <c r="A65" i="2"/>
  <c r="A67" i="3" s="1"/>
  <c r="A60" i="4" s="1"/>
  <c r="J27" i="1"/>
  <c r="B16" i="5" l="1" a="1"/>
  <c r="B16" i="5" s="1"/>
  <c r="K16" i="5" s="1"/>
  <c r="B24" i="5" a="1"/>
  <c r="D24" i="5" s="1"/>
  <c r="D18" i="5"/>
  <c r="B26" i="5" a="1"/>
  <c r="C26" i="5" s="1"/>
  <c r="B20" i="5" a="1"/>
  <c r="C20" i="5" s="1"/>
  <c r="C18" i="5"/>
  <c r="B19" i="5" a="1"/>
  <c r="B19" i="5" s="1"/>
  <c r="K19" i="5" s="1"/>
  <c r="D22" i="5"/>
  <c r="C22" i="5"/>
  <c r="I22" i="5" s="1"/>
  <c r="B23" i="5" a="1"/>
  <c r="C23" i="5" s="1"/>
  <c r="B21" i="5" a="1"/>
  <c r="C21" i="5" s="1"/>
  <c r="B25" i="5" a="1"/>
  <c r="B25" i="5" s="1"/>
  <c r="K25" i="5" s="1"/>
  <c r="B17" i="5" a="1"/>
  <c r="D17" i="5" s="1"/>
  <c r="B15" i="5" a="1"/>
  <c r="D27" i="5"/>
  <c r="B27" i="5"/>
  <c r="K18" i="5"/>
  <c r="J28" i="1"/>
  <c r="A68" i="2"/>
  <c r="A70" i="3" s="1"/>
  <c r="A63" i="4" s="1"/>
  <c r="D16" i="5" l="1"/>
  <c r="C16" i="5"/>
  <c r="I16" i="5" s="1"/>
  <c r="H18" i="5"/>
  <c r="D26" i="5"/>
  <c r="B26" i="5"/>
  <c r="K26" i="5" s="1"/>
  <c r="B24" i="5"/>
  <c r="K24" i="5" s="1"/>
  <c r="C24" i="5"/>
  <c r="B23" i="5"/>
  <c r="I23" i="5" s="1"/>
  <c r="D20" i="5"/>
  <c r="B20" i="5"/>
  <c r="K20" i="5" s="1"/>
  <c r="I18" i="5"/>
  <c r="E18" i="5"/>
  <c r="F18" i="5" s="1"/>
  <c r="D19" i="5"/>
  <c r="C19" i="5"/>
  <c r="I19" i="5" s="1"/>
  <c r="H22" i="5"/>
  <c r="G18" i="5"/>
  <c r="E22" i="5"/>
  <c r="F22" i="5" s="1"/>
  <c r="G22" i="5"/>
  <c r="D23" i="5"/>
  <c r="B21" i="5"/>
  <c r="K21" i="5" s="1"/>
  <c r="C25" i="5"/>
  <c r="D21" i="5"/>
  <c r="D25" i="5"/>
  <c r="C17" i="5"/>
  <c r="B17" i="5"/>
  <c r="B15" i="5"/>
  <c r="D15" i="5"/>
  <c r="C15" i="5"/>
  <c r="K27" i="5"/>
  <c r="I27" i="5"/>
  <c r="G27" i="5"/>
  <c r="H27" i="5"/>
  <c r="E27" i="5"/>
  <c r="F27" i="5" s="1"/>
  <c r="J29" i="1"/>
  <c r="A71" i="2"/>
  <c r="A73" i="3" s="1"/>
  <c r="A66" i="4" s="1"/>
  <c r="G16" i="5" l="1"/>
  <c r="H16" i="5"/>
  <c r="E16" i="5"/>
  <c r="F16" i="5" s="1"/>
  <c r="E26" i="5"/>
  <c r="F26" i="5" s="1"/>
  <c r="G26" i="5"/>
  <c r="I26" i="5"/>
  <c r="H26" i="5"/>
  <c r="G23" i="5"/>
  <c r="G24" i="5"/>
  <c r="G20" i="5"/>
  <c r="I24" i="5"/>
  <c r="E24" i="5"/>
  <c r="F24" i="5" s="1"/>
  <c r="H23" i="5"/>
  <c r="K23" i="5"/>
  <c r="H24" i="5"/>
  <c r="E20" i="5"/>
  <c r="F20" i="5" s="1"/>
  <c r="G19" i="5"/>
  <c r="I20" i="5"/>
  <c r="H20" i="5"/>
  <c r="H19" i="5"/>
  <c r="E19" i="5"/>
  <c r="F19" i="5" s="1"/>
  <c r="I21" i="5"/>
  <c r="E23" i="5"/>
  <c r="F23" i="5" s="1"/>
  <c r="E21" i="5"/>
  <c r="F21" i="5" s="1"/>
  <c r="H21" i="5"/>
  <c r="G21" i="5"/>
  <c r="I25" i="5"/>
  <c r="H25" i="5"/>
  <c r="G25" i="5"/>
  <c r="E25" i="5"/>
  <c r="F25" i="5" s="1"/>
  <c r="G17" i="5"/>
  <c r="E17" i="5"/>
  <c r="F17" i="5" s="1"/>
  <c r="I17" i="5"/>
  <c r="K17" i="5"/>
  <c r="H17" i="5"/>
  <c r="E15" i="5"/>
  <c r="F15" i="5" s="1"/>
  <c r="G15" i="5"/>
  <c r="K15" i="5"/>
  <c r="I15" i="5"/>
  <c r="H15" i="5"/>
  <c r="A74" i="2"/>
  <c r="A76" i="3" s="1"/>
  <c r="A69" i="4" s="1"/>
  <c r="J30" i="1"/>
  <c r="E33" i="4" l="1" a="1"/>
  <c r="E33" i="4" s="1"/>
  <c r="E36" i="4" a="1"/>
  <c r="E37" i="4" s="1"/>
  <c r="E30" i="4" a="1"/>
  <c r="J31" i="1"/>
  <c r="A80" i="2" s="1"/>
  <c r="A82" i="3" s="1"/>
  <c r="A75" i="4" s="1"/>
  <c r="A77" i="2"/>
  <c r="A79" i="3" s="1"/>
  <c r="A72" i="4" s="1"/>
  <c r="E35" i="4" l="1"/>
  <c r="E34" i="4"/>
  <c r="E36" i="4"/>
  <c r="E38" i="4"/>
  <c r="E32" i="4"/>
  <c r="E31" i="4"/>
  <c r="E30" i="4"/>
  <c r="F33" i="4" l="1" a="1"/>
  <c r="F34" i="4" s="1"/>
  <c r="AE34" i="6" s="1"/>
  <c r="F30" i="4" a="1"/>
  <c r="F30" i="4" s="1"/>
  <c r="AD31" i="6" s="1"/>
  <c r="F36" i="4" a="1"/>
  <c r="F33" i="4" l="1"/>
  <c r="AD34" i="6" s="1"/>
  <c r="F35" i="4"/>
  <c r="AF34" i="6" s="1"/>
  <c r="F31" i="4"/>
  <c r="AE31" i="6" s="1"/>
  <c r="F32" i="4"/>
  <c r="AF31" i="6" s="1"/>
  <c r="F36" i="4"/>
  <c r="F38" i="4"/>
  <c r="AF37" i="6" s="1"/>
  <c r="F37" i="4"/>
  <c r="AE37" i="6" s="1"/>
  <c r="J33" i="4" l="1" a="1"/>
  <c r="J33" i="4" s="1"/>
  <c r="J30" i="4" a="1"/>
  <c r="J30" i="4" s="1"/>
  <c r="AD37" i="6"/>
  <c r="J36" i="4" a="1"/>
  <c r="J34" i="4" l="1"/>
  <c r="J35" i="4"/>
  <c r="J31" i="4"/>
  <c r="J32" i="4"/>
  <c r="J37" i="4"/>
  <c r="J36" i="4"/>
  <c r="J38" i="4"/>
  <c r="B13" i="5" l="1" a="1"/>
  <c r="C13" i="5" s="1"/>
  <c r="B12" i="5" a="1"/>
  <c r="C12" i="5" s="1"/>
  <c r="B14" i="5" a="1"/>
  <c r="D14" i="5" s="1"/>
  <c r="B13" i="5" l="1"/>
  <c r="K13" i="5" s="1"/>
  <c r="D13" i="5"/>
  <c r="D12" i="5"/>
  <c r="B12" i="5"/>
  <c r="I12" i="5" s="1"/>
  <c r="B14" i="5"/>
  <c r="C14" i="5"/>
  <c r="E27" i="4" a="1"/>
  <c r="E28" i="4" s="1"/>
  <c r="AB10" i="2"/>
  <c r="AD8" i="2"/>
  <c r="W9" i="2"/>
  <c r="W10" i="2"/>
  <c r="AD10" i="2"/>
  <c r="X9" i="2"/>
  <c r="AA9" i="2"/>
  <c r="AB8" i="2"/>
  <c r="AD9" i="2"/>
  <c r="AC10" i="2"/>
  <c r="Z9" i="2"/>
  <c r="V10" i="2"/>
  <c r="X8" i="2"/>
  <c r="AA8" i="2"/>
  <c r="Z8" i="2"/>
  <c r="Y9" i="2"/>
  <c r="Y10" i="2"/>
  <c r="W8" i="2"/>
  <c r="V8" i="2"/>
  <c r="B10" i="3"/>
  <c r="D10" i="3" s="1"/>
  <c r="AC4" i="6" s="1"/>
  <c r="AC8" i="2"/>
  <c r="AC9" i="2"/>
  <c r="Z10" i="2"/>
  <c r="V9" i="2"/>
  <c r="AB9" i="2"/>
  <c r="AA10" i="2"/>
  <c r="Y8" i="2"/>
  <c r="X10" i="2"/>
  <c r="I13" i="5" l="1"/>
  <c r="G13" i="5"/>
  <c r="H13" i="5"/>
  <c r="E13" i="5"/>
  <c r="F13" i="5" s="1"/>
  <c r="E12" i="5"/>
  <c r="F12" i="5" s="1"/>
  <c r="G12" i="5"/>
  <c r="H12" i="5"/>
  <c r="K12" i="5"/>
  <c r="E14" i="5"/>
  <c r="F14" i="5" s="1"/>
  <c r="I14" i="5"/>
  <c r="H14" i="5"/>
  <c r="K14" i="5"/>
  <c r="G14" i="5"/>
  <c r="N3" i="2" a="1"/>
  <c r="P3" i="2" s="1"/>
  <c r="F5" i="3" s="1"/>
  <c r="H3" i="2" a="1"/>
  <c r="H4" i="2" s="1"/>
  <c r="K3" i="2" a="1"/>
  <c r="E29" i="4"/>
  <c r="E27" i="4"/>
  <c r="F27" i="4" l="1" a="1"/>
  <c r="F27" i="4" s="1"/>
  <c r="AD28" i="6" s="1"/>
  <c r="O5" i="2"/>
  <c r="E7" i="3" s="1"/>
  <c r="A3" i="3"/>
  <c r="L4" i="2"/>
  <c r="M3" i="2"/>
  <c r="N5" i="2"/>
  <c r="D7" i="3" s="1"/>
  <c r="H3" i="2"/>
  <c r="P4" i="2"/>
  <c r="F6" i="3" s="1"/>
  <c r="M4" i="2"/>
  <c r="K3" i="2"/>
  <c r="I5" i="2"/>
  <c r="B4" i="3" s="1"/>
  <c r="M5" i="2"/>
  <c r="H5" i="2"/>
  <c r="A4" i="3" s="1"/>
  <c r="J3" i="2"/>
  <c r="C2" i="3" s="1"/>
  <c r="L5" i="2"/>
  <c r="J5" i="2"/>
  <c r="K5" i="2"/>
  <c r="P5" i="2"/>
  <c r="N3" i="2"/>
  <c r="O3" i="2"/>
  <c r="L3" i="2"/>
  <c r="K4" i="2"/>
  <c r="I4" i="2"/>
  <c r="B3" i="3" s="1"/>
  <c r="I3" i="2"/>
  <c r="J4" i="2"/>
  <c r="C3" i="3" s="1"/>
  <c r="N4" i="2"/>
  <c r="O4" i="2"/>
  <c r="E6" i="3" s="1"/>
  <c r="A2" i="3" l="1"/>
  <c r="T3" i="2" a="1"/>
  <c r="Q3" i="2" a="1"/>
  <c r="F28" i="4"/>
  <c r="AE28" i="6" s="1"/>
  <c r="F29" i="4"/>
  <c r="AF28" i="6" s="1"/>
  <c r="Q16" i="1"/>
  <c r="Q17" i="1"/>
  <c r="R9" i="1"/>
  <c r="E5" i="3"/>
  <c r="D5" i="3"/>
  <c r="O9" i="1"/>
  <c r="P9" i="1"/>
  <c r="D6" i="3"/>
  <c r="F7" i="3"/>
  <c r="S9" i="1"/>
  <c r="B2" i="3"/>
  <c r="C4" i="3"/>
  <c r="C7" i="3"/>
  <c r="F4" i="3"/>
  <c r="B6" i="3"/>
  <c r="E3" i="3"/>
  <c r="A7" i="3"/>
  <c r="D4" i="3"/>
  <c r="F3" i="3"/>
  <c r="C6" i="3"/>
  <c r="F2" i="3"/>
  <c r="C5" i="3"/>
  <c r="B7" i="3"/>
  <c r="E4" i="3"/>
  <c r="E2" i="3"/>
  <c r="B5" i="3"/>
  <c r="A6" i="3"/>
  <c r="D3" i="3"/>
  <c r="A5" i="3"/>
  <c r="D2" i="3"/>
  <c r="T3" i="2" l="1"/>
  <c r="T5" i="2"/>
  <c r="V4" i="2"/>
  <c r="V3" i="2"/>
  <c r="U3" i="2"/>
  <c r="U5" i="2"/>
  <c r="V5" i="2"/>
  <c r="Q9" i="1" s="1"/>
  <c r="T4" i="2"/>
  <c r="U4" i="2"/>
  <c r="Q4" i="2"/>
  <c r="Q5" i="2"/>
  <c r="S5" i="2"/>
  <c r="Q13" i="1" s="1"/>
  <c r="S4" i="2"/>
  <c r="R3" i="2"/>
  <c r="S3" i="2"/>
  <c r="R4" i="2"/>
  <c r="P13" i="1" s="1"/>
  <c r="Q3" i="2"/>
  <c r="O13" i="1" s="1"/>
  <c r="R5" i="2"/>
  <c r="J27" i="4" a="1"/>
  <c r="J28" i="4" s="1"/>
  <c r="H2" i="3" a="1"/>
  <c r="J5" i="3" s="1"/>
  <c r="S13" i="1" l="1"/>
  <c r="R13" i="1"/>
  <c r="J29" i="4"/>
  <c r="J27" i="4"/>
  <c r="L6" i="3"/>
  <c r="L3" i="3"/>
  <c r="L5" i="3"/>
  <c r="I7" i="3"/>
  <c r="J4" i="3"/>
  <c r="L7" i="3"/>
  <c r="K5" i="3"/>
  <c r="M6" i="3"/>
  <c r="J6" i="3"/>
  <c r="M4" i="3"/>
  <c r="I6" i="3"/>
  <c r="K6" i="3"/>
  <c r="L2" i="3"/>
  <c r="J7" i="3"/>
  <c r="M2" i="3"/>
  <c r="M3" i="3"/>
  <c r="I2" i="3"/>
  <c r="J2" i="3"/>
  <c r="I3" i="3"/>
  <c r="M5" i="3"/>
  <c r="H2" i="3"/>
  <c r="K2" i="3"/>
  <c r="H7" i="3"/>
  <c r="H5" i="3"/>
  <c r="H3" i="3"/>
  <c r="M7" i="3"/>
  <c r="I5" i="3"/>
  <c r="J3" i="3"/>
  <c r="H6" i="3"/>
  <c r="H4" i="3"/>
  <c r="L4" i="3"/>
  <c r="K4" i="3"/>
  <c r="K7" i="3"/>
  <c r="K3" i="3"/>
  <c r="I4" i="3"/>
  <c r="Q2" i="3" l="1" a="1"/>
  <c r="Q2" i="3" s="1"/>
  <c r="R2" i="3" s="1"/>
  <c r="B11" i="5" a="1"/>
  <c r="C11" i="5" s="1"/>
  <c r="Q7" i="3" l="1"/>
  <c r="R7" i="3" s="1"/>
  <c r="Q6" i="3"/>
  <c r="R6" i="3" s="1"/>
  <c r="Q3" i="3"/>
  <c r="R3" i="3" s="1"/>
  <c r="Q5" i="3"/>
  <c r="R5" i="3" s="1"/>
  <c r="E16" i="3" s="1"/>
  <c r="Q4" i="3"/>
  <c r="R4" i="3" s="1"/>
  <c r="G28" i="3" s="1"/>
  <c r="B11" i="5"/>
  <c r="K11" i="5" s="1"/>
  <c r="D11" i="5"/>
  <c r="G22" i="3" l="1"/>
  <c r="G31" i="3"/>
  <c r="G25" i="3"/>
  <c r="G10" i="3"/>
  <c r="G19" i="3"/>
  <c r="G13" i="3"/>
  <c r="G16" i="3"/>
  <c r="G11" i="5"/>
  <c r="F25" i="3"/>
  <c r="F16" i="3"/>
  <c r="F22" i="3"/>
  <c r="F28" i="3"/>
  <c r="F19" i="3"/>
  <c r="E10" i="3"/>
  <c r="E31" i="3"/>
  <c r="E25" i="3"/>
  <c r="F31" i="3"/>
  <c r="F13" i="3"/>
  <c r="F10" i="3"/>
  <c r="E11" i="5"/>
  <c r="F11" i="5" s="1"/>
  <c r="H11" i="5"/>
  <c r="E22" i="3"/>
  <c r="E13" i="3"/>
  <c r="E19" i="3"/>
  <c r="E28" i="3"/>
  <c r="I11" i="5"/>
  <c r="E9" i="4" l="1" a="1"/>
  <c r="E9" i="4" s="1"/>
  <c r="E6" i="4" a="1"/>
  <c r="E8" i="4" s="1"/>
  <c r="E3" i="4" a="1"/>
  <c r="E4" i="4" s="1"/>
  <c r="E18" i="4" a="1"/>
  <c r="E20" i="4" s="1"/>
  <c r="E21" i="4" a="1"/>
  <c r="E21" i="4" s="1"/>
  <c r="E12" i="4" a="1"/>
  <c r="E12" i="4" s="1"/>
  <c r="E15" i="4" a="1"/>
  <c r="E15" i="4" s="1"/>
  <c r="E24" i="4" a="1"/>
  <c r="E26" i="4" s="1"/>
  <c r="E11" i="4" l="1"/>
  <c r="E10" i="4"/>
  <c r="E6" i="4"/>
  <c r="E7" i="4"/>
  <c r="E5" i="4"/>
  <c r="E3" i="4"/>
  <c r="E18" i="4"/>
  <c r="E19" i="4"/>
  <c r="E22" i="4"/>
  <c r="E23" i="4"/>
  <c r="E14" i="4"/>
  <c r="E16" i="4"/>
  <c r="E13" i="4"/>
  <c r="E25" i="4"/>
  <c r="E17" i="4"/>
  <c r="E24" i="4"/>
  <c r="F9" i="4" l="1" a="1"/>
  <c r="F11" i="4" s="1"/>
  <c r="AF10" i="6" s="1"/>
  <c r="F18" i="4" a="1"/>
  <c r="F18" i="4" s="1"/>
  <c r="F3" i="4" a="1"/>
  <c r="F4" i="4" s="1"/>
  <c r="AE4" i="6" s="1"/>
  <c r="F6" i="4" a="1"/>
  <c r="F6" i="4" s="1"/>
  <c r="AD7" i="6" s="1"/>
  <c r="F15" i="4" a="1"/>
  <c r="F16" i="4" s="1"/>
  <c r="AE16" i="6" s="1"/>
  <c r="F21" i="4" a="1"/>
  <c r="F22" i="4" s="1"/>
  <c r="AE22" i="6" s="1"/>
  <c r="F12" i="4" a="1"/>
  <c r="F12" i="4" s="1"/>
  <c r="AD13" i="6" s="1"/>
  <c r="F24" i="4" a="1"/>
  <c r="F25" i="4" s="1"/>
  <c r="AE25" i="6" s="1"/>
  <c r="F20" i="4" l="1"/>
  <c r="AF19" i="6" s="1"/>
  <c r="F9" i="4"/>
  <c r="AD10" i="6" s="1"/>
  <c r="F10" i="4"/>
  <c r="AE10" i="6" s="1"/>
  <c r="F19" i="4"/>
  <c r="AE19" i="6" s="1"/>
  <c r="F3" i="4"/>
  <c r="AD4" i="6" s="1"/>
  <c r="F5" i="4"/>
  <c r="AF4" i="6" s="1"/>
  <c r="F8" i="4"/>
  <c r="AF7" i="6" s="1"/>
  <c r="F7" i="4"/>
  <c r="AE7" i="6" s="1"/>
  <c r="F15" i="4"/>
  <c r="AD16" i="6" s="1"/>
  <c r="F17" i="4"/>
  <c r="AF16" i="6" s="1"/>
  <c r="F23" i="4"/>
  <c r="AF22" i="6" s="1"/>
  <c r="F21" i="4"/>
  <c r="AD22" i="6" s="1"/>
  <c r="F14" i="4"/>
  <c r="AF13" i="6" s="1"/>
  <c r="F13" i="4"/>
  <c r="F26" i="4"/>
  <c r="AF25" i="6" s="1"/>
  <c r="F24" i="4"/>
  <c r="AD19" i="6"/>
  <c r="J9" i="4" l="1" a="1"/>
  <c r="J11" i="4" s="1"/>
  <c r="J18" i="4" a="1"/>
  <c r="J18" i="4" s="1"/>
  <c r="J3" i="4" a="1"/>
  <c r="J3" i="4" s="1"/>
  <c r="J15" i="4" a="1"/>
  <c r="J16" i="4" s="1"/>
  <c r="J6" i="4" a="1"/>
  <c r="J8" i="4" s="1"/>
  <c r="J21" i="4" a="1"/>
  <c r="J23" i="4" s="1"/>
  <c r="AE13" i="6"/>
  <c r="J12" i="4" a="1"/>
  <c r="AD25" i="6"/>
  <c r="J24" i="4" a="1"/>
  <c r="J10" i="4" l="1"/>
  <c r="J9" i="4"/>
  <c r="J19" i="4"/>
  <c r="J4" i="4"/>
  <c r="J20" i="4"/>
  <c r="J5" i="4"/>
  <c r="J17" i="4"/>
  <c r="J15" i="4"/>
  <c r="J6" i="4"/>
  <c r="J7" i="4"/>
  <c r="J22" i="4"/>
  <c r="J21" i="4"/>
  <c r="J13" i="4"/>
  <c r="J12" i="4"/>
  <c r="J14" i="4"/>
  <c r="J26" i="4"/>
  <c r="J25" i="4"/>
  <c r="J24" i="4"/>
  <c r="B5" i="5" l="1" a="1"/>
  <c r="B5" i="5" s="1"/>
  <c r="B3" i="5" a="1"/>
  <c r="D3" i="5" s="1"/>
  <c r="B8" i="5" a="1"/>
  <c r="D8" i="5" s="1"/>
  <c r="B7" i="5" a="1"/>
  <c r="C7" i="5" s="1"/>
  <c r="B4" i="5" a="1"/>
  <c r="B4" i="5" s="1"/>
  <c r="B9" i="5" a="1"/>
  <c r="C9" i="5" s="1"/>
  <c r="B10" i="5" a="1"/>
  <c r="B10" i="5" s="1"/>
  <c r="B6" i="5" a="1"/>
  <c r="D5" i="5" l="1"/>
  <c r="C5" i="5"/>
  <c r="B3" i="5"/>
  <c r="C3" i="5"/>
  <c r="B8" i="5"/>
  <c r="B7" i="5"/>
  <c r="I7" i="5" s="1"/>
  <c r="C8" i="5"/>
  <c r="D7" i="5"/>
  <c r="D4" i="5"/>
  <c r="C4" i="5"/>
  <c r="I4" i="5" s="1"/>
  <c r="B9" i="5"/>
  <c r="I9" i="5" s="1"/>
  <c r="D9" i="5"/>
  <c r="C10" i="5"/>
  <c r="I10" i="5" s="1"/>
  <c r="D10" i="5"/>
  <c r="C6" i="5"/>
  <c r="B6" i="5"/>
  <c r="D6" i="5"/>
  <c r="I5" i="5"/>
  <c r="G5" i="5" l="1"/>
  <c r="H5" i="5"/>
  <c r="K5" i="5" s="1"/>
  <c r="E5" i="5"/>
  <c r="F5" i="5" s="1"/>
  <c r="H3" i="5"/>
  <c r="G3" i="5"/>
  <c r="E3" i="5"/>
  <c r="F3" i="5" s="1"/>
  <c r="I3" i="5"/>
  <c r="G7" i="5"/>
  <c r="G8" i="5"/>
  <c r="E8" i="5"/>
  <c r="F8" i="5" s="1"/>
  <c r="H8" i="5"/>
  <c r="I8" i="5"/>
  <c r="E7" i="5"/>
  <c r="F7" i="5" s="1"/>
  <c r="H7" i="5"/>
  <c r="K7" i="5" s="1"/>
  <c r="E4" i="5"/>
  <c r="F4" i="5" s="1"/>
  <c r="H4" i="5"/>
  <c r="K4" i="5" s="1"/>
  <c r="G4" i="5"/>
  <c r="G9" i="5"/>
  <c r="H9" i="5"/>
  <c r="K9" i="5" s="1"/>
  <c r="E9" i="5"/>
  <c r="F9" i="5" s="1"/>
  <c r="G10" i="5"/>
  <c r="E10" i="5"/>
  <c r="F10" i="5" s="1"/>
  <c r="H10" i="5"/>
  <c r="K10" i="5" s="1"/>
  <c r="I6" i="5"/>
  <c r="G6" i="5"/>
  <c r="H6" i="5"/>
  <c r="E6" i="5"/>
  <c r="F6" i="5" s="1"/>
  <c r="K3" i="5" l="1"/>
  <c r="K8" i="5"/>
  <c r="S19" i="1"/>
  <c r="R19" i="1" s="1"/>
  <c r="K6" i="5"/>
  <c r="S20" i="1" l="1"/>
  <c r="R20" i="1" s="1"/>
</calcChain>
</file>

<file path=xl/sharedStrings.xml><?xml version="1.0" encoding="utf-8"?>
<sst xmlns="http://schemas.openxmlformats.org/spreadsheetml/2006/main" count="146" uniqueCount="116">
  <si>
    <r>
      <t>v</t>
    </r>
    <r>
      <rPr>
        <sz val="8"/>
        <color theme="1"/>
        <rFont val="Calibri"/>
        <family val="2"/>
        <scheme val="minor"/>
      </rPr>
      <t>12</t>
    </r>
  </si>
  <si>
    <r>
      <t>v</t>
    </r>
    <r>
      <rPr>
        <sz val="8"/>
        <color theme="1"/>
        <rFont val="Calibri"/>
        <family val="2"/>
        <scheme val="minor"/>
      </rPr>
      <t>21</t>
    </r>
  </si>
  <si>
    <r>
      <t>G</t>
    </r>
    <r>
      <rPr>
        <sz val="8"/>
        <color theme="1"/>
        <rFont val="Calibri"/>
        <family val="2"/>
        <scheme val="minor"/>
      </rPr>
      <t>12</t>
    </r>
  </si>
  <si>
    <t>(in GPa)</t>
  </si>
  <si>
    <r>
      <t>E</t>
    </r>
    <r>
      <rPr>
        <sz val="8"/>
        <color theme="1"/>
        <rFont val="Calibri"/>
        <family val="2"/>
        <scheme val="minor"/>
      </rPr>
      <t>11</t>
    </r>
  </si>
  <si>
    <r>
      <t>E</t>
    </r>
    <r>
      <rPr>
        <sz val="8"/>
        <color theme="1"/>
        <rFont val="Calibri"/>
        <family val="2"/>
        <scheme val="minor"/>
      </rPr>
      <t>22</t>
    </r>
  </si>
  <si>
    <t>Ply Lay-up</t>
  </si>
  <si>
    <t>Θ</t>
  </si>
  <si>
    <t>t</t>
  </si>
  <si>
    <t>Thickness of Ply</t>
  </si>
  <si>
    <t>Θ (in °)</t>
  </si>
  <si>
    <t>t (in mm)</t>
  </si>
  <si>
    <t>Q</t>
  </si>
  <si>
    <t>Ǭ</t>
  </si>
  <si>
    <t>Sl no</t>
  </si>
  <si>
    <t>Θ (in rad)</t>
  </si>
  <si>
    <t>Θ (in )</t>
  </si>
  <si>
    <t>T (in mm)</t>
  </si>
  <si>
    <t>A</t>
  </si>
  <si>
    <t>B</t>
  </si>
  <si>
    <t>D</t>
  </si>
  <si>
    <t>Fibre Orientation wrt loading co-ordinates</t>
  </si>
  <si>
    <t>Ply Elastic Constants</t>
  </si>
  <si>
    <r>
      <t>E</t>
    </r>
    <r>
      <rPr>
        <sz val="9"/>
        <color theme="1"/>
        <rFont val="Calibri"/>
        <family val="2"/>
        <scheme val="minor"/>
      </rPr>
      <t>x</t>
    </r>
  </si>
  <si>
    <r>
      <t>E</t>
    </r>
    <r>
      <rPr>
        <sz val="9"/>
        <color theme="1"/>
        <rFont val="Calibri"/>
        <family val="2"/>
        <scheme val="minor"/>
      </rPr>
      <t>y</t>
    </r>
  </si>
  <si>
    <r>
      <t>G</t>
    </r>
    <r>
      <rPr>
        <sz val="9"/>
        <color theme="1"/>
        <rFont val="Calibri"/>
        <family val="2"/>
        <scheme val="minor"/>
      </rPr>
      <t>xy</t>
    </r>
  </si>
  <si>
    <r>
      <t>v</t>
    </r>
    <r>
      <rPr>
        <sz val="8"/>
        <color theme="1"/>
        <rFont val="Calibri"/>
        <family val="2"/>
        <scheme val="minor"/>
      </rPr>
      <t>xy</t>
    </r>
  </si>
  <si>
    <r>
      <t>v</t>
    </r>
    <r>
      <rPr>
        <sz val="8"/>
        <color theme="1"/>
        <rFont val="Calibri"/>
        <family val="2"/>
        <scheme val="minor"/>
      </rPr>
      <t>yx</t>
    </r>
  </si>
  <si>
    <r>
      <t>N</t>
    </r>
    <r>
      <rPr>
        <sz val="9"/>
        <color theme="1"/>
        <rFont val="Calibri"/>
        <family val="2"/>
        <scheme val="minor"/>
      </rPr>
      <t>xy</t>
    </r>
  </si>
  <si>
    <r>
      <t>N</t>
    </r>
    <r>
      <rPr>
        <sz val="9"/>
        <color theme="1"/>
        <rFont val="Calibri"/>
        <family val="2"/>
        <scheme val="minor"/>
      </rPr>
      <t>y</t>
    </r>
  </si>
  <si>
    <r>
      <t>N</t>
    </r>
    <r>
      <rPr>
        <sz val="9"/>
        <color theme="1"/>
        <rFont val="Calibri"/>
        <family val="2"/>
        <scheme val="minor"/>
      </rPr>
      <t>x</t>
    </r>
  </si>
  <si>
    <r>
      <t>M</t>
    </r>
    <r>
      <rPr>
        <sz val="9"/>
        <color theme="1"/>
        <rFont val="Calibri"/>
        <family val="2"/>
        <scheme val="minor"/>
      </rPr>
      <t>x</t>
    </r>
  </si>
  <si>
    <r>
      <t>M</t>
    </r>
    <r>
      <rPr>
        <sz val="9"/>
        <color theme="1"/>
        <rFont val="Calibri"/>
        <family val="2"/>
        <scheme val="minor"/>
      </rPr>
      <t>y</t>
    </r>
  </si>
  <si>
    <r>
      <t>M</t>
    </r>
    <r>
      <rPr>
        <sz val="9"/>
        <color theme="1"/>
        <rFont val="Calibri"/>
        <family val="2"/>
        <scheme val="minor"/>
      </rPr>
      <t>xy</t>
    </r>
  </si>
  <si>
    <t>Loading Conditions</t>
  </si>
  <si>
    <t>(in N/mm)</t>
  </si>
  <si>
    <t>(in N-m/mm)</t>
  </si>
  <si>
    <t xml:space="preserve">Load </t>
  </si>
  <si>
    <t>ε</t>
  </si>
  <si>
    <t>A'B'D' Matrix</t>
  </si>
  <si>
    <r>
      <t>h</t>
    </r>
    <r>
      <rPr>
        <b/>
        <sz val="8"/>
        <color theme="1"/>
        <rFont val="Calibri"/>
        <family val="2"/>
        <scheme val="minor"/>
      </rPr>
      <t>k</t>
    </r>
  </si>
  <si>
    <r>
      <t>h</t>
    </r>
    <r>
      <rPr>
        <b/>
        <sz val="8"/>
        <color theme="1"/>
        <rFont val="Calibri"/>
        <family val="2"/>
        <scheme val="minor"/>
      </rPr>
      <t>k-1</t>
    </r>
  </si>
  <si>
    <r>
      <rPr>
        <b/>
        <sz val="12"/>
        <color theme="1"/>
        <rFont val="Calibri"/>
        <family val="2"/>
        <scheme val="minor"/>
      </rPr>
      <t>ε</t>
    </r>
    <r>
      <rPr>
        <b/>
        <sz val="9"/>
        <color theme="1"/>
        <rFont val="Calibri"/>
        <family val="2"/>
        <scheme val="minor"/>
      </rPr>
      <t>x</t>
    </r>
  </si>
  <si>
    <r>
      <rPr>
        <b/>
        <sz val="12"/>
        <color theme="1"/>
        <rFont val="Calibri"/>
        <family val="2"/>
        <scheme val="minor"/>
      </rPr>
      <t>ε</t>
    </r>
    <r>
      <rPr>
        <b/>
        <sz val="9"/>
        <color theme="1"/>
        <rFont val="Calibri"/>
        <family val="2"/>
        <scheme val="minor"/>
      </rPr>
      <t>y</t>
    </r>
  </si>
  <si>
    <r>
      <rPr>
        <b/>
        <sz val="12"/>
        <color theme="1"/>
        <rFont val="Calibri"/>
        <family val="2"/>
        <scheme val="minor"/>
      </rPr>
      <t>γ</t>
    </r>
    <r>
      <rPr>
        <b/>
        <sz val="9"/>
        <color theme="1"/>
        <rFont val="Calibri"/>
        <family val="2"/>
        <scheme val="minor"/>
      </rPr>
      <t>xy</t>
    </r>
  </si>
  <si>
    <r>
      <rPr>
        <b/>
        <sz val="12"/>
        <color theme="1"/>
        <rFont val="Calibri"/>
        <family val="2"/>
        <scheme val="minor"/>
      </rPr>
      <t>ε</t>
    </r>
    <r>
      <rPr>
        <b/>
        <sz val="8"/>
        <color theme="1"/>
        <rFont val="Calibri"/>
        <family val="2"/>
        <scheme val="minor"/>
      </rPr>
      <t>0</t>
    </r>
  </si>
  <si>
    <t>σ (MPa)</t>
  </si>
  <si>
    <t>Ǭ (Pa)</t>
  </si>
  <si>
    <t>Loading Co-ordinates</t>
  </si>
  <si>
    <t>Material Co-ordinates</t>
  </si>
  <si>
    <r>
      <t>T</t>
    </r>
    <r>
      <rPr>
        <sz val="9"/>
        <color theme="1"/>
        <rFont val="Calibri"/>
        <family val="2"/>
        <scheme val="minor"/>
      </rPr>
      <t>1</t>
    </r>
  </si>
  <si>
    <t>σ1</t>
  </si>
  <si>
    <t>σ2</t>
  </si>
  <si>
    <r>
      <rPr>
        <b/>
        <sz val="12"/>
        <color theme="1"/>
        <rFont val="Calibri"/>
        <family val="2"/>
        <scheme val="minor"/>
      </rPr>
      <t>τ</t>
    </r>
    <r>
      <rPr>
        <b/>
        <sz val="11"/>
        <color theme="1"/>
        <rFont val="Calibri"/>
        <family val="2"/>
        <scheme val="minor"/>
      </rPr>
      <t>12</t>
    </r>
  </si>
  <si>
    <t>Tension</t>
  </si>
  <si>
    <t>Compression</t>
  </si>
  <si>
    <t>Tsai-Hill Criterion</t>
  </si>
  <si>
    <t>Ultimate Strength (in MPa)</t>
  </si>
  <si>
    <r>
      <t>σ1</t>
    </r>
    <r>
      <rPr>
        <vertAlign val="superscript"/>
        <sz val="11"/>
        <color theme="1"/>
        <rFont val="Calibri"/>
        <family val="2"/>
        <scheme val="minor"/>
      </rPr>
      <t>ut</t>
    </r>
  </si>
  <si>
    <r>
      <t>σ2</t>
    </r>
    <r>
      <rPr>
        <vertAlign val="superscript"/>
        <sz val="11"/>
        <color theme="1"/>
        <rFont val="Calibri"/>
        <family val="2"/>
        <scheme val="minor"/>
      </rPr>
      <t>ut</t>
    </r>
  </si>
  <si>
    <r>
      <t>σ1</t>
    </r>
    <r>
      <rPr>
        <vertAlign val="superscript"/>
        <sz val="11"/>
        <color theme="1"/>
        <rFont val="Calibri"/>
        <family val="2"/>
        <scheme val="minor"/>
      </rPr>
      <t>uc</t>
    </r>
  </si>
  <si>
    <r>
      <t>σ2</t>
    </r>
    <r>
      <rPr>
        <vertAlign val="superscript"/>
        <sz val="11"/>
        <color theme="1"/>
        <rFont val="Calibri"/>
        <family val="2"/>
        <scheme val="minor"/>
      </rPr>
      <t>uc</t>
    </r>
  </si>
  <si>
    <r>
      <rPr>
        <sz val="12"/>
        <color theme="1"/>
        <rFont val="Calibri"/>
        <family val="2"/>
        <scheme val="minor"/>
      </rPr>
      <t>τ</t>
    </r>
    <r>
      <rPr>
        <sz val="11"/>
        <color theme="1"/>
        <rFont val="Calibri"/>
        <family val="2"/>
        <scheme val="minor"/>
      </rPr>
      <t>12</t>
    </r>
    <r>
      <rPr>
        <vertAlign val="superscript"/>
        <sz val="11"/>
        <color theme="1"/>
        <rFont val="Calibri"/>
        <family val="2"/>
        <scheme val="minor"/>
      </rPr>
      <t>u</t>
    </r>
  </si>
  <si>
    <r>
      <t>T</t>
    </r>
    <r>
      <rPr>
        <b/>
        <sz val="8"/>
        <color theme="1"/>
        <rFont val="Calibri"/>
        <family val="2"/>
        <scheme val="minor"/>
      </rPr>
      <t>1</t>
    </r>
  </si>
  <si>
    <r>
      <t>T</t>
    </r>
    <r>
      <rPr>
        <b/>
        <sz val="8"/>
        <color theme="1"/>
        <rFont val="Calibri"/>
        <family val="2"/>
        <scheme val="minor"/>
      </rPr>
      <t>2</t>
    </r>
  </si>
  <si>
    <r>
      <t>(T</t>
    </r>
    <r>
      <rPr>
        <b/>
        <sz val="8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</si>
  <si>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(T</t>
    </r>
    <r>
      <rPr>
        <b/>
        <sz val="8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</si>
  <si>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A</t>
    </r>
    <r>
      <rPr>
        <b/>
        <sz val="8"/>
        <color theme="1"/>
        <rFont val="Calibri"/>
        <family val="2"/>
        <scheme val="minor"/>
      </rPr>
      <t>k</t>
    </r>
  </si>
  <si>
    <r>
      <t>B</t>
    </r>
    <r>
      <rPr>
        <b/>
        <sz val="8"/>
        <color theme="1"/>
        <rFont val="Calibri"/>
        <family val="2"/>
        <scheme val="minor"/>
      </rPr>
      <t>k</t>
    </r>
  </si>
  <si>
    <r>
      <t>D</t>
    </r>
    <r>
      <rPr>
        <b/>
        <sz val="8"/>
        <color theme="1"/>
        <rFont val="Calibri"/>
        <family val="2"/>
        <scheme val="minor"/>
      </rPr>
      <t>k</t>
    </r>
  </si>
  <si>
    <t>Tsai-Wu Criterion</t>
  </si>
  <si>
    <t>H1</t>
  </si>
  <si>
    <t>H11</t>
  </si>
  <si>
    <t>H2</t>
  </si>
  <si>
    <t>H22</t>
  </si>
  <si>
    <t>H66</t>
  </si>
  <si>
    <t>H12</t>
  </si>
  <si>
    <t>Failure Criterion</t>
  </si>
  <si>
    <t>Ply no</t>
  </si>
  <si>
    <t>a</t>
  </si>
  <si>
    <t>b</t>
  </si>
  <si>
    <t>c</t>
  </si>
  <si>
    <t>SR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</si>
  <si>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c</t>
    </r>
  </si>
  <si>
    <t>Orthotropic Laminate under Plane Stress</t>
  </si>
  <si>
    <t>Input</t>
  </si>
  <si>
    <t>Output</t>
  </si>
  <si>
    <r>
      <t>G</t>
    </r>
    <r>
      <rPr>
        <sz val="9"/>
        <color theme="1"/>
        <rFont val="Calibri"/>
        <family val="2"/>
        <scheme val="minor"/>
      </rPr>
      <t>xy</t>
    </r>
    <r>
      <rPr>
        <sz val="8"/>
        <color theme="1"/>
        <rFont val="Calibri"/>
        <family val="2"/>
        <scheme val="minor"/>
      </rPr>
      <t>f</t>
    </r>
  </si>
  <si>
    <r>
      <t>v</t>
    </r>
    <r>
      <rPr>
        <sz val="8"/>
        <color theme="1"/>
        <rFont val="Calibri"/>
        <family val="2"/>
        <scheme val="minor"/>
      </rPr>
      <t>fxy</t>
    </r>
  </si>
  <si>
    <r>
      <t>E</t>
    </r>
    <r>
      <rPr>
        <sz val="9"/>
        <color theme="1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f</t>
    </r>
  </si>
  <si>
    <r>
      <t>E</t>
    </r>
    <r>
      <rPr>
        <sz val="9"/>
        <color theme="1"/>
        <rFont val="Calibri"/>
        <family val="2"/>
        <scheme val="minor"/>
      </rPr>
      <t>x</t>
    </r>
    <r>
      <rPr>
        <sz val="8"/>
        <color theme="1"/>
        <rFont val="Calibri"/>
        <family val="2"/>
        <scheme val="minor"/>
      </rPr>
      <t>f</t>
    </r>
  </si>
  <si>
    <r>
      <t>v</t>
    </r>
    <r>
      <rPr>
        <sz val="8"/>
        <color theme="1"/>
        <rFont val="Calibri"/>
        <family val="2"/>
        <scheme val="minor"/>
      </rPr>
      <t>yxf</t>
    </r>
  </si>
  <si>
    <t>Valid only for Symmetric Laminates</t>
  </si>
  <si>
    <t>Neutral Axis Location (in mm)</t>
  </si>
  <si>
    <r>
      <t>X</t>
    </r>
    <r>
      <rPr>
        <vertAlign val="subscript"/>
        <sz val="11"/>
        <color theme="1"/>
        <rFont val="Calibri"/>
        <family val="2"/>
        <scheme val="minor"/>
      </rPr>
      <t>na</t>
    </r>
  </si>
  <si>
    <r>
      <t>Y</t>
    </r>
    <r>
      <rPr>
        <vertAlign val="subscript"/>
        <sz val="11"/>
        <color theme="1"/>
        <rFont val="Calibri"/>
        <family val="2"/>
        <scheme val="minor"/>
      </rPr>
      <t>na</t>
    </r>
  </si>
  <si>
    <t>Effective Flexural Elastic Constants</t>
  </si>
  <si>
    <t>Effective Laminate Elastic Constants</t>
  </si>
  <si>
    <t>z (in mm)</t>
  </si>
  <si>
    <r>
      <t>σ</t>
    </r>
    <r>
      <rPr>
        <b/>
        <sz val="9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(in MPa)</t>
    </r>
  </si>
  <si>
    <r>
      <t>σ</t>
    </r>
    <r>
      <rPr>
        <b/>
        <sz val="9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(in MPa)</t>
    </r>
  </si>
  <si>
    <r>
      <t>τ</t>
    </r>
    <r>
      <rPr>
        <b/>
        <sz val="8"/>
        <color theme="1"/>
        <rFont val="Calibri"/>
        <family val="2"/>
        <scheme val="minor"/>
      </rPr>
      <t xml:space="preserve">xy </t>
    </r>
    <r>
      <rPr>
        <b/>
        <sz val="11"/>
        <color theme="1"/>
        <rFont val="Calibri"/>
        <family val="2"/>
        <scheme val="minor"/>
      </rPr>
      <t>(in MPa)</t>
    </r>
  </si>
  <si>
    <t>Stress Visualization in Loading Co-ordinates</t>
  </si>
  <si>
    <t>ABD Matrix</t>
  </si>
  <si>
    <r>
      <t>D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</si>
  <si>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</si>
  <si>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Valid for all Laminates</t>
  </si>
  <si>
    <t>Stacking Sequence</t>
  </si>
  <si>
    <r>
      <t>[0/±60]</t>
    </r>
    <r>
      <rPr>
        <vertAlign val="subscript"/>
        <sz val="11"/>
        <color theme="1"/>
        <rFont val="Calibri"/>
        <family val="2"/>
        <scheme val="minor"/>
      </rPr>
      <t>s</t>
    </r>
  </si>
  <si>
    <r>
      <t>[0/±45/90]</t>
    </r>
    <r>
      <rPr>
        <vertAlign val="subscript"/>
        <sz val="11"/>
        <color theme="1"/>
        <rFont val="Calibri"/>
        <family val="2"/>
        <scheme val="minor"/>
      </rPr>
      <t>s</t>
    </r>
  </si>
  <si>
    <r>
      <t>[0/90]</t>
    </r>
    <r>
      <rPr>
        <vertAlign val="subscript"/>
        <sz val="11"/>
        <color theme="1"/>
        <rFont val="Calibri"/>
        <family val="2"/>
        <scheme val="minor"/>
      </rPr>
      <t>s</t>
    </r>
  </si>
  <si>
    <r>
      <t>[±30]</t>
    </r>
    <r>
      <rPr>
        <vertAlign val="subscript"/>
        <sz val="11"/>
        <color theme="1"/>
        <rFont val="Calibri"/>
        <family val="2"/>
        <scheme val="minor"/>
      </rPr>
      <t>s</t>
    </r>
  </si>
  <si>
    <r>
      <t>[±45]</t>
    </r>
    <r>
      <rPr>
        <vertAlign val="subscript"/>
        <sz val="11"/>
        <color theme="1"/>
        <rFont val="Calibri"/>
        <family val="2"/>
        <scheme val="minor"/>
      </rPr>
      <t>s</t>
    </r>
  </si>
  <si>
    <t>[0]</t>
  </si>
  <si>
    <t>[90]</t>
  </si>
  <si>
    <t>From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</si>
</sst>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E+00"/>
    <numFmt numFmtId="166" formatCode="0.000E+00"/>
    <numFmt numFmtId="167" formatCode="0.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 val="double"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0" fillId="0" borderId="5" xfId="0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7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'Stress Visualization'!$AB$4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31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31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3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Visualization'!$AD$4</c:f>
              <c:numCache>
                <c:formatCode>0.00</c:formatCode>
                <c:ptCount val="1"/>
                <c:pt idx="0">
                  <c:v>0.31738969381003984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0-4706-B543-31F130C81AD7}"/>
            </c:ext>
          </c:extLst>
        </c:ser>
        <c:ser>
          <c:idx val="3"/>
          <c:order val="3"/>
          <c:tx>
            <c:strRef>
              <c:f>'Stress Visualization'!$AB$7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3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3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3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Visualization'!$AD$7</c:f>
              <c:numCache>
                <c:formatCode>0.00</c:formatCode>
                <c:ptCount val="1"/>
                <c:pt idx="0">
                  <c:v>7.9583252167048521E-2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77-428C-A881-489074481B8C}"/>
            </c:ext>
          </c:extLst>
        </c:ser>
        <c:ser>
          <c:idx val="6"/>
          <c:order val="6"/>
          <c:tx>
            <c:strRef>
              <c:f>'Stress Visualization'!$AB$10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4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4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4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Visualization'!$AD$10</c:f>
              <c:numCache>
                <c:formatCode>0.00</c:formatCode>
                <c:ptCount val="1"/>
                <c:pt idx="0">
                  <c:v>7.9583252167048757E-2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77-428C-A881-489074481B8C}"/>
            </c:ext>
          </c:extLst>
        </c:ser>
        <c:ser>
          <c:idx val="9"/>
          <c:order val="9"/>
          <c:tx>
            <c:strRef>
              <c:f>'Stress Visualization'!$AB$13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Visualization'!$AD$13</c:f>
              <c:numCache>
                <c:formatCode>0.00</c:formatCode>
                <c:ptCount val="1"/>
                <c:pt idx="0">
                  <c:v>2.3443801855843008E-2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77-428C-A881-489074481B8C}"/>
            </c:ext>
          </c:extLst>
        </c:ser>
        <c:ser>
          <c:idx val="12"/>
          <c:order val="12"/>
          <c:tx>
            <c:strRef>
              <c:f>'Stress Visualization'!$AB$16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Visualization'!$AD$16</c:f>
              <c:numCache>
                <c:formatCode>0.00</c:formatCode>
                <c:ptCount val="1"/>
                <c:pt idx="0">
                  <c:v>2.344380185584333E-2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077-428C-A881-489074481B8C}"/>
            </c:ext>
          </c:extLst>
        </c:ser>
        <c:ser>
          <c:idx val="15"/>
          <c:order val="15"/>
          <c:tx>
            <c:strRef>
              <c:f>'Stress Visualization'!$AB$19</c:f>
              <c:strCache>
                <c:ptCount val="1"/>
                <c:pt idx="0">
                  <c:v>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5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5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Visualization'!$AD$19</c:f>
              <c:numCache>
                <c:formatCode>0.00</c:formatCode>
                <c:ptCount val="1"/>
                <c:pt idx="0">
                  <c:v>7.9583252167051852E-2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077-428C-A881-489074481B8C}"/>
            </c:ext>
          </c:extLst>
        </c:ser>
        <c:ser>
          <c:idx val="18"/>
          <c:order val="18"/>
          <c:tx>
            <c:strRef>
              <c:f>'Stress Visualization'!$AB$22</c:f>
              <c:strCache>
                <c:ptCount val="1"/>
                <c:pt idx="0">
                  <c:v>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Visualization'!$AD$22</c:f>
              <c:numCache>
                <c:formatCode>0.00</c:formatCode>
                <c:ptCount val="1"/>
                <c:pt idx="0">
                  <c:v>7.9583252167052115E-2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077-428C-A881-489074481B8C}"/>
            </c:ext>
          </c:extLst>
        </c:ser>
        <c:ser>
          <c:idx val="21"/>
          <c:order val="21"/>
          <c:tx>
            <c:strRef>
              <c:f>'Stress Visualization'!$AB$25</c:f>
              <c:strCache>
                <c:ptCount val="1"/>
                <c:pt idx="0">
                  <c:v>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Visualization'!$AD$25</c:f>
              <c:numCache>
                <c:formatCode>0.00</c:formatCode>
                <c:ptCount val="1"/>
                <c:pt idx="0">
                  <c:v>0.31738969381007265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077-428C-A881-489074481B8C}"/>
            </c:ext>
          </c:extLst>
        </c:ser>
        <c:ser>
          <c:idx val="24"/>
          <c:order val="24"/>
          <c:tx>
            <c:strRef>
              <c:f>'Stress Visualization'!$AB$28</c:f>
              <c:strCache>
                <c:ptCount val="1"/>
                <c:pt idx="0">
                  <c:v>9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Visualization'!$AD$28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077-428C-A881-489074481B8C}"/>
            </c:ext>
          </c:extLst>
        </c:ser>
        <c:ser>
          <c:idx val="27"/>
          <c:order val="27"/>
          <c:tx>
            <c:strRef>
              <c:f>'Stress Visualization'!$AB$31</c:f>
              <c:strCache>
                <c:ptCount val="1"/>
                <c:pt idx="0">
                  <c:v>10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81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81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8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Visualization'!$AD$31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077-428C-A881-489074481B8C}"/>
            </c:ext>
          </c:extLst>
        </c:ser>
        <c:ser>
          <c:idx val="30"/>
          <c:order val="30"/>
          <c:tx>
            <c:strRef>
              <c:f>'Stress Visualization'!$AB$34</c:f>
              <c:strCache>
                <c:ptCount val="1"/>
                <c:pt idx="0">
                  <c:v>11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Visualization'!$AD$34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077-428C-A881-489074481B8C}"/>
            </c:ext>
          </c:extLst>
        </c:ser>
        <c:ser>
          <c:idx val="33"/>
          <c:order val="33"/>
          <c:tx>
            <c:strRef>
              <c:f>'Stress Visualization'!$AB$37</c:f>
              <c:strCache>
                <c:ptCount val="1"/>
                <c:pt idx="0">
                  <c:v>12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Visualization'!$AD$37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1077-428C-A881-489074481B8C}"/>
            </c:ext>
          </c:extLst>
        </c:ser>
        <c:ser>
          <c:idx val="36"/>
          <c:order val="36"/>
          <c:tx>
            <c:strRef>
              <c:f>'Stress Visualization'!$AB$40</c:f>
              <c:strCache>
                <c:ptCount val="1"/>
                <c:pt idx="0">
                  <c:v>13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9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9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9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Visualization'!$AD$40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1077-428C-A881-489074481B8C}"/>
            </c:ext>
          </c:extLst>
        </c:ser>
        <c:ser>
          <c:idx val="39"/>
          <c:order val="39"/>
          <c:tx>
            <c:strRef>
              <c:f>'Stress Visualization'!$AB$43</c:f>
              <c:strCache>
                <c:ptCount val="1"/>
                <c:pt idx="0">
                  <c:v>14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9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9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Visualization'!$AD$43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077-428C-A881-489074481B8C}"/>
            </c:ext>
          </c:extLst>
        </c:ser>
        <c:ser>
          <c:idx val="42"/>
          <c:order val="42"/>
          <c:tx>
            <c:strRef>
              <c:f>'Stress Visualization'!$AB$46</c:f>
              <c:strCache>
                <c:ptCount val="1"/>
                <c:pt idx="0">
                  <c:v>15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Visualization'!$AD$46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1077-428C-A881-489074481B8C}"/>
            </c:ext>
          </c:extLst>
        </c:ser>
        <c:ser>
          <c:idx val="45"/>
          <c:order val="45"/>
          <c:tx>
            <c:strRef>
              <c:f>'Stress Visualization'!$AB$49</c:f>
              <c:strCache>
                <c:ptCount val="1"/>
                <c:pt idx="0">
                  <c:v>16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Visualization'!$AD$49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077-428C-A881-489074481B8C}"/>
            </c:ext>
          </c:extLst>
        </c:ser>
        <c:ser>
          <c:idx val="48"/>
          <c:order val="48"/>
          <c:tx>
            <c:strRef>
              <c:f>'Stress Visualization'!$AB$52</c:f>
              <c:strCache>
                <c:ptCount val="1"/>
                <c:pt idx="0">
                  <c:v>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Visualization'!$AD$52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1077-428C-A881-489074481B8C}"/>
            </c:ext>
          </c:extLst>
        </c:ser>
        <c:ser>
          <c:idx val="51"/>
          <c:order val="51"/>
          <c:tx>
            <c:strRef>
              <c:f>'Stress Visualization'!$AB$55</c:f>
              <c:strCache>
                <c:ptCount val="1"/>
                <c:pt idx="0">
                  <c:v>18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Visualization'!$AD$55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1077-428C-A881-489074481B8C}"/>
            </c:ext>
          </c:extLst>
        </c:ser>
        <c:ser>
          <c:idx val="54"/>
          <c:order val="54"/>
          <c:tx>
            <c:strRef>
              <c:f>'Stress Visualization'!$AB$58</c:f>
              <c:strCache>
                <c:ptCount val="1"/>
                <c:pt idx="0">
                  <c:v>19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Visualization'!$AD$58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1077-428C-A881-489074481B8C}"/>
            </c:ext>
          </c:extLst>
        </c:ser>
        <c:ser>
          <c:idx val="57"/>
          <c:order val="57"/>
          <c:tx>
            <c:strRef>
              <c:f>'Stress Visualization'!$AB$61</c:f>
              <c:strCache>
                <c:ptCount val="1"/>
                <c:pt idx="0">
                  <c:v>20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4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64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6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Visualization'!$AD$61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1077-428C-A881-489074481B8C}"/>
            </c:ext>
          </c:extLst>
        </c:ser>
        <c:ser>
          <c:idx val="60"/>
          <c:order val="60"/>
          <c:tx>
            <c:strRef>
              <c:f>'Stress Visualization'!$AB$64</c:f>
              <c:strCache>
                <c:ptCount val="1"/>
                <c:pt idx="0">
                  <c:v>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Visualization'!$AD$64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1077-428C-A881-489074481B8C}"/>
            </c:ext>
          </c:extLst>
        </c:ser>
        <c:ser>
          <c:idx val="63"/>
          <c:order val="63"/>
          <c:tx>
            <c:strRef>
              <c:f>'Stress Visualization'!$AB$67</c:f>
              <c:strCache>
                <c:ptCount val="1"/>
                <c:pt idx="0">
                  <c:v>22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Visualization'!$AD$67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1077-428C-A881-489074481B8C}"/>
            </c:ext>
          </c:extLst>
        </c:ser>
        <c:ser>
          <c:idx val="66"/>
          <c:order val="66"/>
          <c:tx>
            <c:strRef>
              <c:f>'Stress Visualization'!$AB$70</c:f>
              <c:strCache>
                <c:ptCount val="1"/>
                <c:pt idx="0">
                  <c:v>23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Visualization'!$AD$70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1077-428C-A881-489074481B8C}"/>
            </c:ext>
          </c:extLst>
        </c:ser>
        <c:ser>
          <c:idx val="69"/>
          <c:order val="69"/>
          <c:tx>
            <c:strRef>
              <c:f>'Stress Visualization'!$AB$73</c:f>
              <c:strCache>
                <c:ptCount val="1"/>
                <c:pt idx="0">
                  <c:v>24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4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4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4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Visualization'!$AD$73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1077-428C-A881-489074481B8C}"/>
            </c:ext>
          </c:extLst>
        </c:ser>
        <c:ser>
          <c:idx val="72"/>
          <c:order val="72"/>
          <c:tx>
            <c:strRef>
              <c:f>'Stress Visualization'!$AB$76</c:f>
              <c:strCache>
                <c:ptCount val="1"/>
                <c:pt idx="0">
                  <c:v>25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3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3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3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Visualization'!$AD$3</c:f>
              <c:strCache>
                <c:ptCount val="1"/>
                <c:pt idx="0">
                  <c:v>σx (in MPa)</c:v>
                </c:pt>
              </c:strCache>
            </c:strRef>
          </c:cat>
          <c:val>
            <c:numRef>
              <c:f>'Stress Visualization'!$AD$76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1077-428C-A881-489074481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89568016"/>
        <c:axId val="1895684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'Stress Visualization'!$AB$5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3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3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3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'Stress Visualization'!$AD$5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077-428C-A881-489074481B8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3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3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3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Visualization'!$AD$6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077-428C-A881-489074481B8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3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3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3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Visualization'!$AD$8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077-428C-A881-489074481B8C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41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41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41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Visualization'!$AD$9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077-428C-A881-489074481B8C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4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4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4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Visualization'!$AD$11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077-428C-A881-489074481B8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46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46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46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Visualization'!$AD$12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077-428C-A881-489074481B8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Visualization'!$AD$14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077-428C-A881-489074481B8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5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5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5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Visualization'!$AD$15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077-428C-A881-489074481B8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5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5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5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Visualization'!$AD$17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077-428C-A881-489074481B8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57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57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57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Visualization'!$AD$18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077-428C-A881-489074481B8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61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61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61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Visualization'!$AD$20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077-428C-A881-489074481B8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6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6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6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Visualization'!$AD$21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077-428C-A881-489074481B8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66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66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66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Visualization'!$AD$23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077-428C-A881-489074481B8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6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6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6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Visualization'!$AD$24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077-428C-A881-489074481B8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7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7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7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Visualization'!$AD$26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077-428C-A881-489074481B8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7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7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7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Visualization'!$AD$27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077-428C-A881-489074481B8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77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77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77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Visualization'!$AD$29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077-428C-A881-489074481B8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7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7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7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Visualization'!$AD$30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077-428C-A881-489074481B8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8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8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8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Visualization'!$AD$32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077-428C-A881-489074481B8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8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8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8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Visualization'!$AD$33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077-428C-A881-489074481B8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8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8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8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Visualization'!$AD$35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077-428C-A881-489074481B8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9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9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9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Visualization'!$AD$36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077-428C-A881-489074481B8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9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9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9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Visualization'!$AD$38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077-428C-A881-489074481B8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hade val="96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hade val="96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shade val="96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Visualization'!$AD$39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077-428C-A881-489074481B8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Visualization'!$AD$41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077-428C-A881-489074481B8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9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9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9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Visualization'!$AD$42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077-428C-A881-489074481B8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9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9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9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Visualization'!$AD$44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077-428C-A881-489074481B8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9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9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9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Visualization'!$AD$45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077-428C-A881-489074481B8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8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8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8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Visualization'!$AD$47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077-428C-A881-489074481B8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8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8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8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Visualization'!$AD$48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077-428C-A881-489074481B8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8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8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8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Visualization'!$AD$50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077-428C-A881-489074481B8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8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8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8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Visualization'!$AD$51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077-428C-A881-489074481B8C}"/>
                  </c:ext>
                </c:extLst>
              </c15:ser>
            </c15:filteredBarSeries>
            <c15:filteredB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7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7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7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Visualization'!$AD$53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077-428C-A881-489074481B8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77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77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77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Visualization'!$AD$54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077-428C-A881-489074481B8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7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7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7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Visualization'!$AD$56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1077-428C-A881-489074481B8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71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71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71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Visualization'!$AD$57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077-428C-A881-489074481B8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67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67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67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Visualization'!$AD$59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1077-428C-A881-489074481B8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6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6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6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Visualization'!$AD$60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1077-428C-A881-489074481B8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6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6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6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Visualization'!$AD$62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1077-428C-A881-489074481B8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Visualization'!$AD$63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077-428C-A881-489074481B8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56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56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56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Visualization'!$AD$65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077-428C-A881-489074481B8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5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5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5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Visualization'!$AD$66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077-428C-A881-489074481B8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51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51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51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Visualization'!$AD$68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077-428C-A881-489074481B8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4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4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4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Visualization'!$AD$69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077-428C-A881-489074481B8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4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4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4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Visualization'!$AD$71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077-428C-A881-489074481B8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4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4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4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Visualization'!$AD$72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077-428C-A881-489074481B8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Visualization'!$AD$74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077-428C-A881-489074481B8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3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3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3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Visualization'!$AD$75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077-428C-A881-489074481B8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3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3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3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Visualization'!$AD$77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077-428C-A881-489074481B8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3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tint val="3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tint val="3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Visualization'!$AD$3</c15:sqref>
                        </c15:formulaRef>
                      </c:ext>
                    </c:extLst>
                    <c:strCache>
                      <c:ptCount val="1"/>
                      <c:pt idx="0">
                        <c:v>σx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Visualization'!$AD$78</c15:sqref>
                        </c15:formulaRef>
                      </c:ext>
                    </c:extLst>
                    <c:numCache>
                      <c:formatCode>0.00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077-428C-A881-489074481B8C}"/>
                  </c:ext>
                </c:extLst>
              </c15:ser>
            </c15:filteredBarSeries>
          </c:ext>
        </c:extLst>
      </c:barChart>
      <c:catAx>
        <c:axId val="189568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68496"/>
        <c:crosses val="autoZero"/>
        <c:auto val="1"/>
        <c:lblAlgn val="ctr"/>
        <c:lblOffset val="100"/>
        <c:noMultiLvlLbl val="0"/>
      </c:catAx>
      <c:valAx>
        <c:axId val="18956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6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201443569553805E-2"/>
          <c:y val="0.18170931758530184"/>
          <c:w val="0.90342366579177602"/>
          <c:h val="0.7062616652085156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'Stress Visualization'!$AB$4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Visualization'!$AE$4</c:f>
              <c:numCache>
                <c:formatCode>General</c:formatCode>
                <c:ptCount val="1"/>
                <c:pt idx="0">
                  <c:v>-1.4873998726838381E-3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D-45AA-8485-DCFD02B7C7F7}"/>
            </c:ext>
          </c:extLst>
        </c:ser>
        <c:ser>
          <c:idx val="3"/>
          <c:order val="3"/>
          <c:tx>
            <c:strRef>
              <c:f>'Stress Visualization'!$AB$7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Visualization'!$AE$7</c:f>
              <c:numCache>
                <c:formatCode>General</c:formatCode>
                <c:ptCount val="1"/>
                <c:pt idx="0">
                  <c:v>4.5416747832949453E-2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1F-4631-8A53-168540EE8CD9}"/>
            </c:ext>
          </c:extLst>
        </c:ser>
        <c:ser>
          <c:idx val="6"/>
          <c:order val="6"/>
          <c:tx>
            <c:strRef>
              <c:f>'Stress Visualization'!$AB$10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Visualization'!$AE$10</c:f>
              <c:numCache>
                <c:formatCode>General</c:formatCode>
                <c:ptCount val="1"/>
                <c:pt idx="0">
                  <c:v>4.5416747832949085E-2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1F-4631-8A53-168540EE8CD9}"/>
            </c:ext>
          </c:extLst>
        </c:ser>
        <c:ser>
          <c:idx val="9"/>
          <c:order val="9"/>
          <c:tx>
            <c:strRef>
              <c:f>'Stress Visualization'!$AB$13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Visualization'!$AE$13</c:f>
              <c:numCache>
                <c:formatCode>General</c:formatCode>
                <c:ptCount val="1"/>
                <c:pt idx="0">
                  <c:v>-8.934609579321387E-2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D1F-4631-8A53-168540EE8CD9}"/>
            </c:ext>
          </c:extLst>
        </c:ser>
        <c:ser>
          <c:idx val="12"/>
          <c:order val="12"/>
          <c:tx>
            <c:strRef>
              <c:f>'Stress Visualization'!$AB$16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Visualization'!$AE$16</c:f>
              <c:numCache>
                <c:formatCode>General</c:formatCode>
                <c:ptCount val="1"/>
                <c:pt idx="0">
                  <c:v>-8.9346095793216479E-2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D1F-4631-8A53-168540EE8CD9}"/>
            </c:ext>
          </c:extLst>
        </c:ser>
        <c:ser>
          <c:idx val="15"/>
          <c:order val="15"/>
          <c:tx>
            <c:strRef>
              <c:f>'Stress Visualization'!$AB$19</c:f>
              <c:strCache>
                <c:ptCount val="1"/>
                <c:pt idx="0">
                  <c:v>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Visualization'!$AE$19</c:f>
              <c:numCache>
                <c:formatCode>General</c:formatCode>
                <c:ptCount val="1"/>
                <c:pt idx="0">
                  <c:v>4.5416747832950327E-2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D1F-4631-8A53-168540EE8CD9}"/>
            </c:ext>
          </c:extLst>
        </c:ser>
        <c:ser>
          <c:idx val="18"/>
          <c:order val="18"/>
          <c:tx>
            <c:strRef>
              <c:f>'Stress Visualization'!$AB$22</c:f>
              <c:strCache>
                <c:ptCount val="1"/>
                <c:pt idx="0">
                  <c:v>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Visualization'!$AE$22</c:f>
              <c:numCache>
                <c:formatCode>General</c:formatCode>
                <c:ptCount val="1"/>
                <c:pt idx="0">
                  <c:v>4.5416747832949952E-2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D1F-4631-8A53-168540EE8CD9}"/>
            </c:ext>
          </c:extLst>
        </c:ser>
        <c:ser>
          <c:idx val="21"/>
          <c:order val="21"/>
          <c:tx>
            <c:strRef>
              <c:f>'Stress Visualization'!$AB$25</c:f>
              <c:strCache>
                <c:ptCount val="1"/>
                <c:pt idx="0">
                  <c:v>8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Visualization'!$AE$25</c:f>
              <c:numCache>
                <c:formatCode>General</c:formatCode>
                <c:ptCount val="1"/>
                <c:pt idx="0">
                  <c:v>-1.4873998726847148E-3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D1F-4631-8A53-168540EE8CD9}"/>
            </c:ext>
          </c:extLst>
        </c:ser>
        <c:ser>
          <c:idx val="24"/>
          <c:order val="24"/>
          <c:tx>
            <c:strRef>
              <c:f>'Stress Visualization'!$AB$28</c:f>
              <c:strCache>
                <c:ptCount val="1"/>
                <c:pt idx="0">
                  <c:v>9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D1F-4631-8A53-168540EE8CD9}"/>
            </c:ext>
          </c:extLst>
        </c:ser>
        <c:ser>
          <c:idx val="27"/>
          <c:order val="27"/>
          <c:tx>
            <c:strRef>
              <c:f>'Stress Visualization'!$AB$31</c:f>
              <c:strCache>
                <c:ptCount val="1"/>
                <c:pt idx="0">
                  <c:v>10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D1F-4631-8A53-168540EE8CD9}"/>
            </c:ext>
          </c:extLst>
        </c:ser>
        <c:ser>
          <c:idx val="30"/>
          <c:order val="30"/>
          <c:tx>
            <c:strRef>
              <c:f>'Stress Visualization'!$AB$34</c:f>
              <c:strCache>
                <c:ptCount val="1"/>
                <c:pt idx="0">
                  <c:v>11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D1F-4631-8A53-168540EE8CD9}"/>
            </c:ext>
          </c:extLst>
        </c:ser>
        <c:ser>
          <c:idx val="33"/>
          <c:order val="33"/>
          <c:tx>
            <c:strRef>
              <c:f>'Stress Visualization'!$AB$37</c:f>
              <c:strCache>
                <c:ptCount val="1"/>
                <c:pt idx="0">
                  <c:v>12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D1F-4631-8A53-168540EE8CD9}"/>
            </c:ext>
          </c:extLst>
        </c:ser>
        <c:ser>
          <c:idx val="36"/>
          <c:order val="36"/>
          <c:tx>
            <c:strRef>
              <c:f>'Stress Visualization'!$AB$40</c:f>
              <c:strCache>
                <c:ptCount val="1"/>
                <c:pt idx="0">
                  <c:v>13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Visualization'!$AE$40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D1F-4631-8A53-168540EE8CD9}"/>
            </c:ext>
          </c:extLst>
        </c:ser>
        <c:ser>
          <c:idx val="39"/>
          <c:order val="39"/>
          <c:tx>
            <c:strRef>
              <c:f>'Stress Visualization'!$AB$43</c:f>
              <c:strCache>
                <c:ptCount val="1"/>
                <c:pt idx="0">
                  <c:v>14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Visualization'!$AE$43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D1F-4631-8A53-168540EE8CD9}"/>
            </c:ext>
          </c:extLst>
        </c:ser>
        <c:ser>
          <c:idx val="42"/>
          <c:order val="42"/>
          <c:tx>
            <c:strRef>
              <c:f>'Stress Visualization'!$AB$46</c:f>
              <c:strCache>
                <c:ptCount val="1"/>
                <c:pt idx="0">
                  <c:v>15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Visualization'!$AE$46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D1F-4631-8A53-168540EE8CD9}"/>
            </c:ext>
          </c:extLst>
        </c:ser>
        <c:ser>
          <c:idx val="45"/>
          <c:order val="45"/>
          <c:tx>
            <c:strRef>
              <c:f>'Stress Visualization'!$AB$49</c:f>
              <c:strCache>
                <c:ptCount val="1"/>
                <c:pt idx="0">
                  <c:v>16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Visualization'!$AE$49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D1F-4631-8A53-168540EE8CD9}"/>
            </c:ext>
          </c:extLst>
        </c:ser>
        <c:ser>
          <c:idx val="48"/>
          <c:order val="48"/>
          <c:tx>
            <c:strRef>
              <c:f>'Stress Visualization'!$AB$52</c:f>
              <c:strCache>
                <c:ptCount val="1"/>
                <c:pt idx="0">
                  <c:v>17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Visualization'!$AE$52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D1F-4631-8A53-168540EE8CD9}"/>
            </c:ext>
          </c:extLst>
        </c:ser>
        <c:ser>
          <c:idx val="51"/>
          <c:order val="51"/>
          <c:tx>
            <c:strRef>
              <c:f>'Stress Visualization'!$AB$55</c:f>
              <c:strCache>
                <c:ptCount val="1"/>
                <c:pt idx="0">
                  <c:v>18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Visualization'!$AE$55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D1F-4631-8A53-168540EE8CD9}"/>
            </c:ext>
          </c:extLst>
        </c:ser>
        <c:ser>
          <c:idx val="54"/>
          <c:order val="54"/>
          <c:tx>
            <c:strRef>
              <c:f>'Stress Visualization'!$AB$58</c:f>
              <c:strCache>
                <c:ptCount val="1"/>
                <c:pt idx="0">
                  <c:v>19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Visualization'!$AE$58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DD1F-4631-8A53-168540EE8CD9}"/>
            </c:ext>
          </c:extLst>
        </c:ser>
        <c:ser>
          <c:idx val="57"/>
          <c:order val="57"/>
          <c:tx>
            <c:strRef>
              <c:f>'Stress Visualization'!$AB$61</c:f>
              <c:strCache>
                <c:ptCount val="1"/>
                <c:pt idx="0">
                  <c:v>20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Visualization'!$AE$61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DD1F-4631-8A53-168540EE8CD9}"/>
            </c:ext>
          </c:extLst>
        </c:ser>
        <c:ser>
          <c:idx val="60"/>
          <c:order val="60"/>
          <c:tx>
            <c:strRef>
              <c:f>'Stress Visualization'!$AB$64</c:f>
              <c:strCache>
                <c:ptCount val="1"/>
                <c:pt idx="0">
                  <c:v>21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Visualization'!$AE$64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DD1F-4631-8A53-168540EE8CD9}"/>
            </c:ext>
          </c:extLst>
        </c:ser>
        <c:ser>
          <c:idx val="63"/>
          <c:order val="63"/>
          <c:tx>
            <c:strRef>
              <c:f>'Stress Visualization'!$AB$67</c:f>
              <c:strCache>
                <c:ptCount val="1"/>
                <c:pt idx="0">
                  <c:v>22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Visualization'!$AE$67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DD1F-4631-8A53-168540EE8CD9}"/>
            </c:ext>
          </c:extLst>
        </c:ser>
        <c:ser>
          <c:idx val="66"/>
          <c:order val="66"/>
          <c:tx>
            <c:strRef>
              <c:f>'Stress Visualization'!$AB$70</c:f>
              <c:strCache>
                <c:ptCount val="1"/>
                <c:pt idx="0">
                  <c:v>23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Visualization'!$AE$70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DD1F-4631-8A53-168540EE8CD9}"/>
            </c:ext>
          </c:extLst>
        </c:ser>
        <c:ser>
          <c:idx val="69"/>
          <c:order val="69"/>
          <c:tx>
            <c:strRef>
              <c:f>'Stress Visualization'!$AB$73</c:f>
              <c:strCache>
                <c:ptCount val="1"/>
                <c:pt idx="0">
                  <c:v>24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Visualization'!$AE$73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DD1F-4631-8A53-168540EE8CD9}"/>
            </c:ext>
          </c:extLst>
        </c:ser>
        <c:ser>
          <c:idx val="72"/>
          <c:order val="72"/>
          <c:tx>
            <c:strRef>
              <c:f>'Stress Visualization'!$AB$76</c:f>
              <c:strCache>
                <c:ptCount val="1"/>
                <c:pt idx="0">
                  <c:v>25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3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Visualization'!$AE$3</c:f>
              <c:strCache>
                <c:ptCount val="1"/>
                <c:pt idx="0">
                  <c:v>σy (in MPa)</c:v>
                </c:pt>
              </c:strCache>
            </c:strRef>
          </c:cat>
          <c:val>
            <c:numRef>
              <c:f>'Stress Visualization'!$AE$76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DD1F-4631-8A53-168540EE8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04353328"/>
        <c:axId val="20433412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'Stress Visualization'!$AB$5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3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3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3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'Stress Visualization'!$AE$5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D1F-4631-8A53-168540EE8CD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3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3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3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D1F-4631-8A53-168540EE8CD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3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3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3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D1F-4631-8A53-168540EE8CD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41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41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41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D1F-4631-8A53-168540EE8CD9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4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4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4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D1F-4631-8A53-168540EE8CD9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46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46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46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Visualization'!$AE$12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D1F-4631-8A53-168540EE8CD9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Visualization'!$AE$14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D1F-4631-8A53-168540EE8CD9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5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5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Visualization'!$AE$15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D1F-4631-8A53-168540EE8CD9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5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5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Visualization'!$AE$17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D1F-4631-8A53-168540EE8CD9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7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57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57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Visualization'!$AE$18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D1F-4631-8A53-168540EE8CD9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61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61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61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Visualization'!$AE$20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D1F-4631-8A53-168540EE8CD9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6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6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6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Visualization'!$AE$21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D1F-4631-8A53-168540EE8CD9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66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66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66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Visualization'!$AE$23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D1F-4631-8A53-168540EE8CD9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6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6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6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Visualization'!$AE$24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D1F-4631-8A53-168540EE8CD9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7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7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7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Visualization'!$AE$26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D1F-4631-8A53-168540EE8CD9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7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7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7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Visualization'!$AE$27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D1F-4631-8A53-168540EE8CD9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77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77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77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Visualization'!$AE$29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D1F-4631-8A53-168540EE8CD9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7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7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7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D1F-4631-8A53-168540EE8CD9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8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8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8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D1F-4631-8A53-168540EE8CD9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8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8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8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D1F-4631-8A53-168540EE8CD9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8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8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8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D1F-4631-8A53-168540EE8CD9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9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9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9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D1F-4631-8A53-168540EE8CD9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9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9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9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D1F-4631-8A53-168540EE8CD9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96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96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96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D1F-4631-8A53-168540EE8CD9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Visualization'!$AE$41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D1F-4631-8A53-168540EE8CD9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9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9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9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Visualization'!$AE$42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DD1F-4631-8A53-168540EE8CD9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9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9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9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Visualization'!$AE$44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DD1F-4631-8A53-168540EE8CD9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9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9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9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Visualization'!$AE$45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DD1F-4631-8A53-168540EE8CD9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8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8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8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Visualization'!$AE$47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DD1F-4631-8A53-168540EE8CD9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8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8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8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Visualization'!$AE$48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DD1F-4631-8A53-168540EE8CD9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8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8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8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Visualization'!$AE$50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DD1F-4631-8A53-168540EE8CD9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8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8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8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Visualization'!$AE$51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DD1F-4631-8A53-168540EE8CD9}"/>
                  </c:ext>
                </c:extLst>
              </c15:ser>
            </c15:filteredBarSeries>
            <c15:filteredB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7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7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7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Visualization'!$AE$53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DD1F-4631-8A53-168540EE8CD9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77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77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77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Visualization'!$AE$54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DD1F-4631-8A53-168540EE8CD9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7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7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7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Visualization'!$AE$56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DD1F-4631-8A53-168540EE8CD9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71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71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71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Visualization'!$AE$57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DD1F-4631-8A53-168540EE8CD9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67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67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67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Visualization'!$AE$59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DD1F-4631-8A53-168540EE8CD9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6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6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6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Visualization'!$AE$60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DD1F-4631-8A53-168540EE8CD9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6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6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6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Visualization'!$AE$62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DD1F-4631-8A53-168540EE8CD9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Visualization'!$AE$63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DD1F-4631-8A53-168540EE8CD9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56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56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56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Visualization'!$AE$65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DD1F-4631-8A53-168540EE8CD9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5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5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5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Visualization'!$AE$66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DD1F-4631-8A53-168540EE8CD9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51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51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51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Visualization'!$AE$68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DD1F-4631-8A53-168540EE8CD9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4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4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4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Visualization'!$AE$69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DD1F-4631-8A53-168540EE8CD9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4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4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4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Visualization'!$AE$71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DD1F-4631-8A53-168540EE8CD9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4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4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4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Visualization'!$AE$72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DD1F-4631-8A53-168540EE8CD9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Visualization'!$AE$74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DD1F-4631-8A53-168540EE8CD9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3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3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3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Visualization'!$AE$75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DD1F-4631-8A53-168540EE8CD9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3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3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3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Visualization'!$AE$77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DD1F-4631-8A53-168540EE8CD9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3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3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3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Visualization'!$AE$3</c15:sqref>
                        </c15:formulaRef>
                      </c:ext>
                    </c:extLst>
                    <c:strCache>
                      <c:ptCount val="1"/>
                      <c:pt idx="0">
                        <c:v>σy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Visualization'!$AE$78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DD1F-4631-8A53-168540EE8CD9}"/>
                  </c:ext>
                </c:extLst>
              </c15:ser>
            </c15:filteredBarSeries>
          </c:ext>
        </c:extLst>
      </c:barChart>
      <c:catAx>
        <c:axId val="204353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34128"/>
        <c:crosses val="autoZero"/>
        <c:auto val="1"/>
        <c:lblAlgn val="ctr"/>
        <c:lblOffset val="100"/>
        <c:noMultiLvlLbl val="0"/>
      </c:catAx>
      <c:valAx>
        <c:axId val="2043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5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201443569553805E-2"/>
          <c:y val="0.17707968795567219"/>
          <c:w val="0.90342366579177602"/>
          <c:h val="0.7062616652085156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'Stress Visualization'!$AB$4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31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31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3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Visualization'!$AF$4</c:f>
              <c:numCache>
                <c:formatCode>General</c:formatCode>
                <c:ptCount val="1"/>
                <c:pt idx="0">
                  <c:v>9.7048707131278875E-17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E-46C2-A545-A616522B446D}"/>
            </c:ext>
          </c:extLst>
        </c:ser>
        <c:ser>
          <c:idx val="3"/>
          <c:order val="3"/>
          <c:tx>
            <c:strRef>
              <c:f>'Stress Visualization'!$AB$7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37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37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3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Visualization'!$AF$7</c:f>
              <c:numCache>
                <c:formatCode>General</c:formatCode>
                <c:ptCount val="1"/>
                <c:pt idx="0">
                  <c:v>5.1521799008419841E-2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29-4406-A1AE-15A61A7AF7F2}"/>
            </c:ext>
          </c:extLst>
        </c:ser>
        <c:ser>
          <c:idx val="6"/>
          <c:order val="6"/>
          <c:tx>
            <c:strRef>
              <c:f>'Stress Visualization'!$AB$10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42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42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4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Visualization'!$AF$10</c:f>
              <c:numCache>
                <c:formatCode>General</c:formatCode>
                <c:ptCount val="1"/>
                <c:pt idx="0">
                  <c:v>-5.1521799008419605E-2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29-4406-A1AE-15A61A7AF7F2}"/>
            </c:ext>
          </c:extLst>
        </c:ser>
        <c:ser>
          <c:idx val="9"/>
          <c:order val="9"/>
          <c:tx>
            <c:strRef>
              <c:f>'Stress Visualization'!$AB$13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Visualization'!$AF$13</c:f>
              <c:numCache>
                <c:formatCode>General</c:formatCode>
                <c:ptCount val="1"/>
                <c:pt idx="0">
                  <c:v>9.3373953121678574E-18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429-4406-A1AE-15A61A7AF7F2}"/>
            </c:ext>
          </c:extLst>
        </c:ser>
        <c:ser>
          <c:idx val="12"/>
          <c:order val="12"/>
          <c:tx>
            <c:strRef>
              <c:f>'Stress Visualization'!$AB$16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Visualization'!$AF$16</c:f>
              <c:numCache>
                <c:formatCode>General</c:formatCode>
                <c:ptCount val="1"/>
                <c:pt idx="0">
                  <c:v>-1.8294286480211099E-17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429-4406-A1AE-15A61A7AF7F2}"/>
            </c:ext>
          </c:extLst>
        </c:ser>
        <c:ser>
          <c:idx val="15"/>
          <c:order val="15"/>
          <c:tx>
            <c:strRef>
              <c:f>'Stress Visualization'!$AB$19</c:f>
              <c:strCache>
                <c:ptCount val="1"/>
                <c:pt idx="0">
                  <c:v>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9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59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5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Visualization'!$AF$19</c:f>
              <c:numCache>
                <c:formatCode>General</c:formatCode>
                <c:ptCount val="1"/>
                <c:pt idx="0">
                  <c:v>-5.1521799008421541E-2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429-4406-A1AE-15A61A7AF7F2}"/>
            </c:ext>
          </c:extLst>
        </c:ser>
        <c:ser>
          <c:idx val="18"/>
          <c:order val="18"/>
          <c:tx>
            <c:strRef>
              <c:f>'Stress Visualization'!$AB$22</c:f>
              <c:strCache>
                <c:ptCount val="1"/>
                <c:pt idx="0">
                  <c:v>7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Visualization'!$AF$22</c:f>
              <c:numCache>
                <c:formatCode>General</c:formatCode>
                <c:ptCount val="1"/>
                <c:pt idx="0">
                  <c:v>5.1521799008421292E-2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429-4406-A1AE-15A61A7AF7F2}"/>
            </c:ext>
          </c:extLst>
        </c:ser>
        <c:ser>
          <c:idx val="21"/>
          <c:order val="21"/>
          <c:tx>
            <c:strRef>
              <c:f>'Stress Visualization'!$AB$25</c:f>
              <c:strCache>
                <c:ptCount val="1"/>
                <c:pt idx="0">
                  <c:v>8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Visualization'!$AF$25</c:f>
              <c:numCache>
                <c:formatCode>General</c:formatCode>
                <c:ptCount val="1"/>
                <c:pt idx="0">
                  <c:v>-9.6373065415372791E-17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429-4406-A1AE-15A61A7AF7F2}"/>
            </c:ext>
          </c:extLst>
        </c:ser>
        <c:ser>
          <c:idx val="24"/>
          <c:order val="24"/>
          <c:tx>
            <c:strRef>
              <c:f>'Stress Visualization'!$AB$28</c:f>
              <c:strCache>
                <c:ptCount val="1"/>
                <c:pt idx="0">
                  <c:v>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429-4406-A1AE-15A61A7AF7F2}"/>
            </c:ext>
          </c:extLst>
        </c:ser>
        <c:ser>
          <c:idx val="27"/>
          <c:order val="27"/>
          <c:tx>
            <c:strRef>
              <c:f>'Stress Visualization'!$AB$31</c:f>
              <c:strCache>
                <c:ptCount val="1"/>
                <c:pt idx="0">
                  <c:v>10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81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81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8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429-4406-A1AE-15A61A7AF7F2}"/>
            </c:ext>
          </c:extLst>
        </c:ser>
        <c:ser>
          <c:idx val="30"/>
          <c:order val="30"/>
          <c:tx>
            <c:strRef>
              <c:f>'Stress Visualization'!$AB$34</c:f>
              <c:strCache>
                <c:ptCount val="1"/>
                <c:pt idx="0">
                  <c:v>11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429-4406-A1AE-15A61A7AF7F2}"/>
            </c:ext>
          </c:extLst>
        </c:ser>
        <c:ser>
          <c:idx val="33"/>
          <c:order val="33"/>
          <c:tx>
            <c:strRef>
              <c:f>'Stress Visualization'!$AB$37</c:f>
              <c:strCache>
                <c:ptCount val="1"/>
                <c:pt idx="0">
                  <c:v>12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429-4406-A1AE-15A61A7AF7F2}"/>
            </c:ext>
          </c:extLst>
        </c:ser>
        <c:ser>
          <c:idx val="36"/>
          <c:order val="36"/>
          <c:tx>
            <c:strRef>
              <c:f>'Stress Visualization'!$AB$40</c:f>
              <c:strCache>
                <c:ptCount val="1"/>
                <c:pt idx="0">
                  <c:v>13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98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hade val="98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shade val="9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Visualization'!$AF$40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429-4406-A1AE-15A61A7AF7F2}"/>
            </c:ext>
          </c:extLst>
        </c:ser>
        <c:ser>
          <c:idx val="39"/>
          <c:order val="39"/>
          <c:tx>
            <c:strRef>
              <c:f>'Stress Visualization'!$AB$43</c:f>
              <c:strCache>
                <c:ptCount val="1"/>
                <c:pt idx="0">
                  <c:v>14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97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97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9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Visualization'!$AF$43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429-4406-A1AE-15A61A7AF7F2}"/>
            </c:ext>
          </c:extLst>
        </c:ser>
        <c:ser>
          <c:idx val="42"/>
          <c:order val="42"/>
          <c:tx>
            <c:strRef>
              <c:f>'Stress Visualization'!$AB$46</c:f>
              <c:strCache>
                <c:ptCount val="1"/>
                <c:pt idx="0">
                  <c:v>15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Visualization'!$AF$46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429-4406-A1AE-15A61A7AF7F2}"/>
            </c:ext>
          </c:extLst>
        </c:ser>
        <c:ser>
          <c:idx val="45"/>
          <c:order val="45"/>
          <c:tx>
            <c:strRef>
              <c:f>'Stress Visualization'!$AB$49</c:f>
              <c:strCache>
                <c:ptCount val="1"/>
                <c:pt idx="0">
                  <c:v>16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Visualization'!$AF$49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429-4406-A1AE-15A61A7AF7F2}"/>
            </c:ext>
          </c:extLst>
        </c:ser>
        <c:ser>
          <c:idx val="48"/>
          <c:order val="48"/>
          <c:tx>
            <c:strRef>
              <c:f>'Stress Visualization'!$AB$52</c:f>
              <c:strCache>
                <c:ptCount val="1"/>
                <c:pt idx="0">
                  <c:v>17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Visualization'!$AF$52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429-4406-A1AE-15A61A7AF7F2}"/>
            </c:ext>
          </c:extLst>
        </c:ser>
        <c:ser>
          <c:idx val="51"/>
          <c:order val="51"/>
          <c:tx>
            <c:strRef>
              <c:f>'Stress Visualization'!$AB$55</c:f>
              <c:strCache>
                <c:ptCount val="1"/>
                <c:pt idx="0">
                  <c:v>18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75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75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7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Visualization'!$AF$55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429-4406-A1AE-15A61A7AF7F2}"/>
            </c:ext>
          </c:extLst>
        </c:ser>
        <c:ser>
          <c:idx val="54"/>
          <c:order val="54"/>
          <c:tx>
            <c:strRef>
              <c:f>'Stress Visualization'!$AB$58</c:f>
              <c:strCache>
                <c:ptCount val="1"/>
                <c:pt idx="0">
                  <c:v>19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Visualization'!$AF$58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C429-4406-A1AE-15A61A7AF7F2}"/>
            </c:ext>
          </c:extLst>
        </c:ser>
        <c:ser>
          <c:idx val="57"/>
          <c:order val="57"/>
          <c:tx>
            <c:strRef>
              <c:f>'Stress Visualization'!$AB$61</c:f>
              <c:strCache>
                <c:ptCount val="1"/>
                <c:pt idx="0">
                  <c:v>20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64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64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6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Visualization'!$AF$61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C429-4406-A1AE-15A61A7AF7F2}"/>
            </c:ext>
          </c:extLst>
        </c:ser>
        <c:ser>
          <c:idx val="60"/>
          <c:order val="60"/>
          <c:tx>
            <c:strRef>
              <c:f>'Stress Visualization'!$AB$64</c:f>
              <c:strCache>
                <c:ptCount val="1"/>
                <c:pt idx="0">
                  <c:v>21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Visualization'!$AF$64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C429-4406-A1AE-15A61A7AF7F2}"/>
            </c:ext>
          </c:extLst>
        </c:ser>
        <c:ser>
          <c:idx val="63"/>
          <c:order val="63"/>
          <c:tx>
            <c:strRef>
              <c:f>'Stress Visualization'!$AB$67</c:f>
              <c:strCache>
                <c:ptCount val="1"/>
                <c:pt idx="0">
                  <c:v>22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Visualization'!$AF$67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C429-4406-A1AE-15A61A7AF7F2}"/>
            </c:ext>
          </c:extLst>
        </c:ser>
        <c:ser>
          <c:idx val="66"/>
          <c:order val="66"/>
          <c:tx>
            <c:strRef>
              <c:f>'Stress Visualization'!$AB$70</c:f>
              <c:strCache>
                <c:ptCount val="1"/>
                <c:pt idx="0">
                  <c:v>23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Visualization'!$AF$70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C429-4406-A1AE-15A61A7AF7F2}"/>
            </c:ext>
          </c:extLst>
        </c:ser>
        <c:ser>
          <c:idx val="69"/>
          <c:order val="69"/>
          <c:tx>
            <c:strRef>
              <c:f>'Stress Visualization'!$AB$73</c:f>
              <c:strCache>
                <c:ptCount val="1"/>
                <c:pt idx="0">
                  <c:v>24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42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42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4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Visualization'!$AF$73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C429-4406-A1AE-15A61A7AF7F2}"/>
            </c:ext>
          </c:extLst>
        </c:ser>
        <c:ser>
          <c:idx val="72"/>
          <c:order val="72"/>
          <c:tx>
            <c:strRef>
              <c:f>'Stress Visualization'!$AB$76</c:f>
              <c:strCache>
                <c:ptCount val="1"/>
                <c:pt idx="0">
                  <c:v>25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36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tint val="36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tint val="3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'Stress Visualization'!$AF$3</c:f>
              <c:strCache>
                <c:ptCount val="1"/>
                <c:pt idx="0">
                  <c:v>τxy (in MPa)</c:v>
                </c:pt>
              </c:strCache>
            </c:strRef>
          </c:cat>
          <c:val>
            <c:numRef>
              <c:f>'Stress Visualization'!$AF$76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C429-4406-A1AE-15A61A7AF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04342768"/>
        <c:axId val="20435284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'Stress Visualization'!$AB$5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3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3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3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'Stress Visualization'!$AF$5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429-4406-A1AE-15A61A7AF7F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3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3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3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429-4406-A1AE-15A61A7AF7F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3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3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3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429-4406-A1AE-15A61A7AF7F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41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41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41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429-4406-A1AE-15A61A7AF7F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4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4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4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429-4406-A1AE-15A61A7AF7F2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46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46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46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Visualization'!$AF$12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429-4406-A1AE-15A61A7AF7F2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Visualization'!$AF$14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429-4406-A1AE-15A61A7AF7F2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5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5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5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Visualization'!$AF$15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429-4406-A1AE-15A61A7AF7F2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5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5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5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Visualization'!$AF$17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429-4406-A1AE-15A61A7AF7F2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57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57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57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Visualization'!$AF$18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429-4406-A1AE-15A61A7AF7F2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61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61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61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Visualization'!$AF$20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429-4406-A1AE-15A61A7AF7F2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6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6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6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Visualization'!$AF$21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429-4406-A1AE-15A61A7AF7F2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66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66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66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Visualization'!$AF$23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429-4406-A1AE-15A61A7AF7F2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6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6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6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Visualization'!$AF$24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429-4406-A1AE-15A61A7AF7F2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7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7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7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Visualization'!$AF$26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C429-4406-A1AE-15A61A7AF7F2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7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7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7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Visualization'!$AF$27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429-4406-A1AE-15A61A7AF7F2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Visualization'!$AB$29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77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77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77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Visualization'!$AF$29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429-4406-A1AE-15A61A7AF7F2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7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7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7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429-4406-A1AE-15A61A7AF7F2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8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8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8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C429-4406-A1AE-15A61A7AF7F2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8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8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8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C429-4406-A1AE-15A61A7AF7F2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8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8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8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C429-4406-A1AE-15A61A7AF7F2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9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9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9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C429-4406-A1AE-15A61A7AF7F2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9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9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9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C429-4406-A1AE-15A61A7AF7F2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Visualization'!$AB$39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hade val="96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hade val="96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shade val="96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C429-4406-A1AE-15A61A7AF7F2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Visualization'!$AF$41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C429-4406-A1AE-15A61A7AF7F2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9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9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9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Visualization'!$AF$42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C429-4406-A1AE-15A61A7AF7F2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9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9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9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Visualization'!$AF$44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C429-4406-A1AE-15A61A7AF7F2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9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9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9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Visualization'!$AF$45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C429-4406-A1AE-15A61A7AF7F2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8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8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8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Visualization'!$AF$47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C429-4406-A1AE-15A61A7AF7F2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Visualization'!$AB$48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8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8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8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Visualization'!$AF$48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C429-4406-A1AE-15A61A7AF7F2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8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8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8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Visualization'!$AF$50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C429-4406-A1AE-15A61A7AF7F2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8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8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8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Visualization'!$AF$51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C429-4406-A1AE-15A61A7AF7F2}"/>
                  </c:ext>
                </c:extLst>
              </c15:ser>
            </c15:filteredBarSeries>
            <c15:filteredB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7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7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7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Visualization'!$AF$53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C429-4406-A1AE-15A61A7AF7F2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77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77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77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Visualization'!$AF$54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C429-4406-A1AE-15A61A7AF7F2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7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7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7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Visualization'!$AF$56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C429-4406-A1AE-15A61A7AF7F2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71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71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71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Visualization'!$AF$57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C429-4406-A1AE-15A61A7AF7F2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Visualization'!$AB$59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67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67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67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Visualization'!$AF$59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C429-4406-A1AE-15A61A7AF7F2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6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6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6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Visualization'!$AF$60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C429-4406-A1AE-15A61A7AF7F2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6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6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6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Visualization'!$AF$62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C429-4406-A1AE-15A61A7AF7F2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Visualization'!$AF$63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C429-4406-A1AE-15A61A7AF7F2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56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56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56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Visualization'!$AF$65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C429-4406-A1AE-15A61A7AF7F2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5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5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5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Visualization'!$AF$66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C429-4406-A1AE-15A61A7AF7F2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51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51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51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Visualization'!$AF$68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C429-4406-A1AE-15A61A7AF7F2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Visualization'!$AB$69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49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49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49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Visualization'!$AF$69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C429-4406-A1AE-15A61A7AF7F2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45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45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45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Visualization'!$AF$71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C429-4406-A1AE-15A61A7AF7F2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43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43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43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Visualization'!$AF$72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C429-4406-A1AE-15A61A7AF7F2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Visualization'!$AF$74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C429-4406-A1AE-15A61A7AF7F2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3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3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3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Visualization'!$AF$75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C429-4406-A1AE-15A61A7AF7F2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34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34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34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Visualization'!$AF$77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C429-4406-A1AE-15A61A7AF7F2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Visualization'!$AB$78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tint val="32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tint val="32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tint val="32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Visualization'!$AF$3</c15:sqref>
                        </c15:formulaRef>
                      </c:ext>
                    </c:extLst>
                    <c:strCache>
                      <c:ptCount val="1"/>
                      <c:pt idx="0">
                        <c:v>τxy (in MPa)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'Stress Visualization'!$AF$78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C429-4406-A1AE-15A61A7AF7F2}"/>
                  </c:ext>
                </c:extLst>
              </c15:ser>
            </c15:filteredBarSeries>
          </c:ext>
        </c:extLst>
      </c:barChart>
      <c:catAx>
        <c:axId val="204342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52848"/>
        <c:crosses val="autoZero"/>
        <c:auto val="1"/>
        <c:lblAlgn val="ctr"/>
        <c:lblOffset val="100"/>
        <c:noMultiLvlLbl val="0"/>
      </c:catAx>
      <c:valAx>
        <c:axId val="20435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4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</xdr:colOff>
      <xdr:row>5</xdr:row>
      <xdr:rowOff>129540</xdr:rowOff>
    </xdr:from>
    <xdr:to>
      <xdr:col>8</xdr:col>
      <xdr:colOff>384810</xdr:colOff>
      <xdr:row>20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FB8B5-5D9F-28A3-82C2-F77402F623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483870</xdr:colOff>
      <xdr:row>5</xdr:row>
      <xdr:rowOff>129540</xdr:rowOff>
    </xdr:from>
    <xdr:to>
      <xdr:col>16</xdr:col>
      <xdr:colOff>179070</xdr:colOff>
      <xdr:row>20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8AF205-F1E4-74F9-7535-17EA25F797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255270</xdr:colOff>
      <xdr:row>5</xdr:row>
      <xdr:rowOff>121920</xdr:rowOff>
    </xdr:from>
    <xdr:to>
      <xdr:col>23</xdr:col>
      <xdr:colOff>560070</xdr:colOff>
      <xdr:row>20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E1753A-63B9-ED08-E1F0-EE94A4E70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487680</xdr:colOff>
      <xdr:row>12</xdr:row>
      <xdr:rowOff>144780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3F7D4D-F42E-4A1B-CFBE-8AD6950B4A73}"/>
            </a:ext>
          </a:extLst>
        </xdr:cNvPr>
        <xdr:cNvSpPr txBox="1"/>
      </xdr:nvSpPr>
      <xdr:spPr>
        <a:xfrm>
          <a:off x="6583680" y="2156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15</xdr:row>
      <xdr:rowOff>144780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5E4390-FCF6-4ED8-B91E-F019714F5598}"/>
            </a:ext>
          </a:extLst>
        </xdr:cNvPr>
        <xdr:cNvSpPr txBox="1"/>
      </xdr:nvSpPr>
      <xdr:spPr>
        <a:xfrm>
          <a:off x="7802880" y="21793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18</xdr:row>
      <xdr:rowOff>144780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484EA19-5ABF-4B2C-9863-9E1078D9F23A}"/>
            </a:ext>
          </a:extLst>
        </xdr:cNvPr>
        <xdr:cNvSpPr txBox="1"/>
      </xdr:nvSpPr>
      <xdr:spPr>
        <a:xfrm>
          <a:off x="7802880" y="21793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21</xdr:row>
      <xdr:rowOff>144780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E754B1D-ADB6-4156-ABDA-BB9A678CBFED}"/>
            </a:ext>
          </a:extLst>
        </xdr:cNvPr>
        <xdr:cNvSpPr txBox="1"/>
      </xdr:nvSpPr>
      <xdr:spPr>
        <a:xfrm>
          <a:off x="7802880" y="21793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21</xdr:row>
      <xdr:rowOff>144780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9A36C41-DDC3-44F9-B627-6ABD2C6D73C9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24</xdr:row>
      <xdr:rowOff>144780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9F10863-5A57-4C8A-BAC5-3B1AF149D05C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24</xdr:row>
      <xdr:rowOff>144780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2F8238C-3C30-4528-8745-557F328EC47D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27</xdr:row>
      <xdr:rowOff>144780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50CC4D-21E9-4B10-9CB4-EFFCA45002BC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27</xdr:row>
      <xdr:rowOff>144780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485B692-8E88-4550-8763-61A8F77F6FB7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27</xdr:row>
      <xdr:rowOff>144780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058A71B-4774-498C-B665-3C3822357207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30</xdr:row>
      <xdr:rowOff>144780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B8DBAC2-8017-4F21-B45D-AAFDC6442124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30</xdr:row>
      <xdr:rowOff>144780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9B6C804-27EA-4E1C-85CD-791C0DEB0BDB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30</xdr:row>
      <xdr:rowOff>144780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F23F1C5-B9B2-4B03-A340-831A140F4AFE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33</xdr:row>
      <xdr:rowOff>144780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CE9FAD0-F388-49CD-BB7C-C65030AC9FF9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33</xdr:row>
      <xdr:rowOff>144780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3F45638-2BD8-4041-A5AA-CF91A29EEDF9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33</xdr:row>
      <xdr:rowOff>144780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9D80E87-32DB-42DA-885D-CDB6D318F7CE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36</xdr:row>
      <xdr:rowOff>144780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3D19ED3-8DD4-4965-AF1C-C947544F90D9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36</xdr:row>
      <xdr:rowOff>144780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B259356-F6E2-438D-88A1-0934E8F57447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36</xdr:row>
      <xdr:rowOff>144780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16CD79D-F7B3-4A2E-A4B8-98E473E78596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39</xdr:row>
      <xdr:rowOff>144780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B82FE7-8AF4-42C2-A309-28BD522C317C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39</xdr:row>
      <xdr:rowOff>144780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8B59FC-BB9D-4CCA-A8EC-637501A3FE4B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39</xdr:row>
      <xdr:rowOff>144780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5D2133C-7E94-4AF5-80B3-292679D9C723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42</xdr:row>
      <xdr:rowOff>144780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CE03198-52E5-44A1-A7AD-357F375B3F2C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42</xdr:row>
      <xdr:rowOff>144780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666BCA8-96B7-464E-B94D-7CDB72FB4296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42</xdr:row>
      <xdr:rowOff>144780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7739D4C-8142-414F-B119-FD8F66A0B586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45</xdr:row>
      <xdr:rowOff>144780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F8314AB-FC42-48F9-B290-EE75AC8E5386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45</xdr:row>
      <xdr:rowOff>144780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3ECCC42-8472-4592-BD51-73B2DDD00711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45</xdr:row>
      <xdr:rowOff>144780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B5AA049-17B1-40A2-99CE-6A4DFADF1DC2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48</xdr:row>
      <xdr:rowOff>144780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D51B5B9-0DEF-4ABD-B364-516AE309F963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48</xdr:row>
      <xdr:rowOff>144780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E49F7A7-61F6-4014-A9E0-6CFEBBBFDF57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48</xdr:row>
      <xdr:rowOff>144780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728ECE7-5979-4549-8250-CF4632F9BFCF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51</xdr:row>
      <xdr:rowOff>144780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6F7E6DA-3DB3-4420-AB62-844625785EBC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51</xdr:row>
      <xdr:rowOff>144780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D817AB2-79FB-48D7-829E-EA87C08AA1B3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51</xdr:row>
      <xdr:rowOff>144780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584FCC9-F827-499D-B6A1-C96380CCA29B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54</xdr:row>
      <xdr:rowOff>144780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77629B9-6630-4563-996C-3FBD13C097D8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54</xdr:row>
      <xdr:rowOff>144780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9156DF04-DF94-4A3D-A6B1-FCCB979A048F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54</xdr:row>
      <xdr:rowOff>144780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3D7BAA5-0593-4A24-9863-B4AD0F094C97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57</xdr:row>
      <xdr:rowOff>144780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A039CFB-B09C-471F-87DE-CF0C914BF287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57</xdr:row>
      <xdr:rowOff>144780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CC850EC-76E0-40D0-AE23-C69108CBDC06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57</xdr:row>
      <xdr:rowOff>144780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C412400-E190-40A9-B93E-9FB3F90BABD6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60</xdr:row>
      <xdr:rowOff>144780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3904AE4-5EE9-439F-AEF7-D0B36BB2C562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60</xdr:row>
      <xdr:rowOff>144780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07EA920-760A-4C4E-8A6A-641CD036EA18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60</xdr:row>
      <xdr:rowOff>144780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016D4CD-854F-4AED-BACD-501B7DDEA8BC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63</xdr:row>
      <xdr:rowOff>144780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18C6581-A51F-4C24-9F73-711734451424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63</xdr:row>
      <xdr:rowOff>144780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BE6DDBB-B9FF-4A9C-A112-EC9879FBEFDE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63</xdr:row>
      <xdr:rowOff>144780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22E7CD3-B72A-45DF-8DB1-584B1E55B97D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66</xdr:row>
      <xdr:rowOff>144780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EF1AA97-6B83-455A-928C-E594B0873AD2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66</xdr:row>
      <xdr:rowOff>144780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33095F3-7E58-4779-8EF9-AC45F155A3EC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66</xdr:row>
      <xdr:rowOff>144780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F3C8388-C0A8-4868-8C7A-F28EED62AF2C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69</xdr:row>
      <xdr:rowOff>144780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28E2778-9D2A-4290-8249-D07D10277F5F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69</xdr:row>
      <xdr:rowOff>144780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820E9D29-F217-4494-851F-0E4BA14520EF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69</xdr:row>
      <xdr:rowOff>144780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F15017A-77BF-4DDA-91BF-212FC1DFBCBF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72</xdr:row>
      <xdr:rowOff>144780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958AFB3-C163-416B-9E5F-732011B468CF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72</xdr:row>
      <xdr:rowOff>144780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7D910D8A-D830-47F5-B5CD-08E6473ADD81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72</xdr:row>
      <xdr:rowOff>144780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CF7F544-FA57-46A2-89EC-862F80D9146F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75</xdr:row>
      <xdr:rowOff>144780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9F5EFD5-9E95-4A8E-BC2E-822388706722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75</xdr:row>
      <xdr:rowOff>144780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C412CA37-5490-47BB-957B-52F9CEF07A5F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75</xdr:row>
      <xdr:rowOff>144780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FEA4BDD-06B2-48D7-8B0E-2E3F946D9A1F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78</xdr:row>
      <xdr:rowOff>144780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2CBD162-3230-42DA-83E3-3714EE9184D7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78</xdr:row>
      <xdr:rowOff>144780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6B730AE-C77E-41FE-BF64-150B18CB56A2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78</xdr:row>
      <xdr:rowOff>144780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E512FB1-166B-45CC-B6FC-AE78533DE964}"/>
            </a:ext>
          </a:extLst>
        </xdr:cNvPr>
        <xdr:cNvSpPr txBox="1"/>
      </xdr:nvSpPr>
      <xdr:spPr>
        <a:xfrm>
          <a:off x="9022080" y="32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81</xdr:row>
      <xdr:rowOff>144780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BE630AA-2959-4843-8C2D-8CEA2914CAE5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487680</xdr:colOff>
      <xdr:row>81</xdr:row>
      <xdr:rowOff>144780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68059176-92C0-469C-8C1C-89F77AFD8285}"/>
            </a:ext>
          </a:extLst>
        </xdr:cNvPr>
        <xdr:cNvSpPr txBox="1"/>
      </xdr:nvSpPr>
      <xdr:spPr>
        <a:xfrm>
          <a:off x="9022080" y="3825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12</xdr:row>
      <xdr:rowOff>152401</xdr:rowOff>
    </xdr:from>
    <xdr:to>
      <xdr:col>11</xdr:col>
      <xdr:colOff>129540</xdr:colOff>
      <xdr:row>26</xdr:row>
      <xdr:rowOff>114705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DBC0C0-0A24-61C3-561C-6136F197A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1" y="2423161"/>
          <a:ext cx="6111239" cy="25226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</xdr:colOff>
      <xdr:row>3</xdr:row>
      <xdr:rowOff>121920</xdr:rowOff>
    </xdr:from>
    <xdr:to>
      <xdr:col>15</xdr:col>
      <xdr:colOff>533400</xdr:colOff>
      <xdr:row>17</xdr:row>
      <xdr:rowOff>99011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7A7D9B-D409-596E-C7E3-921BF72DD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" y="487680"/>
          <a:ext cx="8900160" cy="2537411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167640</xdr:colOff>
      <xdr:row>20</xdr:row>
      <xdr:rowOff>15242</xdr:rowOff>
    </xdr:from>
    <xdr:to>
      <xdr:col>15</xdr:col>
      <xdr:colOff>541570</xdr:colOff>
      <xdr:row>33</xdr:row>
      <xdr:rowOff>92779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8973E0-C1D1-F66F-9A2E-1A59F78B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240" y="3680462"/>
          <a:ext cx="8908330" cy="2454977"/>
        </a:xfrm>
        <a:prstGeom prst="rect">
          <a:avLst/>
        </a:prstGeom>
      </xdr:spPr>
    </xdr:pic>
    <xdr:clientData/>
  </xdr:twoCellAnchor>
  <xdr:twoCellAnchor editAs="oneCell">
    <xdr:from>
      <xdr:col>16</xdr:col>
      <xdr:colOff>256416</xdr:colOff>
      <xdr:row>4</xdr:row>
      <xdr:rowOff>106680</xdr:rowOff>
    </xdr:from>
    <xdr:to>
      <xdr:col>19</xdr:col>
      <xdr:colOff>246056</xdr:colOff>
      <xdr:row>26</xdr:row>
      <xdr:rowOff>167640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21E1C2-93EF-1833-A561-5EDDB6669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10016" y="845820"/>
          <a:ext cx="1818440" cy="4084320"/>
        </a:xfrm>
        <a:prstGeom prst="rect">
          <a:avLst/>
        </a:prstGeom>
      </xdr:spPr>
    </xdr:pic>
    <xdr:clientData/>
  </xdr:twoCellAnchor>
  <xdr:twoCellAnchor>
    <xdr:from>
      <xdr:col>5</xdr:col>
      <xdr:colOff>556260</xdr:colOff>
      <xdr:row>1</xdr:row>
      <xdr:rowOff>76200</xdr:rowOff>
    </xdr:from>
    <xdr:to>
      <xdr:col>11</xdr:col>
      <xdr:colOff>236220</xdr:colOff>
      <xdr:row>3</xdr:row>
      <xdr:rowOff>83820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DDBE10-E4A0-8F05-C2F2-1261DBC70E19}"/>
            </a:ext>
          </a:extLst>
        </xdr:cNvPr>
        <xdr:cNvSpPr txBox="1"/>
      </xdr:nvSpPr>
      <xdr:spPr>
        <a:xfrm>
          <a:off x="3604260" y="266700"/>
          <a:ext cx="3337560" cy="37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 u="none"/>
            <a:t>N</a:t>
          </a:r>
          <a:r>
            <a:rPr lang="en-IN" sz="1600" b="1" u="none" baseline="-25000"/>
            <a:t>x </a:t>
          </a:r>
          <a:r>
            <a:rPr lang="en-IN" sz="1600" b="1" u="none"/>
            <a:t>Loading</a:t>
          </a:r>
        </a:p>
        <a:p>
          <a:endParaRPr lang="en-IN" sz="1100"/>
        </a:p>
      </xdr:txBody>
    </xdr:sp>
    <xdr:clientData/>
  </xdr:twoCellAnchor>
  <xdr:twoCellAnchor>
    <xdr:from>
      <xdr:col>5</xdr:col>
      <xdr:colOff>594360</xdr:colOff>
      <xdr:row>17</xdr:row>
      <xdr:rowOff>99060</xdr:rowOff>
    </xdr:from>
    <xdr:to>
      <xdr:col>11</xdr:col>
      <xdr:colOff>274320</xdr:colOff>
      <xdr:row>19</xdr:row>
      <xdr:rowOff>106680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A99903A-5204-45B9-91B5-A450FC2DB3D2}"/>
            </a:ext>
          </a:extLst>
        </xdr:cNvPr>
        <xdr:cNvSpPr txBox="1"/>
      </xdr:nvSpPr>
      <xdr:spPr>
        <a:xfrm>
          <a:off x="3642360" y="3215640"/>
          <a:ext cx="3337560" cy="37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 u="none" baseline="0"/>
            <a:t>M</a:t>
          </a:r>
          <a:r>
            <a:rPr lang="en-IN" sz="1600" b="1" u="none" baseline="-25000"/>
            <a:t>x </a:t>
          </a:r>
          <a:r>
            <a:rPr lang="en-IN" sz="1600" b="1" u="none"/>
            <a:t>Loading</a:t>
          </a:r>
        </a:p>
        <a:p>
          <a:endParaRPr lang="en-IN" sz="1100"/>
        </a:p>
      </xdr:txBody>
    </xdr:sp>
    <xdr:clientData/>
  </xdr:twoCellAnchor>
  <xdr:twoCellAnchor editAs="oneCell">
    <xdr:from>
      <xdr:col>16</xdr:col>
      <xdr:colOff>396241</xdr:colOff>
      <xdr:row>40</xdr:row>
      <xdr:rowOff>108550</xdr:rowOff>
    </xdr:from>
    <xdr:to>
      <xdr:col>19</xdr:col>
      <xdr:colOff>369019</xdr:colOff>
      <xdr:row>64</xdr:row>
      <xdr:rowOff>121920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63F730-A829-EFD0-BCA9-E3FDB97F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49841" y="7438990"/>
          <a:ext cx="1801578" cy="440249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38</xdr:row>
      <xdr:rowOff>56297</xdr:rowOff>
    </xdr:from>
    <xdr:to>
      <xdr:col>16</xdr:col>
      <xdr:colOff>80567</xdr:colOff>
      <xdr:row>52</xdr:row>
      <xdr:rowOff>31171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74AE660-CF7A-70BF-26FB-1059471A4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0100" y="7020977"/>
          <a:ext cx="9034067" cy="2535194"/>
        </a:xfrm>
        <a:prstGeom prst="rect">
          <a:avLst/>
        </a:prstGeom>
      </xdr:spPr>
    </xdr:pic>
    <xdr:clientData/>
  </xdr:twoCellAnchor>
  <xdr:twoCellAnchor editAs="oneCell">
    <xdr:from>
      <xdr:col>1</xdr:col>
      <xdr:colOff>167636</xdr:colOff>
      <xdr:row>55</xdr:row>
      <xdr:rowOff>15240</xdr:rowOff>
    </xdr:from>
    <xdr:to>
      <xdr:col>15</xdr:col>
      <xdr:colOff>509190</xdr:colOff>
      <xdr:row>68</xdr:row>
      <xdr:rowOff>123067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9C6F34-2380-D878-F2C5-FF9496DC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7236" y="10088880"/>
          <a:ext cx="8875954" cy="2485267"/>
        </a:xfrm>
        <a:prstGeom prst="rect">
          <a:avLst/>
        </a:prstGeom>
      </xdr:spPr>
    </xdr:pic>
    <xdr:clientData/>
  </xdr:twoCellAnchor>
  <xdr:twoCellAnchor>
    <xdr:from>
      <xdr:col>6</xdr:col>
      <xdr:colOff>99060</xdr:colOff>
      <xdr:row>52</xdr:row>
      <xdr:rowOff>121920</xdr:rowOff>
    </xdr:from>
    <xdr:to>
      <xdr:col>11</xdr:col>
      <xdr:colOff>388620</xdr:colOff>
      <xdr:row>54</xdr:row>
      <xdr:rowOff>129540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6B7D6A-A26D-44FE-8990-997A29581112}"/>
            </a:ext>
          </a:extLst>
        </xdr:cNvPr>
        <xdr:cNvSpPr txBox="1"/>
      </xdr:nvSpPr>
      <xdr:spPr>
        <a:xfrm>
          <a:off x="3756660" y="9646920"/>
          <a:ext cx="3337560" cy="37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 u="none" baseline="0"/>
            <a:t>M</a:t>
          </a:r>
          <a:r>
            <a:rPr lang="en-IN" sz="1600" b="1" u="none" baseline="-25000"/>
            <a:t>x </a:t>
          </a:r>
          <a:r>
            <a:rPr lang="en-IN" sz="1600" b="1" u="none"/>
            <a:t>Loading</a:t>
          </a:r>
        </a:p>
        <a:p>
          <a:endParaRPr lang="en-IN" sz="1100"/>
        </a:p>
      </xdr:txBody>
    </xdr:sp>
    <xdr:clientData/>
  </xdr:twoCellAnchor>
  <xdr:twoCellAnchor>
    <xdr:from>
      <xdr:col>5</xdr:col>
      <xdr:colOff>579120</xdr:colOff>
      <xdr:row>35</xdr:row>
      <xdr:rowOff>160020</xdr:rowOff>
    </xdr:from>
    <xdr:to>
      <xdr:col>11</xdr:col>
      <xdr:colOff>259080</xdr:colOff>
      <xdr:row>37</xdr:row>
      <xdr:rowOff>167640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0894F52-54EB-48CF-96FC-D17158B8A680}"/>
            </a:ext>
          </a:extLst>
        </xdr:cNvPr>
        <xdr:cNvSpPr txBox="1"/>
      </xdr:nvSpPr>
      <xdr:spPr>
        <a:xfrm>
          <a:off x="3627120" y="6576060"/>
          <a:ext cx="3337560" cy="37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 u="none"/>
            <a:t>N</a:t>
          </a:r>
          <a:r>
            <a:rPr lang="en-IN" sz="1600" b="1" u="none" baseline="-25000"/>
            <a:t>x </a:t>
          </a:r>
          <a:r>
            <a:rPr lang="en-IN" sz="1600" b="1" u="none"/>
            <a:t>Loading</a:t>
          </a:r>
        </a:p>
        <a:p>
          <a:endParaRPr lang="en-IN" sz="1100"/>
        </a:p>
      </xdr:txBody>
    </xdr:sp>
    <xdr:clientData/>
  </xdr:twoCellAnchor>
  <xdr:twoCellAnchor editAs="oneCell">
    <xdr:from>
      <xdr:col>16</xdr:col>
      <xdr:colOff>495300</xdr:colOff>
      <xdr:row>71</xdr:row>
      <xdr:rowOff>154098</xdr:rowOff>
    </xdr:from>
    <xdr:to>
      <xdr:col>22</xdr:col>
      <xdr:colOff>571501</xdr:colOff>
      <xdr:row>99</xdr:row>
      <xdr:rowOff>99768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60BD585-88DE-CFC2-0F45-E6D4ACB1E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48900" y="13161438"/>
          <a:ext cx="3733801" cy="5066310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175260</xdr:colOff>
      <xdr:row>72</xdr:row>
      <xdr:rowOff>167641</xdr:rowOff>
    </xdr:from>
    <xdr:to>
      <xdr:col>16</xdr:col>
      <xdr:colOff>256379</xdr:colOff>
      <xdr:row>86</xdr:row>
      <xdr:rowOff>167640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793A07F-424F-A4A3-FDA8-1569944BF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4860" y="13357861"/>
          <a:ext cx="9225119" cy="2560319"/>
        </a:xfrm>
        <a:prstGeom prst="rect">
          <a:avLst/>
        </a:prstGeom>
      </xdr:spPr>
    </xdr:pic>
    <xdr:clientData/>
  </xdr:twoCellAnchor>
  <xdr:twoCellAnchor editAs="oneCell">
    <xdr:from>
      <xdr:col>1</xdr:col>
      <xdr:colOff>166480</xdr:colOff>
      <xdr:row>89</xdr:row>
      <xdr:rowOff>90415</xdr:rowOff>
    </xdr:from>
    <xdr:to>
      <xdr:col>16</xdr:col>
      <xdr:colOff>419099</xdr:colOff>
      <xdr:row>103</xdr:row>
      <xdr:rowOff>137161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62C872B-7DB8-B11B-878E-91673E8A7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6080" y="16389595"/>
          <a:ext cx="9396619" cy="2607066"/>
        </a:xfrm>
        <a:prstGeom prst="rect">
          <a:avLst/>
        </a:prstGeom>
      </xdr:spPr>
    </xdr:pic>
    <xdr:clientData/>
  </xdr:twoCellAnchor>
  <xdr:twoCellAnchor>
    <xdr:from>
      <xdr:col>6</xdr:col>
      <xdr:colOff>68580</xdr:colOff>
      <xdr:row>87</xdr:row>
      <xdr:rowOff>53340</xdr:rowOff>
    </xdr:from>
    <xdr:to>
      <xdr:col>11</xdr:col>
      <xdr:colOff>358140</xdr:colOff>
      <xdr:row>89</xdr:row>
      <xdr:rowOff>60960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E53C463-2DAA-4C3F-9982-2DC3A6DE6B05}"/>
            </a:ext>
          </a:extLst>
        </xdr:cNvPr>
        <xdr:cNvSpPr txBox="1"/>
      </xdr:nvSpPr>
      <xdr:spPr>
        <a:xfrm>
          <a:off x="3726180" y="15986760"/>
          <a:ext cx="3337560" cy="37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 u="none" baseline="0"/>
            <a:t>M</a:t>
          </a:r>
          <a:r>
            <a:rPr lang="en-IN" sz="1600" b="1" u="none" baseline="-25000"/>
            <a:t>x </a:t>
          </a:r>
          <a:r>
            <a:rPr lang="en-IN" sz="1600" b="1" u="none"/>
            <a:t>Loading</a:t>
          </a:r>
        </a:p>
        <a:p>
          <a:endParaRPr lang="en-IN" sz="1100"/>
        </a:p>
      </xdr:txBody>
    </xdr:sp>
    <xdr:clientData/>
  </xdr:twoCellAnchor>
  <xdr:twoCellAnchor>
    <xdr:from>
      <xdr:col>5</xdr:col>
      <xdr:colOff>601980</xdr:colOff>
      <xdr:row>70</xdr:row>
      <xdr:rowOff>137160</xdr:rowOff>
    </xdr:from>
    <xdr:to>
      <xdr:col>11</xdr:col>
      <xdr:colOff>281940</xdr:colOff>
      <xdr:row>72</xdr:row>
      <xdr:rowOff>144780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2C4C644-7399-432D-805B-7FF3A8757F11}"/>
            </a:ext>
          </a:extLst>
        </xdr:cNvPr>
        <xdr:cNvSpPr txBox="1"/>
      </xdr:nvSpPr>
      <xdr:spPr>
        <a:xfrm>
          <a:off x="3649980" y="12961620"/>
          <a:ext cx="3337560" cy="37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 u="none"/>
            <a:t>N</a:t>
          </a:r>
          <a:r>
            <a:rPr lang="en-IN" sz="1600" b="1" u="none" baseline="-25000"/>
            <a:t>x </a:t>
          </a:r>
          <a:r>
            <a:rPr lang="en-IN" sz="1600" b="1" u="none"/>
            <a:t>Loading</a:t>
          </a:r>
        </a:p>
        <a:p>
          <a:endParaRPr lang="en-IN" sz="1100"/>
        </a:p>
      </xdr:txBody>
    </xdr:sp>
    <xdr:clientData/>
  </xdr:twoCellAnchor>
  <xdr:twoCellAnchor editAs="oneCell">
    <xdr:from>
      <xdr:col>19</xdr:col>
      <xdr:colOff>325707</xdr:colOff>
      <xdr:row>4</xdr:row>
      <xdr:rowOff>70165</xdr:rowOff>
    </xdr:from>
    <xdr:to>
      <xdr:col>22</xdr:col>
      <xdr:colOff>297180</xdr:colOff>
      <xdr:row>27</xdr:row>
      <xdr:rowOff>27443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57D9647-4259-3AB9-3F79-0EFE1C4BC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908107" y="809305"/>
          <a:ext cx="1800273" cy="4163518"/>
        </a:xfrm>
        <a:prstGeom prst="rect">
          <a:avLst/>
        </a:prstGeom>
      </xdr:spPr>
    </xdr:pic>
    <xdr:clientData/>
  </xdr:twoCellAnchor>
  <xdr:twoCellAnchor editAs="oneCell">
    <xdr:from>
      <xdr:col>19</xdr:col>
      <xdr:colOff>533400</xdr:colOff>
      <xdr:row>41</xdr:row>
      <xdr:rowOff>68580</xdr:rowOff>
    </xdr:from>
    <xdr:to>
      <xdr:col>22</xdr:col>
      <xdr:colOff>467160</xdr:colOff>
      <xdr:row>62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B3A900F-1D5C-3A9E-1145-B4186B83C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15800" y="7581900"/>
          <a:ext cx="1762560" cy="388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T32"/>
  <sheetViews>
    <sheetView showGridLines="0" tabSelected="1" topLeftCell="B3" workbookViewId="0">
      <selection activeCell="N21" sqref="N21"/>
    </sheetView>
  </sheetViews>
  <sheetFormatPr defaultRowHeight="14.4" x14ac:dyDescent="0.3"/>
  <cols>
    <col min="2" max="2" width="8.6640625" customWidth="1"/>
  </cols>
  <sheetData>
    <row r="1" spans="2:20" ht="15" thickBot="1" x14ac:dyDescent="0.35"/>
    <row r="2" spans="2:20" x14ac:dyDescent="0.3">
      <c r="B2" s="33" t="s">
        <v>84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5"/>
    </row>
    <row r="3" spans="2:20" x14ac:dyDescent="0.3">
      <c r="B3" s="2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T3" s="21"/>
    </row>
    <row r="4" spans="2:20" x14ac:dyDescent="0.3">
      <c r="B4" s="22"/>
      <c r="C4" s="29" t="s">
        <v>85</v>
      </c>
      <c r="D4" s="29"/>
      <c r="E4" s="29"/>
      <c r="F4" s="29"/>
      <c r="G4" s="29"/>
      <c r="H4" s="29"/>
      <c r="I4" s="29"/>
      <c r="J4" s="29"/>
      <c r="K4" s="29"/>
      <c r="L4" s="29"/>
      <c r="M4" s="4"/>
      <c r="N4" s="3"/>
      <c r="O4" s="29" t="s">
        <v>86</v>
      </c>
      <c r="P4" s="29"/>
      <c r="Q4" s="29"/>
      <c r="R4" s="29"/>
      <c r="S4" s="29"/>
      <c r="T4" s="21"/>
    </row>
    <row r="5" spans="2:20" x14ac:dyDescent="0.3">
      <c r="B5" s="22"/>
      <c r="C5" s="29" t="s">
        <v>22</v>
      </c>
      <c r="D5" s="29"/>
      <c r="E5" s="29"/>
      <c r="F5" s="29"/>
      <c r="G5" s="29"/>
      <c r="J5" s="39" t="s">
        <v>6</v>
      </c>
      <c r="K5" s="40"/>
      <c r="L5" s="41"/>
      <c r="O5" s="29" t="s">
        <v>92</v>
      </c>
      <c r="P5" s="38"/>
      <c r="Q5" s="38"/>
      <c r="R5" s="38"/>
      <c r="S5" s="38"/>
      <c r="T5" s="21"/>
    </row>
    <row r="6" spans="2:20" x14ac:dyDescent="0.3">
      <c r="B6" s="22"/>
      <c r="C6" s="30" t="s">
        <v>3</v>
      </c>
      <c r="D6" s="30"/>
      <c r="E6" s="30"/>
      <c r="F6" s="13"/>
      <c r="G6" s="13"/>
      <c r="J6" s="13" t="s">
        <v>14</v>
      </c>
      <c r="K6" s="12" t="s">
        <v>10</v>
      </c>
      <c r="L6" s="13" t="s">
        <v>11</v>
      </c>
      <c r="O6" s="29" t="s">
        <v>97</v>
      </c>
      <c r="P6" s="29"/>
      <c r="Q6" s="29"/>
      <c r="R6" s="29"/>
      <c r="S6" s="29"/>
      <c r="T6" s="21"/>
    </row>
    <row r="7" spans="2:20" x14ac:dyDescent="0.3">
      <c r="B7" s="22"/>
      <c r="C7" s="14" t="s">
        <v>4</v>
      </c>
      <c r="D7" s="14" t="s">
        <v>5</v>
      </c>
      <c r="E7" s="14" t="s">
        <v>2</v>
      </c>
      <c r="F7" s="14" t="s">
        <v>0</v>
      </c>
      <c r="G7" s="14" t="s">
        <v>1</v>
      </c>
      <c r="J7" s="13">
        <v>1</v>
      </c>
      <c r="K7" s="13">
        <v>0</v>
      </c>
      <c r="L7" s="13">
        <v>1</v>
      </c>
      <c r="O7" s="42" t="s">
        <v>3</v>
      </c>
      <c r="P7" s="43"/>
      <c r="Q7" s="44"/>
      <c r="R7" s="42"/>
      <c r="S7" s="44"/>
      <c r="T7" s="21"/>
    </row>
    <row r="8" spans="2:20" x14ac:dyDescent="0.3">
      <c r="B8" s="22"/>
      <c r="C8" s="13">
        <v>136.5</v>
      </c>
      <c r="D8" s="13">
        <v>10.8</v>
      </c>
      <c r="E8" s="13">
        <v>5.65</v>
      </c>
      <c r="F8" s="13">
        <v>0.24</v>
      </c>
      <c r="G8" s="15">
        <f>(F8*D8)/C8</f>
        <v>1.8989010989010988E-2</v>
      </c>
      <c r="J8" s="13">
        <f>J7+1</f>
        <v>2</v>
      </c>
      <c r="K8" s="13">
        <v>45</v>
      </c>
      <c r="L8" s="13">
        <v>1</v>
      </c>
      <c r="O8" s="14" t="s">
        <v>23</v>
      </c>
      <c r="P8" s="14" t="s">
        <v>24</v>
      </c>
      <c r="Q8" s="14" t="s">
        <v>25</v>
      </c>
      <c r="R8" s="14" t="s">
        <v>26</v>
      </c>
      <c r="S8" s="14" t="s">
        <v>27</v>
      </c>
      <c r="T8" s="21"/>
    </row>
    <row r="9" spans="2:20" x14ac:dyDescent="0.3">
      <c r="B9" s="22"/>
      <c r="C9" s="17"/>
      <c r="G9" s="10"/>
      <c r="J9" s="13">
        <f>J8+1</f>
        <v>3</v>
      </c>
      <c r="K9" s="13">
        <v>-45</v>
      </c>
      <c r="L9" s="13">
        <v>1</v>
      </c>
      <c r="O9" s="15">
        <f>((Calculations_properties!H3*Calculations_properties!I4)-(Calculations_properties!I3*Calculations_properties!H4))/(Calculations_properties!I4*Calculations_properties!F2)</f>
        <v>53.698438481953175</v>
      </c>
      <c r="P9" s="15">
        <f>((Calculations_properties!H3*Calculations_properties!I4)-(Calculations_properties!I3*Calculations_properties!H4))/(Calculations_properties!H3*Calculations_properties!F2)</f>
        <v>53.698438481953168</v>
      </c>
      <c r="Q9" s="15">
        <f>1/(Calculations_properties!V5*Calculations_properties!F2)</f>
        <v>20.670829918503316</v>
      </c>
      <c r="R9" s="15">
        <f>Calculations_properties!I3/Calculations_properties!I4</f>
        <v>0.29889411053315984</v>
      </c>
      <c r="S9" s="15">
        <f>Calculations_properties!H4/Calculations_properties!H3</f>
        <v>0.29889411053316001</v>
      </c>
      <c r="T9" s="21"/>
    </row>
    <row r="10" spans="2:20" x14ac:dyDescent="0.3">
      <c r="B10" s="22"/>
      <c r="C10" s="29" t="s">
        <v>34</v>
      </c>
      <c r="D10" s="29"/>
      <c r="E10" s="29"/>
      <c r="F10" s="29"/>
      <c r="G10" s="29"/>
      <c r="H10" s="29"/>
      <c r="I10" s="3"/>
      <c r="J10" s="13">
        <f t="shared" ref="J10:J30" si="0">J9+1</f>
        <v>4</v>
      </c>
      <c r="K10" s="13">
        <v>90</v>
      </c>
      <c r="L10" s="13">
        <v>1</v>
      </c>
      <c r="O10" s="39" t="s">
        <v>96</v>
      </c>
      <c r="P10" s="40"/>
      <c r="Q10" s="40"/>
      <c r="R10" s="40"/>
      <c r="S10" s="41"/>
      <c r="T10" s="21"/>
    </row>
    <row r="11" spans="2:20" x14ac:dyDescent="0.3">
      <c r="B11" s="22"/>
      <c r="C11" s="38" t="s">
        <v>35</v>
      </c>
      <c r="D11" s="29"/>
      <c r="E11" s="29"/>
      <c r="F11" s="38" t="s">
        <v>36</v>
      </c>
      <c r="G11" s="38"/>
      <c r="H11" s="38"/>
      <c r="I11" s="1"/>
      <c r="J11" s="13">
        <f t="shared" si="0"/>
        <v>5</v>
      </c>
      <c r="K11" s="13">
        <v>90</v>
      </c>
      <c r="L11" s="13">
        <v>1</v>
      </c>
      <c r="O11" s="42" t="s">
        <v>3</v>
      </c>
      <c r="P11" s="43"/>
      <c r="Q11" s="44"/>
      <c r="R11" s="42"/>
      <c r="S11" s="44"/>
      <c r="T11" s="21"/>
    </row>
    <row r="12" spans="2:20" x14ac:dyDescent="0.3">
      <c r="B12" s="22"/>
      <c r="C12" s="14" t="s">
        <v>30</v>
      </c>
      <c r="D12" s="14" t="s">
        <v>29</v>
      </c>
      <c r="E12" s="14" t="s">
        <v>28</v>
      </c>
      <c r="F12" s="14" t="s">
        <v>31</v>
      </c>
      <c r="G12" s="16" t="s">
        <v>32</v>
      </c>
      <c r="H12" s="14" t="s">
        <v>33</v>
      </c>
      <c r="I12" s="8"/>
      <c r="J12" s="13">
        <f t="shared" si="0"/>
        <v>6</v>
      </c>
      <c r="K12" s="13">
        <v>-45</v>
      </c>
      <c r="L12" s="13">
        <v>1</v>
      </c>
      <c r="O12" s="14" t="s">
        <v>90</v>
      </c>
      <c r="P12" s="14" t="s">
        <v>89</v>
      </c>
      <c r="Q12" s="14" t="s">
        <v>87</v>
      </c>
      <c r="R12" s="14" t="s">
        <v>88</v>
      </c>
      <c r="S12" s="14" t="s">
        <v>91</v>
      </c>
      <c r="T12" s="21"/>
    </row>
    <row r="13" spans="2:20" x14ac:dyDescent="0.3">
      <c r="B13" s="22"/>
      <c r="C13" s="15">
        <v>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0"/>
      <c r="J13" s="13">
        <f t="shared" si="0"/>
        <v>7</v>
      </c>
      <c r="K13" s="13">
        <v>45</v>
      </c>
      <c r="L13" s="13">
        <v>1</v>
      </c>
      <c r="O13" s="15">
        <f>12/(Calculations_properties!Q3*Calculations_properties!F2*Calculations_properties!F2*Calculations_properties!F2)</f>
        <v>88.546038770425099</v>
      </c>
      <c r="P13" s="15">
        <f>12/(Calculations_properties!R4*Calculations_properties!F2*Calculations_properties!F2*Calculations_properties!F2)</f>
        <v>22.574515390980142</v>
      </c>
      <c r="Q13" s="15">
        <f>12/(Calculations_properties!S5*Calculations_properties!F2*Calculations_properties!F2*Calculations_properties!F2)</f>
        <v>16.445639016454802</v>
      </c>
      <c r="R13" s="15">
        <f>-Calculations_properties!R3/Calculations_properties!R4</f>
        <v>0.13474479320450403</v>
      </c>
      <c r="S13" s="15">
        <f>-Calculations_properties!Q4/Calculations_properties!Q3</f>
        <v>0.52852154194929568</v>
      </c>
      <c r="T13" s="21"/>
    </row>
    <row r="14" spans="2:20" x14ac:dyDescent="0.3">
      <c r="B14" s="22"/>
      <c r="C14" s="18"/>
      <c r="D14" s="10"/>
      <c r="E14" s="10"/>
      <c r="F14" s="10"/>
      <c r="G14" s="10"/>
      <c r="H14" s="10"/>
      <c r="I14" s="10"/>
      <c r="J14" s="13">
        <f t="shared" si="0"/>
        <v>8</v>
      </c>
      <c r="K14" s="13">
        <v>0</v>
      </c>
      <c r="L14" s="13">
        <v>1</v>
      </c>
      <c r="M14" s="10"/>
      <c r="N14" s="10"/>
      <c r="O14" s="29" t="s">
        <v>106</v>
      </c>
      <c r="P14" s="38"/>
      <c r="Q14" s="38"/>
      <c r="R14" s="38"/>
      <c r="S14" s="38"/>
      <c r="T14" s="21"/>
    </row>
    <row r="15" spans="2:20" x14ac:dyDescent="0.3">
      <c r="B15" s="22"/>
      <c r="C15" s="31" t="s">
        <v>57</v>
      </c>
      <c r="D15" s="31"/>
      <c r="E15" s="31"/>
      <c r="F15" s="31"/>
      <c r="G15" s="31"/>
      <c r="H15" s="10"/>
      <c r="I15" s="10"/>
      <c r="J15" s="13">
        <f t="shared" si="0"/>
        <v>9</v>
      </c>
      <c r="K15" s="13"/>
      <c r="L15" s="13"/>
      <c r="M15" s="10"/>
      <c r="N15" s="10"/>
      <c r="O15" s="29" t="s">
        <v>93</v>
      </c>
      <c r="P15" s="29"/>
      <c r="Q15" s="29"/>
      <c r="R15" s="29"/>
      <c r="S15" s="29"/>
      <c r="T15" s="21"/>
    </row>
    <row r="16" spans="2:20" ht="15.6" x14ac:dyDescent="0.35">
      <c r="B16" s="22"/>
      <c r="C16" s="32" t="s">
        <v>54</v>
      </c>
      <c r="D16" s="32"/>
      <c r="E16" s="32" t="s">
        <v>55</v>
      </c>
      <c r="F16" s="32"/>
      <c r="G16" s="15"/>
      <c r="H16" s="10"/>
      <c r="I16" s="10"/>
      <c r="J16" s="13">
        <f t="shared" si="0"/>
        <v>10</v>
      </c>
      <c r="K16" s="13"/>
      <c r="L16" s="13"/>
      <c r="M16" s="10"/>
      <c r="N16" s="10"/>
      <c r="O16" s="38" t="s">
        <v>94</v>
      </c>
      <c r="P16" s="38"/>
      <c r="Q16" s="45">
        <f>-Calculations_properties!K3/Calculations_properties!H3</f>
        <v>1.2049968451275347E-16</v>
      </c>
      <c r="R16" s="45"/>
      <c r="S16" s="45"/>
      <c r="T16" s="21"/>
    </row>
    <row r="17" spans="2:20" ht="16.8" x14ac:dyDescent="0.35">
      <c r="B17" s="22"/>
      <c r="C17" s="12" t="s">
        <v>58</v>
      </c>
      <c r="D17" s="12" t="s">
        <v>59</v>
      </c>
      <c r="E17" s="12" t="s">
        <v>60</v>
      </c>
      <c r="F17" s="12" t="s">
        <v>61</v>
      </c>
      <c r="G17" s="12" t="s">
        <v>62</v>
      </c>
      <c r="H17" s="10"/>
      <c r="I17" s="10"/>
      <c r="J17" s="13">
        <f t="shared" si="0"/>
        <v>11</v>
      </c>
      <c r="K17" s="13"/>
      <c r="L17" s="13"/>
      <c r="M17" s="10"/>
      <c r="N17" s="10"/>
      <c r="O17" s="38" t="s">
        <v>95</v>
      </c>
      <c r="P17" s="38"/>
      <c r="Q17" s="45">
        <f>-Calculations_properties!L4/Calculations_properties!I4</f>
        <v>3.0124921128188374E-17</v>
      </c>
      <c r="R17" s="45"/>
      <c r="S17" s="45"/>
      <c r="T17" s="21"/>
    </row>
    <row r="18" spans="2:20" x14ac:dyDescent="0.3">
      <c r="B18" s="22"/>
      <c r="C18" s="15">
        <f>1500</f>
        <v>1500</v>
      </c>
      <c r="D18" s="15">
        <f>40</f>
        <v>40</v>
      </c>
      <c r="E18" s="13">
        <f>1500</f>
        <v>1500</v>
      </c>
      <c r="F18" s="15">
        <f>246</f>
        <v>246</v>
      </c>
      <c r="G18" s="15">
        <f>68</f>
        <v>68</v>
      </c>
      <c r="J18" s="13">
        <f t="shared" si="0"/>
        <v>12</v>
      </c>
      <c r="K18" s="13"/>
      <c r="L18" s="13"/>
      <c r="O18" s="13"/>
      <c r="P18" s="11" t="s">
        <v>77</v>
      </c>
      <c r="Q18" s="11"/>
      <c r="R18" s="11" t="s">
        <v>78</v>
      </c>
      <c r="S18" s="11" t="s">
        <v>82</v>
      </c>
      <c r="T18" s="21"/>
    </row>
    <row r="19" spans="2:20" x14ac:dyDescent="0.3">
      <c r="B19" s="22"/>
      <c r="C19" s="18"/>
      <c r="D19" s="10"/>
      <c r="F19" s="10"/>
      <c r="G19" s="10"/>
      <c r="J19" s="13">
        <f t="shared" si="0"/>
        <v>13</v>
      </c>
      <c r="K19" s="13"/>
      <c r="L19" s="13"/>
      <c r="O19" s="13"/>
      <c r="P19" s="12" t="str">
        <f>Failure_Theories!E1</f>
        <v>Tsai-Hill Criterion</v>
      </c>
      <c r="Q19" s="12"/>
      <c r="R19" s="13">
        <f>MATCH(S19,Failure_Theories!F3:F27,0)</f>
        <v>5</v>
      </c>
      <c r="S19" s="13">
        <f>SMALL(Failure_Theories!F3:F27,COUNTIF(Failure_Theories!G3:G27,0)+1)</f>
        <v>1695.1923225983869</v>
      </c>
      <c r="T19" s="21"/>
    </row>
    <row r="20" spans="2:20" x14ac:dyDescent="0.3">
      <c r="B20" s="22"/>
      <c r="C20" s="17"/>
      <c r="J20" s="13">
        <f t="shared" si="0"/>
        <v>14</v>
      </c>
      <c r="K20" s="13"/>
      <c r="L20" s="13"/>
      <c r="O20" s="13"/>
      <c r="P20" s="12" t="str">
        <f>Failure_Theories!G1</f>
        <v>Tsai-Wu Criterion</v>
      </c>
      <c r="Q20" s="12"/>
      <c r="R20" s="13">
        <f>MATCH(S20,Failure_Theories!K3:K28,0)</f>
        <v>5</v>
      </c>
      <c r="S20" s="13">
        <f>SMALL(Failure_Theories!K3:K27,COUNTIF(Failure_Theories!K3:K27,0)+1)</f>
        <v>1636.5342530064711</v>
      </c>
      <c r="T20" s="21"/>
    </row>
    <row r="21" spans="2:20" x14ac:dyDescent="0.3">
      <c r="B21" s="22"/>
      <c r="C21" s="17"/>
      <c r="J21" s="13">
        <f t="shared" si="0"/>
        <v>15</v>
      </c>
      <c r="K21" s="13"/>
      <c r="L21" s="13"/>
      <c r="R21" s="36"/>
      <c r="S21" s="36"/>
      <c r="T21" s="37"/>
    </row>
    <row r="22" spans="2:20" x14ac:dyDescent="0.3">
      <c r="B22" s="22"/>
      <c r="C22" s="18"/>
      <c r="D22" s="10"/>
      <c r="F22" s="10"/>
      <c r="G22" s="10"/>
      <c r="J22" s="13">
        <f t="shared" si="0"/>
        <v>16</v>
      </c>
      <c r="K22" s="13"/>
      <c r="L22" s="13"/>
      <c r="T22" s="21"/>
    </row>
    <row r="23" spans="2:20" x14ac:dyDescent="0.3">
      <c r="B23" s="22"/>
      <c r="C23" s="17"/>
      <c r="D23" s="1" t="s">
        <v>7</v>
      </c>
      <c r="E23" s="28" t="s">
        <v>21</v>
      </c>
      <c r="F23" s="28"/>
      <c r="G23" s="28"/>
      <c r="H23" s="28"/>
      <c r="J23" s="13">
        <f t="shared" si="0"/>
        <v>17</v>
      </c>
      <c r="K23" s="13"/>
      <c r="L23" s="13"/>
      <c r="T23" s="21"/>
    </row>
    <row r="24" spans="2:20" x14ac:dyDescent="0.3">
      <c r="B24" s="22"/>
      <c r="C24" s="17"/>
      <c r="D24" s="1" t="s">
        <v>8</v>
      </c>
      <c r="E24" s="28" t="s">
        <v>9</v>
      </c>
      <c r="F24" s="28"/>
      <c r="G24" s="28"/>
      <c r="H24" s="28"/>
      <c r="J24" s="13">
        <f t="shared" si="0"/>
        <v>18</v>
      </c>
      <c r="K24" s="13"/>
      <c r="L24" s="13"/>
      <c r="Q24" s="10"/>
      <c r="T24" s="21"/>
    </row>
    <row r="25" spans="2:20" x14ac:dyDescent="0.3">
      <c r="B25" s="22"/>
      <c r="C25" s="17"/>
      <c r="J25" s="13">
        <f t="shared" si="0"/>
        <v>19</v>
      </c>
      <c r="K25" s="13"/>
      <c r="L25" s="13"/>
      <c r="T25" s="21"/>
    </row>
    <row r="26" spans="2:20" x14ac:dyDescent="0.3">
      <c r="B26" s="22"/>
      <c r="C26" s="17"/>
      <c r="J26" s="13">
        <f t="shared" si="0"/>
        <v>20</v>
      </c>
      <c r="K26" s="13"/>
      <c r="L26" s="13"/>
      <c r="T26" s="21"/>
    </row>
    <row r="27" spans="2:20" x14ac:dyDescent="0.3">
      <c r="B27" s="22"/>
      <c r="C27" s="17"/>
      <c r="J27" s="13">
        <f t="shared" si="0"/>
        <v>21</v>
      </c>
      <c r="K27" s="13"/>
      <c r="L27" s="13"/>
      <c r="T27" s="21"/>
    </row>
    <row r="28" spans="2:20" x14ac:dyDescent="0.3">
      <c r="B28" s="22"/>
      <c r="C28" s="17"/>
      <c r="J28" s="13">
        <f t="shared" si="0"/>
        <v>22</v>
      </c>
      <c r="K28" s="13"/>
      <c r="L28" s="13"/>
      <c r="T28" s="21"/>
    </row>
    <row r="29" spans="2:20" x14ac:dyDescent="0.3">
      <c r="B29" s="22"/>
      <c r="C29" s="17"/>
      <c r="J29" s="13">
        <f t="shared" si="0"/>
        <v>23</v>
      </c>
      <c r="K29" s="13"/>
      <c r="L29" s="13"/>
      <c r="T29" s="21"/>
    </row>
    <row r="30" spans="2:20" x14ac:dyDescent="0.3">
      <c r="B30" s="22"/>
      <c r="C30" s="17"/>
      <c r="J30" s="13">
        <f t="shared" si="0"/>
        <v>24</v>
      </c>
      <c r="K30" s="13"/>
      <c r="L30" s="13"/>
      <c r="T30" s="21"/>
    </row>
    <row r="31" spans="2:20" x14ac:dyDescent="0.3">
      <c r="B31" s="22"/>
      <c r="C31" s="19"/>
      <c r="D31" s="20"/>
      <c r="E31" s="20"/>
      <c r="F31" s="20"/>
      <c r="G31" s="20"/>
      <c r="H31" s="20"/>
      <c r="I31" s="20"/>
      <c r="J31" s="13">
        <f>J30+1</f>
        <v>25</v>
      </c>
      <c r="K31" s="13"/>
      <c r="L31" s="13"/>
      <c r="T31" s="21"/>
    </row>
    <row r="32" spans="2:20" ht="15" thickBot="1" x14ac:dyDescent="0.35"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</row>
  </sheetData>
  <mergeCells count="28">
    <mergeCell ref="Q16:S16"/>
    <mergeCell ref="Q17:S17"/>
    <mergeCell ref="O11:Q11"/>
    <mergeCell ref="R7:S7"/>
    <mergeCell ref="R11:S11"/>
    <mergeCell ref="O4:S4"/>
    <mergeCell ref="C4:L4"/>
    <mergeCell ref="B2:T2"/>
    <mergeCell ref="R21:T21"/>
    <mergeCell ref="C10:H10"/>
    <mergeCell ref="C11:E11"/>
    <mergeCell ref="F11:H11"/>
    <mergeCell ref="J5:L5"/>
    <mergeCell ref="O6:S6"/>
    <mergeCell ref="O10:S10"/>
    <mergeCell ref="O5:S5"/>
    <mergeCell ref="O14:S14"/>
    <mergeCell ref="O15:S15"/>
    <mergeCell ref="O16:P16"/>
    <mergeCell ref="O17:P17"/>
    <mergeCell ref="O7:Q7"/>
    <mergeCell ref="E23:H23"/>
    <mergeCell ref="E24:H24"/>
    <mergeCell ref="C5:G5"/>
    <mergeCell ref="C6:E6"/>
    <mergeCell ref="C15:G15"/>
    <mergeCell ref="C16:D16"/>
    <mergeCell ref="E16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54D7-2089-4AA5-AEEB-EB696FEF5A9A}">
  <dimension ref="B1:AF78"/>
  <sheetViews>
    <sheetView showGridLines="0" workbookViewId="0">
      <selection activeCell="P24" sqref="P24"/>
    </sheetView>
  </sheetViews>
  <sheetFormatPr defaultRowHeight="14.4" x14ac:dyDescent="0.3"/>
  <cols>
    <col min="1" max="1" width="1.88671875" customWidth="1"/>
    <col min="7" max="7" width="8.88671875" customWidth="1"/>
    <col min="30" max="30" width="10.33203125" style="10" customWidth="1"/>
    <col min="31" max="31" width="10.33203125" customWidth="1"/>
    <col min="32" max="32" width="10.109375" customWidth="1"/>
  </cols>
  <sheetData>
    <row r="1" spans="2:32" ht="15" thickBot="1" x14ac:dyDescent="0.35"/>
    <row r="2" spans="2:32" x14ac:dyDescent="0.3">
      <c r="B2" s="47" t="s">
        <v>102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9"/>
    </row>
    <row r="3" spans="2:32" x14ac:dyDescent="0.3"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2"/>
      <c r="AB3" s="4" t="s">
        <v>78</v>
      </c>
      <c r="AC3" s="4" t="s">
        <v>98</v>
      </c>
      <c r="AD3" s="27" t="s">
        <v>99</v>
      </c>
      <c r="AE3" s="4" t="s">
        <v>100</v>
      </c>
      <c r="AF3" s="4" t="s">
        <v>101</v>
      </c>
    </row>
    <row r="4" spans="2:32" x14ac:dyDescent="0.3"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2"/>
      <c r="AB4" s="36">
        <f>Calculations_properties!A8</f>
        <v>1</v>
      </c>
      <c r="AC4" s="36">
        <f>Calculations_Strains!D10</f>
        <v>-3.5</v>
      </c>
      <c r="AD4" s="46">
        <f>'Calculations Stress'!F3</f>
        <v>0.31738969381003984</v>
      </c>
      <c r="AE4" s="36">
        <f>'Calculations Stress'!F4</f>
        <v>-1.4873998726838381E-3</v>
      </c>
      <c r="AF4" s="36">
        <f>'Calculations Stress'!F5</f>
        <v>9.7048707131278875E-17</v>
      </c>
    </row>
    <row r="5" spans="2:32" x14ac:dyDescent="0.3">
      <c r="B5" s="22"/>
      <c r="X5" s="21"/>
      <c r="AB5" s="36"/>
      <c r="AC5" s="36"/>
      <c r="AD5" s="46"/>
      <c r="AE5" s="36"/>
      <c r="AF5" s="36"/>
    </row>
    <row r="6" spans="2:32" x14ac:dyDescent="0.3">
      <c r="B6" s="22"/>
      <c r="X6" s="21"/>
      <c r="AB6" s="36"/>
      <c r="AC6" s="36"/>
      <c r="AD6" s="46"/>
      <c r="AE6" s="36"/>
      <c r="AF6" s="36"/>
    </row>
    <row r="7" spans="2:32" x14ac:dyDescent="0.3">
      <c r="B7" s="22"/>
      <c r="X7" s="21"/>
      <c r="AB7" s="36">
        <f>Calculations_properties!A11</f>
        <v>2</v>
      </c>
      <c r="AC7" s="36">
        <f>Calculations_Strains!D13</f>
        <v>-2.5</v>
      </c>
      <c r="AD7" s="46">
        <f>'Calculations Stress'!F6</f>
        <v>7.9583252167048521E-2</v>
      </c>
      <c r="AE7" s="36">
        <f>'Calculations Stress'!F7</f>
        <v>4.5416747832949453E-2</v>
      </c>
      <c r="AF7" s="36">
        <f>'Calculations Stress'!F8</f>
        <v>5.1521799008419841E-2</v>
      </c>
    </row>
    <row r="8" spans="2:32" x14ac:dyDescent="0.3">
      <c r="B8" s="22"/>
      <c r="X8" s="21"/>
      <c r="AB8" s="36"/>
      <c r="AC8" s="36"/>
      <c r="AD8" s="46"/>
      <c r="AE8" s="36"/>
      <c r="AF8" s="36"/>
    </row>
    <row r="9" spans="2:32" x14ac:dyDescent="0.3">
      <c r="B9" s="22"/>
      <c r="X9" s="21"/>
      <c r="AB9" s="36"/>
      <c r="AC9" s="36"/>
      <c r="AD9" s="46"/>
      <c r="AE9" s="36"/>
      <c r="AF9" s="36"/>
    </row>
    <row r="10" spans="2:32" x14ac:dyDescent="0.3">
      <c r="B10" s="22"/>
      <c r="X10" s="21"/>
      <c r="AB10" s="36">
        <f>Calculations_properties!A14</f>
        <v>3</v>
      </c>
      <c r="AC10" s="36">
        <f>Calculations_Strains!D16</f>
        <v>-1.5</v>
      </c>
      <c r="AD10" s="46">
        <f>'Calculations Stress'!F9</f>
        <v>7.9583252167048757E-2</v>
      </c>
      <c r="AE10" s="36">
        <f>'Calculations Stress'!F10</f>
        <v>4.5416747832949085E-2</v>
      </c>
      <c r="AF10" s="36">
        <f>'Calculations Stress'!F11</f>
        <v>-5.1521799008419605E-2</v>
      </c>
    </row>
    <row r="11" spans="2:32" x14ac:dyDescent="0.3">
      <c r="B11" s="22"/>
      <c r="X11" s="21"/>
      <c r="AB11" s="36"/>
      <c r="AC11" s="36"/>
      <c r="AD11" s="46"/>
      <c r="AE11" s="36"/>
      <c r="AF11" s="36"/>
    </row>
    <row r="12" spans="2:32" x14ac:dyDescent="0.3">
      <c r="B12" s="22"/>
      <c r="X12" s="21"/>
      <c r="AB12" s="36"/>
      <c r="AC12" s="36"/>
      <c r="AD12" s="46"/>
      <c r="AE12" s="36"/>
      <c r="AF12" s="36"/>
    </row>
    <row r="13" spans="2:32" x14ac:dyDescent="0.3">
      <c r="B13" s="22"/>
      <c r="X13" s="21"/>
      <c r="AB13" s="36">
        <f>Calculations_properties!A17</f>
        <v>4</v>
      </c>
      <c r="AC13" s="36">
        <f>Calculations_Strains!D19</f>
        <v>-0.5</v>
      </c>
      <c r="AD13" s="46">
        <f>'Calculations Stress'!F12</f>
        <v>2.3443801855843008E-2</v>
      </c>
      <c r="AE13" s="36">
        <f>'Calculations Stress'!F13</f>
        <v>-8.934609579321387E-2</v>
      </c>
      <c r="AF13" s="36">
        <f>'Calculations Stress'!F14</f>
        <v>9.3373953121678574E-18</v>
      </c>
    </row>
    <row r="14" spans="2:32" x14ac:dyDescent="0.3">
      <c r="B14" s="22"/>
      <c r="X14" s="21"/>
      <c r="AB14" s="36"/>
      <c r="AC14" s="36"/>
      <c r="AD14" s="46"/>
      <c r="AE14" s="36"/>
      <c r="AF14" s="36"/>
    </row>
    <row r="15" spans="2:32" x14ac:dyDescent="0.3">
      <c r="B15" s="22"/>
      <c r="X15" s="21"/>
      <c r="AB15" s="36"/>
      <c r="AC15" s="36"/>
      <c r="AD15" s="46"/>
      <c r="AE15" s="36"/>
      <c r="AF15" s="36"/>
    </row>
    <row r="16" spans="2:32" x14ac:dyDescent="0.3">
      <c r="B16" s="22"/>
      <c r="X16" s="21"/>
      <c r="AB16" s="36">
        <f>Calculations_properties!A20</f>
        <v>5</v>
      </c>
      <c r="AC16" s="36">
        <f>Calculations_Strains!D22</f>
        <v>0.5</v>
      </c>
      <c r="AD16" s="46">
        <f>'Calculations Stress'!F15</f>
        <v>2.344380185584333E-2</v>
      </c>
      <c r="AE16" s="36">
        <f>'Calculations Stress'!F16</f>
        <v>-8.9346095793216479E-2</v>
      </c>
      <c r="AF16" s="36">
        <f>'Calculations Stress'!F17</f>
        <v>-1.8294286480211099E-17</v>
      </c>
    </row>
    <row r="17" spans="2:32" x14ac:dyDescent="0.3">
      <c r="B17" s="22"/>
      <c r="X17" s="21"/>
      <c r="AB17" s="36"/>
      <c r="AC17" s="36"/>
      <c r="AD17" s="46"/>
      <c r="AE17" s="36"/>
      <c r="AF17" s="36"/>
    </row>
    <row r="18" spans="2:32" x14ac:dyDescent="0.3">
      <c r="B18" s="22"/>
      <c r="X18" s="21"/>
      <c r="AB18" s="36"/>
      <c r="AC18" s="36"/>
      <c r="AD18" s="46"/>
      <c r="AE18" s="36"/>
      <c r="AF18" s="36"/>
    </row>
    <row r="19" spans="2:32" x14ac:dyDescent="0.3">
      <c r="B19" s="22"/>
      <c r="X19" s="21"/>
      <c r="AB19" s="36">
        <f>Calculations_properties!A23</f>
        <v>6</v>
      </c>
      <c r="AC19" s="36">
        <f>Calculations_Strains!D25</f>
        <v>1.5</v>
      </c>
      <c r="AD19" s="46">
        <f>'Calculations Stress'!F18</f>
        <v>7.9583252167051852E-2</v>
      </c>
      <c r="AE19" s="36">
        <f>'Calculations Stress'!F19</f>
        <v>4.5416747832950327E-2</v>
      </c>
      <c r="AF19" s="36">
        <f>'Calculations Stress'!F20</f>
        <v>-5.1521799008421541E-2</v>
      </c>
    </row>
    <row r="20" spans="2:32" x14ac:dyDescent="0.3">
      <c r="B20" s="22"/>
      <c r="X20" s="21"/>
      <c r="AB20" s="36"/>
      <c r="AC20" s="36"/>
      <c r="AD20" s="46"/>
      <c r="AE20" s="36"/>
      <c r="AF20" s="36"/>
    </row>
    <row r="21" spans="2:32" x14ac:dyDescent="0.3">
      <c r="B21" s="22"/>
      <c r="X21" s="21"/>
      <c r="AB21" s="36"/>
      <c r="AC21" s="36"/>
      <c r="AD21" s="46"/>
      <c r="AE21" s="36"/>
      <c r="AF21" s="36"/>
    </row>
    <row r="22" spans="2:32" ht="15" thickBot="1" x14ac:dyDescent="0.35"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/>
      <c r="AB22" s="36">
        <f>Calculations_properties!A26</f>
        <v>7</v>
      </c>
      <c r="AC22" s="36">
        <f>Calculations_Strains!D28</f>
        <v>2.5</v>
      </c>
      <c r="AD22" s="46">
        <f>'Calculations Stress'!F21</f>
        <v>7.9583252167052115E-2</v>
      </c>
      <c r="AE22" s="36">
        <f>'Calculations Stress'!F22</f>
        <v>4.5416747832949952E-2</v>
      </c>
      <c r="AF22" s="36">
        <f>'Calculations Stress'!F23</f>
        <v>5.1521799008421292E-2</v>
      </c>
    </row>
    <row r="23" spans="2:32" x14ac:dyDescent="0.3">
      <c r="AB23" s="36"/>
      <c r="AC23" s="36"/>
      <c r="AD23" s="46"/>
      <c r="AE23" s="36"/>
      <c r="AF23" s="36"/>
    </row>
    <row r="24" spans="2:32" x14ac:dyDescent="0.3">
      <c r="AB24" s="36"/>
      <c r="AC24" s="36"/>
      <c r="AD24" s="46"/>
      <c r="AE24" s="36"/>
      <c r="AF24" s="36"/>
    </row>
    <row r="25" spans="2:32" x14ac:dyDescent="0.3">
      <c r="AB25" s="36">
        <f>Calculations_properties!A29</f>
        <v>8</v>
      </c>
      <c r="AC25" s="36">
        <f>Calculations_Strains!D31</f>
        <v>3.5</v>
      </c>
      <c r="AD25" s="46">
        <f>'Calculations Stress'!F24</f>
        <v>0.31738969381007265</v>
      </c>
      <c r="AE25" s="36">
        <f>'Calculations Stress'!F25</f>
        <v>-1.4873998726847148E-3</v>
      </c>
      <c r="AF25" s="36">
        <f>'Calculations Stress'!F26</f>
        <v>-9.6373065415372791E-17</v>
      </c>
    </row>
    <row r="26" spans="2:32" x14ac:dyDescent="0.3">
      <c r="AB26" s="36"/>
      <c r="AC26" s="36"/>
      <c r="AD26" s="46"/>
      <c r="AE26" s="36"/>
      <c r="AF26" s="36"/>
    </row>
    <row r="27" spans="2:32" x14ac:dyDescent="0.3">
      <c r="AB27" s="36"/>
      <c r="AC27" s="36"/>
      <c r="AD27" s="46"/>
      <c r="AE27" s="36"/>
      <c r="AF27" s="36"/>
    </row>
    <row r="28" spans="2:32" x14ac:dyDescent="0.3">
      <c r="AB28" s="36">
        <f>Calculations_properties!A32</f>
        <v>9</v>
      </c>
      <c r="AC28" s="36">
        <f>Calculations_Strains!D34</f>
        <v>0</v>
      </c>
      <c r="AD28" s="46">
        <f>'Calculations Stress'!F27</f>
        <v>0</v>
      </c>
      <c r="AE28" s="36">
        <f>'Calculations Stress'!F28</f>
        <v>0</v>
      </c>
      <c r="AF28" s="36">
        <f>'Calculations Stress'!F29</f>
        <v>0</v>
      </c>
    </row>
    <row r="29" spans="2:32" x14ac:dyDescent="0.3">
      <c r="AB29" s="36"/>
      <c r="AC29" s="36"/>
      <c r="AD29" s="46"/>
      <c r="AE29" s="36"/>
      <c r="AF29" s="36"/>
    </row>
    <row r="30" spans="2:32" x14ac:dyDescent="0.3">
      <c r="AB30" s="36"/>
      <c r="AC30" s="36"/>
      <c r="AD30" s="46"/>
      <c r="AE30" s="36"/>
      <c r="AF30" s="36"/>
    </row>
    <row r="31" spans="2:32" x14ac:dyDescent="0.3">
      <c r="AB31" s="36">
        <f>Calculations_properties!A35</f>
        <v>10</v>
      </c>
      <c r="AC31" s="36">
        <f>Calculations_Strains!D37</f>
        <v>0</v>
      </c>
      <c r="AD31" s="46">
        <f>'Calculations Stress'!F30</f>
        <v>0</v>
      </c>
      <c r="AE31" s="36">
        <f>'Calculations Stress'!F31</f>
        <v>0</v>
      </c>
      <c r="AF31" s="36">
        <f>'Calculations Stress'!F32</f>
        <v>0</v>
      </c>
    </row>
    <row r="32" spans="2:32" x14ac:dyDescent="0.3">
      <c r="AB32" s="36"/>
      <c r="AC32" s="36"/>
      <c r="AD32" s="46"/>
      <c r="AE32" s="36"/>
      <c r="AF32" s="36"/>
    </row>
    <row r="33" spans="28:32" x14ac:dyDescent="0.3">
      <c r="AB33" s="36"/>
      <c r="AC33" s="36"/>
      <c r="AD33" s="46"/>
      <c r="AE33" s="36"/>
      <c r="AF33" s="36"/>
    </row>
    <row r="34" spans="28:32" x14ac:dyDescent="0.3">
      <c r="AB34" s="36">
        <f>Calculations_properties!A38</f>
        <v>11</v>
      </c>
      <c r="AC34" s="36">
        <f>Calculations_Strains!D40</f>
        <v>0</v>
      </c>
      <c r="AD34" s="46">
        <f>'Calculations Stress'!F33</f>
        <v>0</v>
      </c>
      <c r="AE34" s="36">
        <f>'Calculations Stress'!F34</f>
        <v>0</v>
      </c>
      <c r="AF34" s="36">
        <f>'Calculations Stress'!F35</f>
        <v>0</v>
      </c>
    </row>
    <row r="35" spans="28:32" x14ac:dyDescent="0.3">
      <c r="AB35" s="36"/>
      <c r="AC35" s="36"/>
      <c r="AD35" s="46"/>
      <c r="AE35" s="36"/>
      <c r="AF35" s="36"/>
    </row>
    <row r="36" spans="28:32" x14ac:dyDescent="0.3">
      <c r="AB36" s="36"/>
      <c r="AC36" s="36"/>
      <c r="AD36" s="46"/>
      <c r="AE36" s="36"/>
      <c r="AF36" s="36"/>
    </row>
    <row r="37" spans="28:32" x14ac:dyDescent="0.3">
      <c r="AB37" s="36">
        <f>Calculations_properties!A41</f>
        <v>12</v>
      </c>
      <c r="AC37" s="36">
        <f>Calculations_Strains!D43</f>
        <v>0</v>
      </c>
      <c r="AD37" s="46">
        <f>'Calculations Stress'!F36</f>
        <v>0</v>
      </c>
      <c r="AE37" s="36">
        <f>'Calculations Stress'!F37</f>
        <v>0</v>
      </c>
      <c r="AF37" s="36">
        <f>'Calculations Stress'!F38</f>
        <v>0</v>
      </c>
    </row>
    <row r="38" spans="28:32" x14ac:dyDescent="0.3">
      <c r="AB38" s="36"/>
      <c r="AC38" s="36"/>
      <c r="AD38" s="46"/>
      <c r="AE38" s="36"/>
      <c r="AF38" s="36"/>
    </row>
    <row r="39" spans="28:32" x14ac:dyDescent="0.3">
      <c r="AB39" s="36"/>
      <c r="AC39" s="36"/>
      <c r="AD39" s="46"/>
      <c r="AE39" s="36"/>
      <c r="AF39" s="36"/>
    </row>
    <row r="40" spans="28:32" x14ac:dyDescent="0.3">
      <c r="AB40" s="36">
        <f>Calculations_properties!A44</f>
        <v>13</v>
      </c>
      <c r="AC40" s="36">
        <f>Calculations_Strains!D46</f>
        <v>0</v>
      </c>
      <c r="AD40" s="46">
        <f>'Calculations Stress'!F39</f>
        <v>0</v>
      </c>
      <c r="AE40" s="36">
        <f>'Calculations Stress'!F40</f>
        <v>0</v>
      </c>
      <c r="AF40" s="36">
        <f>'Calculations Stress'!F41</f>
        <v>0</v>
      </c>
    </row>
    <row r="41" spans="28:32" x14ac:dyDescent="0.3">
      <c r="AB41" s="36"/>
      <c r="AC41" s="36"/>
      <c r="AD41" s="46"/>
      <c r="AE41" s="36"/>
      <c r="AF41" s="36"/>
    </row>
    <row r="42" spans="28:32" x14ac:dyDescent="0.3">
      <c r="AB42" s="36"/>
      <c r="AC42" s="36"/>
      <c r="AD42" s="46"/>
      <c r="AE42" s="36"/>
      <c r="AF42" s="36"/>
    </row>
    <row r="43" spans="28:32" x14ac:dyDescent="0.3">
      <c r="AB43" s="36">
        <f>Calculations_properties!A47</f>
        <v>14</v>
      </c>
      <c r="AC43" s="36">
        <f>Calculations_Strains!D49</f>
        <v>0</v>
      </c>
      <c r="AD43" s="46">
        <f>'Calculations Stress'!F42</f>
        <v>0</v>
      </c>
      <c r="AE43" s="36">
        <f>'Calculations Stress'!F43</f>
        <v>0</v>
      </c>
      <c r="AF43" s="36">
        <f>'Calculations Stress'!F44</f>
        <v>0</v>
      </c>
    </row>
    <row r="44" spans="28:32" x14ac:dyDescent="0.3">
      <c r="AB44" s="36"/>
      <c r="AC44" s="36"/>
      <c r="AD44" s="46"/>
      <c r="AE44" s="36"/>
      <c r="AF44" s="36"/>
    </row>
    <row r="45" spans="28:32" x14ac:dyDescent="0.3">
      <c r="AB45" s="36"/>
      <c r="AC45" s="36"/>
      <c r="AD45" s="46"/>
      <c r="AE45" s="36"/>
      <c r="AF45" s="36"/>
    </row>
    <row r="46" spans="28:32" x14ac:dyDescent="0.3">
      <c r="AB46" s="36">
        <f>Calculations_properties!A50</f>
        <v>15</v>
      </c>
      <c r="AC46" s="36">
        <f>Calculations_Strains!D52</f>
        <v>0</v>
      </c>
      <c r="AD46" s="46">
        <f>'Calculations Stress'!F45</f>
        <v>0</v>
      </c>
      <c r="AE46" s="36">
        <f>'Calculations Stress'!F46</f>
        <v>0</v>
      </c>
      <c r="AF46" s="36">
        <f>'Calculations Stress'!F47</f>
        <v>0</v>
      </c>
    </row>
    <row r="47" spans="28:32" x14ac:dyDescent="0.3">
      <c r="AB47" s="36"/>
      <c r="AC47" s="36"/>
      <c r="AD47" s="46"/>
      <c r="AE47" s="36"/>
      <c r="AF47" s="36"/>
    </row>
    <row r="48" spans="28:32" x14ac:dyDescent="0.3">
      <c r="AB48" s="36"/>
      <c r="AC48" s="36"/>
      <c r="AD48" s="46"/>
      <c r="AE48" s="36"/>
      <c r="AF48" s="36"/>
    </row>
    <row r="49" spans="28:32" x14ac:dyDescent="0.3">
      <c r="AB49" s="36">
        <f>Calculations_properties!A53</f>
        <v>16</v>
      </c>
      <c r="AC49" s="36">
        <f>Calculations_Strains!D55</f>
        <v>0</v>
      </c>
      <c r="AD49" s="46">
        <f>'Calculations Stress'!F48</f>
        <v>0</v>
      </c>
      <c r="AE49" s="36">
        <f>'Calculations Stress'!F49</f>
        <v>0</v>
      </c>
      <c r="AF49" s="36">
        <f>'Calculations Stress'!F50</f>
        <v>0</v>
      </c>
    </row>
    <row r="50" spans="28:32" x14ac:dyDescent="0.3">
      <c r="AB50" s="36"/>
      <c r="AC50" s="36"/>
      <c r="AD50" s="46"/>
      <c r="AE50" s="36"/>
      <c r="AF50" s="36"/>
    </row>
    <row r="51" spans="28:32" x14ac:dyDescent="0.3">
      <c r="AB51" s="36"/>
      <c r="AC51" s="36"/>
      <c r="AD51" s="46"/>
      <c r="AE51" s="36"/>
      <c r="AF51" s="36"/>
    </row>
    <row r="52" spans="28:32" x14ac:dyDescent="0.3">
      <c r="AB52" s="36">
        <f>Calculations_properties!A56</f>
        <v>17</v>
      </c>
      <c r="AC52" s="36">
        <f>Calculations_Strains!D58</f>
        <v>0</v>
      </c>
      <c r="AD52" s="46">
        <f>'Calculations Stress'!F51</f>
        <v>0</v>
      </c>
      <c r="AE52" s="36">
        <f>'Calculations Stress'!F52</f>
        <v>0</v>
      </c>
      <c r="AF52" s="36">
        <f>'Calculations Stress'!F53</f>
        <v>0</v>
      </c>
    </row>
    <row r="53" spans="28:32" x14ac:dyDescent="0.3">
      <c r="AB53" s="36"/>
      <c r="AC53" s="36"/>
      <c r="AD53" s="46"/>
      <c r="AE53" s="36"/>
      <c r="AF53" s="36"/>
    </row>
    <row r="54" spans="28:32" x14ac:dyDescent="0.3">
      <c r="AB54" s="36"/>
      <c r="AC54" s="36"/>
      <c r="AD54" s="46"/>
      <c r="AE54" s="36"/>
      <c r="AF54" s="36"/>
    </row>
    <row r="55" spans="28:32" x14ac:dyDescent="0.3">
      <c r="AB55" s="36">
        <f>Calculations_properties!A59</f>
        <v>18</v>
      </c>
      <c r="AC55" s="36">
        <f>Calculations_Strains!D61</f>
        <v>0</v>
      </c>
      <c r="AD55" s="46">
        <f>'Calculations Stress'!F54</f>
        <v>0</v>
      </c>
      <c r="AE55" s="36">
        <f>'Calculations Stress'!F55</f>
        <v>0</v>
      </c>
      <c r="AF55" s="36">
        <f>'Calculations Stress'!F56</f>
        <v>0</v>
      </c>
    </row>
    <row r="56" spans="28:32" x14ac:dyDescent="0.3">
      <c r="AB56" s="36"/>
      <c r="AC56" s="36"/>
      <c r="AD56" s="46"/>
      <c r="AE56" s="36"/>
      <c r="AF56" s="36"/>
    </row>
    <row r="57" spans="28:32" x14ac:dyDescent="0.3">
      <c r="AB57" s="36"/>
      <c r="AC57" s="36"/>
      <c r="AD57" s="46"/>
      <c r="AE57" s="36"/>
      <c r="AF57" s="36"/>
    </row>
    <row r="58" spans="28:32" x14ac:dyDescent="0.3">
      <c r="AB58" s="36">
        <f>Calculations_properties!A62</f>
        <v>19</v>
      </c>
      <c r="AC58" s="36">
        <f>Calculations_Strains!D64</f>
        <v>0</v>
      </c>
      <c r="AD58" s="46">
        <f>'Calculations Stress'!F57</f>
        <v>0</v>
      </c>
      <c r="AE58" s="36">
        <f>'Calculations Stress'!F58</f>
        <v>0</v>
      </c>
      <c r="AF58" s="36">
        <f>'Calculations Stress'!F59</f>
        <v>0</v>
      </c>
    </row>
    <row r="59" spans="28:32" x14ac:dyDescent="0.3">
      <c r="AB59" s="36"/>
      <c r="AC59" s="36"/>
      <c r="AD59" s="46"/>
      <c r="AE59" s="36"/>
      <c r="AF59" s="36"/>
    </row>
    <row r="60" spans="28:32" x14ac:dyDescent="0.3">
      <c r="AB60" s="36"/>
      <c r="AC60" s="36"/>
      <c r="AD60" s="46"/>
      <c r="AE60" s="36"/>
      <c r="AF60" s="36"/>
    </row>
    <row r="61" spans="28:32" x14ac:dyDescent="0.3">
      <c r="AB61" s="36">
        <f>Calculations_properties!A65</f>
        <v>20</v>
      </c>
      <c r="AC61" s="36">
        <f>Calculations_Strains!D67</f>
        <v>0</v>
      </c>
      <c r="AD61" s="46">
        <f>'Calculations Stress'!F60</f>
        <v>0</v>
      </c>
      <c r="AE61" s="36">
        <f>'Calculations Stress'!F61</f>
        <v>0</v>
      </c>
      <c r="AF61" s="36">
        <f>'Calculations Stress'!F62</f>
        <v>0</v>
      </c>
    </row>
    <row r="62" spans="28:32" x14ac:dyDescent="0.3">
      <c r="AB62" s="36"/>
      <c r="AC62" s="36"/>
      <c r="AD62" s="46"/>
      <c r="AE62" s="36"/>
      <c r="AF62" s="36"/>
    </row>
    <row r="63" spans="28:32" x14ac:dyDescent="0.3">
      <c r="AB63" s="36"/>
      <c r="AC63" s="36"/>
      <c r="AD63" s="46"/>
      <c r="AE63" s="36"/>
      <c r="AF63" s="36"/>
    </row>
    <row r="64" spans="28:32" x14ac:dyDescent="0.3">
      <c r="AB64" s="36">
        <f>Calculations_properties!A68</f>
        <v>21</v>
      </c>
      <c r="AC64" s="36">
        <f>Calculations_Strains!D70</f>
        <v>0</v>
      </c>
      <c r="AD64" s="46">
        <f>'Calculations Stress'!F63</f>
        <v>0</v>
      </c>
      <c r="AE64" s="36">
        <f>'Calculations Stress'!F64</f>
        <v>0</v>
      </c>
      <c r="AF64" s="36">
        <f>'Calculations Stress'!F65</f>
        <v>0</v>
      </c>
    </row>
    <row r="65" spans="28:32" x14ac:dyDescent="0.3">
      <c r="AB65" s="36"/>
      <c r="AC65" s="36"/>
      <c r="AD65" s="46"/>
      <c r="AE65" s="36"/>
      <c r="AF65" s="36"/>
    </row>
    <row r="66" spans="28:32" x14ac:dyDescent="0.3">
      <c r="AB66" s="36"/>
      <c r="AC66" s="36"/>
      <c r="AD66" s="46"/>
      <c r="AE66" s="36"/>
      <c r="AF66" s="36"/>
    </row>
    <row r="67" spans="28:32" x14ac:dyDescent="0.3">
      <c r="AB67" s="36">
        <f>Calculations_properties!A71</f>
        <v>22</v>
      </c>
      <c r="AC67" s="36">
        <f>Calculations_Strains!D73</f>
        <v>0</v>
      </c>
      <c r="AD67" s="46">
        <f>'Calculations Stress'!F66</f>
        <v>0</v>
      </c>
      <c r="AE67" s="36">
        <f>'Calculations Stress'!F67</f>
        <v>0</v>
      </c>
      <c r="AF67" s="36">
        <f>'Calculations Stress'!F68</f>
        <v>0</v>
      </c>
    </row>
    <row r="68" spans="28:32" x14ac:dyDescent="0.3">
      <c r="AB68" s="36"/>
      <c r="AC68" s="36"/>
      <c r="AD68" s="46"/>
      <c r="AE68" s="36"/>
      <c r="AF68" s="36"/>
    </row>
    <row r="69" spans="28:32" x14ac:dyDescent="0.3">
      <c r="AB69" s="36"/>
      <c r="AC69" s="36"/>
      <c r="AD69" s="46"/>
      <c r="AE69" s="36"/>
      <c r="AF69" s="36"/>
    </row>
    <row r="70" spans="28:32" x14ac:dyDescent="0.3">
      <c r="AB70" s="36">
        <f>Calculations_properties!A74</f>
        <v>23</v>
      </c>
      <c r="AC70" s="36">
        <f>Calculations_Strains!D76</f>
        <v>0</v>
      </c>
      <c r="AD70" s="46">
        <f>'Calculations Stress'!F69</f>
        <v>0</v>
      </c>
      <c r="AE70" s="36">
        <f>'Calculations Stress'!F70</f>
        <v>0</v>
      </c>
      <c r="AF70" s="36">
        <f>'Calculations Stress'!F71</f>
        <v>0</v>
      </c>
    </row>
    <row r="71" spans="28:32" x14ac:dyDescent="0.3">
      <c r="AB71" s="36"/>
      <c r="AC71" s="36"/>
      <c r="AD71" s="46"/>
      <c r="AE71" s="36"/>
      <c r="AF71" s="36"/>
    </row>
    <row r="72" spans="28:32" x14ac:dyDescent="0.3">
      <c r="AB72" s="36"/>
      <c r="AC72" s="36"/>
      <c r="AD72" s="46"/>
      <c r="AE72" s="36"/>
      <c r="AF72" s="36"/>
    </row>
    <row r="73" spans="28:32" x14ac:dyDescent="0.3">
      <c r="AB73" s="36">
        <f>Calculations_properties!A77</f>
        <v>24</v>
      </c>
      <c r="AC73" s="36">
        <f>Calculations_Strains!D79</f>
        <v>0</v>
      </c>
      <c r="AD73" s="46">
        <f>'Calculations Stress'!F72</f>
        <v>0</v>
      </c>
      <c r="AE73" s="36">
        <f>'Calculations Stress'!F73</f>
        <v>0</v>
      </c>
      <c r="AF73" s="36">
        <f>'Calculations Stress'!F74</f>
        <v>0</v>
      </c>
    </row>
    <row r="74" spans="28:32" x14ac:dyDescent="0.3">
      <c r="AB74" s="36"/>
      <c r="AC74" s="36"/>
      <c r="AD74" s="46"/>
      <c r="AE74" s="36"/>
      <c r="AF74" s="36"/>
    </row>
    <row r="75" spans="28:32" x14ac:dyDescent="0.3">
      <c r="AB75" s="36"/>
      <c r="AC75" s="36"/>
      <c r="AD75" s="46"/>
      <c r="AE75" s="36"/>
      <c r="AF75" s="36"/>
    </row>
    <row r="76" spans="28:32" x14ac:dyDescent="0.3">
      <c r="AB76" s="36">
        <f>Calculations_properties!A80</f>
        <v>25</v>
      </c>
      <c r="AC76" s="36">
        <f>Calculations_Strains!D82</f>
        <v>0</v>
      </c>
      <c r="AD76" s="46">
        <f>'Calculations Stress'!F75</f>
        <v>0</v>
      </c>
      <c r="AE76" s="36">
        <f>'Calculations Stress'!F76</f>
        <v>0</v>
      </c>
      <c r="AF76" s="36">
        <f>'Calculations Stress'!F77</f>
        <v>0</v>
      </c>
    </row>
    <row r="77" spans="28:32" x14ac:dyDescent="0.3">
      <c r="AB77" s="36"/>
      <c r="AC77" s="36"/>
      <c r="AD77" s="46"/>
      <c r="AE77" s="36"/>
      <c r="AF77" s="36"/>
    </row>
    <row r="78" spans="28:32" x14ac:dyDescent="0.3">
      <c r="AB78" s="36"/>
      <c r="AC78" s="36"/>
      <c r="AD78" s="46"/>
      <c r="AE78" s="36"/>
      <c r="AF78" s="36"/>
    </row>
  </sheetData>
  <mergeCells count="126">
    <mergeCell ref="B2:X4"/>
    <mergeCell ref="AF58:AF60"/>
    <mergeCell ref="AF61:AF63"/>
    <mergeCell ref="AF64:AF66"/>
    <mergeCell ref="AF67:AF69"/>
    <mergeCell ref="AF70:AF72"/>
    <mergeCell ref="AF73:AF75"/>
    <mergeCell ref="AF40:AF42"/>
    <mergeCell ref="AF43:AF45"/>
    <mergeCell ref="AF46:AF48"/>
    <mergeCell ref="AF49:AF51"/>
    <mergeCell ref="AF52:AF54"/>
    <mergeCell ref="AF55:AF57"/>
    <mergeCell ref="AF22:AF24"/>
    <mergeCell ref="AF25:AF27"/>
    <mergeCell ref="AF28:AF30"/>
    <mergeCell ref="AF31:AF33"/>
    <mergeCell ref="AF34:AF36"/>
    <mergeCell ref="AF37:AF39"/>
    <mergeCell ref="AF4:AF6"/>
    <mergeCell ref="AF7:AF9"/>
    <mergeCell ref="AF10:AF12"/>
    <mergeCell ref="AF13:AF15"/>
    <mergeCell ref="AC22:AC24"/>
    <mergeCell ref="AF16:AF18"/>
    <mergeCell ref="AF19:AF21"/>
    <mergeCell ref="AE67:AE69"/>
    <mergeCell ref="AE70:AE72"/>
    <mergeCell ref="AE73:AE75"/>
    <mergeCell ref="AE76:AE78"/>
    <mergeCell ref="AE49:AE51"/>
    <mergeCell ref="AE52:AE54"/>
    <mergeCell ref="AE55:AE57"/>
    <mergeCell ref="AE58:AE60"/>
    <mergeCell ref="AE61:AE63"/>
    <mergeCell ref="AE64:AE66"/>
    <mergeCell ref="AE31:AE33"/>
    <mergeCell ref="AE34:AE36"/>
    <mergeCell ref="AE37:AE39"/>
    <mergeCell ref="AE40:AE42"/>
    <mergeCell ref="AE43:AE45"/>
    <mergeCell ref="AE46:AE48"/>
    <mergeCell ref="AF76:AF78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D67:AD69"/>
    <mergeCell ref="AD70:AD72"/>
    <mergeCell ref="AD73:AD75"/>
    <mergeCell ref="AD76:AD78"/>
    <mergeCell ref="AC4:AC6"/>
    <mergeCell ref="AC7:AC9"/>
    <mergeCell ref="AC10:AC12"/>
    <mergeCell ref="AC13:AC15"/>
    <mergeCell ref="AC16:AC18"/>
    <mergeCell ref="AC19:AC21"/>
    <mergeCell ref="AC76:AC78"/>
    <mergeCell ref="AC58:AC60"/>
    <mergeCell ref="AC61:AC63"/>
    <mergeCell ref="AC64:AC66"/>
    <mergeCell ref="AC67:AC69"/>
    <mergeCell ref="AC70:AC72"/>
    <mergeCell ref="AC73:AC75"/>
    <mergeCell ref="AC40:AC42"/>
    <mergeCell ref="AC43:AC45"/>
    <mergeCell ref="AC46:AC48"/>
    <mergeCell ref="AC25:AC27"/>
    <mergeCell ref="AC28:AC30"/>
    <mergeCell ref="AC31:AC33"/>
    <mergeCell ref="AC34:AC36"/>
    <mergeCell ref="AB67:AB69"/>
    <mergeCell ref="AB70:AB72"/>
    <mergeCell ref="AB73:AB75"/>
    <mergeCell ref="AB76:AB78"/>
    <mergeCell ref="AB43:AB45"/>
    <mergeCell ref="AB46:AB48"/>
    <mergeCell ref="AB49:AB51"/>
    <mergeCell ref="AB52:AB54"/>
    <mergeCell ref="AB55:AB57"/>
    <mergeCell ref="AB58:AB60"/>
    <mergeCell ref="AB34:AB36"/>
    <mergeCell ref="AB37:AB39"/>
    <mergeCell ref="AB40:AB42"/>
    <mergeCell ref="AD58:AD60"/>
    <mergeCell ref="AD61:AD63"/>
    <mergeCell ref="AD64:AD66"/>
    <mergeCell ref="AD46:AD48"/>
    <mergeCell ref="AD49:AD51"/>
    <mergeCell ref="AD52:AD54"/>
    <mergeCell ref="AD55:AD57"/>
    <mergeCell ref="AB61:AB63"/>
    <mergeCell ref="AB64:AB66"/>
    <mergeCell ref="AC49:AC51"/>
    <mergeCell ref="AC52:AC54"/>
    <mergeCell ref="AC55:AC57"/>
    <mergeCell ref="AC37:AC39"/>
    <mergeCell ref="AB4:AB6"/>
    <mergeCell ref="AB7:AB9"/>
    <mergeCell ref="AB10:AB12"/>
    <mergeCell ref="AB13:AB15"/>
    <mergeCell ref="AB16:AB18"/>
    <mergeCell ref="AB19:AB21"/>
    <mergeCell ref="AB22:AB24"/>
    <mergeCell ref="AD40:AD42"/>
    <mergeCell ref="AD43:AD45"/>
    <mergeCell ref="AD22:AD24"/>
    <mergeCell ref="AD25:AD27"/>
    <mergeCell ref="AD28:AD30"/>
    <mergeCell ref="AD31:AD33"/>
    <mergeCell ref="AD34:AD36"/>
    <mergeCell ref="AD37:AD39"/>
    <mergeCell ref="AD4:AD6"/>
    <mergeCell ref="AD7:AD9"/>
    <mergeCell ref="AD10:AD12"/>
    <mergeCell ref="AD13:AD15"/>
    <mergeCell ref="AD16:AD18"/>
    <mergeCell ref="AD19:AD21"/>
    <mergeCell ref="AB25:AB27"/>
    <mergeCell ref="AB28:AB30"/>
    <mergeCell ref="AB31:AB3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FA76-53D0-4F6C-A527-BF17FC5C875B}">
  <sheetPr codeName="Sheet2"/>
  <dimension ref="A1:AD105"/>
  <sheetViews>
    <sheetView topLeftCell="N1" workbookViewId="0">
      <selection activeCell="M19" sqref="M19:M20"/>
    </sheetView>
  </sheetViews>
  <sheetFormatPr defaultRowHeight="14.4" x14ac:dyDescent="0.3"/>
  <sheetData>
    <row r="1" spans="1:30" x14ac:dyDescent="0.3">
      <c r="A1" s="68" t="s">
        <v>12</v>
      </c>
      <c r="B1" s="68"/>
      <c r="C1" s="68"/>
    </row>
    <row r="2" spans="1:30" ht="16.2" x14ac:dyDescent="0.3">
      <c r="A2" s="10">
        <f>Input!C8/(1-(Input!F8*Input!G8))</f>
        <v>137.1249280236259</v>
      </c>
      <c r="B2" s="10">
        <f>(Input!F8*Input!D8)/(1-(Input!F8*Input!G8))</f>
        <v>2.6038667651079734</v>
      </c>
      <c r="C2" s="10">
        <v>0</v>
      </c>
      <c r="E2" s="4" t="s">
        <v>17</v>
      </c>
      <c r="F2">
        <f>SUM(C8:C82)</f>
        <v>8</v>
      </c>
      <c r="H2" s="68" t="s">
        <v>18</v>
      </c>
      <c r="I2" s="68"/>
      <c r="J2" s="68"/>
      <c r="K2" s="68" t="s">
        <v>19</v>
      </c>
      <c r="L2" s="68"/>
      <c r="M2" s="68"/>
      <c r="N2" s="68" t="s">
        <v>20</v>
      </c>
      <c r="O2" s="68"/>
      <c r="P2" s="68"/>
      <c r="Q2" s="68" t="s">
        <v>104</v>
      </c>
      <c r="R2" s="68"/>
      <c r="S2" s="68"/>
      <c r="T2" s="68" t="s">
        <v>105</v>
      </c>
      <c r="U2" s="68"/>
      <c r="V2" s="68"/>
    </row>
    <row r="3" spans="1:30" x14ac:dyDescent="0.3">
      <c r="A3" s="10">
        <f>B2</f>
        <v>2.6038667651079734</v>
      </c>
      <c r="B3" s="10">
        <f>Input!D8/(1-(Input!F8*Input!G8))</f>
        <v>10.849444854616557</v>
      </c>
      <c r="C3" s="10">
        <v>0</v>
      </c>
      <c r="H3" s="2">
        <f t="array" ref="H3:J5">V8:X10+V11:X13+V14:X16+V17:X19+V20:X22+V23:X25+V26:X28+V29:X31+V32:X34+V35:X37+V38:X40+V41:X43+V44:X46+V47:X49+V50:X52+V53:X55+V56:X58+V59:X61+V62:X64+V65:X67+V68:X70+V71:X73+V74:X76+V77:X79+V80:X82</f>
        <v>471.73085216494326</v>
      </c>
      <c r="I3" s="2">
        <v>140.99757346889021</v>
      </c>
      <c r="J3" s="2">
        <v>0</v>
      </c>
      <c r="K3" s="2">
        <f t="array" ref="K3:M5">Y8:AA10+Y11:AA13+Y14:AA16+Y17:AA19+Y20:AA22+Y23:AA25+Y26:AA28+Y29:AA31+Y32:AA34+Y35:AA37+Y38:AA40+Y41:AA43+Y44:AA46+Y47:AA49+Y50:AA52+Y53:AA55+Y56:AA58+Y59:AA61+Y62:AA64+Y65:AA67+Y68:AA70+Y71:AA73+Y74:AA76+Y77:AA79+Y80:AA82</f>
        <v>-5.6843418860808015E-14</v>
      </c>
      <c r="L3" s="2">
        <v>-3.5527136788005009E-15</v>
      </c>
      <c r="M3" s="2">
        <v>0</v>
      </c>
      <c r="N3" s="2">
        <f t="array" ref="N3:P5">AB8:AD10+AB11:AD13+AB14:AD16+AB17:AD19+AB20:AD22+AB23:AD25+AB26:AD28+AB29:AD31+AB32:AD34+AB35:AD37+AB38:AD40+AB41:AD43+AB44:AD46+AB47:AD49+AB50:AD52+AB53:AD55+AB56:AD58+AB59:AD61+AB62:AD64+AB65:AD67+AB68:AD70+AB71:AD73+AB74:AD76+AB77:AD79+AB80:AD82</f>
        <v>4151.370315589169</v>
      </c>
      <c r="O3" s="2">
        <v>631.82041915272146</v>
      </c>
      <c r="P3" s="2">
        <v>252.55096633801861</v>
      </c>
      <c r="Q3" s="5">
        <f t="array" ref="Q3:S5">MINVERSE(N3:P5)</f>
        <v>2.646928120722241E-4</v>
      </c>
      <c r="R3" s="5">
        <v>-1.3989585317930695E-4</v>
      </c>
      <c r="S3" s="5">
        <v>-4.1373138834049636E-5</v>
      </c>
      <c r="T3">
        <f t="array" ref="T3:V5">MINVERSE(H3:J5)</f>
        <v>2.3278144306190514E-3</v>
      </c>
      <c r="U3">
        <v>-6.9577002372613527E-4</v>
      </c>
      <c r="V3">
        <v>5.9791302292573055E-20</v>
      </c>
    </row>
    <row r="4" spans="1:30" x14ac:dyDescent="0.3">
      <c r="A4" s="10">
        <v>0</v>
      </c>
      <c r="B4" s="10">
        <v>0</v>
      </c>
      <c r="C4" s="10">
        <f>Input!E8</f>
        <v>5.65</v>
      </c>
      <c r="H4" s="2">
        <v>140.99757346889032</v>
      </c>
      <c r="I4" s="2">
        <v>471.7308521649432</v>
      </c>
      <c r="J4" s="2">
        <v>1.4210854715202004E-14</v>
      </c>
      <c r="K4" s="2">
        <v>-3.5527136788005009E-15</v>
      </c>
      <c r="L4" s="2">
        <v>-1.4210854715202004E-14</v>
      </c>
      <c r="M4" s="2">
        <v>0</v>
      </c>
      <c r="N4" s="2">
        <v>631.82041915272191</v>
      </c>
      <c r="O4" s="2">
        <v>1120.7587195329452</v>
      </c>
      <c r="P4" s="2">
        <v>252.55096633801864</v>
      </c>
      <c r="Q4" s="5">
        <v>-1.3989585317930703E-4</v>
      </c>
      <c r="R4" s="5">
        <v>1.0382282673215067E-3</v>
      </c>
      <c r="S4" s="5">
        <v>-2.9781840855051155E-4</v>
      </c>
      <c r="T4">
        <v>-6.9577002372613571E-4</v>
      </c>
      <c r="U4">
        <v>2.3278144306190518E-3</v>
      </c>
      <c r="V4">
        <v>-2.0004175453948833E-19</v>
      </c>
    </row>
    <row r="5" spans="1:30" x14ac:dyDescent="0.3">
      <c r="H5" s="2">
        <v>0</v>
      </c>
      <c r="I5" s="2">
        <v>1.4210854715202004E-14</v>
      </c>
      <c r="J5" s="2">
        <v>165.36663934802652</v>
      </c>
      <c r="K5" s="2">
        <v>0</v>
      </c>
      <c r="L5" s="2">
        <v>0</v>
      </c>
      <c r="M5" s="2">
        <v>-3.5527136788005009E-15</v>
      </c>
      <c r="N5" s="2">
        <v>252.55096633801875</v>
      </c>
      <c r="O5" s="2">
        <v>252.55096633801861</v>
      </c>
      <c r="P5" s="2">
        <v>761.78877050811479</v>
      </c>
      <c r="Q5" s="5">
        <v>-4.1373138834049656E-5</v>
      </c>
      <c r="R5" s="5">
        <v>-2.9781840855051155E-4</v>
      </c>
      <c r="S5" s="5">
        <v>1.4251498513708977E-3</v>
      </c>
      <c r="T5">
        <v>5.9791302292573104E-20</v>
      </c>
      <c r="U5">
        <v>-2.0004175453948836E-19</v>
      </c>
      <c r="V5">
        <v>6.0471689086903724E-3</v>
      </c>
    </row>
    <row r="7" spans="1:30" ht="16.2" x14ac:dyDescent="0.3">
      <c r="A7" s="7" t="s">
        <v>14</v>
      </c>
      <c r="B7" s="6" t="s">
        <v>16</v>
      </c>
      <c r="C7" s="6" t="s">
        <v>11</v>
      </c>
      <c r="D7" s="6" t="s">
        <v>15</v>
      </c>
      <c r="E7" s="68" t="s">
        <v>63</v>
      </c>
      <c r="F7" s="68"/>
      <c r="G7" s="68"/>
      <c r="H7" s="68" t="s">
        <v>64</v>
      </c>
      <c r="I7" s="68"/>
      <c r="J7" s="68"/>
      <c r="K7" s="68" t="s">
        <v>65</v>
      </c>
      <c r="L7" s="68"/>
      <c r="M7" s="68"/>
      <c r="N7" s="68" t="s">
        <v>66</v>
      </c>
      <c r="O7" s="68"/>
      <c r="P7" s="68"/>
      <c r="Q7" s="68" t="s">
        <v>13</v>
      </c>
      <c r="R7" s="68"/>
      <c r="S7" s="68"/>
      <c r="T7" s="3" t="s">
        <v>40</v>
      </c>
      <c r="U7" s="3" t="s">
        <v>41</v>
      </c>
      <c r="V7" s="68" t="s">
        <v>67</v>
      </c>
      <c r="W7" s="68"/>
      <c r="X7" s="68"/>
      <c r="Y7" s="68" t="s">
        <v>68</v>
      </c>
      <c r="Z7" s="68"/>
      <c r="AA7" s="68"/>
      <c r="AB7" s="68" t="s">
        <v>69</v>
      </c>
      <c r="AC7" s="68"/>
      <c r="AD7" s="68"/>
    </row>
    <row r="8" spans="1:30" x14ac:dyDescent="0.3">
      <c r="A8" s="69">
        <f>Input!J7</f>
        <v>1</v>
      </c>
      <c r="B8" s="69">
        <f>Input!K7</f>
        <v>0</v>
      </c>
      <c r="C8" s="69">
        <f>Input!L7</f>
        <v>1</v>
      </c>
      <c r="D8" s="70">
        <f>RADIANS($B8)</f>
        <v>0</v>
      </c>
      <c r="E8" s="2">
        <f>(COS(D8))^2</f>
        <v>1</v>
      </c>
      <c r="F8" s="2">
        <f>(SIN(D8))^2</f>
        <v>0</v>
      </c>
      <c r="G8" s="2">
        <f>2*(SIN(D8))*(COS(D8))</f>
        <v>0</v>
      </c>
      <c r="H8" s="2">
        <f>(COS(D8))^2</f>
        <v>1</v>
      </c>
      <c r="I8" s="2">
        <f>(SIN(D8))^2</f>
        <v>0</v>
      </c>
      <c r="J8" s="2">
        <f>1*(SIN(D8))*(COS(D8))</f>
        <v>0</v>
      </c>
      <c r="K8" s="2">
        <f t="array" ref="K8:M10">MINVERSE(E8:G10)</f>
        <v>1</v>
      </c>
      <c r="L8" s="2">
        <v>0</v>
      </c>
      <c r="M8" s="2">
        <v>0</v>
      </c>
      <c r="N8" s="2">
        <f t="array" ref="N8:P10">MINVERSE(H8:J10)</f>
        <v>1</v>
      </c>
      <c r="O8" s="2">
        <v>0</v>
      </c>
      <c r="P8" s="2">
        <v>0</v>
      </c>
      <c r="Q8" s="2">
        <f t="array" ref="Q8:S10">MMULT(MMULT(K8:M10,$A$2:$C$4),H8:J10)</f>
        <v>137.1249280236259</v>
      </c>
      <c r="R8" s="2">
        <v>2.6038667651079734</v>
      </c>
      <c r="S8" s="2">
        <v>0</v>
      </c>
      <c r="T8" s="36">
        <f>IF(C8=0,0,U8+C8)</f>
        <v>-3</v>
      </c>
      <c r="U8" s="36">
        <f>IF(C8=0,0,(-1*F2/2))</f>
        <v>-4</v>
      </c>
      <c r="V8" s="2">
        <f t="shared" ref="V8:X10" si="0">($T$8-$U$8)*Q8</f>
        <v>137.1249280236259</v>
      </c>
      <c r="W8" s="2">
        <f t="shared" si="0"/>
        <v>2.6038667651079734</v>
      </c>
      <c r="X8" s="2">
        <f t="shared" si="0"/>
        <v>0</v>
      </c>
      <c r="Y8" s="2">
        <f t="shared" ref="Y8:AA10" si="1">($T$8^2-$U$8^2)*Q8/2</f>
        <v>-479.93724808269064</v>
      </c>
      <c r="Z8" s="2">
        <f t="shared" si="1"/>
        <v>-9.113533677877907</v>
      </c>
      <c r="AA8" s="2">
        <f t="shared" si="1"/>
        <v>0</v>
      </c>
      <c r="AB8" s="2">
        <f t="shared" ref="AB8:AD10" si="2">($T$8^3-$U$8^3)*Q8/3</f>
        <v>1691.2074456247194</v>
      </c>
      <c r="AC8" s="2">
        <f t="shared" si="2"/>
        <v>32.114356769665001</v>
      </c>
      <c r="AD8" s="2">
        <f t="shared" si="2"/>
        <v>0</v>
      </c>
    </row>
    <row r="9" spans="1:30" x14ac:dyDescent="0.3">
      <c r="A9" s="69"/>
      <c r="B9" s="69"/>
      <c r="C9" s="69"/>
      <c r="D9" s="70"/>
      <c r="E9" s="2">
        <f>(SIN(D8))^2</f>
        <v>0</v>
      </c>
      <c r="F9" s="2">
        <f>(COS(D8))^2</f>
        <v>1</v>
      </c>
      <c r="G9" s="2">
        <f>-2*(SIN(D8))*(COS(D8))</f>
        <v>0</v>
      </c>
      <c r="H9" s="2">
        <f>(SIN(D8))^2</f>
        <v>0</v>
      </c>
      <c r="I9" s="2">
        <f>(COS(D8))^2</f>
        <v>1</v>
      </c>
      <c r="J9" s="2">
        <f>-1*(SIN(D8))*(COS(D8))</f>
        <v>0</v>
      </c>
      <c r="K9" s="2">
        <v>0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2.6038667651079734</v>
      </c>
      <c r="R9" s="2">
        <v>10.849444854616557</v>
      </c>
      <c r="S9" s="2">
        <v>0</v>
      </c>
      <c r="T9" s="36"/>
      <c r="U9" s="36"/>
      <c r="V9" s="2">
        <f t="shared" si="0"/>
        <v>2.6038667651079734</v>
      </c>
      <c r="W9" s="2">
        <f t="shared" si="0"/>
        <v>10.849444854616557</v>
      </c>
      <c r="X9" s="2">
        <f t="shared" si="0"/>
        <v>0</v>
      </c>
      <c r="Y9" s="2">
        <f t="shared" si="1"/>
        <v>-9.113533677877907</v>
      </c>
      <c r="Z9" s="2">
        <f t="shared" si="1"/>
        <v>-37.973056991157947</v>
      </c>
      <c r="AA9" s="2">
        <f t="shared" si="1"/>
        <v>0</v>
      </c>
      <c r="AB9" s="2">
        <f t="shared" si="2"/>
        <v>32.114356769665001</v>
      </c>
      <c r="AC9" s="2">
        <f t="shared" si="2"/>
        <v>133.8098198736042</v>
      </c>
      <c r="AD9" s="2">
        <f t="shared" si="2"/>
        <v>0</v>
      </c>
    </row>
    <row r="10" spans="1:30" x14ac:dyDescent="0.3">
      <c r="A10" s="69"/>
      <c r="B10" s="69"/>
      <c r="C10" s="69"/>
      <c r="D10" s="70"/>
      <c r="E10" s="2">
        <f>-1*(SIN(D8))*(COS(D8))</f>
        <v>0</v>
      </c>
      <c r="F10" s="2">
        <f>1*(SIN(D8))*(COS(D8))</f>
        <v>0</v>
      </c>
      <c r="G10" s="2">
        <f>E8-F8</f>
        <v>1</v>
      </c>
      <c r="H10" s="2">
        <f>-2*(SIN(D8))*(COS(D8))</f>
        <v>0</v>
      </c>
      <c r="I10" s="2">
        <f>2*(SIN(D8))*(COS(D8))</f>
        <v>0</v>
      </c>
      <c r="J10" s="2">
        <f>H8-I8</f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5.65</v>
      </c>
      <c r="T10" s="36"/>
      <c r="U10" s="36"/>
      <c r="V10" s="2">
        <f t="shared" si="0"/>
        <v>0</v>
      </c>
      <c r="W10" s="2">
        <f t="shared" si="0"/>
        <v>0</v>
      </c>
      <c r="X10" s="2">
        <f t="shared" si="0"/>
        <v>5.65</v>
      </c>
      <c r="Y10" s="2">
        <f t="shared" si="1"/>
        <v>0</v>
      </c>
      <c r="Z10" s="2">
        <f t="shared" si="1"/>
        <v>0</v>
      </c>
      <c r="AA10" s="2">
        <f t="shared" si="1"/>
        <v>-19.775000000000002</v>
      </c>
      <c r="AB10" s="2">
        <f t="shared" si="2"/>
        <v>0</v>
      </c>
      <c r="AC10" s="2">
        <f t="shared" si="2"/>
        <v>0</v>
      </c>
      <c r="AD10" s="2">
        <f t="shared" si="2"/>
        <v>69.683333333333337</v>
      </c>
    </row>
    <row r="11" spans="1:30" x14ac:dyDescent="0.3">
      <c r="A11" s="69">
        <f>Input!J8</f>
        <v>2</v>
      </c>
      <c r="B11" s="69">
        <f>Input!K8</f>
        <v>45</v>
      </c>
      <c r="C11" s="69">
        <f>Input!L8</f>
        <v>1</v>
      </c>
      <c r="D11" s="70">
        <f t="shared" ref="D11" si="3">RADIANS($B11)</f>
        <v>0.78539816339744828</v>
      </c>
      <c r="E11" s="2">
        <f t="shared" ref="E11" si="4">(COS(D11))^2</f>
        <v>0.50000000000000011</v>
      </c>
      <c r="F11" s="2">
        <f t="shared" ref="F11" si="5">(SIN(D11))^2</f>
        <v>0.49999999999999989</v>
      </c>
      <c r="G11" s="2">
        <f t="shared" ref="G11" si="6">2*(SIN(D11))*(COS(D11))</f>
        <v>1</v>
      </c>
      <c r="H11" s="2">
        <f>(COS(D11))^2</f>
        <v>0.50000000000000011</v>
      </c>
      <c r="I11" s="2">
        <f>(SIN(D11))^2</f>
        <v>0.49999999999999989</v>
      </c>
      <c r="J11" s="2">
        <f>1*(SIN(D11))*(COS(D11))</f>
        <v>0.5</v>
      </c>
      <c r="K11" s="2">
        <f t="array" ref="K11:M13">MINVERSE(E11:G13)</f>
        <v>0.49999999999999989</v>
      </c>
      <c r="L11" s="2">
        <v>0.5</v>
      </c>
      <c r="M11" s="2">
        <v>-1</v>
      </c>
      <c r="N11" s="2">
        <f t="array" ref="N11:P13">MINVERSE(H11:J13)</f>
        <v>0.5</v>
      </c>
      <c r="O11" s="2">
        <v>0.5</v>
      </c>
      <c r="P11" s="2">
        <v>-0.5</v>
      </c>
      <c r="Q11" s="2">
        <f t="array" ref="Q11:S13">MMULT(MMULT(K11:M13,$A$2:$C$4),H11:J13)</f>
        <v>43.945526602114597</v>
      </c>
      <c r="R11" s="2">
        <v>32.645526602114586</v>
      </c>
      <c r="S11" s="2">
        <v>31.568870792252326</v>
      </c>
      <c r="T11" s="36">
        <f>IF(C11=0,0,U11+C11)</f>
        <v>-2</v>
      </c>
      <c r="U11" s="36">
        <f>IF(C11=0,0,T8)</f>
        <v>-3</v>
      </c>
      <c r="V11" s="2">
        <f t="shared" ref="V11:X13" si="7">($T$11-$U$11)*Q11</f>
        <v>43.945526602114597</v>
      </c>
      <c r="W11" s="2">
        <f t="shared" si="7"/>
        <v>32.645526602114586</v>
      </c>
      <c r="X11" s="2">
        <f t="shared" si="7"/>
        <v>31.568870792252326</v>
      </c>
      <c r="Y11" s="2">
        <f t="shared" ref="Y11:AA13" si="8">($T$11^2-$U$11^2)*Q11/2</f>
        <v>-109.86381650528649</v>
      </c>
      <c r="Z11" s="2">
        <f t="shared" si="8"/>
        <v>-81.613816505286465</v>
      </c>
      <c r="AA11" s="2">
        <f t="shared" si="8"/>
        <v>-78.922176980630809</v>
      </c>
      <c r="AB11" s="2">
        <f t="shared" ref="AB11:AD13" si="9">($T$11^3-$U$11^3)*Q11/3</f>
        <v>278.32166848005915</v>
      </c>
      <c r="AC11" s="2">
        <f t="shared" si="9"/>
        <v>206.75500181339237</v>
      </c>
      <c r="AD11" s="2">
        <f t="shared" si="9"/>
        <v>199.93618168426474</v>
      </c>
    </row>
    <row r="12" spans="1:30" x14ac:dyDescent="0.3">
      <c r="A12" s="69"/>
      <c r="B12" s="69"/>
      <c r="C12" s="69"/>
      <c r="D12" s="70"/>
      <c r="E12" s="2">
        <f t="shared" ref="E12" si="10">(SIN(D11))^2</f>
        <v>0.49999999999999989</v>
      </c>
      <c r="F12" s="2">
        <f t="shared" ref="F12" si="11">(COS(D11))^2</f>
        <v>0.50000000000000011</v>
      </c>
      <c r="G12" s="2">
        <f t="shared" ref="G12" si="12">-2*(SIN(D11))*(COS(D11))</f>
        <v>-1</v>
      </c>
      <c r="H12" s="2">
        <f>(SIN(D11))^2</f>
        <v>0.49999999999999989</v>
      </c>
      <c r="I12" s="2">
        <f>(COS(D11))^2</f>
        <v>0.50000000000000011</v>
      </c>
      <c r="J12" s="2">
        <f>-1*(SIN(D11))*(COS(D11))</f>
        <v>-0.5</v>
      </c>
      <c r="K12" s="2">
        <v>0.5</v>
      </c>
      <c r="L12" s="2">
        <v>0.5</v>
      </c>
      <c r="M12" s="2">
        <v>1</v>
      </c>
      <c r="N12" s="2">
        <v>0.5</v>
      </c>
      <c r="O12" s="2">
        <v>0.5</v>
      </c>
      <c r="P12" s="2">
        <v>0.5</v>
      </c>
      <c r="Q12" s="2">
        <v>32.645526602114607</v>
      </c>
      <c r="R12" s="2">
        <v>43.94552660211459</v>
      </c>
      <c r="S12" s="2">
        <v>31.568870792252334</v>
      </c>
      <c r="T12" s="36"/>
      <c r="U12" s="36"/>
      <c r="V12" s="2">
        <f t="shared" si="7"/>
        <v>32.645526602114607</v>
      </c>
      <c r="W12" s="2">
        <f t="shared" si="7"/>
        <v>43.94552660211459</v>
      </c>
      <c r="X12" s="2">
        <f t="shared" si="7"/>
        <v>31.568870792252334</v>
      </c>
      <c r="Y12" s="2">
        <f t="shared" si="8"/>
        <v>-81.613816505286522</v>
      </c>
      <c r="Z12" s="2">
        <f t="shared" si="8"/>
        <v>-109.86381650528648</v>
      </c>
      <c r="AA12" s="2">
        <f t="shared" si="8"/>
        <v>-78.922176980630837</v>
      </c>
      <c r="AB12" s="2">
        <f t="shared" si="9"/>
        <v>206.75500181339251</v>
      </c>
      <c r="AC12" s="2">
        <f t="shared" si="9"/>
        <v>278.32166848005909</v>
      </c>
      <c r="AD12" s="2">
        <f t="shared" si="9"/>
        <v>199.93618168426477</v>
      </c>
    </row>
    <row r="13" spans="1:30" x14ac:dyDescent="0.3">
      <c r="A13" s="69"/>
      <c r="B13" s="69"/>
      <c r="C13" s="69"/>
      <c r="D13" s="70"/>
      <c r="E13" s="2">
        <f t="shared" ref="E13" si="13">-1*(SIN(D11))*(COS(D11))</f>
        <v>-0.5</v>
      </c>
      <c r="F13" s="2">
        <f t="shared" ref="F13" si="14">1*(SIN(D11))*(COS(D11))</f>
        <v>0.5</v>
      </c>
      <c r="G13" s="2">
        <f t="shared" ref="G13" si="15">E11-F11</f>
        <v>0</v>
      </c>
      <c r="H13" s="2">
        <f>-2*(SIN(D11))*(COS(D11))</f>
        <v>-1</v>
      </c>
      <c r="I13" s="2">
        <f>2*(SIN(D11))*(COS(D11))</f>
        <v>1</v>
      </c>
      <c r="J13" s="2">
        <f>H11-I11</f>
        <v>0</v>
      </c>
      <c r="K13" s="2">
        <v>0.5</v>
      </c>
      <c r="L13" s="2">
        <v>-0.5</v>
      </c>
      <c r="M13" s="2">
        <v>2.2204460492503136E-16</v>
      </c>
      <c r="N13" s="2">
        <v>1</v>
      </c>
      <c r="O13" s="2">
        <v>-1</v>
      </c>
      <c r="P13" s="2">
        <v>2.2204460492503131E-16</v>
      </c>
      <c r="Q13" s="2">
        <v>31.568870792252344</v>
      </c>
      <c r="R13" s="2">
        <v>31.56887079225233</v>
      </c>
      <c r="S13" s="2">
        <v>35.691659837006625</v>
      </c>
      <c r="T13" s="36"/>
      <c r="U13" s="36"/>
      <c r="V13" s="2">
        <f t="shared" si="7"/>
        <v>31.568870792252344</v>
      </c>
      <c r="W13" s="2">
        <f t="shared" si="7"/>
        <v>31.56887079225233</v>
      </c>
      <c r="X13" s="2">
        <f t="shared" si="7"/>
        <v>35.691659837006625</v>
      </c>
      <c r="Y13" s="2">
        <f t="shared" si="8"/>
        <v>-78.922176980630866</v>
      </c>
      <c r="Z13" s="2">
        <f t="shared" si="8"/>
        <v>-78.922176980630823</v>
      </c>
      <c r="AA13" s="2">
        <f t="shared" si="8"/>
        <v>-89.229149592516563</v>
      </c>
      <c r="AB13" s="2">
        <f t="shared" si="9"/>
        <v>199.93618168426485</v>
      </c>
      <c r="AC13" s="2">
        <f t="shared" si="9"/>
        <v>199.93618168426474</v>
      </c>
      <c r="AD13" s="2">
        <f t="shared" si="9"/>
        <v>226.04717896770862</v>
      </c>
    </row>
    <row r="14" spans="1:30" x14ac:dyDescent="0.3">
      <c r="A14" s="69">
        <f>Input!J9</f>
        <v>3</v>
      </c>
      <c r="B14" s="69">
        <f>Input!K9</f>
        <v>-45</v>
      </c>
      <c r="C14" s="69">
        <f>Input!L9</f>
        <v>1</v>
      </c>
      <c r="D14" s="70">
        <f t="shared" ref="D14" si="16">RADIANS($B14)</f>
        <v>-0.78539816339744828</v>
      </c>
      <c r="E14" s="2">
        <f t="shared" ref="E14" si="17">(COS(D14))^2</f>
        <v>0.50000000000000011</v>
      </c>
      <c r="F14" s="2">
        <f t="shared" ref="F14" si="18">(SIN(D14))^2</f>
        <v>0.49999999999999989</v>
      </c>
      <c r="G14" s="2">
        <f t="shared" ref="G14" si="19">2*(SIN(D14))*(COS(D14))</f>
        <v>-1</v>
      </c>
      <c r="H14" s="2">
        <f>(COS(D14))^2</f>
        <v>0.50000000000000011</v>
      </c>
      <c r="I14" s="2">
        <f>(SIN(D14))^2</f>
        <v>0.49999999999999989</v>
      </c>
      <c r="J14" s="2">
        <f>1*(SIN(D14))*(COS(D14))</f>
        <v>-0.5</v>
      </c>
      <c r="K14" s="2">
        <f t="array" ref="K14:M16">MINVERSE(E14:G16)</f>
        <v>0.49999999999999989</v>
      </c>
      <c r="L14" s="2">
        <v>0.5</v>
      </c>
      <c r="M14" s="2">
        <v>1</v>
      </c>
      <c r="N14" s="2">
        <f t="array" ref="N14:P16">MINVERSE(H14:J16)</f>
        <v>0.5</v>
      </c>
      <c r="O14" s="2">
        <v>0.5</v>
      </c>
      <c r="P14" s="2">
        <v>0.5</v>
      </c>
      <c r="Q14" s="2">
        <f t="array" ref="Q14:S16">MMULT(MMULT(K14:M16,$A$2:$C$4),H14:J16)</f>
        <v>43.945526602114597</v>
      </c>
      <c r="R14" s="2">
        <v>32.645526602114586</v>
      </c>
      <c r="S14" s="2">
        <v>-31.568870792252326</v>
      </c>
      <c r="T14" s="36">
        <f>IF(C14=0,0,U14+C14)</f>
        <v>-1</v>
      </c>
      <c r="U14" s="36">
        <f>IF(C14=0,0,T11)</f>
        <v>-2</v>
      </c>
      <c r="V14" s="2">
        <f t="shared" ref="V14:X16" si="20">($T$14-$U$14)*Q14</f>
        <v>43.945526602114597</v>
      </c>
      <c r="W14" s="2">
        <f t="shared" si="20"/>
        <v>32.645526602114586</v>
      </c>
      <c r="X14" s="2">
        <f t="shared" si="20"/>
        <v>-31.568870792252326</v>
      </c>
      <c r="Y14" s="2">
        <f t="shared" ref="Y14:AA16" si="21">($T$14^2-$U$14^2)*Q14/2</f>
        <v>-65.918289903171896</v>
      </c>
      <c r="Z14" s="2">
        <f t="shared" si="21"/>
        <v>-48.968289903171879</v>
      </c>
      <c r="AA14" s="2">
        <f t="shared" si="21"/>
        <v>47.35330618837849</v>
      </c>
      <c r="AB14" s="2">
        <f t="shared" ref="AB14:AD16" si="22">($T$14^3-$U$14^3)*Q14/3</f>
        <v>102.53956207160074</v>
      </c>
      <c r="AC14" s="2">
        <f t="shared" si="22"/>
        <v>76.172895404934039</v>
      </c>
      <c r="AD14" s="2">
        <f t="shared" si="22"/>
        <v>-73.660698515255433</v>
      </c>
    </row>
    <row r="15" spans="1:30" x14ac:dyDescent="0.3">
      <c r="A15" s="69"/>
      <c r="B15" s="69"/>
      <c r="C15" s="69"/>
      <c r="D15" s="70"/>
      <c r="E15" s="2">
        <f t="shared" ref="E15" si="23">(SIN(D14))^2</f>
        <v>0.49999999999999989</v>
      </c>
      <c r="F15" s="2">
        <f t="shared" ref="F15" si="24">(COS(D14))^2</f>
        <v>0.50000000000000011</v>
      </c>
      <c r="G15" s="2">
        <f t="shared" ref="G15" si="25">-2*(SIN(D14))*(COS(D14))</f>
        <v>1</v>
      </c>
      <c r="H15" s="2">
        <f>(SIN(D14))^2</f>
        <v>0.49999999999999989</v>
      </c>
      <c r="I15" s="2">
        <f>(COS(D14))^2</f>
        <v>0.50000000000000011</v>
      </c>
      <c r="J15" s="2">
        <f>-1*(SIN(D14))*(COS(D14))</f>
        <v>0.5</v>
      </c>
      <c r="K15" s="2">
        <v>0.5</v>
      </c>
      <c r="L15" s="2">
        <v>0.5</v>
      </c>
      <c r="M15" s="2">
        <v>-1</v>
      </c>
      <c r="N15" s="2">
        <v>0.5</v>
      </c>
      <c r="O15" s="2">
        <v>0.5</v>
      </c>
      <c r="P15" s="2">
        <v>-0.5</v>
      </c>
      <c r="Q15" s="2">
        <v>32.645526602114607</v>
      </c>
      <c r="R15" s="2">
        <v>43.94552660211459</v>
      </c>
      <c r="S15" s="2">
        <v>-31.568870792252334</v>
      </c>
      <c r="T15" s="36"/>
      <c r="U15" s="36"/>
      <c r="V15" s="2">
        <f t="shared" si="20"/>
        <v>32.645526602114607</v>
      </c>
      <c r="W15" s="2">
        <f t="shared" si="20"/>
        <v>43.94552660211459</v>
      </c>
      <c r="X15" s="2">
        <f t="shared" si="20"/>
        <v>-31.568870792252334</v>
      </c>
      <c r="Y15" s="2">
        <f t="shared" si="21"/>
        <v>-48.968289903171907</v>
      </c>
      <c r="Z15" s="2">
        <f t="shared" si="21"/>
        <v>-65.918289903171882</v>
      </c>
      <c r="AA15" s="2">
        <f t="shared" si="21"/>
        <v>47.353306188378497</v>
      </c>
      <c r="AB15" s="2">
        <f t="shared" si="22"/>
        <v>76.172895404934081</v>
      </c>
      <c r="AC15" s="2">
        <f t="shared" si="22"/>
        <v>102.53956207160071</v>
      </c>
      <c r="AD15" s="2">
        <f t="shared" si="22"/>
        <v>-73.660698515255447</v>
      </c>
    </row>
    <row r="16" spans="1:30" x14ac:dyDescent="0.3">
      <c r="A16" s="69"/>
      <c r="B16" s="69"/>
      <c r="C16" s="69"/>
      <c r="D16" s="70"/>
      <c r="E16" s="2">
        <f t="shared" ref="E16" si="26">-1*(SIN(D14))*(COS(D14))</f>
        <v>0.5</v>
      </c>
      <c r="F16" s="2">
        <f t="shared" ref="F16" si="27">1*(SIN(D14))*(COS(D14))</f>
        <v>-0.5</v>
      </c>
      <c r="G16" s="2">
        <f t="shared" ref="G16" si="28">E14-F14</f>
        <v>0</v>
      </c>
      <c r="H16" s="2">
        <f>-2*(SIN(D14))*(COS(D14))</f>
        <v>1</v>
      </c>
      <c r="I16" s="2">
        <f>2*(SIN(D14))*(COS(D14))</f>
        <v>-1</v>
      </c>
      <c r="J16" s="2">
        <f>H14-I14</f>
        <v>0</v>
      </c>
      <c r="K16" s="2">
        <v>-0.5</v>
      </c>
      <c r="L16" s="2">
        <v>0.5</v>
      </c>
      <c r="M16" s="2">
        <v>2.2204460492503136E-16</v>
      </c>
      <c r="N16" s="2">
        <v>-1</v>
      </c>
      <c r="O16" s="2">
        <v>1</v>
      </c>
      <c r="P16" s="2">
        <v>2.2204460492503131E-16</v>
      </c>
      <c r="Q16" s="2">
        <v>-31.568870792252344</v>
      </c>
      <c r="R16" s="2">
        <v>-31.56887079225233</v>
      </c>
      <c r="S16" s="2">
        <v>35.691659837006625</v>
      </c>
      <c r="T16" s="36"/>
      <c r="U16" s="36"/>
      <c r="V16" s="2">
        <f t="shared" si="20"/>
        <v>-31.568870792252344</v>
      </c>
      <c r="W16" s="2">
        <f t="shared" si="20"/>
        <v>-31.56887079225233</v>
      </c>
      <c r="X16" s="2">
        <f t="shared" si="20"/>
        <v>35.691659837006625</v>
      </c>
      <c r="Y16" s="2">
        <f t="shared" si="21"/>
        <v>47.353306188378518</v>
      </c>
      <c r="Z16" s="2">
        <f t="shared" si="21"/>
        <v>47.353306188378497</v>
      </c>
      <c r="AA16" s="2">
        <f t="shared" si="21"/>
        <v>-53.537489755509938</v>
      </c>
      <c r="AB16" s="2">
        <f t="shared" si="22"/>
        <v>-73.660698515255476</v>
      </c>
      <c r="AC16" s="2">
        <f t="shared" si="22"/>
        <v>-73.660698515255433</v>
      </c>
      <c r="AD16" s="2">
        <f t="shared" si="22"/>
        <v>83.280539619682131</v>
      </c>
    </row>
    <row r="17" spans="1:30" x14ac:dyDescent="0.3">
      <c r="A17" s="69">
        <f>Input!J10</f>
        <v>4</v>
      </c>
      <c r="B17" s="69">
        <f>Input!K10</f>
        <v>90</v>
      </c>
      <c r="C17" s="69">
        <f>Input!L10</f>
        <v>1</v>
      </c>
      <c r="D17" s="70">
        <f t="shared" ref="D17" si="29">RADIANS($B17)</f>
        <v>1.5707963267948966</v>
      </c>
      <c r="E17" s="2">
        <f t="shared" ref="E17" si="30">(COS(D17))^2</f>
        <v>3.7524718414124473E-33</v>
      </c>
      <c r="F17" s="2">
        <f t="shared" ref="F17" si="31">(SIN(D17))^2</f>
        <v>1</v>
      </c>
      <c r="G17" s="2">
        <f t="shared" ref="G17" si="32">2*(SIN(D17))*(COS(D17))</f>
        <v>1.22514845490862E-16</v>
      </c>
      <c r="H17" s="2">
        <f>(COS(D17))^2</f>
        <v>3.7524718414124473E-33</v>
      </c>
      <c r="I17" s="2">
        <f>(SIN(D17))^2</f>
        <v>1</v>
      </c>
      <c r="J17" s="2">
        <f>1*(SIN(D17))*(COS(D17))</f>
        <v>6.1257422745431001E-17</v>
      </c>
      <c r="K17" s="2">
        <f t="array" ref="K17:M19">MINVERSE(E17:G19)</f>
        <v>3.7524718414124473E-33</v>
      </c>
      <c r="L17" s="2">
        <v>1</v>
      </c>
      <c r="M17" s="2">
        <v>-1.22514845490862E-16</v>
      </c>
      <c r="N17" s="2">
        <f t="array" ref="N17:P19">MINVERSE(H17:J19)</f>
        <v>3.7524718414124473E-33</v>
      </c>
      <c r="O17" s="2">
        <v>1</v>
      </c>
      <c r="P17" s="2">
        <v>-6.1257422745431001E-17</v>
      </c>
      <c r="Q17" s="2">
        <f t="array" ref="Q17:S19">MMULT(MMULT(K17:M19,$A$2:$C$4),H17:J19)</f>
        <v>10.849444854616557</v>
      </c>
      <c r="R17" s="2">
        <v>2.6038667651079734</v>
      </c>
      <c r="S17" s="2">
        <v>1.8710601421387972E-16</v>
      </c>
      <c r="T17" s="36">
        <f>IF(C17=0,0,U17+C17)</f>
        <v>0</v>
      </c>
      <c r="U17" s="36">
        <f>IF(C17=0,0,T14)</f>
        <v>-1</v>
      </c>
      <c r="V17" s="2">
        <f t="shared" ref="V17:X19" si="33">($T$17-$U$17)*Q17</f>
        <v>10.849444854616557</v>
      </c>
      <c r="W17" s="2">
        <f t="shared" si="33"/>
        <v>2.6038667651079734</v>
      </c>
      <c r="X17" s="2">
        <f t="shared" si="33"/>
        <v>1.8710601421387972E-16</v>
      </c>
      <c r="Y17" s="2">
        <f t="shared" ref="Y17:AA19" si="34">($T$17^2-$U$17^2)*Q17/2</f>
        <v>-5.4247224273082786</v>
      </c>
      <c r="Z17" s="2">
        <f t="shared" si="34"/>
        <v>-1.3019333825539867</v>
      </c>
      <c r="AA17" s="2">
        <f t="shared" si="34"/>
        <v>-9.355300710693986E-17</v>
      </c>
      <c r="AB17" s="2">
        <f t="shared" ref="AB17:AD19" si="35">($T$17^3-$U$17^3)*Q17/3</f>
        <v>3.6164816182055191</v>
      </c>
      <c r="AC17" s="2">
        <f t="shared" si="35"/>
        <v>0.86795558836932452</v>
      </c>
      <c r="AD17" s="2">
        <f t="shared" si="35"/>
        <v>6.2368671404626569E-17</v>
      </c>
    </row>
    <row r="18" spans="1:30" x14ac:dyDescent="0.3">
      <c r="A18" s="69"/>
      <c r="B18" s="69"/>
      <c r="C18" s="69"/>
      <c r="D18" s="70"/>
      <c r="E18" s="2">
        <f t="shared" ref="E18" si="36">(SIN(D17))^2</f>
        <v>1</v>
      </c>
      <c r="F18" s="2">
        <f t="shared" ref="F18" si="37">(COS(D17))^2</f>
        <v>3.7524718414124473E-33</v>
      </c>
      <c r="G18" s="2">
        <f t="shared" ref="G18" si="38">-2*(SIN(D17))*(COS(D17))</f>
        <v>-1.22514845490862E-16</v>
      </c>
      <c r="H18" s="2">
        <f>(SIN(D17))^2</f>
        <v>1</v>
      </c>
      <c r="I18" s="2">
        <f>(COS(D17))^2</f>
        <v>3.7524718414124473E-33</v>
      </c>
      <c r="J18" s="2">
        <f>-1*(SIN(D17))*(COS(D17))</f>
        <v>-6.1257422745431001E-17</v>
      </c>
      <c r="K18" s="2">
        <v>1</v>
      </c>
      <c r="L18" s="2">
        <v>3.7524718414124473E-33</v>
      </c>
      <c r="M18" s="2">
        <v>1.22514845490862E-16</v>
      </c>
      <c r="N18" s="2">
        <v>1</v>
      </c>
      <c r="O18" s="2">
        <v>3.7524718414124473E-33</v>
      </c>
      <c r="P18" s="2">
        <v>6.1257422745431001E-17</v>
      </c>
      <c r="Q18" s="2">
        <v>2.6038667651079734</v>
      </c>
      <c r="R18" s="2">
        <v>137.1249280236259</v>
      </c>
      <c r="S18" s="2">
        <v>7.5482046406536815E-15</v>
      </c>
      <c r="T18" s="36"/>
      <c r="U18" s="36"/>
      <c r="V18" s="2">
        <f t="shared" si="33"/>
        <v>2.6038667651079734</v>
      </c>
      <c r="W18" s="2">
        <f t="shared" si="33"/>
        <v>137.1249280236259</v>
      </c>
      <c r="X18" s="2">
        <f t="shared" si="33"/>
        <v>7.5482046406536815E-15</v>
      </c>
      <c r="Y18" s="2">
        <f t="shared" si="34"/>
        <v>-1.3019333825539867</v>
      </c>
      <c r="Z18" s="2">
        <f t="shared" si="34"/>
        <v>-68.562464011812949</v>
      </c>
      <c r="AA18" s="2">
        <f t="shared" si="34"/>
        <v>-3.7741023203268408E-15</v>
      </c>
      <c r="AB18" s="2">
        <f t="shared" si="35"/>
        <v>0.86795558836932452</v>
      </c>
      <c r="AC18" s="2">
        <f t="shared" si="35"/>
        <v>45.708309341208633</v>
      </c>
      <c r="AD18" s="2">
        <f t="shared" si="35"/>
        <v>2.5160682135512272E-15</v>
      </c>
    </row>
    <row r="19" spans="1:30" x14ac:dyDescent="0.3">
      <c r="A19" s="69"/>
      <c r="B19" s="69"/>
      <c r="C19" s="69"/>
      <c r="D19" s="70"/>
      <c r="E19" s="2">
        <f t="shared" ref="E19" si="39">-1*(SIN(D17))*(COS(D17))</f>
        <v>-6.1257422745431001E-17</v>
      </c>
      <c r="F19" s="2">
        <f t="shared" ref="F19" si="40">1*(SIN(D17))*(COS(D17))</f>
        <v>6.1257422745431001E-17</v>
      </c>
      <c r="G19" s="2">
        <f t="shared" ref="G19" si="41">E17-F17</f>
        <v>-1</v>
      </c>
      <c r="H19" s="2">
        <f>-2*(SIN(D17))*(COS(D17))</f>
        <v>-1.22514845490862E-16</v>
      </c>
      <c r="I19" s="2">
        <f>2*(SIN(D17))*(COS(D17))</f>
        <v>1.22514845490862E-16</v>
      </c>
      <c r="J19" s="2">
        <f t="shared" ref="J19" si="42">H17-I17</f>
        <v>-1</v>
      </c>
      <c r="K19" s="2">
        <v>6.1257422745431001E-17</v>
      </c>
      <c r="L19" s="2">
        <v>-6.1257422745431001E-17</v>
      </c>
      <c r="M19" s="2">
        <v>-1</v>
      </c>
      <c r="N19" s="2">
        <v>1.22514845490862E-16</v>
      </c>
      <c r="O19" s="2">
        <v>-1.22514845490862E-16</v>
      </c>
      <c r="P19" s="2">
        <v>-1</v>
      </c>
      <c r="Q19" s="2">
        <v>1.8710601421387972E-16</v>
      </c>
      <c r="R19" s="2">
        <v>7.5482046406536815E-15</v>
      </c>
      <c r="S19" s="2">
        <v>5.65</v>
      </c>
      <c r="T19" s="36"/>
      <c r="U19" s="36"/>
      <c r="V19" s="2">
        <f t="shared" si="33"/>
        <v>1.8710601421387972E-16</v>
      </c>
      <c r="W19" s="2">
        <f t="shared" si="33"/>
        <v>7.5482046406536815E-15</v>
      </c>
      <c r="X19" s="2">
        <f t="shared" si="33"/>
        <v>5.65</v>
      </c>
      <c r="Y19" s="2">
        <f t="shared" si="34"/>
        <v>-9.355300710693986E-17</v>
      </c>
      <c r="Z19" s="2">
        <f t="shared" si="34"/>
        <v>-3.7741023203268408E-15</v>
      </c>
      <c r="AA19" s="2">
        <f t="shared" si="34"/>
        <v>-2.8250000000000002</v>
      </c>
      <c r="AB19" s="2">
        <f t="shared" si="35"/>
        <v>6.2368671404626569E-17</v>
      </c>
      <c r="AC19" s="2">
        <f t="shared" si="35"/>
        <v>2.5160682135512272E-15</v>
      </c>
      <c r="AD19" s="2">
        <f t="shared" si="35"/>
        <v>1.8833333333333335</v>
      </c>
    </row>
    <row r="20" spans="1:30" x14ac:dyDescent="0.3">
      <c r="A20" s="69">
        <f>Input!J11</f>
        <v>5</v>
      </c>
      <c r="B20" s="69">
        <f>Input!K11</f>
        <v>90</v>
      </c>
      <c r="C20" s="69">
        <f>Input!L11</f>
        <v>1</v>
      </c>
      <c r="D20" s="70">
        <f t="shared" ref="D20" si="43">RADIANS($B20)</f>
        <v>1.5707963267948966</v>
      </c>
      <c r="E20" s="2">
        <f t="shared" ref="E20" si="44">(COS(D20))^2</f>
        <v>3.7524718414124473E-33</v>
      </c>
      <c r="F20" s="2">
        <f t="shared" ref="F20" si="45">(SIN(D20))^2</f>
        <v>1</v>
      </c>
      <c r="G20" s="2">
        <f t="shared" ref="G20" si="46">2*(SIN(D20))*(COS(D20))</f>
        <v>1.22514845490862E-16</v>
      </c>
      <c r="H20" s="2">
        <f>(COS(D20))^2</f>
        <v>3.7524718414124473E-33</v>
      </c>
      <c r="I20" s="2">
        <f>(SIN(D20))^2</f>
        <v>1</v>
      </c>
      <c r="J20" s="2">
        <f>1*(SIN(D20))*(COS(D20))</f>
        <v>6.1257422745431001E-17</v>
      </c>
      <c r="K20" s="2">
        <f t="array" ref="K20:M22">MINVERSE(E20:G22)</f>
        <v>3.7524718414124473E-33</v>
      </c>
      <c r="L20" s="2">
        <v>1</v>
      </c>
      <c r="M20" s="2">
        <v>-1.22514845490862E-16</v>
      </c>
      <c r="N20" s="2">
        <f t="array" ref="N20:P22">MINVERSE(H20:J22)</f>
        <v>3.7524718414124473E-33</v>
      </c>
      <c r="O20" s="2">
        <v>1</v>
      </c>
      <c r="P20" s="2">
        <v>-6.1257422745431001E-17</v>
      </c>
      <c r="Q20" s="2">
        <f t="array" ref="Q20:S22">MMULT(MMULT(K20:M22,$A$2:$C$4),H20:J22)</f>
        <v>10.849444854616557</v>
      </c>
      <c r="R20" s="2">
        <v>2.6038667651079734</v>
      </c>
      <c r="S20" s="2">
        <v>1.8710601421387972E-16</v>
      </c>
      <c r="T20" s="36">
        <f>IF(C20=0,0,U20+C20)</f>
        <v>1</v>
      </c>
      <c r="U20" s="36">
        <f>IF(C20=0,0,T17)</f>
        <v>0</v>
      </c>
      <c r="V20" s="2">
        <f t="shared" ref="V20:X22" si="47">($T$20-$U$20)*Q20</f>
        <v>10.849444854616557</v>
      </c>
      <c r="W20" s="2">
        <f t="shared" si="47"/>
        <v>2.6038667651079734</v>
      </c>
      <c r="X20" s="2">
        <f t="shared" si="47"/>
        <v>1.8710601421387972E-16</v>
      </c>
      <c r="Y20" s="2">
        <f t="shared" ref="Y20:AA22" si="48">($T$20^2-$U$20^2)*Q20/2</f>
        <v>5.4247224273082786</v>
      </c>
      <c r="Z20" s="2">
        <f t="shared" si="48"/>
        <v>1.3019333825539867</v>
      </c>
      <c r="AA20" s="2">
        <f t="shared" si="48"/>
        <v>9.355300710693986E-17</v>
      </c>
      <c r="AB20" s="2">
        <f t="shared" ref="AB20:AD22" si="49">($T$20^3-$U$20^3)*Q20/3</f>
        <v>3.6164816182055191</v>
      </c>
      <c r="AC20" s="2">
        <f t="shared" si="49"/>
        <v>0.86795558836932452</v>
      </c>
      <c r="AD20" s="2">
        <f t="shared" si="49"/>
        <v>6.2368671404626569E-17</v>
      </c>
    </row>
    <row r="21" spans="1:30" x14ac:dyDescent="0.3">
      <c r="A21" s="69"/>
      <c r="B21" s="69"/>
      <c r="C21" s="69"/>
      <c r="D21" s="70"/>
      <c r="E21" s="2">
        <f t="shared" ref="E21" si="50">(SIN(D20))^2</f>
        <v>1</v>
      </c>
      <c r="F21" s="2">
        <f t="shared" ref="F21" si="51">(COS(D20))^2</f>
        <v>3.7524718414124473E-33</v>
      </c>
      <c r="G21" s="2">
        <f t="shared" ref="G21" si="52">-2*(SIN(D20))*(COS(D20))</f>
        <v>-1.22514845490862E-16</v>
      </c>
      <c r="H21" s="2">
        <f>(SIN(D20))^2</f>
        <v>1</v>
      </c>
      <c r="I21" s="2">
        <f>(COS(D20))^2</f>
        <v>3.7524718414124473E-33</v>
      </c>
      <c r="J21" s="2">
        <f>-1*(SIN(D20))*(COS(D20))</f>
        <v>-6.1257422745431001E-17</v>
      </c>
      <c r="K21" s="2">
        <v>1</v>
      </c>
      <c r="L21" s="2">
        <v>3.7524718414124473E-33</v>
      </c>
      <c r="M21" s="2">
        <v>1.22514845490862E-16</v>
      </c>
      <c r="N21" s="2">
        <v>1</v>
      </c>
      <c r="O21" s="2">
        <v>3.7524718414124473E-33</v>
      </c>
      <c r="P21" s="2">
        <v>6.1257422745431001E-17</v>
      </c>
      <c r="Q21" s="2">
        <v>2.6038667651079734</v>
      </c>
      <c r="R21" s="2">
        <v>137.1249280236259</v>
      </c>
      <c r="S21" s="2">
        <v>7.5482046406536815E-15</v>
      </c>
      <c r="T21" s="36"/>
      <c r="U21" s="36"/>
      <c r="V21" s="2">
        <f t="shared" si="47"/>
        <v>2.6038667651079734</v>
      </c>
      <c r="W21" s="2">
        <f t="shared" si="47"/>
        <v>137.1249280236259</v>
      </c>
      <c r="X21" s="2">
        <f t="shared" si="47"/>
        <v>7.5482046406536815E-15</v>
      </c>
      <c r="Y21" s="2">
        <f t="shared" si="48"/>
        <v>1.3019333825539867</v>
      </c>
      <c r="Z21" s="2">
        <f t="shared" si="48"/>
        <v>68.562464011812949</v>
      </c>
      <c r="AA21" s="2">
        <f t="shared" si="48"/>
        <v>3.7741023203268408E-15</v>
      </c>
      <c r="AB21" s="2">
        <f t="shared" si="49"/>
        <v>0.86795558836932452</v>
      </c>
      <c r="AC21" s="2">
        <f t="shared" si="49"/>
        <v>45.708309341208633</v>
      </c>
      <c r="AD21" s="2">
        <f t="shared" si="49"/>
        <v>2.5160682135512272E-15</v>
      </c>
    </row>
    <row r="22" spans="1:30" x14ac:dyDescent="0.3">
      <c r="A22" s="69"/>
      <c r="B22" s="69"/>
      <c r="C22" s="69"/>
      <c r="D22" s="70"/>
      <c r="E22" s="2">
        <f t="shared" ref="E22" si="53">-1*(SIN(D20))*(COS(D20))</f>
        <v>-6.1257422745431001E-17</v>
      </c>
      <c r="F22" s="2">
        <f t="shared" ref="F22" si="54">1*(SIN(D20))*(COS(D20))</f>
        <v>6.1257422745431001E-17</v>
      </c>
      <c r="G22" s="2">
        <f t="shared" ref="G22" si="55">E20-F20</f>
        <v>-1</v>
      </c>
      <c r="H22" s="2">
        <f>-2*(SIN(D20))*(COS(D20))</f>
        <v>-1.22514845490862E-16</v>
      </c>
      <c r="I22" s="2">
        <f>2*(SIN(D20))*(COS(D20))</f>
        <v>1.22514845490862E-16</v>
      </c>
      <c r="J22" s="2">
        <f t="shared" ref="J22" si="56">H20-I20</f>
        <v>-1</v>
      </c>
      <c r="K22" s="2">
        <v>6.1257422745431001E-17</v>
      </c>
      <c r="L22" s="2">
        <v>-6.1257422745431001E-17</v>
      </c>
      <c r="M22" s="2">
        <v>-1</v>
      </c>
      <c r="N22" s="2">
        <v>1.22514845490862E-16</v>
      </c>
      <c r="O22" s="2">
        <v>-1.22514845490862E-16</v>
      </c>
      <c r="P22" s="2">
        <v>-1</v>
      </c>
      <c r="Q22" s="2">
        <v>1.8710601421387972E-16</v>
      </c>
      <c r="R22" s="2">
        <v>7.5482046406536815E-15</v>
      </c>
      <c r="S22" s="2">
        <v>5.65</v>
      </c>
      <c r="T22" s="36"/>
      <c r="U22" s="36"/>
      <c r="V22" s="2">
        <f t="shared" si="47"/>
        <v>1.8710601421387972E-16</v>
      </c>
      <c r="W22" s="2">
        <f t="shared" si="47"/>
        <v>7.5482046406536815E-15</v>
      </c>
      <c r="X22" s="2">
        <f t="shared" si="47"/>
        <v>5.65</v>
      </c>
      <c r="Y22" s="2">
        <f t="shared" si="48"/>
        <v>9.355300710693986E-17</v>
      </c>
      <c r="Z22" s="2">
        <f t="shared" si="48"/>
        <v>3.7741023203268408E-15</v>
      </c>
      <c r="AA22" s="2">
        <f t="shared" si="48"/>
        <v>2.8250000000000002</v>
      </c>
      <c r="AB22" s="2">
        <f t="shared" si="49"/>
        <v>6.2368671404626569E-17</v>
      </c>
      <c r="AC22" s="2">
        <f t="shared" si="49"/>
        <v>2.5160682135512272E-15</v>
      </c>
      <c r="AD22" s="2">
        <f t="shared" si="49"/>
        <v>1.8833333333333335</v>
      </c>
    </row>
    <row r="23" spans="1:30" x14ac:dyDescent="0.3">
      <c r="A23" s="69">
        <f>Input!J12</f>
        <v>6</v>
      </c>
      <c r="B23" s="69">
        <f>Input!K12</f>
        <v>-45</v>
      </c>
      <c r="C23" s="69">
        <f>Input!L12</f>
        <v>1</v>
      </c>
      <c r="D23" s="70">
        <f t="shared" ref="D23" si="57">RADIANS($B23)</f>
        <v>-0.78539816339744828</v>
      </c>
      <c r="E23" s="2">
        <f t="shared" ref="E23" si="58">(COS(D23))^2</f>
        <v>0.50000000000000011</v>
      </c>
      <c r="F23" s="2">
        <f t="shared" ref="F23" si="59">(SIN(D23))^2</f>
        <v>0.49999999999999989</v>
      </c>
      <c r="G23" s="2">
        <f t="shared" ref="G23" si="60">2*(SIN(D23))*(COS(D23))</f>
        <v>-1</v>
      </c>
      <c r="H23" s="2">
        <f t="shared" ref="H23" si="61">(COS(D23))^2</f>
        <v>0.50000000000000011</v>
      </c>
      <c r="I23" s="2">
        <f t="shared" ref="I23" si="62">(SIN(D23))^2</f>
        <v>0.49999999999999989</v>
      </c>
      <c r="J23" s="2">
        <f t="shared" ref="J23" si="63">1*(SIN(D23))*(COS(D23))</f>
        <v>-0.5</v>
      </c>
      <c r="K23" s="2">
        <f t="array" ref="K23:M25">MINVERSE(E23:G25)</f>
        <v>0.49999999999999989</v>
      </c>
      <c r="L23" s="2">
        <v>0.5</v>
      </c>
      <c r="M23" s="2">
        <v>1</v>
      </c>
      <c r="N23" s="2">
        <f t="array" ref="N23:P25">MINVERSE(H23:J25)</f>
        <v>0.5</v>
      </c>
      <c r="O23" s="2">
        <v>0.5</v>
      </c>
      <c r="P23" s="2">
        <v>0.5</v>
      </c>
      <c r="Q23" s="2">
        <f t="array" ref="Q23:S25">MMULT(MMULT(K23:M25,$A$2:$C$4),H23:J25)</f>
        <v>43.945526602114597</v>
      </c>
      <c r="R23" s="2">
        <v>32.645526602114586</v>
      </c>
      <c r="S23" s="2">
        <v>-31.568870792252326</v>
      </c>
      <c r="T23" s="36">
        <f>IF(C23=0,0,U23+C23)</f>
        <v>2</v>
      </c>
      <c r="U23" s="36">
        <f>IF(C23=0,0,T20)</f>
        <v>1</v>
      </c>
      <c r="V23" s="2">
        <f t="shared" ref="V23:X25" si="64">($T$23-$U$23)*Q23</f>
        <v>43.945526602114597</v>
      </c>
      <c r="W23" s="2">
        <f t="shared" si="64"/>
        <v>32.645526602114586</v>
      </c>
      <c r="X23" s="2">
        <f t="shared" si="64"/>
        <v>-31.568870792252326</v>
      </c>
      <c r="Y23" s="2">
        <f t="shared" ref="Y23:AA25" si="65">($T$23^2-$U$23^2)*Q23/2</f>
        <v>65.918289903171896</v>
      </c>
      <c r="Z23" s="2">
        <f t="shared" si="65"/>
        <v>48.968289903171879</v>
      </c>
      <c r="AA23" s="2">
        <f t="shared" si="65"/>
        <v>-47.35330618837849</v>
      </c>
      <c r="AB23" s="2">
        <f t="shared" ref="AB23:AD25" si="66">($T$23^3-$U$23^3)*Q23/3</f>
        <v>102.53956207160074</v>
      </c>
      <c r="AC23" s="2">
        <f t="shared" si="66"/>
        <v>76.172895404934039</v>
      </c>
      <c r="AD23" s="2">
        <f t="shared" si="66"/>
        <v>-73.660698515255433</v>
      </c>
    </row>
    <row r="24" spans="1:30" x14ac:dyDescent="0.3">
      <c r="A24" s="69"/>
      <c r="B24" s="69"/>
      <c r="C24" s="69"/>
      <c r="D24" s="70"/>
      <c r="E24" s="2">
        <f t="shared" ref="E24" si="67">(SIN(D23))^2</f>
        <v>0.49999999999999989</v>
      </c>
      <c r="F24" s="2">
        <f t="shared" ref="F24" si="68">(COS(D23))^2</f>
        <v>0.50000000000000011</v>
      </c>
      <c r="G24" s="2">
        <f t="shared" ref="G24" si="69">-2*(SIN(D23))*(COS(D23))</f>
        <v>1</v>
      </c>
      <c r="H24" s="2">
        <f t="shared" ref="H24" si="70">(SIN(D23))^2</f>
        <v>0.49999999999999989</v>
      </c>
      <c r="I24" s="2">
        <f t="shared" ref="I24" si="71">(COS(D23))^2</f>
        <v>0.50000000000000011</v>
      </c>
      <c r="J24" s="2">
        <f t="shared" ref="J24" si="72">-1*(SIN(D23))*(COS(D23))</f>
        <v>0.5</v>
      </c>
      <c r="K24" s="2">
        <v>0.5</v>
      </c>
      <c r="L24" s="2">
        <v>0.5</v>
      </c>
      <c r="M24" s="2">
        <v>-1</v>
      </c>
      <c r="N24" s="2">
        <v>0.5</v>
      </c>
      <c r="O24" s="2">
        <v>0.5</v>
      </c>
      <c r="P24" s="2">
        <v>-0.5</v>
      </c>
      <c r="Q24" s="2">
        <v>32.645526602114607</v>
      </c>
      <c r="R24" s="2">
        <v>43.94552660211459</v>
      </c>
      <c r="S24" s="2">
        <v>-31.568870792252334</v>
      </c>
      <c r="T24" s="36"/>
      <c r="U24" s="36"/>
      <c r="V24" s="2">
        <f t="shared" si="64"/>
        <v>32.645526602114607</v>
      </c>
      <c r="W24" s="2">
        <f t="shared" si="64"/>
        <v>43.94552660211459</v>
      </c>
      <c r="X24" s="2">
        <f t="shared" si="64"/>
        <v>-31.568870792252334</v>
      </c>
      <c r="Y24" s="2">
        <f t="shared" si="65"/>
        <v>48.968289903171907</v>
      </c>
      <c r="Z24" s="2">
        <f t="shared" si="65"/>
        <v>65.918289903171882</v>
      </c>
      <c r="AA24" s="2">
        <f t="shared" si="65"/>
        <v>-47.353306188378497</v>
      </c>
      <c r="AB24" s="2">
        <f t="shared" si="66"/>
        <v>76.172895404934081</v>
      </c>
      <c r="AC24" s="2">
        <f t="shared" si="66"/>
        <v>102.53956207160071</v>
      </c>
      <c r="AD24" s="2">
        <f t="shared" si="66"/>
        <v>-73.660698515255447</v>
      </c>
    </row>
    <row r="25" spans="1:30" x14ac:dyDescent="0.3">
      <c r="A25" s="69"/>
      <c r="B25" s="69"/>
      <c r="C25" s="69"/>
      <c r="D25" s="70"/>
      <c r="E25" s="2">
        <f t="shared" ref="E25" si="73">-1*(SIN(D23))*(COS(D23))</f>
        <v>0.5</v>
      </c>
      <c r="F25" s="2">
        <f t="shared" ref="F25" si="74">1*(SIN(D23))*(COS(D23))</f>
        <v>-0.5</v>
      </c>
      <c r="G25" s="2">
        <f t="shared" ref="G25" si="75">E23-F23</f>
        <v>0</v>
      </c>
      <c r="H25" s="2">
        <f t="shared" ref="H25" si="76">-2*(SIN(D23))*(COS(D23))</f>
        <v>1</v>
      </c>
      <c r="I25" s="2">
        <f t="shared" ref="I25" si="77">2*(SIN(D23))*(COS(D23))</f>
        <v>-1</v>
      </c>
      <c r="J25" s="2">
        <f t="shared" ref="J25" si="78">H23-I23</f>
        <v>0</v>
      </c>
      <c r="K25" s="2">
        <v>-0.5</v>
      </c>
      <c r="L25" s="2">
        <v>0.5</v>
      </c>
      <c r="M25" s="2">
        <v>2.2204460492503136E-16</v>
      </c>
      <c r="N25" s="2">
        <v>-1</v>
      </c>
      <c r="O25" s="2">
        <v>1</v>
      </c>
      <c r="P25" s="2">
        <v>2.2204460492503131E-16</v>
      </c>
      <c r="Q25" s="2">
        <v>-31.568870792252344</v>
      </c>
      <c r="R25" s="2">
        <v>-31.56887079225233</v>
      </c>
      <c r="S25" s="2">
        <v>35.691659837006625</v>
      </c>
      <c r="T25" s="36"/>
      <c r="U25" s="36"/>
      <c r="V25" s="2">
        <f t="shared" si="64"/>
        <v>-31.568870792252344</v>
      </c>
      <c r="W25" s="2">
        <f t="shared" si="64"/>
        <v>-31.56887079225233</v>
      </c>
      <c r="X25" s="2">
        <f t="shared" si="64"/>
        <v>35.691659837006625</v>
      </c>
      <c r="Y25" s="2">
        <f t="shared" si="65"/>
        <v>-47.353306188378518</v>
      </c>
      <c r="Z25" s="2">
        <f t="shared" si="65"/>
        <v>-47.353306188378497</v>
      </c>
      <c r="AA25" s="2">
        <f t="shared" si="65"/>
        <v>53.537489755509938</v>
      </c>
      <c r="AB25" s="2">
        <f t="shared" si="66"/>
        <v>-73.660698515255476</v>
      </c>
      <c r="AC25" s="2">
        <f t="shared" si="66"/>
        <v>-73.660698515255433</v>
      </c>
      <c r="AD25" s="2">
        <f t="shared" si="66"/>
        <v>83.280539619682131</v>
      </c>
    </row>
    <row r="26" spans="1:30" x14ac:dyDescent="0.3">
      <c r="A26" s="69">
        <f>Input!J13</f>
        <v>7</v>
      </c>
      <c r="B26" s="69">
        <f>Input!K13</f>
        <v>45</v>
      </c>
      <c r="C26" s="69">
        <f>Input!L13</f>
        <v>1</v>
      </c>
      <c r="D26" s="70">
        <f t="shared" ref="D26:D44" si="79">RADIANS($B26)</f>
        <v>0.78539816339744828</v>
      </c>
      <c r="E26" s="2">
        <f t="shared" ref="E26" si="80">(COS(D26))^2</f>
        <v>0.50000000000000011</v>
      </c>
      <c r="F26" s="2">
        <f t="shared" ref="F26" si="81">(SIN(D26))^2</f>
        <v>0.49999999999999989</v>
      </c>
      <c r="G26" s="2">
        <f t="shared" ref="G26" si="82">2*(SIN(D26))*(COS(D26))</f>
        <v>1</v>
      </c>
      <c r="H26" s="2">
        <f t="shared" ref="H26" si="83">(COS(D26))^2</f>
        <v>0.50000000000000011</v>
      </c>
      <c r="I26" s="2">
        <f t="shared" ref="I26" si="84">(SIN(D26))^2</f>
        <v>0.49999999999999989</v>
      </c>
      <c r="J26" s="2">
        <f t="shared" ref="J26" si="85">1*(SIN(D26))*(COS(D26))</f>
        <v>0.5</v>
      </c>
      <c r="K26" s="2">
        <f t="array" ref="K26:M28">MINVERSE(E26:G28)</f>
        <v>0.49999999999999989</v>
      </c>
      <c r="L26" s="2">
        <v>0.5</v>
      </c>
      <c r="M26" s="2">
        <v>-1</v>
      </c>
      <c r="N26" s="2">
        <f t="array" ref="N26:P28">MINVERSE(H26:J28)</f>
        <v>0.5</v>
      </c>
      <c r="O26" s="2">
        <v>0.5</v>
      </c>
      <c r="P26" s="2">
        <v>-0.5</v>
      </c>
      <c r="Q26" s="2">
        <f t="array" ref="Q26:S28">MMULT(MMULT(K26:M28,$A$2:$C$4),H26:J28)</f>
        <v>43.945526602114597</v>
      </c>
      <c r="R26" s="2">
        <v>32.645526602114586</v>
      </c>
      <c r="S26" s="2">
        <v>31.568870792252326</v>
      </c>
      <c r="T26" s="36">
        <f>IF(C26=0,0,U26+C26)</f>
        <v>3</v>
      </c>
      <c r="U26" s="36">
        <f>IF(C26=0,0,T23)</f>
        <v>2</v>
      </c>
      <c r="V26" s="2">
        <f t="shared" ref="V26:X28" si="86">($T$26-$U$26)*Q26</f>
        <v>43.945526602114597</v>
      </c>
      <c r="W26" s="2">
        <f t="shared" si="86"/>
        <v>32.645526602114586</v>
      </c>
      <c r="X26" s="2">
        <f t="shared" si="86"/>
        <v>31.568870792252326</v>
      </c>
      <c r="Y26" s="2">
        <f t="shared" ref="Y26:AA28" si="87">($T$26^2-$U$26^2)*Q26/2</f>
        <v>109.86381650528649</v>
      </c>
      <c r="Z26" s="2">
        <f t="shared" si="87"/>
        <v>81.613816505286465</v>
      </c>
      <c r="AA26" s="2">
        <f t="shared" si="87"/>
        <v>78.922176980630809</v>
      </c>
      <c r="AB26" s="2">
        <f t="shared" ref="AB26:AD28" si="88">($T$26^3-$U$26^3)*Q26/3</f>
        <v>278.32166848005915</v>
      </c>
      <c r="AC26" s="2">
        <f t="shared" si="88"/>
        <v>206.75500181339237</v>
      </c>
      <c r="AD26" s="2">
        <f t="shared" si="88"/>
        <v>199.93618168426474</v>
      </c>
    </row>
    <row r="27" spans="1:30" x14ac:dyDescent="0.3">
      <c r="A27" s="69"/>
      <c r="B27" s="69"/>
      <c r="C27" s="69"/>
      <c r="D27" s="70"/>
      <c r="E27" s="2">
        <f t="shared" ref="E27" si="89">(SIN(D26))^2</f>
        <v>0.49999999999999989</v>
      </c>
      <c r="F27" s="2">
        <f t="shared" ref="F27" si="90">(COS(D26))^2</f>
        <v>0.50000000000000011</v>
      </c>
      <c r="G27" s="2">
        <f t="shared" ref="G27" si="91">-2*(SIN(D26))*(COS(D26))</f>
        <v>-1</v>
      </c>
      <c r="H27" s="2">
        <f t="shared" ref="H27" si="92">(SIN(D26))^2</f>
        <v>0.49999999999999989</v>
      </c>
      <c r="I27" s="2">
        <f t="shared" ref="I27" si="93">(COS(D26))^2</f>
        <v>0.50000000000000011</v>
      </c>
      <c r="J27" s="2">
        <f t="shared" ref="J27" si="94">-1*(SIN(D26))*(COS(D26))</f>
        <v>-0.5</v>
      </c>
      <c r="K27" s="2">
        <v>0.5</v>
      </c>
      <c r="L27" s="2">
        <v>0.5</v>
      </c>
      <c r="M27" s="2">
        <v>1</v>
      </c>
      <c r="N27" s="2">
        <v>0.5</v>
      </c>
      <c r="O27" s="2">
        <v>0.5</v>
      </c>
      <c r="P27" s="2">
        <v>0.5</v>
      </c>
      <c r="Q27" s="2">
        <v>32.645526602114607</v>
      </c>
      <c r="R27" s="2">
        <v>43.94552660211459</v>
      </c>
      <c r="S27" s="2">
        <v>31.568870792252334</v>
      </c>
      <c r="T27" s="36"/>
      <c r="U27" s="36"/>
      <c r="V27" s="2">
        <f t="shared" si="86"/>
        <v>32.645526602114607</v>
      </c>
      <c r="W27" s="2">
        <f t="shared" si="86"/>
        <v>43.94552660211459</v>
      </c>
      <c r="X27" s="2">
        <f t="shared" si="86"/>
        <v>31.568870792252334</v>
      </c>
      <c r="Y27" s="2">
        <f t="shared" si="87"/>
        <v>81.613816505286522</v>
      </c>
      <c r="Z27" s="2">
        <f t="shared" si="87"/>
        <v>109.86381650528648</v>
      </c>
      <c r="AA27" s="2">
        <f t="shared" si="87"/>
        <v>78.922176980630837</v>
      </c>
      <c r="AB27" s="2">
        <f t="shared" si="88"/>
        <v>206.75500181339251</v>
      </c>
      <c r="AC27" s="2">
        <f t="shared" si="88"/>
        <v>278.32166848005909</v>
      </c>
      <c r="AD27" s="2">
        <f t="shared" si="88"/>
        <v>199.93618168426477</v>
      </c>
    </row>
    <row r="28" spans="1:30" x14ac:dyDescent="0.3">
      <c r="A28" s="69"/>
      <c r="B28" s="69"/>
      <c r="C28" s="69"/>
      <c r="D28" s="70"/>
      <c r="E28" s="2">
        <f t="shared" ref="E28" si="95">-1*(SIN(D26))*(COS(D26))</f>
        <v>-0.5</v>
      </c>
      <c r="F28" s="2">
        <f t="shared" ref="F28" si="96">1*(SIN(D26))*(COS(D26))</f>
        <v>0.5</v>
      </c>
      <c r="G28" s="2">
        <f t="shared" ref="G28" si="97">E26-F26</f>
        <v>0</v>
      </c>
      <c r="H28" s="2">
        <f t="shared" ref="H28" si="98">-2*(SIN(D26))*(COS(D26))</f>
        <v>-1</v>
      </c>
      <c r="I28" s="2">
        <f t="shared" ref="I28" si="99">2*(SIN(D26))*(COS(D26))</f>
        <v>1</v>
      </c>
      <c r="J28" s="2">
        <f t="shared" ref="J28" si="100">H26-I26</f>
        <v>0</v>
      </c>
      <c r="K28" s="2">
        <v>0.5</v>
      </c>
      <c r="L28" s="2">
        <v>-0.5</v>
      </c>
      <c r="M28" s="2">
        <v>2.2204460492503136E-16</v>
      </c>
      <c r="N28" s="2">
        <v>1</v>
      </c>
      <c r="O28" s="2">
        <v>-1</v>
      </c>
      <c r="P28" s="2">
        <v>2.2204460492503131E-16</v>
      </c>
      <c r="Q28" s="2">
        <v>31.568870792252344</v>
      </c>
      <c r="R28" s="2">
        <v>31.56887079225233</v>
      </c>
      <c r="S28" s="2">
        <v>35.691659837006625</v>
      </c>
      <c r="T28" s="36"/>
      <c r="U28" s="36"/>
      <c r="V28" s="2">
        <f t="shared" si="86"/>
        <v>31.568870792252344</v>
      </c>
      <c r="W28" s="2">
        <f t="shared" si="86"/>
        <v>31.56887079225233</v>
      </c>
      <c r="X28" s="2">
        <f t="shared" si="86"/>
        <v>35.691659837006625</v>
      </c>
      <c r="Y28" s="2">
        <f t="shared" si="87"/>
        <v>78.922176980630866</v>
      </c>
      <c r="Z28" s="2">
        <f t="shared" si="87"/>
        <v>78.922176980630823</v>
      </c>
      <c r="AA28" s="2">
        <f t="shared" si="87"/>
        <v>89.229149592516563</v>
      </c>
      <c r="AB28" s="2">
        <f t="shared" si="88"/>
        <v>199.93618168426485</v>
      </c>
      <c r="AC28" s="2">
        <f t="shared" si="88"/>
        <v>199.93618168426474</v>
      </c>
      <c r="AD28" s="2">
        <f t="shared" si="88"/>
        <v>226.04717896770862</v>
      </c>
    </row>
    <row r="29" spans="1:30" x14ac:dyDescent="0.3">
      <c r="A29" s="69">
        <f>Input!J14</f>
        <v>8</v>
      </c>
      <c r="B29" s="69">
        <f>Input!K14</f>
        <v>0</v>
      </c>
      <c r="C29" s="69">
        <f>Input!L14</f>
        <v>1</v>
      </c>
      <c r="D29" s="70">
        <f t="shared" si="79"/>
        <v>0</v>
      </c>
      <c r="E29" s="2">
        <f t="shared" ref="E29" si="101">(COS(D29))^2</f>
        <v>1</v>
      </c>
      <c r="F29" s="2">
        <f t="shared" ref="F29" si="102">(SIN(D29))^2</f>
        <v>0</v>
      </c>
      <c r="G29" s="2">
        <f t="shared" ref="G29" si="103">2*(SIN(D29))*(COS(D29))</f>
        <v>0</v>
      </c>
      <c r="H29" s="2">
        <f t="shared" ref="H29" si="104">(COS(D29))^2</f>
        <v>1</v>
      </c>
      <c r="I29" s="2">
        <f t="shared" ref="I29" si="105">(SIN(D29))^2</f>
        <v>0</v>
      </c>
      <c r="J29" s="2">
        <f t="shared" ref="J29" si="106">1*(SIN(D29))*(COS(D29))</f>
        <v>0</v>
      </c>
      <c r="K29" s="2">
        <f t="array" ref="K29:M31">MINVERSE(E29:G31)</f>
        <v>1</v>
      </c>
      <c r="L29" s="2">
        <v>0</v>
      </c>
      <c r="M29" s="2">
        <v>0</v>
      </c>
      <c r="N29" s="2">
        <f t="array" ref="N29:P31">MINVERSE(H29:J31)</f>
        <v>1</v>
      </c>
      <c r="O29" s="2">
        <v>0</v>
      </c>
      <c r="P29" s="2">
        <v>0</v>
      </c>
      <c r="Q29" s="2">
        <f t="array" ref="Q29:S31">MMULT(MMULT(K29:M31,$A$2:$C$4),H29:J31)</f>
        <v>137.1249280236259</v>
      </c>
      <c r="R29" s="2">
        <v>2.6038667651079734</v>
      </c>
      <c r="S29" s="2">
        <v>0</v>
      </c>
      <c r="T29" s="36">
        <f>IF(C29=0,0,U29+C29)</f>
        <v>4</v>
      </c>
      <c r="U29" s="36">
        <f>IF(C29=0,0,T26)</f>
        <v>3</v>
      </c>
      <c r="V29" s="2">
        <f t="shared" ref="V29:X31" si="107">($T$29-$U$29)*Q29</f>
        <v>137.1249280236259</v>
      </c>
      <c r="W29" s="2">
        <f t="shared" si="107"/>
        <v>2.6038667651079734</v>
      </c>
      <c r="X29" s="2">
        <f t="shared" si="107"/>
        <v>0</v>
      </c>
      <c r="Y29" s="2">
        <f t="shared" ref="Y29:AA31" si="108">($T$29^2-$U$29^2)*Q29/2</f>
        <v>479.93724808269064</v>
      </c>
      <c r="Z29" s="2">
        <f t="shared" si="108"/>
        <v>9.113533677877907</v>
      </c>
      <c r="AA29" s="2">
        <f t="shared" si="108"/>
        <v>0</v>
      </c>
      <c r="AB29" s="2">
        <f t="shared" ref="AB29:AD31" si="109">($T$29^3-$U$29^3)*Q29/3</f>
        <v>1691.2074456247194</v>
      </c>
      <c r="AC29" s="2">
        <f t="shared" si="109"/>
        <v>32.114356769665001</v>
      </c>
      <c r="AD29" s="2">
        <f t="shared" si="109"/>
        <v>0</v>
      </c>
    </row>
    <row r="30" spans="1:30" x14ac:dyDescent="0.3">
      <c r="A30" s="69"/>
      <c r="B30" s="69"/>
      <c r="C30" s="69"/>
      <c r="D30" s="70"/>
      <c r="E30" s="2">
        <f t="shared" ref="E30" si="110">(SIN(D29))^2</f>
        <v>0</v>
      </c>
      <c r="F30" s="2">
        <f t="shared" ref="F30" si="111">(COS(D29))^2</f>
        <v>1</v>
      </c>
      <c r="G30" s="2">
        <f t="shared" ref="G30" si="112">-2*(SIN(D29))*(COS(D29))</f>
        <v>0</v>
      </c>
      <c r="H30" s="2">
        <f t="shared" ref="H30" si="113">(SIN(D29))^2</f>
        <v>0</v>
      </c>
      <c r="I30" s="2">
        <f t="shared" ref="I30" si="114">(COS(D29))^2</f>
        <v>1</v>
      </c>
      <c r="J30" s="2">
        <f t="shared" ref="J30" si="115">-1*(SIN(D29))*(COS(D29))</f>
        <v>0</v>
      </c>
      <c r="K30" s="2">
        <v>0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  <c r="Q30" s="2">
        <v>2.6038667651079734</v>
      </c>
      <c r="R30" s="2">
        <v>10.849444854616557</v>
      </c>
      <c r="S30" s="2">
        <v>0</v>
      </c>
      <c r="T30" s="36"/>
      <c r="U30" s="36"/>
      <c r="V30" s="2">
        <f t="shared" si="107"/>
        <v>2.6038667651079734</v>
      </c>
      <c r="W30" s="2">
        <f t="shared" si="107"/>
        <v>10.849444854616557</v>
      </c>
      <c r="X30" s="2">
        <f t="shared" si="107"/>
        <v>0</v>
      </c>
      <c r="Y30" s="2">
        <f t="shared" si="108"/>
        <v>9.113533677877907</v>
      </c>
      <c r="Z30" s="2">
        <f t="shared" si="108"/>
        <v>37.973056991157947</v>
      </c>
      <c r="AA30" s="2">
        <f t="shared" si="108"/>
        <v>0</v>
      </c>
      <c r="AB30" s="2">
        <f t="shared" si="109"/>
        <v>32.114356769665001</v>
      </c>
      <c r="AC30" s="2">
        <f t="shared" si="109"/>
        <v>133.8098198736042</v>
      </c>
      <c r="AD30" s="2">
        <f t="shared" si="109"/>
        <v>0</v>
      </c>
    </row>
    <row r="31" spans="1:30" x14ac:dyDescent="0.3">
      <c r="A31" s="69"/>
      <c r="B31" s="69"/>
      <c r="C31" s="69"/>
      <c r="D31" s="70"/>
      <c r="E31" s="2">
        <f t="shared" ref="E31" si="116">-1*(SIN(D29))*(COS(D29))</f>
        <v>0</v>
      </c>
      <c r="F31" s="2">
        <f t="shared" ref="F31" si="117">1*(SIN(D29))*(COS(D29))</f>
        <v>0</v>
      </c>
      <c r="G31" s="2">
        <f t="shared" ref="G31" si="118">E29-F29</f>
        <v>1</v>
      </c>
      <c r="H31" s="2">
        <f t="shared" ref="H31" si="119">-2*(SIN(D29))*(COS(D29))</f>
        <v>0</v>
      </c>
      <c r="I31" s="2">
        <f t="shared" ref="I31" si="120">2*(SIN(D29))*(COS(D29))</f>
        <v>0</v>
      </c>
      <c r="J31" s="2">
        <f t="shared" ref="J31" si="121">H29-I29</f>
        <v>1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5.65</v>
      </c>
      <c r="T31" s="36"/>
      <c r="U31" s="36"/>
      <c r="V31" s="2">
        <f t="shared" si="107"/>
        <v>0</v>
      </c>
      <c r="W31" s="2">
        <f t="shared" si="107"/>
        <v>0</v>
      </c>
      <c r="X31" s="2">
        <f t="shared" si="107"/>
        <v>5.65</v>
      </c>
      <c r="Y31" s="2">
        <f t="shared" si="108"/>
        <v>0</v>
      </c>
      <c r="Z31" s="2">
        <f t="shared" si="108"/>
        <v>0</v>
      </c>
      <c r="AA31" s="2">
        <f t="shared" si="108"/>
        <v>19.775000000000002</v>
      </c>
      <c r="AB31" s="2">
        <f t="shared" si="109"/>
        <v>0</v>
      </c>
      <c r="AC31" s="2">
        <f t="shared" si="109"/>
        <v>0</v>
      </c>
      <c r="AD31" s="2">
        <f t="shared" si="109"/>
        <v>69.683333333333337</v>
      </c>
    </row>
    <row r="32" spans="1:30" x14ac:dyDescent="0.3">
      <c r="A32" s="69">
        <f>Input!J15</f>
        <v>9</v>
      </c>
      <c r="B32" s="69">
        <f>Input!K15</f>
        <v>0</v>
      </c>
      <c r="C32" s="69">
        <f>Input!L15</f>
        <v>0</v>
      </c>
      <c r="D32" s="70">
        <f t="shared" si="79"/>
        <v>0</v>
      </c>
      <c r="E32" s="2">
        <f t="shared" ref="E32" si="122">(COS(D32))^2</f>
        <v>1</v>
      </c>
      <c r="F32" s="2">
        <f t="shared" ref="F32" si="123">(SIN(D32))^2</f>
        <v>0</v>
      </c>
      <c r="G32" s="2">
        <f t="shared" ref="G32" si="124">2*(SIN(D32))*(COS(D32))</f>
        <v>0</v>
      </c>
      <c r="H32" s="2">
        <f t="shared" ref="H32" si="125">(COS(D32))^2</f>
        <v>1</v>
      </c>
      <c r="I32" s="2">
        <f t="shared" ref="I32" si="126">(SIN(D32))^2</f>
        <v>0</v>
      </c>
      <c r="J32" s="2">
        <f t="shared" ref="J32" si="127">1*(SIN(D32))*(COS(D32))</f>
        <v>0</v>
      </c>
      <c r="K32" s="2">
        <f t="array" ref="K32:M34">MINVERSE(E32:G34)</f>
        <v>1</v>
      </c>
      <c r="L32" s="2">
        <v>0</v>
      </c>
      <c r="M32" s="2">
        <v>0</v>
      </c>
      <c r="N32" s="2">
        <f t="array" ref="N32:P34">MINVERSE(H32:J34)</f>
        <v>1</v>
      </c>
      <c r="O32" s="2">
        <v>0</v>
      </c>
      <c r="P32" s="2">
        <v>0</v>
      </c>
      <c r="Q32" s="2">
        <f t="array" ref="Q32:S34">MMULT(MMULT(K32:M34,$A$2:$C$4),H32:J34)</f>
        <v>137.1249280236259</v>
      </c>
      <c r="R32" s="2">
        <v>2.6038667651079734</v>
      </c>
      <c r="S32" s="2">
        <v>0</v>
      </c>
      <c r="T32" s="36">
        <f>IF(C32=0,0,U32+C32)</f>
        <v>0</v>
      </c>
      <c r="U32" s="36">
        <f>IF(C32=0,0,T29)</f>
        <v>0</v>
      </c>
      <c r="V32" s="2">
        <f t="shared" ref="V32:X34" si="128">($T$32-$U$32)*Q32</f>
        <v>0</v>
      </c>
      <c r="W32" s="2">
        <f t="shared" si="128"/>
        <v>0</v>
      </c>
      <c r="X32" s="2">
        <f t="shared" si="128"/>
        <v>0</v>
      </c>
      <c r="Y32" s="2">
        <f t="shared" ref="Y32:AA34" si="129">($T$32^2-$U$32^2)*Q32/2</f>
        <v>0</v>
      </c>
      <c r="Z32" s="2">
        <f t="shared" si="129"/>
        <v>0</v>
      </c>
      <c r="AA32" s="2">
        <f t="shared" si="129"/>
        <v>0</v>
      </c>
      <c r="AB32" s="2">
        <f t="shared" ref="AB32:AD34" si="130">($T$32^3-$U$32^3)*Q32/3</f>
        <v>0</v>
      </c>
      <c r="AC32" s="2">
        <f t="shared" si="130"/>
        <v>0</v>
      </c>
      <c r="AD32" s="2">
        <f t="shared" si="130"/>
        <v>0</v>
      </c>
    </row>
    <row r="33" spans="1:30" x14ac:dyDescent="0.3">
      <c r="A33" s="69"/>
      <c r="B33" s="69"/>
      <c r="C33" s="69"/>
      <c r="D33" s="70"/>
      <c r="E33" s="2">
        <f t="shared" ref="E33" si="131">(SIN(D32))^2</f>
        <v>0</v>
      </c>
      <c r="F33" s="2">
        <f t="shared" ref="F33" si="132">(COS(D32))^2</f>
        <v>1</v>
      </c>
      <c r="G33" s="2">
        <f t="shared" ref="G33" si="133">-2*(SIN(D32))*(COS(D32))</f>
        <v>0</v>
      </c>
      <c r="H33" s="2">
        <f t="shared" ref="H33" si="134">(SIN(D32))^2</f>
        <v>0</v>
      </c>
      <c r="I33" s="2">
        <f t="shared" ref="I33" si="135">(COS(D32))^2</f>
        <v>1</v>
      </c>
      <c r="J33" s="2">
        <f t="shared" ref="J33" si="136">-1*(SIN(D32))*(COS(D32))</f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2.6038667651079734</v>
      </c>
      <c r="R33" s="2">
        <v>10.849444854616557</v>
      </c>
      <c r="S33" s="2">
        <v>0</v>
      </c>
      <c r="T33" s="36"/>
      <c r="U33" s="36"/>
      <c r="V33" s="2">
        <f t="shared" si="128"/>
        <v>0</v>
      </c>
      <c r="W33" s="2">
        <f t="shared" si="128"/>
        <v>0</v>
      </c>
      <c r="X33" s="2">
        <f t="shared" si="128"/>
        <v>0</v>
      </c>
      <c r="Y33" s="2">
        <f t="shared" si="129"/>
        <v>0</v>
      </c>
      <c r="Z33" s="2">
        <f t="shared" si="129"/>
        <v>0</v>
      </c>
      <c r="AA33" s="2">
        <f t="shared" si="129"/>
        <v>0</v>
      </c>
      <c r="AB33" s="2">
        <f t="shared" si="130"/>
        <v>0</v>
      </c>
      <c r="AC33" s="2">
        <f t="shared" si="130"/>
        <v>0</v>
      </c>
      <c r="AD33" s="2">
        <f t="shared" si="130"/>
        <v>0</v>
      </c>
    </row>
    <row r="34" spans="1:30" x14ac:dyDescent="0.3">
      <c r="A34" s="69"/>
      <c r="B34" s="69"/>
      <c r="C34" s="69"/>
      <c r="D34" s="70"/>
      <c r="E34" s="2">
        <f t="shared" ref="E34" si="137">-1*(SIN(D32))*(COS(D32))</f>
        <v>0</v>
      </c>
      <c r="F34" s="2">
        <f t="shared" ref="F34" si="138">1*(SIN(D32))*(COS(D32))</f>
        <v>0</v>
      </c>
      <c r="G34" s="2">
        <f t="shared" ref="G34" si="139">E32-F32</f>
        <v>1</v>
      </c>
      <c r="H34" s="2">
        <f t="shared" ref="H34" si="140">-2*(SIN(D32))*(COS(D32))</f>
        <v>0</v>
      </c>
      <c r="I34" s="2">
        <f t="shared" ref="I34" si="141">2*(SIN(D32))*(COS(D32))</f>
        <v>0</v>
      </c>
      <c r="J34" s="2">
        <f t="shared" ref="J34" si="142">H32-I32</f>
        <v>1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5.65</v>
      </c>
      <c r="T34" s="36"/>
      <c r="U34" s="36"/>
      <c r="V34" s="2">
        <f t="shared" si="128"/>
        <v>0</v>
      </c>
      <c r="W34" s="2">
        <f t="shared" si="128"/>
        <v>0</v>
      </c>
      <c r="X34" s="2">
        <f t="shared" si="128"/>
        <v>0</v>
      </c>
      <c r="Y34" s="2">
        <f t="shared" si="129"/>
        <v>0</v>
      </c>
      <c r="Z34" s="2">
        <f t="shared" si="129"/>
        <v>0</v>
      </c>
      <c r="AA34" s="2">
        <f t="shared" si="129"/>
        <v>0</v>
      </c>
      <c r="AB34" s="2">
        <f t="shared" si="130"/>
        <v>0</v>
      </c>
      <c r="AC34" s="2">
        <f t="shared" si="130"/>
        <v>0</v>
      </c>
      <c r="AD34" s="2">
        <f t="shared" si="130"/>
        <v>0</v>
      </c>
    </row>
    <row r="35" spans="1:30" x14ac:dyDescent="0.3">
      <c r="A35" s="69">
        <f>Input!J16</f>
        <v>10</v>
      </c>
      <c r="B35" s="69">
        <f>Input!K16</f>
        <v>0</v>
      </c>
      <c r="C35" s="69">
        <f>Input!L16</f>
        <v>0</v>
      </c>
      <c r="D35" s="70">
        <f t="shared" si="79"/>
        <v>0</v>
      </c>
      <c r="E35" s="2">
        <f t="shared" ref="E35" si="143">(COS(D35))^2</f>
        <v>1</v>
      </c>
      <c r="F35" s="2">
        <f t="shared" ref="F35" si="144">(SIN(D35))^2</f>
        <v>0</v>
      </c>
      <c r="G35" s="2">
        <f t="shared" ref="G35" si="145">2*(SIN(D35))*(COS(D35))</f>
        <v>0</v>
      </c>
      <c r="H35" s="2">
        <f t="shared" ref="H35" si="146">(COS(D35))^2</f>
        <v>1</v>
      </c>
      <c r="I35" s="2">
        <f t="shared" ref="I35" si="147">(SIN(D35))^2</f>
        <v>0</v>
      </c>
      <c r="J35" s="2">
        <f t="shared" ref="J35" si="148">1*(SIN(D35))*(COS(D35))</f>
        <v>0</v>
      </c>
      <c r="K35" s="2">
        <f t="array" ref="K35:M37">MINVERSE(E35:G37)</f>
        <v>1</v>
      </c>
      <c r="L35" s="2">
        <v>0</v>
      </c>
      <c r="M35" s="2">
        <v>0</v>
      </c>
      <c r="N35" s="2">
        <f t="array" ref="N35:P37">MINVERSE(H35:J37)</f>
        <v>1</v>
      </c>
      <c r="O35" s="2">
        <v>0</v>
      </c>
      <c r="P35" s="2">
        <v>0</v>
      </c>
      <c r="Q35" s="2">
        <f t="array" ref="Q35:S37">MMULT(MMULT(K35:M37,$A$2:$C$4),H35:J37)</f>
        <v>137.1249280236259</v>
      </c>
      <c r="R35" s="2">
        <v>2.6038667651079734</v>
      </c>
      <c r="S35" s="2">
        <v>0</v>
      </c>
      <c r="T35" s="36">
        <f>IF(C35=0,0,U35+C35)</f>
        <v>0</v>
      </c>
      <c r="U35" s="36">
        <f>IF(C35=0,0,T32)</f>
        <v>0</v>
      </c>
      <c r="V35" s="2">
        <f t="shared" ref="V35:X37" si="149">($T$35-$U$35)*Q35</f>
        <v>0</v>
      </c>
      <c r="W35" s="2">
        <f t="shared" si="149"/>
        <v>0</v>
      </c>
      <c r="X35" s="2">
        <f t="shared" si="149"/>
        <v>0</v>
      </c>
      <c r="Y35" s="2">
        <f t="shared" ref="Y35:AA37" si="150">($T$35^2-$U$35^2)*Q35/2</f>
        <v>0</v>
      </c>
      <c r="Z35" s="2">
        <f t="shared" si="150"/>
        <v>0</v>
      </c>
      <c r="AA35" s="2">
        <f t="shared" si="150"/>
        <v>0</v>
      </c>
      <c r="AB35" s="2">
        <f t="shared" ref="AB35:AD37" si="151">($T$35^3-$U$35^3)*Q35/3</f>
        <v>0</v>
      </c>
      <c r="AC35" s="2">
        <f t="shared" si="151"/>
        <v>0</v>
      </c>
      <c r="AD35" s="2">
        <f t="shared" si="151"/>
        <v>0</v>
      </c>
    </row>
    <row r="36" spans="1:30" x14ac:dyDescent="0.3">
      <c r="A36" s="69"/>
      <c r="B36" s="69"/>
      <c r="C36" s="69"/>
      <c r="D36" s="70"/>
      <c r="E36" s="2">
        <f t="shared" ref="E36" si="152">(SIN(D35))^2</f>
        <v>0</v>
      </c>
      <c r="F36" s="2">
        <f t="shared" ref="F36" si="153">(COS(D35))^2</f>
        <v>1</v>
      </c>
      <c r="G36" s="2">
        <f t="shared" ref="G36" si="154">-2*(SIN(D35))*(COS(D35))</f>
        <v>0</v>
      </c>
      <c r="H36" s="2">
        <f t="shared" ref="H36" si="155">(SIN(D35))^2</f>
        <v>0</v>
      </c>
      <c r="I36" s="2">
        <f t="shared" ref="I36" si="156">(COS(D35))^2</f>
        <v>1</v>
      </c>
      <c r="J36" s="2">
        <f t="shared" ref="J36" si="157">-1*(SIN(D35))*(COS(D35))</f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2.6038667651079734</v>
      </c>
      <c r="R36" s="2">
        <v>10.849444854616557</v>
      </c>
      <c r="S36" s="2">
        <v>0</v>
      </c>
      <c r="T36" s="36"/>
      <c r="U36" s="36"/>
      <c r="V36" s="2">
        <f t="shared" si="149"/>
        <v>0</v>
      </c>
      <c r="W36" s="2">
        <f t="shared" si="149"/>
        <v>0</v>
      </c>
      <c r="X36" s="2">
        <f t="shared" si="149"/>
        <v>0</v>
      </c>
      <c r="Y36" s="2">
        <f t="shared" si="150"/>
        <v>0</v>
      </c>
      <c r="Z36" s="2">
        <f t="shared" si="150"/>
        <v>0</v>
      </c>
      <c r="AA36" s="2">
        <f t="shared" si="150"/>
        <v>0</v>
      </c>
      <c r="AB36" s="2">
        <f t="shared" si="151"/>
        <v>0</v>
      </c>
      <c r="AC36" s="2">
        <f t="shared" si="151"/>
        <v>0</v>
      </c>
      <c r="AD36" s="2">
        <f t="shared" si="151"/>
        <v>0</v>
      </c>
    </row>
    <row r="37" spans="1:30" x14ac:dyDescent="0.3">
      <c r="A37" s="69"/>
      <c r="B37" s="69"/>
      <c r="C37" s="69"/>
      <c r="D37" s="70"/>
      <c r="E37" s="2">
        <f t="shared" ref="E37" si="158">-1*(SIN(D35))*(COS(D35))</f>
        <v>0</v>
      </c>
      <c r="F37" s="2">
        <f t="shared" ref="F37" si="159">1*(SIN(D35))*(COS(D35))</f>
        <v>0</v>
      </c>
      <c r="G37" s="2">
        <f t="shared" ref="G37" si="160">E35-F35</f>
        <v>1</v>
      </c>
      <c r="H37" s="2">
        <f t="shared" ref="H37" si="161">-2*(SIN(D35))*(COS(D35))</f>
        <v>0</v>
      </c>
      <c r="I37" s="2">
        <f t="shared" ref="I37" si="162">2*(SIN(D35))*(COS(D35))</f>
        <v>0</v>
      </c>
      <c r="J37" s="2">
        <f t="shared" ref="J37" si="163">H35-I35</f>
        <v>1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5.65</v>
      </c>
      <c r="T37" s="36"/>
      <c r="U37" s="36"/>
      <c r="V37" s="2">
        <f t="shared" si="149"/>
        <v>0</v>
      </c>
      <c r="W37" s="2">
        <f t="shared" si="149"/>
        <v>0</v>
      </c>
      <c r="X37" s="2">
        <f t="shared" si="149"/>
        <v>0</v>
      </c>
      <c r="Y37" s="2">
        <f t="shared" si="150"/>
        <v>0</v>
      </c>
      <c r="Z37" s="2">
        <f t="shared" si="150"/>
        <v>0</v>
      </c>
      <c r="AA37" s="2">
        <f t="shared" si="150"/>
        <v>0</v>
      </c>
      <c r="AB37" s="2">
        <f t="shared" si="151"/>
        <v>0</v>
      </c>
      <c r="AC37" s="2">
        <f t="shared" si="151"/>
        <v>0</v>
      </c>
      <c r="AD37" s="2">
        <f t="shared" si="151"/>
        <v>0</v>
      </c>
    </row>
    <row r="38" spans="1:30" x14ac:dyDescent="0.3">
      <c r="A38" s="69">
        <f>Input!J17</f>
        <v>11</v>
      </c>
      <c r="B38" s="69">
        <f>Input!K17</f>
        <v>0</v>
      </c>
      <c r="C38" s="69">
        <f>Input!L17</f>
        <v>0</v>
      </c>
      <c r="D38" s="70">
        <f t="shared" si="79"/>
        <v>0</v>
      </c>
      <c r="E38" s="2">
        <f t="shared" ref="E38" si="164">(COS(D38))^2</f>
        <v>1</v>
      </c>
      <c r="F38" s="2">
        <f t="shared" ref="F38" si="165">(SIN(D38))^2</f>
        <v>0</v>
      </c>
      <c r="G38" s="2">
        <f t="shared" ref="G38" si="166">2*(SIN(D38))*(COS(D38))</f>
        <v>0</v>
      </c>
      <c r="H38" s="2">
        <f t="shared" ref="H38" si="167">(COS(D38))^2</f>
        <v>1</v>
      </c>
      <c r="I38" s="2">
        <f t="shared" ref="I38" si="168">(SIN(D38))^2</f>
        <v>0</v>
      </c>
      <c r="J38" s="2">
        <f t="shared" ref="J38" si="169">1*(SIN(D38))*(COS(D38))</f>
        <v>0</v>
      </c>
      <c r="K38" s="2">
        <f t="array" ref="K38:M40">MINVERSE(E38:G40)</f>
        <v>1</v>
      </c>
      <c r="L38" s="2">
        <v>0</v>
      </c>
      <c r="M38" s="2">
        <v>0</v>
      </c>
      <c r="N38" s="2">
        <f t="array" ref="N38:P40">MINVERSE(H38:J40)</f>
        <v>1</v>
      </c>
      <c r="O38" s="2">
        <v>0</v>
      </c>
      <c r="P38" s="2">
        <v>0</v>
      </c>
      <c r="Q38" s="2">
        <f t="array" ref="Q38:S40">MMULT(MMULT(K38:M40,$A$2:$C$4),H38:J40)</f>
        <v>137.1249280236259</v>
      </c>
      <c r="R38" s="2">
        <v>2.6038667651079734</v>
      </c>
      <c r="S38" s="2">
        <v>0</v>
      </c>
      <c r="T38" s="36">
        <f>IF(C38=0,0,U38+C38)</f>
        <v>0</v>
      </c>
      <c r="U38" s="36">
        <f>IF(C38=0,0,T35)</f>
        <v>0</v>
      </c>
      <c r="V38" s="2">
        <f t="shared" ref="V38:X40" si="170">($T$38-$U$38)*Q38</f>
        <v>0</v>
      </c>
      <c r="W38" s="2">
        <f t="shared" si="170"/>
        <v>0</v>
      </c>
      <c r="X38" s="2">
        <f t="shared" si="170"/>
        <v>0</v>
      </c>
      <c r="Y38" s="2">
        <f t="shared" ref="Y38:AA40" si="171">($T$38^2-$U$38^2)*Q38/2</f>
        <v>0</v>
      </c>
      <c r="Z38" s="2">
        <f t="shared" si="171"/>
        <v>0</v>
      </c>
      <c r="AA38" s="2">
        <f t="shared" si="171"/>
        <v>0</v>
      </c>
      <c r="AB38" s="2">
        <f t="shared" ref="AB38:AD40" si="172">($T$38^3-$U$38^3)*Q38/3</f>
        <v>0</v>
      </c>
      <c r="AC38" s="2">
        <f t="shared" si="172"/>
        <v>0</v>
      </c>
      <c r="AD38" s="2">
        <f t="shared" si="172"/>
        <v>0</v>
      </c>
    </row>
    <row r="39" spans="1:30" x14ac:dyDescent="0.3">
      <c r="A39" s="69"/>
      <c r="B39" s="69"/>
      <c r="C39" s="69"/>
      <c r="D39" s="70"/>
      <c r="E39" s="2">
        <f t="shared" ref="E39" si="173">(SIN(D38))^2</f>
        <v>0</v>
      </c>
      <c r="F39" s="2">
        <f t="shared" ref="F39" si="174">(COS(D38))^2</f>
        <v>1</v>
      </c>
      <c r="G39" s="2">
        <f t="shared" ref="G39" si="175">-2*(SIN(D38))*(COS(D38))</f>
        <v>0</v>
      </c>
      <c r="H39" s="2">
        <f t="shared" ref="H39" si="176">(SIN(D38))^2</f>
        <v>0</v>
      </c>
      <c r="I39" s="2">
        <f t="shared" ref="I39" si="177">(COS(D38))^2</f>
        <v>1</v>
      </c>
      <c r="J39" s="2">
        <f t="shared" ref="J39" si="178">-1*(SIN(D38))*(COS(D38))</f>
        <v>0</v>
      </c>
      <c r="K39" s="2">
        <v>0</v>
      </c>
      <c r="L39" s="2">
        <v>1</v>
      </c>
      <c r="M39" s="2">
        <v>0</v>
      </c>
      <c r="N39" s="2">
        <v>0</v>
      </c>
      <c r="O39" s="2">
        <v>1</v>
      </c>
      <c r="P39" s="2">
        <v>0</v>
      </c>
      <c r="Q39" s="2">
        <v>2.6038667651079734</v>
      </c>
      <c r="R39" s="2">
        <v>10.849444854616557</v>
      </c>
      <c r="S39" s="2">
        <v>0</v>
      </c>
      <c r="T39" s="36"/>
      <c r="U39" s="36"/>
      <c r="V39" s="2">
        <f t="shared" si="170"/>
        <v>0</v>
      </c>
      <c r="W39" s="2">
        <f t="shared" si="170"/>
        <v>0</v>
      </c>
      <c r="X39" s="2">
        <f t="shared" si="170"/>
        <v>0</v>
      </c>
      <c r="Y39" s="2">
        <f t="shared" si="171"/>
        <v>0</v>
      </c>
      <c r="Z39" s="2">
        <f t="shared" si="171"/>
        <v>0</v>
      </c>
      <c r="AA39" s="2">
        <f t="shared" si="171"/>
        <v>0</v>
      </c>
      <c r="AB39" s="2">
        <f t="shared" si="172"/>
        <v>0</v>
      </c>
      <c r="AC39" s="2">
        <f t="shared" si="172"/>
        <v>0</v>
      </c>
      <c r="AD39" s="2">
        <f t="shared" si="172"/>
        <v>0</v>
      </c>
    </row>
    <row r="40" spans="1:30" x14ac:dyDescent="0.3">
      <c r="A40" s="69"/>
      <c r="B40" s="69"/>
      <c r="C40" s="69"/>
      <c r="D40" s="70"/>
      <c r="E40" s="2">
        <f t="shared" ref="E40" si="179">-1*(SIN(D38))*(COS(D38))</f>
        <v>0</v>
      </c>
      <c r="F40" s="2">
        <f t="shared" ref="F40" si="180">1*(SIN(D38))*(COS(D38))</f>
        <v>0</v>
      </c>
      <c r="G40" s="2">
        <f t="shared" ref="G40" si="181">E38-F38</f>
        <v>1</v>
      </c>
      <c r="H40" s="2">
        <f t="shared" ref="H40" si="182">-2*(SIN(D38))*(COS(D38))</f>
        <v>0</v>
      </c>
      <c r="I40" s="2">
        <f t="shared" ref="I40" si="183">2*(SIN(D38))*(COS(D38))</f>
        <v>0</v>
      </c>
      <c r="J40" s="2">
        <f t="shared" ref="J40" si="184">H38-I38</f>
        <v>1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5.65</v>
      </c>
      <c r="T40" s="36"/>
      <c r="U40" s="36"/>
      <c r="V40" s="2">
        <f t="shared" si="170"/>
        <v>0</v>
      </c>
      <c r="W40" s="2">
        <f t="shared" si="170"/>
        <v>0</v>
      </c>
      <c r="X40" s="2">
        <f t="shared" si="170"/>
        <v>0</v>
      </c>
      <c r="Y40" s="2">
        <f t="shared" si="171"/>
        <v>0</v>
      </c>
      <c r="Z40" s="2">
        <f t="shared" si="171"/>
        <v>0</v>
      </c>
      <c r="AA40" s="2">
        <f t="shared" si="171"/>
        <v>0</v>
      </c>
      <c r="AB40" s="2">
        <f t="shared" si="172"/>
        <v>0</v>
      </c>
      <c r="AC40" s="2">
        <f t="shared" si="172"/>
        <v>0</v>
      </c>
      <c r="AD40" s="2">
        <f t="shared" si="172"/>
        <v>0</v>
      </c>
    </row>
    <row r="41" spans="1:30" x14ac:dyDescent="0.3">
      <c r="A41" s="69">
        <f>Input!J18</f>
        <v>12</v>
      </c>
      <c r="B41" s="69">
        <f>Input!K18</f>
        <v>0</v>
      </c>
      <c r="C41" s="69">
        <f>Input!L18</f>
        <v>0</v>
      </c>
      <c r="D41" s="70">
        <f t="shared" si="79"/>
        <v>0</v>
      </c>
      <c r="E41" s="2">
        <f t="shared" ref="E41" si="185">(COS(D41))^2</f>
        <v>1</v>
      </c>
      <c r="F41" s="2">
        <f t="shared" ref="F41" si="186">(SIN(D41))^2</f>
        <v>0</v>
      </c>
      <c r="G41" s="2">
        <f t="shared" ref="G41" si="187">2*(SIN(D41))*(COS(D41))</f>
        <v>0</v>
      </c>
      <c r="H41" s="2">
        <f t="shared" ref="H41" si="188">(COS(D41))^2</f>
        <v>1</v>
      </c>
      <c r="I41" s="2">
        <f t="shared" ref="I41" si="189">(SIN(D41))^2</f>
        <v>0</v>
      </c>
      <c r="J41" s="2">
        <f t="shared" ref="J41" si="190">1*(SIN(D41))*(COS(D41))</f>
        <v>0</v>
      </c>
      <c r="K41" s="2">
        <f t="array" ref="K41:M43">MINVERSE(E41:G43)</f>
        <v>1</v>
      </c>
      <c r="L41" s="2">
        <v>0</v>
      </c>
      <c r="M41" s="2">
        <v>0</v>
      </c>
      <c r="N41" s="2">
        <f t="array" ref="N41:P43">MINVERSE(H41:J43)</f>
        <v>1</v>
      </c>
      <c r="O41" s="2">
        <v>0</v>
      </c>
      <c r="P41" s="2">
        <v>0</v>
      </c>
      <c r="Q41" s="2">
        <f t="array" ref="Q41:S43">MMULT(MMULT(K41:M43,$A$2:$C$4),H41:J43)</f>
        <v>137.1249280236259</v>
      </c>
      <c r="R41" s="2">
        <v>2.6038667651079734</v>
      </c>
      <c r="S41" s="2">
        <v>0</v>
      </c>
      <c r="T41" s="36">
        <f>IF(C41=0,0,U41+C41)</f>
        <v>0</v>
      </c>
      <c r="U41" s="36">
        <f>IF(C41=0,0,T38)</f>
        <v>0</v>
      </c>
      <c r="V41" s="2">
        <f t="shared" ref="V41:X43" si="191">($T$41-$U$41)*Q41</f>
        <v>0</v>
      </c>
      <c r="W41" s="2">
        <f t="shared" si="191"/>
        <v>0</v>
      </c>
      <c r="X41" s="2">
        <f t="shared" si="191"/>
        <v>0</v>
      </c>
      <c r="Y41" s="2">
        <f t="shared" ref="Y41:AA43" si="192">($T$41^2-$U$41^2)*Q41/2</f>
        <v>0</v>
      </c>
      <c r="Z41" s="2">
        <f t="shared" si="192"/>
        <v>0</v>
      </c>
      <c r="AA41" s="2">
        <f t="shared" si="192"/>
        <v>0</v>
      </c>
      <c r="AB41" s="2">
        <f t="shared" ref="AB41:AD43" si="193">($T$41^3-$U$41^3)*Q41/3</f>
        <v>0</v>
      </c>
      <c r="AC41" s="2">
        <f t="shared" si="193"/>
        <v>0</v>
      </c>
      <c r="AD41" s="2">
        <f t="shared" si="193"/>
        <v>0</v>
      </c>
    </row>
    <row r="42" spans="1:30" x14ac:dyDescent="0.3">
      <c r="A42" s="69"/>
      <c r="B42" s="69"/>
      <c r="C42" s="69"/>
      <c r="D42" s="70"/>
      <c r="E42" s="2">
        <f t="shared" ref="E42" si="194">(SIN(D41))^2</f>
        <v>0</v>
      </c>
      <c r="F42" s="2">
        <f t="shared" ref="F42" si="195">(COS(D41))^2</f>
        <v>1</v>
      </c>
      <c r="G42" s="2">
        <f t="shared" ref="G42" si="196">-2*(SIN(D41))*(COS(D41))</f>
        <v>0</v>
      </c>
      <c r="H42" s="2">
        <f t="shared" ref="H42" si="197">(SIN(D41))^2</f>
        <v>0</v>
      </c>
      <c r="I42" s="2">
        <f t="shared" ref="I42" si="198">(COS(D41))^2</f>
        <v>1</v>
      </c>
      <c r="J42" s="2">
        <f t="shared" ref="J42" si="199">-1*(SIN(D41))*(COS(D41))</f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2.6038667651079734</v>
      </c>
      <c r="R42" s="2">
        <v>10.849444854616557</v>
      </c>
      <c r="S42" s="2">
        <v>0</v>
      </c>
      <c r="T42" s="36"/>
      <c r="U42" s="36"/>
      <c r="V42" s="2">
        <f t="shared" si="191"/>
        <v>0</v>
      </c>
      <c r="W42" s="2">
        <f t="shared" si="191"/>
        <v>0</v>
      </c>
      <c r="X42" s="2">
        <f t="shared" si="191"/>
        <v>0</v>
      </c>
      <c r="Y42" s="2">
        <f t="shared" si="192"/>
        <v>0</v>
      </c>
      <c r="Z42" s="2">
        <f t="shared" si="192"/>
        <v>0</v>
      </c>
      <c r="AA42" s="2">
        <f t="shared" si="192"/>
        <v>0</v>
      </c>
      <c r="AB42" s="2">
        <f t="shared" si="193"/>
        <v>0</v>
      </c>
      <c r="AC42" s="2">
        <f t="shared" si="193"/>
        <v>0</v>
      </c>
      <c r="AD42" s="2">
        <f t="shared" si="193"/>
        <v>0</v>
      </c>
    </row>
    <row r="43" spans="1:30" x14ac:dyDescent="0.3">
      <c r="A43" s="69"/>
      <c r="B43" s="69"/>
      <c r="C43" s="69"/>
      <c r="D43" s="70"/>
      <c r="E43" s="2">
        <f t="shared" ref="E43" si="200">-1*(SIN(D41))*(COS(D41))</f>
        <v>0</v>
      </c>
      <c r="F43" s="2">
        <f t="shared" ref="F43" si="201">1*(SIN(D41))*(COS(D41))</f>
        <v>0</v>
      </c>
      <c r="G43" s="2">
        <f t="shared" ref="G43" si="202">E41-F41</f>
        <v>1</v>
      </c>
      <c r="H43" s="2">
        <f t="shared" ref="H43" si="203">-2*(SIN(D41))*(COS(D41))</f>
        <v>0</v>
      </c>
      <c r="I43" s="2">
        <f t="shared" ref="I43" si="204">2*(SIN(D41))*(COS(D41))</f>
        <v>0</v>
      </c>
      <c r="J43" s="2">
        <f t="shared" ref="J43" si="205">H41-I41</f>
        <v>1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5.65</v>
      </c>
      <c r="T43" s="36"/>
      <c r="U43" s="36"/>
      <c r="V43" s="2">
        <f t="shared" si="191"/>
        <v>0</v>
      </c>
      <c r="W43" s="2">
        <f t="shared" si="191"/>
        <v>0</v>
      </c>
      <c r="X43" s="2">
        <f t="shared" si="191"/>
        <v>0</v>
      </c>
      <c r="Y43" s="2">
        <f t="shared" si="192"/>
        <v>0</v>
      </c>
      <c r="Z43" s="2">
        <f t="shared" si="192"/>
        <v>0</v>
      </c>
      <c r="AA43" s="2">
        <f t="shared" si="192"/>
        <v>0</v>
      </c>
      <c r="AB43" s="2">
        <f t="shared" si="193"/>
        <v>0</v>
      </c>
      <c r="AC43" s="2">
        <f t="shared" si="193"/>
        <v>0</v>
      </c>
      <c r="AD43" s="2">
        <f t="shared" si="193"/>
        <v>0</v>
      </c>
    </row>
    <row r="44" spans="1:30" x14ac:dyDescent="0.3">
      <c r="A44" s="69">
        <f>Input!J19</f>
        <v>13</v>
      </c>
      <c r="B44" s="69">
        <f>Input!K19</f>
        <v>0</v>
      </c>
      <c r="C44" s="69">
        <f>Input!L19</f>
        <v>0</v>
      </c>
      <c r="D44" s="70">
        <f t="shared" si="79"/>
        <v>0</v>
      </c>
      <c r="E44" s="2">
        <f t="shared" ref="E44" si="206">(COS(D44))^2</f>
        <v>1</v>
      </c>
      <c r="F44" s="2">
        <f t="shared" ref="F44" si="207">(SIN(D44))^2</f>
        <v>0</v>
      </c>
      <c r="G44" s="2">
        <f t="shared" ref="G44" si="208">2*(SIN(D44))*(COS(D44))</f>
        <v>0</v>
      </c>
      <c r="H44" s="2">
        <f t="shared" ref="H44" si="209">(COS(D44))^2</f>
        <v>1</v>
      </c>
      <c r="I44" s="2">
        <f t="shared" ref="I44" si="210">(SIN(D44))^2</f>
        <v>0</v>
      </c>
      <c r="J44" s="2">
        <f t="shared" ref="J44" si="211">1*(SIN(D44))*(COS(D44))</f>
        <v>0</v>
      </c>
      <c r="K44" s="2">
        <f t="array" ref="K44:M46">MINVERSE(E44:G46)</f>
        <v>1</v>
      </c>
      <c r="L44" s="2">
        <v>0</v>
      </c>
      <c r="M44" s="2">
        <v>0</v>
      </c>
      <c r="N44" s="2">
        <f t="array" ref="N44:P46">MINVERSE(H44:J46)</f>
        <v>1</v>
      </c>
      <c r="O44" s="2">
        <v>0</v>
      </c>
      <c r="P44" s="2">
        <v>0</v>
      </c>
      <c r="Q44" s="2">
        <f t="array" ref="Q44:S46">MMULT(MMULT(K44:M46,$A$2:$C$4),H44:J46)</f>
        <v>137.1249280236259</v>
      </c>
      <c r="R44" s="2">
        <v>2.6038667651079734</v>
      </c>
      <c r="S44" s="2">
        <v>0</v>
      </c>
      <c r="T44" s="36">
        <f>IF(C44=0,0,U44+C44)</f>
        <v>0</v>
      </c>
      <c r="U44" s="36">
        <f>IF(C44=0,0,T41)</f>
        <v>0</v>
      </c>
      <c r="V44" s="2">
        <f t="shared" ref="V44:X46" si="212">($T$44-$U$44)*Q44</f>
        <v>0</v>
      </c>
      <c r="W44" s="2">
        <f t="shared" si="212"/>
        <v>0</v>
      </c>
      <c r="X44" s="2">
        <f t="shared" si="212"/>
        <v>0</v>
      </c>
      <c r="Y44" s="2">
        <f t="shared" ref="Y44:AA46" si="213">($T$44^2-$U$44^2)*Q44/2</f>
        <v>0</v>
      </c>
      <c r="Z44" s="2">
        <f t="shared" si="213"/>
        <v>0</v>
      </c>
      <c r="AA44" s="2">
        <f t="shared" si="213"/>
        <v>0</v>
      </c>
      <c r="AB44" s="2">
        <f t="shared" ref="AB44:AD46" si="214">($T$44^3-$U$44^3)*Q44/3</f>
        <v>0</v>
      </c>
      <c r="AC44" s="2">
        <f t="shared" si="214"/>
        <v>0</v>
      </c>
      <c r="AD44" s="2">
        <f t="shared" si="214"/>
        <v>0</v>
      </c>
    </row>
    <row r="45" spans="1:30" x14ac:dyDescent="0.3">
      <c r="A45" s="69"/>
      <c r="B45" s="69"/>
      <c r="C45" s="69"/>
      <c r="D45" s="70"/>
      <c r="E45" s="2">
        <f t="shared" ref="E45" si="215">(SIN(D44))^2</f>
        <v>0</v>
      </c>
      <c r="F45" s="2">
        <f t="shared" ref="F45" si="216">(COS(D44))^2</f>
        <v>1</v>
      </c>
      <c r="G45" s="2">
        <f t="shared" ref="G45" si="217">-2*(SIN(D44))*(COS(D44))</f>
        <v>0</v>
      </c>
      <c r="H45" s="2">
        <f t="shared" ref="H45" si="218">(SIN(D44))^2</f>
        <v>0</v>
      </c>
      <c r="I45" s="2">
        <f t="shared" ref="I45" si="219">(COS(D44))^2</f>
        <v>1</v>
      </c>
      <c r="J45" s="2">
        <f t="shared" ref="J45" si="220">-1*(SIN(D44))*(COS(D44))</f>
        <v>0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2">
        <v>0</v>
      </c>
      <c r="Q45" s="2">
        <v>2.6038667651079734</v>
      </c>
      <c r="R45" s="2">
        <v>10.849444854616557</v>
      </c>
      <c r="S45" s="2">
        <v>0</v>
      </c>
      <c r="T45" s="36"/>
      <c r="U45" s="36"/>
      <c r="V45" s="2">
        <f t="shared" si="212"/>
        <v>0</v>
      </c>
      <c r="W45" s="2">
        <f t="shared" si="212"/>
        <v>0</v>
      </c>
      <c r="X45" s="2">
        <f t="shared" si="212"/>
        <v>0</v>
      </c>
      <c r="Y45" s="2">
        <f t="shared" si="213"/>
        <v>0</v>
      </c>
      <c r="Z45" s="2">
        <f t="shared" si="213"/>
        <v>0</v>
      </c>
      <c r="AA45" s="2">
        <f t="shared" si="213"/>
        <v>0</v>
      </c>
      <c r="AB45" s="2">
        <f t="shared" si="214"/>
        <v>0</v>
      </c>
      <c r="AC45" s="2">
        <f t="shared" si="214"/>
        <v>0</v>
      </c>
      <c r="AD45" s="2">
        <f t="shared" si="214"/>
        <v>0</v>
      </c>
    </row>
    <row r="46" spans="1:30" x14ac:dyDescent="0.3">
      <c r="A46" s="69"/>
      <c r="B46" s="69"/>
      <c r="C46" s="69"/>
      <c r="D46" s="70"/>
      <c r="E46" s="2">
        <f t="shared" ref="E46" si="221">-1*(SIN(D44))*(COS(D44))</f>
        <v>0</v>
      </c>
      <c r="F46" s="2">
        <f t="shared" ref="F46" si="222">1*(SIN(D44))*(COS(D44))</f>
        <v>0</v>
      </c>
      <c r="G46" s="2">
        <f t="shared" ref="G46" si="223">E44-F44</f>
        <v>1</v>
      </c>
      <c r="H46" s="2">
        <f t="shared" ref="H46" si="224">-2*(SIN(D44))*(COS(D44))</f>
        <v>0</v>
      </c>
      <c r="I46" s="2">
        <f t="shared" ref="I46" si="225">2*(SIN(D44))*(COS(D44))</f>
        <v>0</v>
      </c>
      <c r="J46" s="2">
        <f t="shared" ref="J46" si="226">H44-I44</f>
        <v>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5.65</v>
      </c>
      <c r="T46" s="36"/>
      <c r="U46" s="36"/>
      <c r="V46" s="2">
        <f t="shared" si="212"/>
        <v>0</v>
      </c>
      <c r="W46" s="2">
        <f t="shared" si="212"/>
        <v>0</v>
      </c>
      <c r="X46" s="2">
        <f t="shared" si="212"/>
        <v>0</v>
      </c>
      <c r="Y46" s="2">
        <f t="shared" si="213"/>
        <v>0</v>
      </c>
      <c r="Z46" s="2">
        <f t="shared" si="213"/>
        <v>0</v>
      </c>
      <c r="AA46" s="2">
        <f t="shared" si="213"/>
        <v>0</v>
      </c>
      <c r="AB46" s="2">
        <f t="shared" si="214"/>
        <v>0</v>
      </c>
      <c r="AC46" s="2">
        <f t="shared" si="214"/>
        <v>0</v>
      </c>
      <c r="AD46" s="2">
        <f t="shared" si="214"/>
        <v>0</v>
      </c>
    </row>
    <row r="47" spans="1:30" x14ac:dyDescent="0.3">
      <c r="A47" s="69">
        <f>Input!J20</f>
        <v>14</v>
      </c>
      <c r="B47" s="69">
        <f>Input!K20</f>
        <v>0</v>
      </c>
      <c r="C47" s="69">
        <f>Input!L20</f>
        <v>0</v>
      </c>
      <c r="D47" s="70">
        <f t="shared" ref="D47:D59" si="227">RADIANS($B47)</f>
        <v>0</v>
      </c>
      <c r="E47" s="2">
        <f t="shared" ref="E47" si="228">(COS(D47))^2</f>
        <v>1</v>
      </c>
      <c r="F47" s="2">
        <f t="shared" ref="F47" si="229">(SIN(D47))^2</f>
        <v>0</v>
      </c>
      <c r="G47" s="2">
        <f t="shared" ref="G47" si="230">2*(SIN(D47))*(COS(D47))</f>
        <v>0</v>
      </c>
      <c r="H47" s="2">
        <f t="shared" ref="H47" si="231">(COS(D47))^2</f>
        <v>1</v>
      </c>
      <c r="I47" s="2">
        <f t="shared" ref="I47" si="232">(SIN(D47))^2</f>
        <v>0</v>
      </c>
      <c r="J47" s="2">
        <f t="shared" ref="J47" si="233">1*(SIN(D47))*(COS(D47))</f>
        <v>0</v>
      </c>
      <c r="K47" s="2">
        <f t="array" ref="K47:M49">MINVERSE(E47:G49)</f>
        <v>1</v>
      </c>
      <c r="L47" s="2">
        <v>0</v>
      </c>
      <c r="M47" s="2">
        <v>0</v>
      </c>
      <c r="N47" s="2">
        <f t="array" ref="N47:P49">MINVERSE(H47:J49)</f>
        <v>1</v>
      </c>
      <c r="O47" s="2">
        <v>0</v>
      </c>
      <c r="P47" s="2">
        <v>0</v>
      </c>
      <c r="Q47" s="2">
        <f t="array" ref="Q47:S49">MMULT(MMULT(K47:M49,$A$2:$C$4),H47:J49)</f>
        <v>137.1249280236259</v>
      </c>
      <c r="R47" s="2">
        <v>2.6038667651079734</v>
      </c>
      <c r="S47" s="2">
        <v>0</v>
      </c>
      <c r="T47" s="36">
        <f>IF(C47=0,0,U47+C47)</f>
        <v>0</v>
      </c>
      <c r="U47" s="36">
        <f>IF(C47=0,0,T44)</f>
        <v>0</v>
      </c>
      <c r="V47" s="2">
        <f t="shared" ref="V47:X49" si="234">($T$47-$U$47)*Q47</f>
        <v>0</v>
      </c>
      <c r="W47" s="2">
        <f t="shared" si="234"/>
        <v>0</v>
      </c>
      <c r="X47" s="2">
        <f t="shared" si="234"/>
        <v>0</v>
      </c>
      <c r="Y47" s="2">
        <f t="shared" ref="Y47:AA49" si="235">($T$47^2-$U$47^2)*Q47/2</f>
        <v>0</v>
      </c>
      <c r="Z47" s="2">
        <f t="shared" si="235"/>
        <v>0</v>
      </c>
      <c r="AA47" s="2">
        <f t="shared" si="235"/>
        <v>0</v>
      </c>
      <c r="AB47" s="2">
        <f t="shared" ref="AB47:AD49" si="236">($T$47^3-$U$47^3)*Q47/3</f>
        <v>0</v>
      </c>
      <c r="AC47" s="2">
        <f t="shared" si="236"/>
        <v>0</v>
      </c>
      <c r="AD47" s="2">
        <f t="shared" si="236"/>
        <v>0</v>
      </c>
    </row>
    <row r="48" spans="1:30" x14ac:dyDescent="0.3">
      <c r="A48" s="69"/>
      <c r="B48" s="69"/>
      <c r="C48" s="69"/>
      <c r="D48" s="70"/>
      <c r="E48" s="2">
        <f t="shared" ref="E48" si="237">(SIN(D47))^2</f>
        <v>0</v>
      </c>
      <c r="F48" s="2">
        <f t="shared" ref="F48" si="238">(COS(D47))^2</f>
        <v>1</v>
      </c>
      <c r="G48" s="2">
        <f t="shared" ref="G48" si="239">-2*(SIN(D47))*(COS(D47))</f>
        <v>0</v>
      </c>
      <c r="H48" s="2">
        <f t="shared" ref="H48" si="240">(SIN(D47))^2</f>
        <v>0</v>
      </c>
      <c r="I48" s="2">
        <f t="shared" ref="I48" si="241">(COS(D47))^2</f>
        <v>1</v>
      </c>
      <c r="J48" s="2">
        <f t="shared" ref="J48" si="242">-1*(SIN(D47))*(COS(D47))</f>
        <v>0</v>
      </c>
      <c r="K48" s="2">
        <v>0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  <c r="Q48" s="2">
        <v>2.6038667651079734</v>
      </c>
      <c r="R48" s="2">
        <v>10.849444854616557</v>
      </c>
      <c r="S48" s="2">
        <v>0</v>
      </c>
      <c r="T48" s="36"/>
      <c r="U48" s="36"/>
      <c r="V48" s="2">
        <f t="shared" si="234"/>
        <v>0</v>
      </c>
      <c r="W48" s="2">
        <f t="shared" si="234"/>
        <v>0</v>
      </c>
      <c r="X48" s="2">
        <f t="shared" si="234"/>
        <v>0</v>
      </c>
      <c r="Y48" s="2">
        <f t="shared" si="235"/>
        <v>0</v>
      </c>
      <c r="Z48" s="2">
        <f t="shared" si="235"/>
        <v>0</v>
      </c>
      <c r="AA48" s="2">
        <f t="shared" si="235"/>
        <v>0</v>
      </c>
      <c r="AB48" s="2">
        <f t="shared" si="236"/>
        <v>0</v>
      </c>
      <c r="AC48" s="2">
        <f t="shared" si="236"/>
        <v>0</v>
      </c>
      <c r="AD48" s="2">
        <f t="shared" si="236"/>
        <v>0</v>
      </c>
    </row>
    <row r="49" spans="1:30" x14ac:dyDescent="0.3">
      <c r="A49" s="69"/>
      <c r="B49" s="69"/>
      <c r="C49" s="69"/>
      <c r="D49" s="70"/>
      <c r="E49" s="2">
        <f t="shared" ref="E49" si="243">-1*(SIN(D47))*(COS(D47))</f>
        <v>0</v>
      </c>
      <c r="F49" s="2">
        <f t="shared" ref="F49" si="244">1*(SIN(D47))*(COS(D47))</f>
        <v>0</v>
      </c>
      <c r="G49" s="2">
        <f t="shared" ref="G49" si="245">E47-F47</f>
        <v>1</v>
      </c>
      <c r="H49" s="2">
        <f t="shared" ref="H49" si="246">-2*(SIN(D47))*(COS(D47))</f>
        <v>0</v>
      </c>
      <c r="I49" s="2">
        <f t="shared" ref="I49" si="247">2*(SIN(D47))*(COS(D47))</f>
        <v>0</v>
      </c>
      <c r="J49" s="2">
        <f t="shared" ref="J49" si="248">H47-I47</f>
        <v>1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5.65</v>
      </c>
      <c r="T49" s="36"/>
      <c r="U49" s="36"/>
      <c r="V49" s="2">
        <f t="shared" si="234"/>
        <v>0</v>
      </c>
      <c r="W49" s="2">
        <f t="shared" si="234"/>
        <v>0</v>
      </c>
      <c r="X49" s="2">
        <f t="shared" si="234"/>
        <v>0</v>
      </c>
      <c r="Y49" s="2">
        <f t="shared" si="235"/>
        <v>0</v>
      </c>
      <c r="Z49" s="2">
        <f t="shared" si="235"/>
        <v>0</v>
      </c>
      <c r="AA49" s="2">
        <f t="shared" si="235"/>
        <v>0</v>
      </c>
      <c r="AB49" s="2">
        <f t="shared" si="236"/>
        <v>0</v>
      </c>
      <c r="AC49" s="2">
        <f t="shared" si="236"/>
        <v>0</v>
      </c>
      <c r="AD49" s="2">
        <f t="shared" si="236"/>
        <v>0</v>
      </c>
    </row>
    <row r="50" spans="1:30" x14ac:dyDescent="0.3">
      <c r="A50" s="69">
        <f>Input!J21</f>
        <v>15</v>
      </c>
      <c r="B50" s="69">
        <f>Input!K21</f>
        <v>0</v>
      </c>
      <c r="C50" s="69">
        <f>Input!L21</f>
        <v>0</v>
      </c>
      <c r="D50" s="70">
        <f t="shared" si="227"/>
        <v>0</v>
      </c>
      <c r="E50" s="2">
        <f t="shared" ref="E50" si="249">(COS(D50))^2</f>
        <v>1</v>
      </c>
      <c r="F50" s="2">
        <f t="shared" ref="F50" si="250">(SIN(D50))^2</f>
        <v>0</v>
      </c>
      <c r="G50" s="2">
        <f t="shared" ref="G50" si="251">2*(SIN(D50))*(COS(D50))</f>
        <v>0</v>
      </c>
      <c r="H50" s="2">
        <f t="shared" ref="H50" si="252">(COS(D50))^2</f>
        <v>1</v>
      </c>
      <c r="I50" s="2">
        <f t="shared" ref="I50" si="253">(SIN(D50))^2</f>
        <v>0</v>
      </c>
      <c r="J50" s="2">
        <f t="shared" ref="J50" si="254">1*(SIN(D50))*(COS(D50))</f>
        <v>0</v>
      </c>
      <c r="K50" s="2">
        <f t="array" ref="K50:M52">MINVERSE(E50:G52)</f>
        <v>1</v>
      </c>
      <c r="L50" s="2">
        <v>0</v>
      </c>
      <c r="M50" s="2">
        <v>0</v>
      </c>
      <c r="N50" s="2">
        <f t="array" ref="N50:P52">MINVERSE(H50:J52)</f>
        <v>1</v>
      </c>
      <c r="O50" s="2">
        <v>0</v>
      </c>
      <c r="P50" s="2">
        <v>0</v>
      </c>
      <c r="Q50" s="2">
        <f t="array" ref="Q50:S52">MMULT(MMULT(K50:M52,$A$2:$C$4),H50:J52)</f>
        <v>137.1249280236259</v>
      </c>
      <c r="R50" s="2">
        <v>2.6038667651079734</v>
      </c>
      <c r="S50" s="2">
        <v>0</v>
      </c>
      <c r="T50" s="36">
        <f>IF(C50=0,0,U50+C50)</f>
        <v>0</v>
      </c>
      <c r="U50" s="36">
        <f>IF(C50=0,0,T47)</f>
        <v>0</v>
      </c>
      <c r="V50" s="2">
        <f t="shared" ref="V50:X52" si="255">($T$50-$U$50)*Q50</f>
        <v>0</v>
      </c>
      <c r="W50" s="2">
        <f t="shared" si="255"/>
        <v>0</v>
      </c>
      <c r="X50" s="2">
        <f t="shared" si="255"/>
        <v>0</v>
      </c>
      <c r="Y50" s="2">
        <f t="shared" ref="Y50:AA52" si="256">($T$50^2-$U$50^2)*Q50/3</f>
        <v>0</v>
      </c>
      <c r="Z50" s="2">
        <f t="shared" si="256"/>
        <v>0</v>
      </c>
      <c r="AA50" s="2">
        <f t="shared" si="256"/>
        <v>0</v>
      </c>
      <c r="AB50" s="2">
        <f t="shared" ref="AB50:AD52" si="257">($T$50^3-$U$50^3)*Q50/3</f>
        <v>0</v>
      </c>
      <c r="AC50" s="2">
        <f t="shared" si="257"/>
        <v>0</v>
      </c>
      <c r="AD50" s="2">
        <f t="shared" si="257"/>
        <v>0</v>
      </c>
    </row>
    <row r="51" spans="1:30" x14ac:dyDescent="0.3">
      <c r="A51" s="69"/>
      <c r="B51" s="69"/>
      <c r="C51" s="69"/>
      <c r="D51" s="70"/>
      <c r="E51" s="2">
        <f t="shared" ref="E51" si="258">(SIN(D50))^2</f>
        <v>0</v>
      </c>
      <c r="F51" s="2">
        <f t="shared" ref="F51" si="259">(COS(D50))^2</f>
        <v>1</v>
      </c>
      <c r="G51" s="2">
        <f t="shared" ref="G51" si="260">-2*(SIN(D50))*(COS(D50))</f>
        <v>0</v>
      </c>
      <c r="H51" s="2">
        <f t="shared" ref="H51" si="261">(SIN(D50))^2</f>
        <v>0</v>
      </c>
      <c r="I51" s="2">
        <f t="shared" ref="I51" si="262">(COS(D50))^2</f>
        <v>1</v>
      </c>
      <c r="J51" s="2">
        <f t="shared" ref="J51" si="263">-1*(SIN(D50))*(COS(D50))</f>
        <v>0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2.6038667651079734</v>
      </c>
      <c r="R51" s="2">
        <v>10.849444854616557</v>
      </c>
      <c r="S51" s="2">
        <v>0</v>
      </c>
      <c r="T51" s="36"/>
      <c r="U51" s="36"/>
      <c r="V51" s="2">
        <f t="shared" si="255"/>
        <v>0</v>
      </c>
      <c r="W51" s="2">
        <f t="shared" si="255"/>
        <v>0</v>
      </c>
      <c r="X51" s="2">
        <f t="shared" si="255"/>
        <v>0</v>
      </c>
      <c r="Y51" s="2">
        <f t="shared" si="256"/>
        <v>0</v>
      </c>
      <c r="Z51" s="2">
        <f t="shared" si="256"/>
        <v>0</v>
      </c>
      <c r="AA51" s="2">
        <f t="shared" si="256"/>
        <v>0</v>
      </c>
      <c r="AB51" s="2">
        <f t="shared" si="257"/>
        <v>0</v>
      </c>
      <c r="AC51" s="2">
        <f t="shared" si="257"/>
        <v>0</v>
      </c>
      <c r="AD51" s="2">
        <f t="shared" si="257"/>
        <v>0</v>
      </c>
    </row>
    <row r="52" spans="1:30" x14ac:dyDescent="0.3">
      <c r="A52" s="69"/>
      <c r="B52" s="69"/>
      <c r="C52" s="69"/>
      <c r="D52" s="70"/>
      <c r="E52" s="2">
        <f t="shared" ref="E52" si="264">-1*(SIN(D50))*(COS(D50))</f>
        <v>0</v>
      </c>
      <c r="F52" s="2">
        <f t="shared" ref="F52" si="265">1*(SIN(D50))*(COS(D50))</f>
        <v>0</v>
      </c>
      <c r="G52" s="2">
        <f t="shared" ref="G52" si="266">E50-F50</f>
        <v>1</v>
      </c>
      <c r="H52" s="2">
        <f t="shared" ref="H52" si="267">-2*(SIN(D50))*(COS(D50))</f>
        <v>0</v>
      </c>
      <c r="I52" s="2">
        <f t="shared" ref="I52" si="268">2*(SIN(D50))*(COS(D50))</f>
        <v>0</v>
      </c>
      <c r="J52" s="2">
        <f t="shared" ref="J52" si="269">H50-I50</f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5.65</v>
      </c>
      <c r="T52" s="36"/>
      <c r="U52" s="36"/>
      <c r="V52" s="2">
        <f t="shared" si="255"/>
        <v>0</v>
      </c>
      <c r="W52" s="2">
        <f t="shared" si="255"/>
        <v>0</v>
      </c>
      <c r="X52" s="2">
        <f t="shared" si="255"/>
        <v>0</v>
      </c>
      <c r="Y52" s="2">
        <f t="shared" si="256"/>
        <v>0</v>
      </c>
      <c r="Z52" s="2">
        <f t="shared" si="256"/>
        <v>0</v>
      </c>
      <c r="AA52" s="2">
        <f t="shared" si="256"/>
        <v>0</v>
      </c>
      <c r="AB52" s="2">
        <f t="shared" si="257"/>
        <v>0</v>
      </c>
      <c r="AC52" s="2">
        <f t="shared" si="257"/>
        <v>0</v>
      </c>
      <c r="AD52" s="2">
        <f t="shared" si="257"/>
        <v>0</v>
      </c>
    </row>
    <row r="53" spans="1:30" x14ac:dyDescent="0.3">
      <c r="A53" s="69">
        <f>Input!J22</f>
        <v>16</v>
      </c>
      <c r="B53" s="69">
        <f>Input!K22</f>
        <v>0</v>
      </c>
      <c r="C53" s="69">
        <f>Input!L22</f>
        <v>0</v>
      </c>
      <c r="D53" s="70">
        <f t="shared" si="227"/>
        <v>0</v>
      </c>
      <c r="E53" s="2">
        <f t="shared" ref="E53" si="270">(COS(D53))^2</f>
        <v>1</v>
      </c>
      <c r="F53" s="2">
        <f t="shared" ref="F53" si="271">(SIN(D53))^2</f>
        <v>0</v>
      </c>
      <c r="G53" s="2">
        <f t="shared" ref="G53" si="272">2*(SIN(D53))*(COS(D53))</f>
        <v>0</v>
      </c>
      <c r="H53" s="2">
        <f t="shared" ref="H53" si="273">(COS(D53))^2</f>
        <v>1</v>
      </c>
      <c r="I53" s="2">
        <f t="shared" ref="I53" si="274">(SIN(D53))^2</f>
        <v>0</v>
      </c>
      <c r="J53" s="2">
        <f t="shared" ref="J53" si="275">1*(SIN(D53))*(COS(D53))</f>
        <v>0</v>
      </c>
      <c r="K53" s="2">
        <f t="array" ref="K53:M55">MINVERSE(E53:G55)</f>
        <v>1</v>
      </c>
      <c r="L53" s="2">
        <v>0</v>
      </c>
      <c r="M53" s="2">
        <v>0</v>
      </c>
      <c r="N53" s="2">
        <f t="array" ref="N53:P55">MINVERSE(H53:J55)</f>
        <v>1</v>
      </c>
      <c r="O53" s="2">
        <v>0</v>
      </c>
      <c r="P53" s="2">
        <v>0</v>
      </c>
      <c r="Q53" s="2">
        <f t="array" ref="Q53:S55">MMULT(MMULT(K53:M55,$A$2:$C$4),H53:J55)</f>
        <v>137.1249280236259</v>
      </c>
      <c r="R53" s="2">
        <v>2.6038667651079734</v>
      </c>
      <c r="S53" s="2">
        <v>0</v>
      </c>
      <c r="T53" s="36">
        <f>IF(C53=0,0,U53+C53)</f>
        <v>0</v>
      </c>
      <c r="U53" s="36">
        <f>IF(C53=0,0,T50)</f>
        <v>0</v>
      </c>
      <c r="V53" s="2">
        <f t="shared" ref="V53:X55" si="276">($T$53-$U$53)*Q53</f>
        <v>0</v>
      </c>
      <c r="W53" s="2">
        <f t="shared" si="276"/>
        <v>0</v>
      </c>
      <c r="X53" s="2">
        <f t="shared" si="276"/>
        <v>0</v>
      </c>
      <c r="Y53" s="2">
        <f t="shared" ref="Y53:AA55" si="277">($T$53^2-$U$53^2)*Q53/2</f>
        <v>0</v>
      </c>
      <c r="Z53" s="2">
        <f t="shared" si="277"/>
        <v>0</v>
      </c>
      <c r="AA53" s="2">
        <f t="shared" si="277"/>
        <v>0</v>
      </c>
      <c r="AB53" s="2">
        <f t="shared" ref="AB53:AD55" si="278">($T$53^3-$U$53^3)*Q53/3</f>
        <v>0</v>
      </c>
      <c r="AC53" s="2">
        <f t="shared" si="278"/>
        <v>0</v>
      </c>
      <c r="AD53" s="2">
        <f t="shared" si="278"/>
        <v>0</v>
      </c>
    </row>
    <row r="54" spans="1:30" x14ac:dyDescent="0.3">
      <c r="A54" s="69"/>
      <c r="B54" s="69"/>
      <c r="C54" s="69"/>
      <c r="D54" s="70"/>
      <c r="E54" s="2">
        <f t="shared" ref="E54" si="279">(SIN(D53))^2</f>
        <v>0</v>
      </c>
      <c r="F54" s="2">
        <f t="shared" ref="F54" si="280">(COS(D53))^2</f>
        <v>1</v>
      </c>
      <c r="G54" s="2">
        <f t="shared" ref="G54" si="281">-2*(SIN(D53))*(COS(D53))</f>
        <v>0</v>
      </c>
      <c r="H54" s="2">
        <f t="shared" ref="H54" si="282">(SIN(D53))^2</f>
        <v>0</v>
      </c>
      <c r="I54" s="2">
        <f t="shared" ref="I54" si="283">(COS(D53))^2</f>
        <v>1</v>
      </c>
      <c r="J54" s="2">
        <f t="shared" ref="J54" si="284">-1*(SIN(D53))*(COS(D53))</f>
        <v>0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0</v>
      </c>
      <c r="Q54" s="2">
        <v>2.6038667651079734</v>
      </c>
      <c r="R54" s="2">
        <v>10.849444854616557</v>
      </c>
      <c r="S54" s="2">
        <v>0</v>
      </c>
      <c r="T54" s="36"/>
      <c r="U54" s="36"/>
      <c r="V54" s="2">
        <f t="shared" si="276"/>
        <v>0</v>
      </c>
      <c r="W54" s="2">
        <f t="shared" si="276"/>
        <v>0</v>
      </c>
      <c r="X54" s="2">
        <f t="shared" si="276"/>
        <v>0</v>
      </c>
      <c r="Y54" s="2">
        <f t="shared" si="277"/>
        <v>0</v>
      </c>
      <c r="Z54" s="2">
        <f t="shared" si="277"/>
        <v>0</v>
      </c>
      <c r="AA54" s="2">
        <f t="shared" si="277"/>
        <v>0</v>
      </c>
      <c r="AB54" s="2">
        <f t="shared" si="278"/>
        <v>0</v>
      </c>
      <c r="AC54" s="2">
        <f t="shared" si="278"/>
        <v>0</v>
      </c>
      <c r="AD54" s="2">
        <f t="shared" si="278"/>
        <v>0</v>
      </c>
    </row>
    <row r="55" spans="1:30" x14ac:dyDescent="0.3">
      <c r="A55" s="69"/>
      <c r="B55" s="69"/>
      <c r="C55" s="69"/>
      <c r="D55" s="70"/>
      <c r="E55" s="2">
        <f t="shared" ref="E55" si="285">-1*(SIN(D53))*(COS(D53))</f>
        <v>0</v>
      </c>
      <c r="F55" s="2">
        <f t="shared" ref="F55" si="286">1*(SIN(D53))*(COS(D53))</f>
        <v>0</v>
      </c>
      <c r="G55" s="2">
        <f t="shared" ref="G55" si="287">E53-F53</f>
        <v>1</v>
      </c>
      <c r="H55" s="2">
        <f t="shared" ref="H55" si="288">-2*(SIN(D53))*(COS(D53))</f>
        <v>0</v>
      </c>
      <c r="I55" s="2">
        <f t="shared" ref="I55" si="289">2*(SIN(D53))*(COS(D53))</f>
        <v>0</v>
      </c>
      <c r="J55" s="2">
        <f t="shared" ref="J55" si="290">H53-I53</f>
        <v>1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5.65</v>
      </c>
      <c r="T55" s="36"/>
      <c r="U55" s="36"/>
      <c r="V55" s="2">
        <f t="shared" si="276"/>
        <v>0</v>
      </c>
      <c r="W55" s="2">
        <f t="shared" si="276"/>
        <v>0</v>
      </c>
      <c r="X55" s="2">
        <f t="shared" si="276"/>
        <v>0</v>
      </c>
      <c r="Y55" s="2">
        <f t="shared" si="277"/>
        <v>0</v>
      </c>
      <c r="Z55" s="2">
        <f t="shared" si="277"/>
        <v>0</v>
      </c>
      <c r="AA55" s="2">
        <f t="shared" si="277"/>
        <v>0</v>
      </c>
      <c r="AB55" s="2">
        <f t="shared" si="278"/>
        <v>0</v>
      </c>
      <c r="AC55" s="2">
        <f t="shared" si="278"/>
        <v>0</v>
      </c>
      <c r="AD55" s="2">
        <f t="shared" si="278"/>
        <v>0</v>
      </c>
    </row>
    <row r="56" spans="1:30" x14ac:dyDescent="0.3">
      <c r="A56" s="69">
        <f>Input!J23</f>
        <v>17</v>
      </c>
      <c r="B56" s="69">
        <f>Input!K23</f>
        <v>0</v>
      </c>
      <c r="C56" s="69">
        <f>Input!L23</f>
        <v>0</v>
      </c>
      <c r="D56" s="70">
        <f t="shared" si="227"/>
        <v>0</v>
      </c>
      <c r="E56" s="2">
        <f t="shared" ref="E56" si="291">(COS(D56))^2</f>
        <v>1</v>
      </c>
      <c r="F56" s="2">
        <f t="shared" ref="F56" si="292">(SIN(D56))^2</f>
        <v>0</v>
      </c>
      <c r="G56" s="2">
        <f t="shared" ref="G56" si="293">2*(SIN(D56))*(COS(D56))</f>
        <v>0</v>
      </c>
      <c r="H56" s="2">
        <f t="shared" ref="H56" si="294">(COS(D56))^2</f>
        <v>1</v>
      </c>
      <c r="I56" s="2">
        <f t="shared" ref="I56" si="295">(SIN(D56))^2</f>
        <v>0</v>
      </c>
      <c r="J56" s="2">
        <f t="shared" ref="J56" si="296">1*(SIN(D56))*(COS(D56))</f>
        <v>0</v>
      </c>
      <c r="K56" s="2">
        <f t="array" ref="K56:M58">MINVERSE(E56:G58)</f>
        <v>1</v>
      </c>
      <c r="L56" s="2">
        <v>0</v>
      </c>
      <c r="M56" s="2">
        <v>0</v>
      </c>
      <c r="N56" s="2">
        <f t="array" ref="N56:P58">MINVERSE(H56:J58)</f>
        <v>1</v>
      </c>
      <c r="O56" s="2">
        <v>0</v>
      </c>
      <c r="P56" s="2">
        <v>0</v>
      </c>
      <c r="Q56" s="2">
        <f t="array" ref="Q56:S58">MMULT(MMULT(K56:M58,$A$2:$C$4),H56:J58)</f>
        <v>137.1249280236259</v>
      </c>
      <c r="R56" s="2">
        <v>2.6038667651079734</v>
      </c>
      <c r="S56" s="2">
        <v>0</v>
      </c>
      <c r="T56" s="36">
        <f>IF(C56=0,0,U56+C56)</f>
        <v>0</v>
      </c>
      <c r="U56" s="36">
        <f>IF(C56=0,0,T53)</f>
        <v>0</v>
      </c>
      <c r="V56" s="2">
        <f t="shared" ref="V56:X58" si="297">($T$56-$U$56)*Q56</f>
        <v>0</v>
      </c>
      <c r="W56" s="2">
        <f t="shared" si="297"/>
        <v>0</v>
      </c>
      <c r="X56" s="2">
        <f t="shared" si="297"/>
        <v>0</v>
      </c>
      <c r="Y56" s="2">
        <f t="shared" ref="Y56:AA58" si="298">($T$56^2-$U$56^2)*Q56/2</f>
        <v>0</v>
      </c>
      <c r="Z56" s="2">
        <f t="shared" si="298"/>
        <v>0</v>
      </c>
      <c r="AA56" s="2">
        <f t="shared" si="298"/>
        <v>0</v>
      </c>
      <c r="AB56" s="2">
        <f t="shared" ref="AB56:AD58" si="299">($T$56^3-$U$56^3)*Q56/3</f>
        <v>0</v>
      </c>
      <c r="AC56" s="2">
        <f t="shared" si="299"/>
        <v>0</v>
      </c>
      <c r="AD56" s="2">
        <f t="shared" si="299"/>
        <v>0</v>
      </c>
    </row>
    <row r="57" spans="1:30" x14ac:dyDescent="0.3">
      <c r="A57" s="69"/>
      <c r="B57" s="69"/>
      <c r="C57" s="69"/>
      <c r="D57" s="70"/>
      <c r="E57" s="2">
        <f t="shared" ref="E57" si="300">(SIN(D56))^2</f>
        <v>0</v>
      </c>
      <c r="F57" s="2">
        <f t="shared" ref="F57" si="301">(COS(D56))^2</f>
        <v>1</v>
      </c>
      <c r="G57" s="2">
        <f t="shared" ref="G57" si="302">-2*(SIN(D56))*(COS(D56))</f>
        <v>0</v>
      </c>
      <c r="H57" s="2">
        <f t="shared" ref="H57" si="303">(SIN(D56))^2</f>
        <v>0</v>
      </c>
      <c r="I57" s="2">
        <f t="shared" ref="I57" si="304">(COS(D56))^2</f>
        <v>1</v>
      </c>
      <c r="J57" s="2">
        <f t="shared" ref="J57" si="305">-1*(SIN(D56))*(COS(D56))</f>
        <v>0</v>
      </c>
      <c r="K57" s="2">
        <v>0</v>
      </c>
      <c r="L57" s="2">
        <v>1</v>
      </c>
      <c r="M57" s="2">
        <v>0</v>
      </c>
      <c r="N57" s="2">
        <v>0</v>
      </c>
      <c r="O57" s="2">
        <v>1</v>
      </c>
      <c r="P57" s="2">
        <v>0</v>
      </c>
      <c r="Q57" s="2">
        <v>2.6038667651079734</v>
      </c>
      <c r="R57" s="2">
        <v>10.849444854616557</v>
      </c>
      <c r="S57" s="2">
        <v>0</v>
      </c>
      <c r="T57" s="36"/>
      <c r="U57" s="36"/>
      <c r="V57" s="2">
        <f t="shared" si="297"/>
        <v>0</v>
      </c>
      <c r="W57" s="2">
        <f t="shared" si="297"/>
        <v>0</v>
      </c>
      <c r="X57" s="2">
        <f t="shared" si="297"/>
        <v>0</v>
      </c>
      <c r="Y57" s="2">
        <f t="shared" si="298"/>
        <v>0</v>
      </c>
      <c r="Z57" s="2">
        <f t="shared" si="298"/>
        <v>0</v>
      </c>
      <c r="AA57" s="2">
        <f t="shared" si="298"/>
        <v>0</v>
      </c>
      <c r="AB57" s="2">
        <f t="shared" si="299"/>
        <v>0</v>
      </c>
      <c r="AC57" s="2">
        <f t="shared" si="299"/>
        <v>0</v>
      </c>
      <c r="AD57" s="2">
        <f t="shared" si="299"/>
        <v>0</v>
      </c>
    </row>
    <row r="58" spans="1:30" x14ac:dyDescent="0.3">
      <c r="A58" s="69"/>
      <c r="B58" s="69"/>
      <c r="C58" s="69"/>
      <c r="D58" s="70"/>
      <c r="E58" s="2">
        <f t="shared" ref="E58" si="306">-1*(SIN(D56))*(COS(D56))</f>
        <v>0</v>
      </c>
      <c r="F58" s="2">
        <f t="shared" ref="F58" si="307">1*(SIN(D56))*(COS(D56))</f>
        <v>0</v>
      </c>
      <c r="G58" s="2">
        <f t="shared" ref="G58" si="308">E56-F56</f>
        <v>1</v>
      </c>
      <c r="H58" s="2">
        <f t="shared" ref="H58" si="309">-2*(SIN(D56))*(COS(D56))</f>
        <v>0</v>
      </c>
      <c r="I58" s="2">
        <f t="shared" ref="I58" si="310">2*(SIN(D56))*(COS(D56))</f>
        <v>0</v>
      </c>
      <c r="J58" s="2">
        <f t="shared" ref="J58" si="311">H56-I56</f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5.65</v>
      </c>
      <c r="T58" s="36"/>
      <c r="U58" s="36"/>
      <c r="V58" s="2">
        <f t="shared" si="297"/>
        <v>0</v>
      </c>
      <c r="W58" s="2">
        <f t="shared" si="297"/>
        <v>0</v>
      </c>
      <c r="X58" s="2">
        <f t="shared" si="297"/>
        <v>0</v>
      </c>
      <c r="Y58" s="2">
        <f t="shared" si="298"/>
        <v>0</v>
      </c>
      <c r="Z58" s="2">
        <f t="shared" si="298"/>
        <v>0</v>
      </c>
      <c r="AA58" s="2">
        <f t="shared" si="298"/>
        <v>0</v>
      </c>
      <c r="AB58" s="2">
        <f t="shared" si="299"/>
        <v>0</v>
      </c>
      <c r="AC58" s="2">
        <f t="shared" si="299"/>
        <v>0</v>
      </c>
      <c r="AD58" s="2">
        <f t="shared" si="299"/>
        <v>0</v>
      </c>
    </row>
    <row r="59" spans="1:30" x14ac:dyDescent="0.3">
      <c r="A59" s="69">
        <f>Input!J24</f>
        <v>18</v>
      </c>
      <c r="B59" s="69">
        <f>Input!K24</f>
        <v>0</v>
      </c>
      <c r="C59" s="69">
        <f>Input!L24</f>
        <v>0</v>
      </c>
      <c r="D59" s="70">
        <f t="shared" si="227"/>
        <v>0</v>
      </c>
      <c r="E59" s="2">
        <f t="shared" ref="E59" si="312">(COS(D59))^2</f>
        <v>1</v>
      </c>
      <c r="F59" s="2">
        <f t="shared" ref="F59" si="313">(SIN(D59))^2</f>
        <v>0</v>
      </c>
      <c r="G59" s="2">
        <f t="shared" ref="G59" si="314">2*(SIN(D59))*(COS(D59))</f>
        <v>0</v>
      </c>
      <c r="H59" s="2">
        <f t="shared" ref="H59" si="315">(COS(D59))^2</f>
        <v>1</v>
      </c>
      <c r="I59" s="2">
        <f t="shared" ref="I59" si="316">(SIN(D59))^2</f>
        <v>0</v>
      </c>
      <c r="J59" s="2">
        <f t="shared" ref="J59" si="317">1*(SIN(D59))*(COS(D59))</f>
        <v>0</v>
      </c>
      <c r="K59" s="2">
        <f t="array" ref="K59:M61">MINVERSE(E59:G61)</f>
        <v>1</v>
      </c>
      <c r="L59" s="2">
        <v>0</v>
      </c>
      <c r="M59" s="2">
        <v>0</v>
      </c>
      <c r="N59" s="2">
        <f t="array" ref="N59:P61">MINVERSE(H59:J61)</f>
        <v>1</v>
      </c>
      <c r="O59" s="2">
        <v>0</v>
      </c>
      <c r="P59" s="2">
        <v>0</v>
      </c>
      <c r="Q59" s="2">
        <f t="array" ref="Q59:S61">MMULT(MMULT(K59:M61,$A$2:$C$4),H59:J61)</f>
        <v>137.1249280236259</v>
      </c>
      <c r="R59" s="2">
        <v>2.6038667651079734</v>
      </c>
      <c r="S59" s="2">
        <v>0</v>
      </c>
      <c r="T59" s="36">
        <f>IF(C59=0,0,U59+C59)</f>
        <v>0</v>
      </c>
      <c r="U59" s="36">
        <f>IF(C59=0,0,T56)</f>
        <v>0</v>
      </c>
      <c r="V59" s="2">
        <f t="shared" ref="V59:X61" si="318">($T$59-$U$59)*Q59</f>
        <v>0</v>
      </c>
      <c r="W59" s="2">
        <f t="shared" si="318"/>
        <v>0</v>
      </c>
      <c r="X59" s="2">
        <f t="shared" si="318"/>
        <v>0</v>
      </c>
      <c r="Y59" s="2">
        <f t="shared" ref="Y59:AA61" si="319">($T$59^2-$U$59^2)*Q59/2</f>
        <v>0</v>
      </c>
      <c r="Z59" s="2">
        <f t="shared" si="319"/>
        <v>0</v>
      </c>
      <c r="AA59" s="2">
        <f t="shared" si="319"/>
        <v>0</v>
      </c>
      <c r="AB59" s="2">
        <f t="shared" ref="AB59:AD61" si="320">($T$59^3-$U$59^3)*Q59/3</f>
        <v>0</v>
      </c>
      <c r="AC59" s="2">
        <f t="shared" si="320"/>
        <v>0</v>
      </c>
      <c r="AD59" s="2">
        <f t="shared" si="320"/>
        <v>0</v>
      </c>
    </row>
    <row r="60" spans="1:30" x14ac:dyDescent="0.3">
      <c r="A60" s="69"/>
      <c r="B60" s="69"/>
      <c r="C60" s="69"/>
      <c r="D60" s="70"/>
      <c r="E60" s="2">
        <f t="shared" ref="E60" si="321">(SIN(D59))^2</f>
        <v>0</v>
      </c>
      <c r="F60" s="2">
        <f t="shared" ref="F60" si="322">(COS(D59))^2</f>
        <v>1</v>
      </c>
      <c r="G60" s="2">
        <f t="shared" ref="G60" si="323">-2*(SIN(D59))*(COS(D59))</f>
        <v>0</v>
      </c>
      <c r="H60" s="2">
        <f t="shared" ref="H60" si="324">(SIN(D59))^2</f>
        <v>0</v>
      </c>
      <c r="I60" s="2">
        <f t="shared" ref="I60" si="325">(COS(D59))^2</f>
        <v>1</v>
      </c>
      <c r="J60" s="2">
        <f t="shared" ref="J60" si="326">-1*(SIN(D59))*(COS(D59))</f>
        <v>0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2">
        <v>0</v>
      </c>
      <c r="Q60" s="2">
        <v>2.6038667651079734</v>
      </c>
      <c r="R60" s="2">
        <v>10.849444854616557</v>
      </c>
      <c r="S60" s="2">
        <v>0</v>
      </c>
      <c r="T60" s="36"/>
      <c r="U60" s="36"/>
      <c r="V60" s="2">
        <f t="shared" si="318"/>
        <v>0</v>
      </c>
      <c r="W60" s="2">
        <f t="shared" si="318"/>
        <v>0</v>
      </c>
      <c r="X60" s="2">
        <f t="shared" si="318"/>
        <v>0</v>
      </c>
      <c r="Y60" s="2">
        <f t="shared" si="319"/>
        <v>0</v>
      </c>
      <c r="Z60" s="2">
        <f t="shared" si="319"/>
        <v>0</v>
      </c>
      <c r="AA60" s="2">
        <f t="shared" si="319"/>
        <v>0</v>
      </c>
      <c r="AB60" s="2">
        <f t="shared" si="320"/>
        <v>0</v>
      </c>
      <c r="AC60" s="2">
        <f t="shared" si="320"/>
        <v>0</v>
      </c>
      <c r="AD60" s="2">
        <f t="shared" si="320"/>
        <v>0</v>
      </c>
    </row>
    <row r="61" spans="1:30" x14ac:dyDescent="0.3">
      <c r="A61" s="69"/>
      <c r="B61" s="69"/>
      <c r="C61" s="69"/>
      <c r="D61" s="70"/>
      <c r="E61" s="2">
        <f t="shared" ref="E61" si="327">-1*(SIN(D59))*(COS(D59))</f>
        <v>0</v>
      </c>
      <c r="F61" s="2">
        <f t="shared" ref="F61" si="328">1*(SIN(D59))*(COS(D59))</f>
        <v>0</v>
      </c>
      <c r="G61" s="2">
        <f t="shared" ref="G61" si="329">E59-F59</f>
        <v>1</v>
      </c>
      <c r="H61" s="2">
        <f t="shared" ref="H61" si="330">-2*(SIN(D59))*(COS(D59))</f>
        <v>0</v>
      </c>
      <c r="I61" s="2">
        <f t="shared" ref="I61" si="331">2*(SIN(D59))*(COS(D59))</f>
        <v>0</v>
      </c>
      <c r="J61" s="2">
        <f t="shared" ref="J61" si="332">H59-I59</f>
        <v>1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5.65</v>
      </c>
      <c r="T61" s="36"/>
      <c r="U61" s="36"/>
      <c r="V61" s="2">
        <f t="shared" si="318"/>
        <v>0</v>
      </c>
      <c r="W61" s="2">
        <f t="shared" si="318"/>
        <v>0</v>
      </c>
      <c r="X61" s="2">
        <f t="shared" si="318"/>
        <v>0</v>
      </c>
      <c r="Y61" s="2">
        <f t="shared" si="319"/>
        <v>0</v>
      </c>
      <c r="Z61" s="2">
        <f t="shared" si="319"/>
        <v>0</v>
      </c>
      <c r="AA61" s="2">
        <f t="shared" si="319"/>
        <v>0</v>
      </c>
      <c r="AB61" s="2">
        <f t="shared" si="320"/>
        <v>0</v>
      </c>
      <c r="AC61" s="2">
        <f t="shared" si="320"/>
        <v>0</v>
      </c>
      <c r="AD61" s="2">
        <f t="shared" si="320"/>
        <v>0</v>
      </c>
    </row>
    <row r="62" spans="1:30" x14ac:dyDescent="0.3">
      <c r="A62" s="69">
        <f>Input!J25</f>
        <v>19</v>
      </c>
      <c r="B62" s="69">
        <f>Input!K25</f>
        <v>0</v>
      </c>
      <c r="C62" s="69">
        <f>Input!L25</f>
        <v>0</v>
      </c>
      <c r="D62" s="70">
        <f t="shared" ref="D62" si="333">RADIANS($B62)</f>
        <v>0</v>
      </c>
      <c r="E62" s="2">
        <f t="shared" ref="E62" si="334">(COS(D62))^2</f>
        <v>1</v>
      </c>
      <c r="F62" s="2">
        <f t="shared" ref="F62" si="335">(SIN(D62))^2</f>
        <v>0</v>
      </c>
      <c r="G62" s="2">
        <f t="shared" ref="G62" si="336">2*(SIN(D62))*(COS(D62))</f>
        <v>0</v>
      </c>
      <c r="H62" s="2">
        <f t="shared" ref="H62" si="337">(COS(D62))^2</f>
        <v>1</v>
      </c>
      <c r="I62" s="2">
        <f t="shared" ref="I62" si="338">(SIN(D62))^2</f>
        <v>0</v>
      </c>
      <c r="J62" s="2">
        <f t="shared" ref="J62" si="339">1*(SIN(D62))*(COS(D62))</f>
        <v>0</v>
      </c>
      <c r="K62" s="2">
        <f t="array" ref="K62:M64">MINVERSE(E62:G64)</f>
        <v>1</v>
      </c>
      <c r="L62" s="2">
        <v>0</v>
      </c>
      <c r="M62" s="2">
        <v>0</v>
      </c>
      <c r="N62" s="2">
        <f t="array" ref="N62:P64">MINVERSE(H62:J64)</f>
        <v>1</v>
      </c>
      <c r="O62" s="2">
        <v>0</v>
      </c>
      <c r="P62" s="2">
        <v>0</v>
      </c>
      <c r="Q62" s="2">
        <f t="array" ref="Q62:S64">MMULT(MMULT(K62:M64,$A$2:$C$4),H62:J64)</f>
        <v>137.1249280236259</v>
      </c>
      <c r="R62" s="2">
        <v>2.6038667651079734</v>
      </c>
      <c r="S62" s="2">
        <v>0</v>
      </c>
      <c r="T62" s="36">
        <f>IF(C62=0,0,U62+C62)</f>
        <v>0</v>
      </c>
      <c r="U62" s="36">
        <f>IF(C62=0,0,T59)</f>
        <v>0</v>
      </c>
      <c r="V62" s="2">
        <f t="shared" ref="V62:X64" si="340">($T$62-$U$62)*Q62</f>
        <v>0</v>
      </c>
      <c r="W62" s="2">
        <f t="shared" si="340"/>
        <v>0</v>
      </c>
      <c r="X62" s="2">
        <f t="shared" si="340"/>
        <v>0</v>
      </c>
      <c r="Y62" s="2">
        <f t="shared" ref="Y62:AA64" si="341">($T$62^2-$U$62^2)*Q62/2</f>
        <v>0</v>
      </c>
      <c r="Z62" s="2">
        <f t="shared" si="341"/>
        <v>0</v>
      </c>
      <c r="AA62" s="2">
        <f t="shared" si="341"/>
        <v>0</v>
      </c>
      <c r="AB62" s="2">
        <f t="shared" ref="AB62:AD64" si="342">($T$62^3-$U$62^3)*Q62/3</f>
        <v>0</v>
      </c>
      <c r="AC62" s="2">
        <f t="shared" si="342"/>
        <v>0</v>
      </c>
      <c r="AD62" s="2">
        <f t="shared" si="342"/>
        <v>0</v>
      </c>
    </row>
    <row r="63" spans="1:30" x14ac:dyDescent="0.3">
      <c r="A63" s="69"/>
      <c r="B63" s="69"/>
      <c r="C63" s="69"/>
      <c r="D63" s="70"/>
      <c r="E63" s="2">
        <f t="shared" ref="E63" si="343">(SIN(D62))^2</f>
        <v>0</v>
      </c>
      <c r="F63" s="2">
        <f t="shared" ref="F63" si="344">(COS(D62))^2</f>
        <v>1</v>
      </c>
      <c r="G63" s="2">
        <f t="shared" ref="G63" si="345">-2*(SIN(D62))*(COS(D62))</f>
        <v>0</v>
      </c>
      <c r="H63" s="2">
        <f t="shared" ref="H63" si="346">(SIN(D62))^2</f>
        <v>0</v>
      </c>
      <c r="I63" s="2">
        <f t="shared" ref="I63" si="347">(COS(D62))^2</f>
        <v>1</v>
      </c>
      <c r="J63" s="2">
        <f t="shared" ref="J63" si="348">-1*(SIN(D62))*(COS(D62))</f>
        <v>0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2">
        <v>2.6038667651079734</v>
      </c>
      <c r="R63" s="2">
        <v>10.849444854616557</v>
      </c>
      <c r="S63" s="2">
        <v>0</v>
      </c>
      <c r="T63" s="36"/>
      <c r="U63" s="36"/>
      <c r="V63" s="2">
        <f t="shared" si="340"/>
        <v>0</v>
      </c>
      <c r="W63" s="2">
        <f t="shared" si="340"/>
        <v>0</v>
      </c>
      <c r="X63" s="2">
        <f t="shared" si="340"/>
        <v>0</v>
      </c>
      <c r="Y63" s="2">
        <f t="shared" si="341"/>
        <v>0</v>
      </c>
      <c r="Z63" s="2">
        <f t="shared" si="341"/>
        <v>0</v>
      </c>
      <c r="AA63" s="2">
        <f t="shared" si="341"/>
        <v>0</v>
      </c>
      <c r="AB63" s="2">
        <f t="shared" si="342"/>
        <v>0</v>
      </c>
      <c r="AC63" s="2">
        <f t="shared" si="342"/>
        <v>0</v>
      </c>
      <c r="AD63" s="2">
        <f t="shared" si="342"/>
        <v>0</v>
      </c>
    </row>
    <row r="64" spans="1:30" x14ac:dyDescent="0.3">
      <c r="A64" s="69"/>
      <c r="B64" s="69"/>
      <c r="C64" s="69"/>
      <c r="D64" s="70"/>
      <c r="E64" s="2">
        <f t="shared" ref="E64" si="349">-1*(SIN(D62))*(COS(D62))</f>
        <v>0</v>
      </c>
      <c r="F64" s="2">
        <f t="shared" ref="F64" si="350">1*(SIN(D62))*(COS(D62))</f>
        <v>0</v>
      </c>
      <c r="G64" s="2">
        <f t="shared" ref="G64" si="351">E62-F62</f>
        <v>1</v>
      </c>
      <c r="H64" s="2">
        <f t="shared" ref="H64" si="352">-2*(SIN(D62))*(COS(D62))</f>
        <v>0</v>
      </c>
      <c r="I64" s="2">
        <f t="shared" ref="I64" si="353">2*(SIN(D62))*(COS(D62))</f>
        <v>0</v>
      </c>
      <c r="J64" s="2">
        <f t="shared" ref="J64" si="354">H62-I62</f>
        <v>1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5.65</v>
      </c>
      <c r="T64" s="36"/>
      <c r="U64" s="36"/>
      <c r="V64" s="2">
        <f t="shared" si="340"/>
        <v>0</v>
      </c>
      <c r="W64" s="2">
        <f t="shared" si="340"/>
        <v>0</v>
      </c>
      <c r="X64" s="2">
        <f t="shared" si="340"/>
        <v>0</v>
      </c>
      <c r="Y64" s="2">
        <f t="shared" si="341"/>
        <v>0</v>
      </c>
      <c r="Z64" s="2">
        <f t="shared" si="341"/>
        <v>0</v>
      </c>
      <c r="AA64" s="2">
        <f t="shared" si="341"/>
        <v>0</v>
      </c>
      <c r="AB64" s="2">
        <f t="shared" si="342"/>
        <v>0</v>
      </c>
      <c r="AC64" s="2">
        <f t="shared" si="342"/>
        <v>0</v>
      </c>
      <c r="AD64" s="2">
        <f t="shared" si="342"/>
        <v>0</v>
      </c>
    </row>
    <row r="65" spans="1:30" x14ac:dyDescent="0.3">
      <c r="A65" s="69">
        <f>Input!J26</f>
        <v>20</v>
      </c>
      <c r="B65" s="69">
        <f>Input!K26</f>
        <v>0</v>
      </c>
      <c r="C65" s="69">
        <f>Input!L26</f>
        <v>0</v>
      </c>
      <c r="D65" s="70">
        <f t="shared" ref="D65:D74" si="355">RADIANS($B65)</f>
        <v>0</v>
      </c>
      <c r="E65" s="2">
        <f t="shared" ref="E65" si="356">(COS(D65))^2</f>
        <v>1</v>
      </c>
      <c r="F65" s="2">
        <f t="shared" ref="F65" si="357">(SIN(D65))^2</f>
        <v>0</v>
      </c>
      <c r="G65" s="2">
        <f t="shared" ref="G65" si="358">2*(SIN(D65))*(COS(D65))</f>
        <v>0</v>
      </c>
      <c r="H65" s="2">
        <f t="shared" ref="H65" si="359">(COS(D65))^2</f>
        <v>1</v>
      </c>
      <c r="I65" s="2">
        <f t="shared" ref="I65" si="360">(SIN(D65))^2</f>
        <v>0</v>
      </c>
      <c r="J65" s="2">
        <f t="shared" ref="J65" si="361">1*(SIN(D65))*(COS(D65))</f>
        <v>0</v>
      </c>
      <c r="K65" s="2">
        <f t="array" ref="K65:M67">MINVERSE(E65:G67)</f>
        <v>1</v>
      </c>
      <c r="L65" s="2">
        <v>0</v>
      </c>
      <c r="M65" s="2">
        <v>0</v>
      </c>
      <c r="N65" s="2">
        <f t="array" ref="N65:P67">MINVERSE(H65:J67)</f>
        <v>1</v>
      </c>
      <c r="O65" s="2">
        <v>0</v>
      </c>
      <c r="P65" s="2">
        <v>0</v>
      </c>
      <c r="Q65" s="2">
        <f t="array" ref="Q65:S67">MMULT(MMULT(K65:M67,$A$2:$C$4),H65:J67)</f>
        <v>137.1249280236259</v>
      </c>
      <c r="R65" s="2">
        <v>2.6038667651079734</v>
      </c>
      <c r="S65" s="2">
        <v>0</v>
      </c>
      <c r="T65" s="36">
        <f>IF(C65=0,0,U65+C65)</f>
        <v>0</v>
      </c>
      <c r="U65" s="36">
        <f>IF(C65=0,0,T62)</f>
        <v>0</v>
      </c>
      <c r="V65" s="2">
        <f t="shared" ref="V65:X67" si="362">($T$65-$U$65)*Q65</f>
        <v>0</v>
      </c>
      <c r="W65" s="2">
        <f t="shared" si="362"/>
        <v>0</v>
      </c>
      <c r="X65" s="2">
        <f t="shared" si="362"/>
        <v>0</v>
      </c>
      <c r="Y65" s="2">
        <f t="shared" ref="Y65:AA67" si="363">($T$65^2-$U$65^2)*Q65/2</f>
        <v>0</v>
      </c>
      <c r="Z65" s="2">
        <f t="shared" si="363"/>
        <v>0</v>
      </c>
      <c r="AA65" s="2">
        <f t="shared" si="363"/>
        <v>0</v>
      </c>
      <c r="AB65" s="2">
        <f t="shared" ref="AB65:AD67" si="364">($T$65^3-$U$65^3)*Q65/3</f>
        <v>0</v>
      </c>
      <c r="AC65" s="2">
        <f t="shared" si="364"/>
        <v>0</v>
      </c>
      <c r="AD65" s="2">
        <f t="shared" si="364"/>
        <v>0</v>
      </c>
    </row>
    <row r="66" spans="1:30" x14ac:dyDescent="0.3">
      <c r="A66" s="69"/>
      <c r="B66" s="69"/>
      <c r="C66" s="69"/>
      <c r="D66" s="70"/>
      <c r="E66" s="2">
        <f t="shared" ref="E66" si="365">(SIN(D65))^2</f>
        <v>0</v>
      </c>
      <c r="F66" s="2">
        <f t="shared" ref="F66" si="366">(COS(D65))^2</f>
        <v>1</v>
      </c>
      <c r="G66" s="2">
        <f t="shared" ref="G66" si="367">-2*(SIN(D65))*(COS(D65))</f>
        <v>0</v>
      </c>
      <c r="H66" s="2">
        <f t="shared" ref="H66" si="368">(SIN(D65))^2</f>
        <v>0</v>
      </c>
      <c r="I66" s="2">
        <f t="shared" ref="I66" si="369">(COS(D65))^2</f>
        <v>1</v>
      </c>
      <c r="J66" s="2">
        <f t="shared" ref="J66" si="370">-1*(SIN(D65))*(COS(D65))</f>
        <v>0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2">
        <v>0</v>
      </c>
      <c r="Q66" s="2">
        <v>2.6038667651079734</v>
      </c>
      <c r="R66" s="2">
        <v>10.849444854616557</v>
      </c>
      <c r="S66" s="2">
        <v>0</v>
      </c>
      <c r="T66" s="36"/>
      <c r="U66" s="36"/>
      <c r="V66" s="2">
        <f t="shared" si="362"/>
        <v>0</v>
      </c>
      <c r="W66" s="2">
        <f t="shared" si="362"/>
        <v>0</v>
      </c>
      <c r="X66" s="2">
        <f t="shared" si="362"/>
        <v>0</v>
      </c>
      <c r="Y66" s="2">
        <f t="shared" si="363"/>
        <v>0</v>
      </c>
      <c r="Z66" s="2">
        <f t="shared" si="363"/>
        <v>0</v>
      </c>
      <c r="AA66" s="2">
        <f t="shared" si="363"/>
        <v>0</v>
      </c>
      <c r="AB66" s="2">
        <f t="shared" si="364"/>
        <v>0</v>
      </c>
      <c r="AC66" s="2">
        <f t="shared" si="364"/>
        <v>0</v>
      </c>
      <c r="AD66" s="2">
        <f t="shared" si="364"/>
        <v>0</v>
      </c>
    </row>
    <row r="67" spans="1:30" x14ac:dyDescent="0.3">
      <c r="A67" s="69"/>
      <c r="B67" s="69"/>
      <c r="C67" s="69"/>
      <c r="D67" s="70"/>
      <c r="E67" s="2">
        <f t="shared" ref="E67" si="371">-1*(SIN(D65))*(COS(D65))</f>
        <v>0</v>
      </c>
      <c r="F67" s="2">
        <f t="shared" ref="F67" si="372">1*(SIN(D65))*(COS(D65))</f>
        <v>0</v>
      </c>
      <c r="G67" s="2">
        <f t="shared" ref="G67" si="373">E65-F65</f>
        <v>1</v>
      </c>
      <c r="H67" s="2">
        <f t="shared" ref="H67" si="374">-2*(SIN(D65))*(COS(D65))</f>
        <v>0</v>
      </c>
      <c r="I67" s="2">
        <f t="shared" ref="I67" si="375">2*(SIN(D65))*(COS(D65))</f>
        <v>0</v>
      </c>
      <c r="J67" s="2">
        <f t="shared" ref="J67" si="376">H65-I65</f>
        <v>1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5.65</v>
      </c>
      <c r="T67" s="36"/>
      <c r="U67" s="36"/>
      <c r="V67" s="2">
        <f t="shared" si="362"/>
        <v>0</v>
      </c>
      <c r="W67" s="2">
        <f t="shared" si="362"/>
        <v>0</v>
      </c>
      <c r="X67" s="2">
        <f t="shared" si="362"/>
        <v>0</v>
      </c>
      <c r="Y67" s="2">
        <f t="shared" si="363"/>
        <v>0</v>
      </c>
      <c r="Z67" s="2">
        <f t="shared" si="363"/>
        <v>0</v>
      </c>
      <c r="AA67" s="2">
        <f t="shared" si="363"/>
        <v>0</v>
      </c>
      <c r="AB67" s="2">
        <f t="shared" si="364"/>
        <v>0</v>
      </c>
      <c r="AC67" s="2">
        <f t="shared" si="364"/>
        <v>0</v>
      </c>
      <c r="AD67" s="2">
        <f t="shared" si="364"/>
        <v>0</v>
      </c>
    </row>
    <row r="68" spans="1:30" x14ac:dyDescent="0.3">
      <c r="A68" s="69">
        <f>Input!J27</f>
        <v>21</v>
      </c>
      <c r="B68" s="69">
        <f>Input!K27</f>
        <v>0</v>
      </c>
      <c r="C68" s="69">
        <f>Input!L27</f>
        <v>0</v>
      </c>
      <c r="D68" s="70">
        <f t="shared" si="355"/>
        <v>0</v>
      </c>
      <c r="E68" s="2">
        <f t="shared" ref="E68" si="377">(COS(D68))^2</f>
        <v>1</v>
      </c>
      <c r="F68" s="2">
        <f t="shared" ref="F68" si="378">(SIN(D68))^2</f>
        <v>0</v>
      </c>
      <c r="G68" s="2">
        <f t="shared" ref="G68" si="379">2*(SIN(D68))*(COS(D68))</f>
        <v>0</v>
      </c>
      <c r="H68" s="2">
        <f t="shared" ref="H68" si="380">(COS(D68))^2</f>
        <v>1</v>
      </c>
      <c r="I68" s="2">
        <f t="shared" ref="I68" si="381">(SIN(D68))^2</f>
        <v>0</v>
      </c>
      <c r="J68" s="2">
        <f t="shared" ref="J68" si="382">1*(SIN(D68))*(COS(D68))</f>
        <v>0</v>
      </c>
      <c r="K68" s="2">
        <f t="array" ref="K68:M70">MINVERSE(E68:G70)</f>
        <v>1</v>
      </c>
      <c r="L68" s="2">
        <v>0</v>
      </c>
      <c r="M68" s="2">
        <v>0</v>
      </c>
      <c r="N68" s="2">
        <f t="array" ref="N68:P70">MINVERSE(H68:J70)</f>
        <v>1</v>
      </c>
      <c r="O68" s="2">
        <v>0</v>
      </c>
      <c r="P68" s="2">
        <v>0</v>
      </c>
      <c r="Q68" s="2">
        <f t="array" ref="Q68:S70">MMULT(MMULT(K68:M70,$A$2:$C$4),H68:J70)</f>
        <v>137.1249280236259</v>
      </c>
      <c r="R68" s="2">
        <v>2.6038667651079734</v>
      </c>
      <c r="S68" s="2">
        <v>0</v>
      </c>
      <c r="T68" s="36">
        <f>IF(C68=0,0,U68+C68)</f>
        <v>0</v>
      </c>
      <c r="U68" s="36">
        <f>IF(C68=0,0,T65)</f>
        <v>0</v>
      </c>
      <c r="V68" s="2">
        <f t="shared" ref="V68:X70" si="383">($T$68-$U$68)*Q68</f>
        <v>0</v>
      </c>
      <c r="W68" s="2">
        <f t="shared" si="383"/>
        <v>0</v>
      </c>
      <c r="X68" s="2">
        <f t="shared" si="383"/>
        <v>0</v>
      </c>
      <c r="Y68" s="2">
        <f t="shared" ref="Y68:AA70" si="384">($T$68^2-$U$68^2)*Q68/2</f>
        <v>0</v>
      </c>
      <c r="Z68" s="2">
        <f t="shared" si="384"/>
        <v>0</v>
      </c>
      <c r="AA68" s="2">
        <f t="shared" si="384"/>
        <v>0</v>
      </c>
      <c r="AB68" s="2">
        <f t="shared" ref="AB68:AD70" si="385">($T$68^3-$U$68^3)*Q68/3</f>
        <v>0</v>
      </c>
      <c r="AC68" s="2">
        <f t="shared" si="385"/>
        <v>0</v>
      </c>
      <c r="AD68" s="2">
        <f t="shared" si="385"/>
        <v>0</v>
      </c>
    </row>
    <row r="69" spans="1:30" x14ac:dyDescent="0.3">
      <c r="A69" s="69"/>
      <c r="B69" s="69"/>
      <c r="C69" s="69"/>
      <c r="D69" s="70"/>
      <c r="E69" s="2">
        <f t="shared" ref="E69" si="386">(SIN(D68))^2</f>
        <v>0</v>
      </c>
      <c r="F69" s="2">
        <f t="shared" ref="F69" si="387">(COS(D68))^2</f>
        <v>1</v>
      </c>
      <c r="G69" s="2">
        <f t="shared" ref="G69" si="388">-2*(SIN(D68))*(COS(D68))</f>
        <v>0</v>
      </c>
      <c r="H69" s="2">
        <f t="shared" ref="H69" si="389">(SIN(D68))^2</f>
        <v>0</v>
      </c>
      <c r="I69" s="2">
        <f t="shared" ref="I69" si="390">(COS(D68))^2</f>
        <v>1</v>
      </c>
      <c r="J69" s="2">
        <f t="shared" ref="J69" si="391">-1*(SIN(D68))*(COS(D68))</f>
        <v>0</v>
      </c>
      <c r="K69" s="2">
        <v>0</v>
      </c>
      <c r="L69" s="2">
        <v>1</v>
      </c>
      <c r="M69" s="2">
        <v>0</v>
      </c>
      <c r="N69" s="2">
        <v>0</v>
      </c>
      <c r="O69" s="2">
        <v>1</v>
      </c>
      <c r="P69" s="2">
        <v>0</v>
      </c>
      <c r="Q69" s="2">
        <v>2.6038667651079734</v>
      </c>
      <c r="R69" s="2">
        <v>10.849444854616557</v>
      </c>
      <c r="S69" s="2">
        <v>0</v>
      </c>
      <c r="T69" s="36"/>
      <c r="U69" s="36"/>
      <c r="V69" s="2">
        <f t="shared" si="383"/>
        <v>0</v>
      </c>
      <c r="W69" s="2">
        <f t="shared" si="383"/>
        <v>0</v>
      </c>
      <c r="X69" s="2">
        <f t="shared" si="383"/>
        <v>0</v>
      </c>
      <c r="Y69" s="2">
        <f t="shared" si="384"/>
        <v>0</v>
      </c>
      <c r="Z69" s="2">
        <f t="shared" si="384"/>
        <v>0</v>
      </c>
      <c r="AA69" s="2">
        <f t="shared" si="384"/>
        <v>0</v>
      </c>
      <c r="AB69" s="2">
        <f t="shared" si="385"/>
        <v>0</v>
      </c>
      <c r="AC69" s="2">
        <f t="shared" si="385"/>
        <v>0</v>
      </c>
      <c r="AD69" s="2">
        <f t="shared" si="385"/>
        <v>0</v>
      </c>
    </row>
    <row r="70" spans="1:30" x14ac:dyDescent="0.3">
      <c r="A70" s="69"/>
      <c r="B70" s="69"/>
      <c r="C70" s="69"/>
      <c r="D70" s="70"/>
      <c r="E70" s="2">
        <f t="shared" ref="E70" si="392">-1*(SIN(D68))*(COS(D68))</f>
        <v>0</v>
      </c>
      <c r="F70" s="2">
        <f t="shared" ref="F70" si="393">1*(SIN(D68))*(COS(D68))</f>
        <v>0</v>
      </c>
      <c r="G70" s="2">
        <f t="shared" ref="G70" si="394">E68-F68</f>
        <v>1</v>
      </c>
      <c r="H70" s="2">
        <f t="shared" ref="H70" si="395">-2*(SIN(D68))*(COS(D68))</f>
        <v>0</v>
      </c>
      <c r="I70" s="2">
        <f t="shared" ref="I70" si="396">2*(SIN(D68))*(COS(D68))</f>
        <v>0</v>
      </c>
      <c r="J70" s="2">
        <f t="shared" ref="J70" si="397">H68-I68</f>
        <v>1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5.65</v>
      </c>
      <c r="T70" s="36"/>
      <c r="U70" s="36"/>
      <c r="V70" s="2">
        <f t="shared" si="383"/>
        <v>0</v>
      </c>
      <c r="W70" s="2">
        <f t="shared" si="383"/>
        <v>0</v>
      </c>
      <c r="X70" s="2">
        <f t="shared" si="383"/>
        <v>0</v>
      </c>
      <c r="Y70" s="2">
        <f t="shared" si="384"/>
        <v>0</v>
      </c>
      <c r="Z70" s="2">
        <f t="shared" si="384"/>
        <v>0</v>
      </c>
      <c r="AA70" s="2">
        <f t="shared" si="384"/>
        <v>0</v>
      </c>
      <c r="AB70" s="2">
        <f t="shared" si="385"/>
        <v>0</v>
      </c>
      <c r="AC70" s="2">
        <f t="shared" si="385"/>
        <v>0</v>
      </c>
      <c r="AD70" s="2">
        <f t="shared" si="385"/>
        <v>0</v>
      </c>
    </row>
    <row r="71" spans="1:30" x14ac:dyDescent="0.3">
      <c r="A71" s="69">
        <f>Input!J28</f>
        <v>22</v>
      </c>
      <c r="B71" s="69">
        <f>Input!K28</f>
        <v>0</v>
      </c>
      <c r="C71" s="69">
        <f>Input!L28</f>
        <v>0</v>
      </c>
      <c r="D71" s="70">
        <f t="shared" si="355"/>
        <v>0</v>
      </c>
      <c r="E71" s="2">
        <f t="shared" ref="E71" si="398">(COS(D71))^2</f>
        <v>1</v>
      </c>
      <c r="F71" s="2">
        <f t="shared" ref="F71" si="399">(SIN(D71))^2</f>
        <v>0</v>
      </c>
      <c r="G71" s="2">
        <f t="shared" ref="G71" si="400">2*(SIN(D71))*(COS(D71))</f>
        <v>0</v>
      </c>
      <c r="H71" s="2">
        <f t="shared" ref="H71" si="401">(COS(D71))^2</f>
        <v>1</v>
      </c>
      <c r="I71" s="2">
        <f t="shared" ref="I71" si="402">(SIN(D71))^2</f>
        <v>0</v>
      </c>
      <c r="J71" s="2">
        <f t="shared" ref="J71" si="403">1*(SIN(D71))*(COS(D71))</f>
        <v>0</v>
      </c>
      <c r="K71" s="2">
        <f t="array" ref="K71:M73">MINVERSE(E71:G73)</f>
        <v>1</v>
      </c>
      <c r="L71" s="2">
        <v>0</v>
      </c>
      <c r="M71" s="2">
        <v>0</v>
      </c>
      <c r="N71" s="2">
        <f t="array" ref="N71:P73">MINVERSE(H71:J73)</f>
        <v>1</v>
      </c>
      <c r="O71" s="2">
        <v>0</v>
      </c>
      <c r="P71" s="2">
        <v>0</v>
      </c>
      <c r="Q71" s="2">
        <f t="array" ref="Q71:S73">MMULT(MMULT(K71:M73,$A$2:$C$4),H71:J73)</f>
        <v>137.1249280236259</v>
      </c>
      <c r="R71" s="2">
        <v>2.6038667651079734</v>
      </c>
      <c r="S71" s="2">
        <v>0</v>
      </c>
      <c r="T71" s="36">
        <f>IF(C71=0,0,U71+C71)</f>
        <v>0</v>
      </c>
      <c r="U71" s="36">
        <f>IF(C71=0,0,T68)</f>
        <v>0</v>
      </c>
      <c r="V71" s="2">
        <f t="shared" ref="V71:X73" si="404">($T$71-$U$71)*Q71</f>
        <v>0</v>
      </c>
      <c r="W71" s="2">
        <f t="shared" si="404"/>
        <v>0</v>
      </c>
      <c r="X71" s="2">
        <f t="shared" si="404"/>
        <v>0</v>
      </c>
      <c r="Y71" s="2">
        <f t="shared" ref="Y71:AA73" si="405">($T$71^2-$U$71^2)*Q71/2</f>
        <v>0</v>
      </c>
      <c r="Z71" s="2">
        <f t="shared" si="405"/>
        <v>0</v>
      </c>
      <c r="AA71" s="2">
        <f t="shared" si="405"/>
        <v>0</v>
      </c>
      <c r="AB71" s="2">
        <f t="shared" ref="AB71:AD73" si="406">($T$71^3-$U$71^3)*Q71/3</f>
        <v>0</v>
      </c>
      <c r="AC71" s="2">
        <f t="shared" si="406"/>
        <v>0</v>
      </c>
      <c r="AD71" s="2">
        <f t="shared" si="406"/>
        <v>0</v>
      </c>
    </row>
    <row r="72" spans="1:30" x14ac:dyDescent="0.3">
      <c r="A72" s="69"/>
      <c r="B72" s="69"/>
      <c r="C72" s="69"/>
      <c r="D72" s="70"/>
      <c r="E72" s="2">
        <f t="shared" ref="E72" si="407">(SIN(D71))^2</f>
        <v>0</v>
      </c>
      <c r="F72" s="2">
        <f t="shared" ref="F72" si="408">(COS(D71))^2</f>
        <v>1</v>
      </c>
      <c r="G72" s="2">
        <f t="shared" ref="G72" si="409">-2*(SIN(D71))*(COS(D71))</f>
        <v>0</v>
      </c>
      <c r="H72" s="2">
        <f t="shared" ref="H72" si="410">(SIN(D71))^2</f>
        <v>0</v>
      </c>
      <c r="I72" s="2">
        <f t="shared" ref="I72" si="411">(COS(D71))^2</f>
        <v>1</v>
      </c>
      <c r="J72" s="2">
        <f t="shared" ref="J72" si="412">-1*(SIN(D71))*(COS(D71))</f>
        <v>0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  <c r="P72" s="2">
        <v>0</v>
      </c>
      <c r="Q72" s="2">
        <v>2.6038667651079734</v>
      </c>
      <c r="R72" s="2">
        <v>10.849444854616557</v>
      </c>
      <c r="S72" s="2">
        <v>0</v>
      </c>
      <c r="T72" s="36"/>
      <c r="U72" s="36"/>
      <c r="V72" s="2">
        <f t="shared" si="404"/>
        <v>0</v>
      </c>
      <c r="W72" s="2">
        <f t="shared" si="404"/>
        <v>0</v>
      </c>
      <c r="X72" s="2">
        <f t="shared" si="404"/>
        <v>0</v>
      </c>
      <c r="Y72" s="2">
        <f t="shared" si="405"/>
        <v>0</v>
      </c>
      <c r="Z72" s="2">
        <f t="shared" si="405"/>
        <v>0</v>
      </c>
      <c r="AA72" s="2">
        <f t="shared" si="405"/>
        <v>0</v>
      </c>
      <c r="AB72" s="2">
        <f t="shared" si="406"/>
        <v>0</v>
      </c>
      <c r="AC72" s="2">
        <f t="shared" si="406"/>
        <v>0</v>
      </c>
      <c r="AD72" s="2">
        <f t="shared" si="406"/>
        <v>0</v>
      </c>
    </row>
    <row r="73" spans="1:30" x14ac:dyDescent="0.3">
      <c r="A73" s="69"/>
      <c r="B73" s="69"/>
      <c r="C73" s="69"/>
      <c r="D73" s="70"/>
      <c r="E73" s="2">
        <f t="shared" ref="E73" si="413">-1*(SIN(D71))*(COS(D71))</f>
        <v>0</v>
      </c>
      <c r="F73" s="2">
        <f t="shared" ref="F73" si="414">1*(SIN(D71))*(COS(D71))</f>
        <v>0</v>
      </c>
      <c r="G73" s="2">
        <f t="shared" ref="G73" si="415">E71-F71</f>
        <v>1</v>
      </c>
      <c r="H73" s="2">
        <f t="shared" ref="H73" si="416">-2*(SIN(D71))*(COS(D71))</f>
        <v>0</v>
      </c>
      <c r="I73" s="2">
        <f t="shared" ref="I73" si="417">2*(SIN(D71))*(COS(D71))</f>
        <v>0</v>
      </c>
      <c r="J73" s="2">
        <f t="shared" ref="J73" si="418">H71-I71</f>
        <v>1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5.65</v>
      </c>
      <c r="T73" s="36"/>
      <c r="U73" s="36"/>
      <c r="V73" s="2">
        <f t="shared" si="404"/>
        <v>0</v>
      </c>
      <c r="W73" s="2">
        <f t="shared" si="404"/>
        <v>0</v>
      </c>
      <c r="X73" s="2">
        <f t="shared" si="404"/>
        <v>0</v>
      </c>
      <c r="Y73" s="2">
        <f t="shared" si="405"/>
        <v>0</v>
      </c>
      <c r="Z73" s="2">
        <f t="shared" si="405"/>
        <v>0</v>
      </c>
      <c r="AA73" s="2">
        <f t="shared" si="405"/>
        <v>0</v>
      </c>
      <c r="AB73" s="2">
        <f t="shared" si="406"/>
        <v>0</v>
      </c>
      <c r="AC73" s="2">
        <f t="shared" si="406"/>
        <v>0</v>
      </c>
      <c r="AD73" s="2">
        <f t="shared" si="406"/>
        <v>0</v>
      </c>
    </row>
    <row r="74" spans="1:30" x14ac:dyDescent="0.3">
      <c r="A74" s="69">
        <f>Input!J29</f>
        <v>23</v>
      </c>
      <c r="B74" s="69">
        <f>Input!K29</f>
        <v>0</v>
      </c>
      <c r="C74" s="69">
        <f>Input!L29</f>
        <v>0</v>
      </c>
      <c r="D74" s="70">
        <f t="shared" si="355"/>
        <v>0</v>
      </c>
      <c r="E74" s="2">
        <f t="shared" ref="E74" si="419">(COS(D74))^2</f>
        <v>1</v>
      </c>
      <c r="F74" s="2">
        <f t="shared" ref="F74" si="420">(SIN(D74))^2</f>
        <v>0</v>
      </c>
      <c r="G74" s="2">
        <f t="shared" ref="G74" si="421">2*(SIN(D74))*(COS(D74))</f>
        <v>0</v>
      </c>
      <c r="H74" s="2">
        <f t="shared" ref="H74" si="422">(COS(D74))^2</f>
        <v>1</v>
      </c>
      <c r="I74" s="2">
        <f t="shared" ref="I74" si="423">(SIN(D74))^2</f>
        <v>0</v>
      </c>
      <c r="J74" s="2">
        <f t="shared" ref="J74" si="424">1*(SIN(D74))*(COS(D74))</f>
        <v>0</v>
      </c>
      <c r="K74" s="2">
        <f t="array" ref="K74:M76">MINVERSE(E74:G76)</f>
        <v>1</v>
      </c>
      <c r="L74" s="2">
        <v>0</v>
      </c>
      <c r="M74" s="2">
        <v>0</v>
      </c>
      <c r="N74" s="2">
        <f t="array" ref="N74:P76">MINVERSE(H74:J76)</f>
        <v>1</v>
      </c>
      <c r="O74" s="2">
        <v>0</v>
      </c>
      <c r="P74" s="2">
        <v>0</v>
      </c>
      <c r="Q74" s="2">
        <f t="array" ref="Q74:S76">MMULT(MMULT(K74:M76,$A$2:$C$4),H74:J76)</f>
        <v>137.1249280236259</v>
      </c>
      <c r="R74" s="2">
        <v>2.6038667651079734</v>
      </c>
      <c r="S74" s="2">
        <v>0</v>
      </c>
      <c r="T74" s="36">
        <f>IF(C74=0,0,U74+C74)</f>
        <v>0</v>
      </c>
      <c r="U74" s="36">
        <f>IF(C74=0,0,T71)</f>
        <v>0</v>
      </c>
      <c r="V74" s="2">
        <f t="shared" ref="V74:X76" si="425">($T$74-$U$74)*Q74</f>
        <v>0</v>
      </c>
      <c r="W74" s="2">
        <f t="shared" si="425"/>
        <v>0</v>
      </c>
      <c r="X74" s="2">
        <f t="shared" si="425"/>
        <v>0</v>
      </c>
      <c r="Y74" s="2">
        <f t="shared" ref="Y74:AA76" si="426">($T$74^2-$U$74^2)*Q74/2</f>
        <v>0</v>
      </c>
      <c r="Z74" s="2">
        <f t="shared" si="426"/>
        <v>0</v>
      </c>
      <c r="AA74" s="2">
        <f t="shared" si="426"/>
        <v>0</v>
      </c>
      <c r="AB74" s="2">
        <f t="shared" ref="AB74:AD76" si="427">($T$74^3-$U$74^3)*Q74/3</f>
        <v>0</v>
      </c>
      <c r="AC74" s="2">
        <f t="shared" si="427"/>
        <v>0</v>
      </c>
      <c r="AD74" s="2">
        <f t="shared" si="427"/>
        <v>0</v>
      </c>
    </row>
    <row r="75" spans="1:30" x14ac:dyDescent="0.3">
      <c r="A75" s="69"/>
      <c r="B75" s="69"/>
      <c r="C75" s="69"/>
      <c r="D75" s="70"/>
      <c r="E75" s="2">
        <f t="shared" ref="E75" si="428">(SIN(D74))^2</f>
        <v>0</v>
      </c>
      <c r="F75" s="2">
        <f t="shared" ref="F75" si="429">(COS(D74))^2</f>
        <v>1</v>
      </c>
      <c r="G75" s="2">
        <f t="shared" ref="G75" si="430">-2*(SIN(D74))*(COS(D74))</f>
        <v>0</v>
      </c>
      <c r="H75" s="2">
        <f t="shared" ref="H75" si="431">(SIN(D74))^2</f>
        <v>0</v>
      </c>
      <c r="I75" s="2">
        <f t="shared" ref="I75" si="432">(COS(D74))^2</f>
        <v>1</v>
      </c>
      <c r="J75" s="2">
        <f t="shared" ref="J75" si="433">-1*(SIN(D74))*(COS(D74))</f>
        <v>0</v>
      </c>
      <c r="K75" s="2">
        <v>0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2.6038667651079734</v>
      </c>
      <c r="R75" s="2">
        <v>10.849444854616557</v>
      </c>
      <c r="S75" s="2">
        <v>0</v>
      </c>
      <c r="T75" s="36"/>
      <c r="U75" s="36"/>
      <c r="V75" s="2">
        <f t="shared" si="425"/>
        <v>0</v>
      </c>
      <c r="W75" s="2">
        <f t="shared" si="425"/>
        <v>0</v>
      </c>
      <c r="X75" s="2">
        <f t="shared" si="425"/>
        <v>0</v>
      </c>
      <c r="Y75" s="2">
        <f t="shared" si="426"/>
        <v>0</v>
      </c>
      <c r="Z75" s="2">
        <f t="shared" si="426"/>
        <v>0</v>
      </c>
      <c r="AA75" s="2">
        <f t="shared" si="426"/>
        <v>0</v>
      </c>
      <c r="AB75" s="2">
        <f t="shared" si="427"/>
        <v>0</v>
      </c>
      <c r="AC75" s="2">
        <f t="shared" si="427"/>
        <v>0</v>
      </c>
      <c r="AD75" s="2">
        <f t="shared" si="427"/>
        <v>0</v>
      </c>
    </row>
    <row r="76" spans="1:30" x14ac:dyDescent="0.3">
      <c r="A76" s="69"/>
      <c r="B76" s="69"/>
      <c r="C76" s="69"/>
      <c r="D76" s="70"/>
      <c r="E76" s="2">
        <f t="shared" ref="E76" si="434">-1*(SIN(D74))*(COS(D74))</f>
        <v>0</v>
      </c>
      <c r="F76" s="2">
        <f t="shared" ref="F76" si="435">1*(SIN(D74))*(COS(D74))</f>
        <v>0</v>
      </c>
      <c r="G76" s="2">
        <f t="shared" ref="G76" si="436">E74-F74</f>
        <v>1</v>
      </c>
      <c r="H76" s="2">
        <f t="shared" ref="H76" si="437">-2*(SIN(D74))*(COS(D74))</f>
        <v>0</v>
      </c>
      <c r="I76" s="2">
        <f t="shared" ref="I76" si="438">2*(SIN(D74))*(COS(D74))</f>
        <v>0</v>
      </c>
      <c r="J76" s="2">
        <f t="shared" ref="J76" si="439">H74-I74</f>
        <v>1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5.65</v>
      </c>
      <c r="T76" s="36"/>
      <c r="U76" s="36"/>
      <c r="V76" s="2">
        <f t="shared" si="425"/>
        <v>0</v>
      </c>
      <c r="W76" s="2">
        <f t="shared" si="425"/>
        <v>0</v>
      </c>
      <c r="X76" s="2">
        <f t="shared" si="425"/>
        <v>0</v>
      </c>
      <c r="Y76" s="2">
        <f t="shared" si="426"/>
        <v>0</v>
      </c>
      <c r="Z76" s="2">
        <f t="shared" si="426"/>
        <v>0</v>
      </c>
      <c r="AA76" s="2">
        <f t="shared" si="426"/>
        <v>0</v>
      </c>
      <c r="AB76" s="2">
        <f t="shared" si="427"/>
        <v>0</v>
      </c>
      <c r="AC76" s="2">
        <f t="shared" si="427"/>
        <v>0</v>
      </c>
      <c r="AD76" s="2">
        <f t="shared" si="427"/>
        <v>0</v>
      </c>
    </row>
    <row r="77" spans="1:30" x14ac:dyDescent="0.3">
      <c r="A77" s="69">
        <f>Input!J30</f>
        <v>24</v>
      </c>
      <c r="B77" s="69">
        <f>Input!K30</f>
        <v>0</v>
      </c>
      <c r="C77" s="69">
        <f>Input!L30</f>
        <v>0</v>
      </c>
      <c r="D77" s="70">
        <f t="shared" ref="D77" si="440">RADIANS($B77)</f>
        <v>0</v>
      </c>
      <c r="E77" s="2">
        <f t="shared" ref="E77" si="441">(COS(D77))^2</f>
        <v>1</v>
      </c>
      <c r="F77" s="2">
        <f t="shared" ref="F77" si="442">(SIN(D77))^2</f>
        <v>0</v>
      </c>
      <c r="G77" s="2">
        <f t="shared" ref="G77" si="443">2*(SIN(D77))*(COS(D77))</f>
        <v>0</v>
      </c>
      <c r="H77" s="2">
        <f t="shared" ref="H77" si="444">(COS(D77))^2</f>
        <v>1</v>
      </c>
      <c r="I77" s="2">
        <f t="shared" ref="I77" si="445">(SIN(D77))^2</f>
        <v>0</v>
      </c>
      <c r="J77" s="2">
        <f t="shared" ref="J77" si="446">1*(SIN(D77))*(COS(D77))</f>
        <v>0</v>
      </c>
      <c r="K77" s="2">
        <f t="array" ref="K77:M79">MINVERSE(E77:G79)</f>
        <v>1</v>
      </c>
      <c r="L77" s="2">
        <v>0</v>
      </c>
      <c r="M77" s="2">
        <v>0</v>
      </c>
      <c r="N77" s="2">
        <f t="array" ref="N77:P79">MINVERSE(H77:J79)</f>
        <v>1</v>
      </c>
      <c r="O77" s="2">
        <v>0</v>
      </c>
      <c r="P77" s="2">
        <v>0</v>
      </c>
      <c r="Q77" s="2">
        <f t="array" ref="Q77:S79">MMULT(MMULT(K77:M79,$A$2:$C$4),H77:J79)</f>
        <v>137.1249280236259</v>
      </c>
      <c r="R77" s="2">
        <v>2.6038667651079734</v>
      </c>
      <c r="S77" s="2">
        <v>0</v>
      </c>
      <c r="T77" s="36">
        <f>IF(C77=0,0,U77+C77)</f>
        <v>0</v>
      </c>
      <c r="U77" s="36">
        <f>IF(C77=0,0,T74)</f>
        <v>0</v>
      </c>
      <c r="V77" s="2">
        <f t="shared" ref="V77:X79" si="447">($T$77-$U$77)*Q77</f>
        <v>0</v>
      </c>
      <c r="W77" s="2">
        <f t="shared" si="447"/>
        <v>0</v>
      </c>
      <c r="X77" s="2">
        <f t="shared" si="447"/>
        <v>0</v>
      </c>
      <c r="Y77" s="2">
        <f t="shared" ref="Y77:AA79" si="448">($T$77^2-$U$77^2)*Q77/2</f>
        <v>0</v>
      </c>
      <c r="Z77" s="2">
        <f t="shared" si="448"/>
        <v>0</v>
      </c>
      <c r="AA77" s="2">
        <f t="shared" si="448"/>
        <v>0</v>
      </c>
      <c r="AB77" s="2">
        <f t="shared" ref="AB77:AD79" si="449">($T$77^3-$U$77^3)*Q77/3</f>
        <v>0</v>
      </c>
      <c r="AC77" s="2">
        <f t="shared" si="449"/>
        <v>0</v>
      </c>
      <c r="AD77" s="2">
        <f t="shared" si="449"/>
        <v>0</v>
      </c>
    </row>
    <row r="78" spans="1:30" x14ac:dyDescent="0.3">
      <c r="A78" s="69"/>
      <c r="B78" s="69"/>
      <c r="C78" s="69"/>
      <c r="D78" s="70"/>
      <c r="E78" s="2">
        <f t="shared" ref="E78" si="450">(SIN(D77))^2</f>
        <v>0</v>
      </c>
      <c r="F78" s="2">
        <f t="shared" ref="F78" si="451">(COS(D77))^2</f>
        <v>1</v>
      </c>
      <c r="G78" s="2">
        <f t="shared" ref="G78" si="452">-2*(SIN(D77))*(COS(D77))</f>
        <v>0</v>
      </c>
      <c r="H78" s="2">
        <f t="shared" ref="H78" si="453">(SIN(D77))^2</f>
        <v>0</v>
      </c>
      <c r="I78" s="2">
        <f t="shared" ref="I78" si="454">(COS(D77))^2</f>
        <v>1</v>
      </c>
      <c r="J78" s="2">
        <f t="shared" ref="J78" si="455">-1*(SIN(D77))*(COS(D77))</f>
        <v>0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2.6038667651079734</v>
      </c>
      <c r="R78" s="2">
        <v>10.849444854616557</v>
      </c>
      <c r="S78" s="2">
        <v>0</v>
      </c>
      <c r="T78" s="36"/>
      <c r="U78" s="36"/>
      <c r="V78" s="2">
        <f t="shared" si="447"/>
        <v>0</v>
      </c>
      <c r="W78" s="2">
        <f t="shared" si="447"/>
        <v>0</v>
      </c>
      <c r="X78" s="2">
        <f t="shared" si="447"/>
        <v>0</v>
      </c>
      <c r="Y78" s="2">
        <f t="shared" si="448"/>
        <v>0</v>
      </c>
      <c r="Z78" s="2">
        <f t="shared" si="448"/>
        <v>0</v>
      </c>
      <c r="AA78" s="2">
        <f t="shared" si="448"/>
        <v>0</v>
      </c>
      <c r="AB78" s="2">
        <f t="shared" si="449"/>
        <v>0</v>
      </c>
      <c r="AC78" s="2">
        <f t="shared" si="449"/>
        <v>0</v>
      </c>
      <c r="AD78" s="2">
        <f t="shared" si="449"/>
        <v>0</v>
      </c>
    </row>
    <row r="79" spans="1:30" x14ac:dyDescent="0.3">
      <c r="A79" s="69"/>
      <c r="B79" s="69"/>
      <c r="C79" s="69"/>
      <c r="D79" s="70"/>
      <c r="E79" s="2">
        <f t="shared" ref="E79" si="456">-1*(SIN(D77))*(COS(D77))</f>
        <v>0</v>
      </c>
      <c r="F79" s="2">
        <f t="shared" ref="F79" si="457">1*(SIN(D77))*(COS(D77))</f>
        <v>0</v>
      </c>
      <c r="G79" s="2">
        <f t="shared" ref="G79" si="458">E77-F77</f>
        <v>1</v>
      </c>
      <c r="H79" s="2">
        <f t="shared" ref="H79" si="459">-2*(SIN(D77))*(COS(D77))</f>
        <v>0</v>
      </c>
      <c r="I79" s="2">
        <f t="shared" ref="I79" si="460">2*(SIN(D77))*(COS(D77))</f>
        <v>0</v>
      </c>
      <c r="J79" s="2">
        <f t="shared" ref="J79" si="461">H77-I77</f>
        <v>1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5.65</v>
      </c>
      <c r="T79" s="36"/>
      <c r="U79" s="36"/>
      <c r="V79" s="2">
        <f t="shared" si="447"/>
        <v>0</v>
      </c>
      <c r="W79" s="2">
        <f t="shared" si="447"/>
        <v>0</v>
      </c>
      <c r="X79" s="2">
        <f t="shared" si="447"/>
        <v>0</v>
      </c>
      <c r="Y79" s="2">
        <f t="shared" si="448"/>
        <v>0</v>
      </c>
      <c r="Z79" s="2">
        <f t="shared" si="448"/>
        <v>0</v>
      </c>
      <c r="AA79" s="2">
        <f t="shared" si="448"/>
        <v>0</v>
      </c>
      <c r="AB79" s="2">
        <f t="shared" si="449"/>
        <v>0</v>
      </c>
      <c r="AC79" s="2">
        <f t="shared" si="449"/>
        <v>0</v>
      </c>
      <c r="AD79" s="2">
        <f t="shared" si="449"/>
        <v>0</v>
      </c>
    </row>
    <row r="80" spans="1:30" x14ac:dyDescent="0.3">
      <c r="A80" s="69">
        <f>Input!J31</f>
        <v>25</v>
      </c>
      <c r="B80" s="69">
        <f>Input!K31</f>
        <v>0</v>
      </c>
      <c r="C80" s="69">
        <f>Input!L31</f>
        <v>0</v>
      </c>
      <c r="D80" s="70">
        <f t="shared" ref="D80" si="462">RADIANS($B80)</f>
        <v>0</v>
      </c>
      <c r="E80" s="2">
        <f t="shared" ref="E80" si="463">(COS(D80))^2</f>
        <v>1</v>
      </c>
      <c r="F80" s="2">
        <f t="shared" ref="F80" si="464">(SIN(D80))^2</f>
        <v>0</v>
      </c>
      <c r="G80" s="2">
        <f t="shared" ref="G80" si="465">2*(SIN(D80))*(COS(D80))</f>
        <v>0</v>
      </c>
      <c r="H80" s="2">
        <f t="shared" ref="H80" si="466">(COS(D80))^2</f>
        <v>1</v>
      </c>
      <c r="I80" s="2">
        <f t="shared" ref="I80" si="467">(SIN(D80))^2</f>
        <v>0</v>
      </c>
      <c r="J80" s="2">
        <f t="shared" ref="J80" si="468">1*(SIN(D80))*(COS(D80))</f>
        <v>0</v>
      </c>
      <c r="K80" s="2">
        <f t="array" ref="K80:M82">MINVERSE(E80:G82)</f>
        <v>1</v>
      </c>
      <c r="L80" s="2">
        <v>0</v>
      </c>
      <c r="M80" s="2">
        <v>0</v>
      </c>
      <c r="N80" s="2">
        <f t="array" ref="N80:P82">MINVERSE(H80:J82)</f>
        <v>1</v>
      </c>
      <c r="O80" s="2">
        <v>0</v>
      </c>
      <c r="P80" s="2">
        <v>0</v>
      </c>
      <c r="Q80" s="2">
        <f t="array" ref="Q80:S82">MMULT(MMULT(K80:M82,$A$2:$C$4),H80:J82)</f>
        <v>137.1249280236259</v>
      </c>
      <c r="R80" s="2">
        <v>2.6038667651079734</v>
      </c>
      <c r="S80" s="2">
        <v>0</v>
      </c>
      <c r="T80" s="36">
        <f>IF(C80=0,0,U80+C80)</f>
        <v>0</v>
      </c>
      <c r="U80" s="36">
        <f>IF(C80=0,0,T77)</f>
        <v>0</v>
      </c>
      <c r="V80" s="2">
        <f t="shared" ref="V80:X82" si="469">($T$80-$U$80)*Q80</f>
        <v>0</v>
      </c>
      <c r="W80" s="2">
        <f t="shared" si="469"/>
        <v>0</v>
      </c>
      <c r="X80" s="2">
        <f t="shared" si="469"/>
        <v>0</v>
      </c>
      <c r="Y80" s="2">
        <f t="shared" ref="Y80:AA82" si="470">($T$80^2-$U$80^2)*Q80/2</f>
        <v>0</v>
      </c>
      <c r="Z80" s="2">
        <f t="shared" si="470"/>
        <v>0</v>
      </c>
      <c r="AA80" s="2">
        <f t="shared" si="470"/>
        <v>0</v>
      </c>
      <c r="AB80" s="2">
        <f t="shared" ref="AB80:AD82" si="471">($T$80^3-$U$80^3)*Q80/3</f>
        <v>0</v>
      </c>
      <c r="AC80" s="2">
        <f t="shared" si="471"/>
        <v>0</v>
      </c>
      <c r="AD80" s="2">
        <f t="shared" si="471"/>
        <v>0</v>
      </c>
    </row>
    <row r="81" spans="1:30" x14ac:dyDescent="0.3">
      <c r="A81" s="69"/>
      <c r="B81" s="69"/>
      <c r="C81" s="69"/>
      <c r="D81" s="70"/>
      <c r="E81" s="2">
        <f t="shared" ref="E81" si="472">(SIN(D80))^2</f>
        <v>0</v>
      </c>
      <c r="F81" s="2">
        <f t="shared" ref="F81" si="473">(COS(D80))^2</f>
        <v>1</v>
      </c>
      <c r="G81" s="2">
        <f t="shared" ref="G81" si="474">-2*(SIN(D80))*(COS(D80))</f>
        <v>0</v>
      </c>
      <c r="H81" s="2">
        <f t="shared" ref="H81" si="475">(SIN(D80))^2</f>
        <v>0</v>
      </c>
      <c r="I81" s="2">
        <f t="shared" ref="I81" si="476">(COS(D80))^2</f>
        <v>1</v>
      </c>
      <c r="J81" s="2">
        <f t="shared" ref="J81" si="477">-1*(SIN(D80))*(COS(D80))</f>
        <v>0</v>
      </c>
      <c r="K81" s="2">
        <v>0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2.6038667651079734</v>
      </c>
      <c r="R81" s="2">
        <v>10.849444854616557</v>
      </c>
      <c r="S81" s="2">
        <v>0</v>
      </c>
      <c r="T81" s="36"/>
      <c r="U81" s="36"/>
      <c r="V81" s="2">
        <f t="shared" si="469"/>
        <v>0</v>
      </c>
      <c r="W81" s="2">
        <f t="shared" si="469"/>
        <v>0</v>
      </c>
      <c r="X81" s="2">
        <f t="shared" si="469"/>
        <v>0</v>
      </c>
      <c r="Y81" s="2">
        <f t="shared" si="470"/>
        <v>0</v>
      </c>
      <c r="Z81" s="2">
        <f t="shared" si="470"/>
        <v>0</v>
      </c>
      <c r="AA81" s="2">
        <f t="shared" si="470"/>
        <v>0</v>
      </c>
      <c r="AB81" s="2">
        <f t="shared" si="471"/>
        <v>0</v>
      </c>
      <c r="AC81" s="2">
        <f t="shared" si="471"/>
        <v>0</v>
      </c>
      <c r="AD81" s="2">
        <f t="shared" si="471"/>
        <v>0</v>
      </c>
    </row>
    <row r="82" spans="1:30" x14ac:dyDescent="0.3">
      <c r="A82" s="69"/>
      <c r="B82" s="69"/>
      <c r="C82" s="69"/>
      <c r="D82" s="70"/>
      <c r="E82" s="2">
        <f t="shared" ref="E82" si="478">-1*(SIN(D80))*(COS(D80))</f>
        <v>0</v>
      </c>
      <c r="F82" s="2">
        <f t="shared" ref="F82" si="479">1*(SIN(D80))*(COS(D80))</f>
        <v>0</v>
      </c>
      <c r="G82" s="2">
        <f t="shared" ref="G82" si="480">E80-F80</f>
        <v>1</v>
      </c>
      <c r="H82" s="2">
        <f t="shared" ref="H82" si="481">-2*(SIN(D80))*(COS(D80))</f>
        <v>0</v>
      </c>
      <c r="I82" s="2">
        <f t="shared" ref="I82" si="482">2*(SIN(D80))*(COS(D80))</f>
        <v>0</v>
      </c>
      <c r="J82" s="2">
        <f t="shared" ref="J82" si="483">H80-I80</f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5.65</v>
      </c>
      <c r="T82" s="36"/>
      <c r="U82" s="36"/>
      <c r="V82" s="2">
        <f t="shared" si="469"/>
        <v>0</v>
      </c>
      <c r="W82" s="2">
        <f t="shared" si="469"/>
        <v>0</v>
      </c>
      <c r="X82" s="2">
        <f t="shared" si="469"/>
        <v>0</v>
      </c>
      <c r="Y82" s="2">
        <f t="shared" si="470"/>
        <v>0</v>
      </c>
      <c r="Z82" s="2">
        <f t="shared" si="470"/>
        <v>0</v>
      </c>
      <c r="AA82" s="2">
        <f t="shared" si="470"/>
        <v>0</v>
      </c>
      <c r="AB82" s="2">
        <f t="shared" si="471"/>
        <v>0</v>
      </c>
      <c r="AC82" s="2">
        <f t="shared" si="471"/>
        <v>0</v>
      </c>
      <c r="AD82" s="2">
        <f t="shared" si="471"/>
        <v>0</v>
      </c>
    </row>
    <row r="83" spans="1:30" x14ac:dyDescent="0.3"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3"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3"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3"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3"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3"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3"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3"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3">
      <c r="V91" s="2"/>
      <c r="W91" s="2"/>
      <c r="X91" s="2"/>
    </row>
    <row r="92" spans="1:30" x14ac:dyDescent="0.3">
      <c r="V92" s="2"/>
      <c r="W92" s="2"/>
      <c r="X92" s="2"/>
    </row>
    <row r="93" spans="1:30" x14ac:dyDescent="0.3">
      <c r="V93" s="2"/>
      <c r="W93" s="2"/>
      <c r="X93" s="2"/>
    </row>
    <row r="94" spans="1:30" x14ac:dyDescent="0.3">
      <c r="V94" s="2"/>
      <c r="W94" s="2"/>
      <c r="X94" s="2"/>
    </row>
    <row r="95" spans="1:30" x14ac:dyDescent="0.3">
      <c r="V95" s="2"/>
      <c r="W95" s="2"/>
      <c r="X95" s="2"/>
    </row>
    <row r="96" spans="1:30" x14ac:dyDescent="0.3">
      <c r="V96" s="2"/>
      <c r="W96" s="2"/>
      <c r="X96" s="2"/>
    </row>
    <row r="97" spans="22:24" x14ac:dyDescent="0.3">
      <c r="V97" s="2"/>
      <c r="W97" s="2"/>
      <c r="X97" s="2"/>
    </row>
    <row r="98" spans="22:24" x14ac:dyDescent="0.3">
      <c r="V98" s="2"/>
      <c r="W98" s="2"/>
      <c r="X98" s="2"/>
    </row>
    <row r="99" spans="22:24" x14ac:dyDescent="0.3">
      <c r="V99" s="2"/>
      <c r="W99" s="2"/>
      <c r="X99" s="2"/>
    </row>
    <row r="100" spans="22:24" x14ac:dyDescent="0.3">
      <c r="V100" s="2"/>
      <c r="W100" s="2"/>
      <c r="X100" s="2"/>
    </row>
    <row r="101" spans="22:24" x14ac:dyDescent="0.3">
      <c r="V101" s="2"/>
      <c r="W101" s="2"/>
      <c r="X101" s="2"/>
    </row>
    <row r="102" spans="22:24" x14ac:dyDescent="0.3">
      <c r="V102" s="2"/>
      <c r="W102" s="2"/>
      <c r="X102" s="2"/>
    </row>
    <row r="103" spans="22:24" x14ac:dyDescent="0.3">
      <c r="V103" s="2"/>
      <c r="W103" s="2"/>
      <c r="X103" s="2"/>
    </row>
    <row r="104" spans="22:24" x14ac:dyDescent="0.3">
      <c r="V104" s="2"/>
      <c r="W104" s="2"/>
      <c r="X104" s="2"/>
    </row>
    <row r="105" spans="22:24" x14ac:dyDescent="0.3">
      <c r="V105" s="2"/>
      <c r="W105" s="2"/>
      <c r="X105" s="2"/>
    </row>
  </sheetData>
  <mergeCells count="164">
    <mergeCell ref="A8:A10"/>
    <mergeCell ref="A11:A13"/>
    <mergeCell ref="D11:D13"/>
    <mergeCell ref="E7:G7"/>
    <mergeCell ref="H7:J7"/>
    <mergeCell ref="K7:M7"/>
    <mergeCell ref="N7:P7"/>
    <mergeCell ref="Q7:S7"/>
    <mergeCell ref="H2:J2"/>
    <mergeCell ref="K2:M2"/>
    <mergeCell ref="N2:P2"/>
    <mergeCell ref="Q2:S2"/>
    <mergeCell ref="A14:A16"/>
    <mergeCell ref="A17:A19"/>
    <mergeCell ref="D17:D19"/>
    <mergeCell ref="D20:D22"/>
    <mergeCell ref="A20:A22"/>
    <mergeCell ref="B20:B22"/>
    <mergeCell ref="C14:C16"/>
    <mergeCell ref="C17:C19"/>
    <mergeCell ref="C20:C22"/>
    <mergeCell ref="A23:A25"/>
    <mergeCell ref="D23:D25"/>
    <mergeCell ref="A26:A28"/>
    <mergeCell ref="C26:C28"/>
    <mergeCell ref="A29:A31"/>
    <mergeCell ref="C29:C31"/>
    <mergeCell ref="B23:B25"/>
    <mergeCell ref="B26:B28"/>
    <mergeCell ref="B29:B31"/>
    <mergeCell ref="C23:C25"/>
    <mergeCell ref="A32:A34"/>
    <mergeCell ref="C32:C34"/>
    <mergeCell ref="A35:A37"/>
    <mergeCell ref="C35:C37"/>
    <mergeCell ref="A38:A40"/>
    <mergeCell ref="C38:C40"/>
    <mergeCell ref="B32:B34"/>
    <mergeCell ref="B35:B37"/>
    <mergeCell ref="B38:B40"/>
    <mergeCell ref="A41:A43"/>
    <mergeCell ref="C41:C43"/>
    <mergeCell ref="A44:A46"/>
    <mergeCell ref="C44:C46"/>
    <mergeCell ref="A47:A49"/>
    <mergeCell ref="C47:C49"/>
    <mergeCell ref="B41:B43"/>
    <mergeCell ref="B44:B46"/>
    <mergeCell ref="B47:B49"/>
    <mergeCell ref="A1:C1"/>
    <mergeCell ref="B8:B10"/>
    <mergeCell ref="C8:C10"/>
    <mergeCell ref="B11:B13"/>
    <mergeCell ref="C11:C13"/>
    <mergeCell ref="B14:B16"/>
    <mergeCell ref="B17:B19"/>
    <mergeCell ref="A68:A70"/>
    <mergeCell ref="C68:C70"/>
    <mergeCell ref="A59:A61"/>
    <mergeCell ref="C59:C61"/>
    <mergeCell ref="A62:A64"/>
    <mergeCell ref="C62:C64"/>
    <mergeCell ref="A65:A67"/>
    <mergeCell ref="C65:C67"/>
    <mergeCell ref="B59:B61"/>
    <mergeCell ref="A50:A52"/>
    <mergeCell ref="C50:C52"/>
    <mergeCell ref="A53:A55"/>
    <mergeCell ref="C53:C55"/>
    <mergeCell ref="A56:A58"/>
    <mergeCell ref="C56:C58"/>
    <mergeCell ref="B50:B52"/>
    <mergeCell ref="B53:B55"/>
    <mergeCell ref="A71:A73"/>
    <mergeCell ref="A74:A76"/>
    <mergeCell ref="A77:A79"/>
    <mergeCell ref="A80:A82"/>
    <mergeCell ref="B62:B64"/>
    <mergeCell ref="B65:B67"/>
    <mergeCell ref="B68:B70"/>
    <mergeCell ref="B71:B73"/>
    <mergeCell ref="B74:B76"/>
    <mergeCell ref="B77:B79"/>
    <mergeCell ref="B80:B82"/>
    <mergeCell ref="C71:C73"/>
    <mergeCell ref="C74:C76"/>
    <mergeCell ref="C77:C79"/>
    <mergeCell ref="C80:C82"/>
    <mergeCell ref="D29:D31"/>
    <mergeCell ref="D32:D34"/>
    <mergeCell ref="D35:D37"/>
    <mergeCell ref="D38:D40"/>
    <mergeCell ref="D41:D43"/>
    <mergeCell ref="B56:B58"/>
    <mergeCell ref="D80:D82"/>
    <mergeCell ref="T8:T10"/>
    <mergeCell ref="U8:U10"/>
    <mergeCell ref="T11:T13"/>
    <mergeCell ref="U11:U13"/>
    <mergeCell ref="T14:T16"/>
    <mergeCell ref="U14:U16"/>
    <mergeCell ref="T17:T19"/>
    <mergeCell ref="D62:D64"/>
    <mergeCell ref="D65:D67"/>
    <mergeCell ref="D68:D70"/>
    <mergeCell ref="D71:D73"/>
    <mergeCell ref="D74:D76"/>
    <mergeCell ref="D77:D79"/>
    <mergeCell ref="D44:D46"/>
    <mergeCell ref="D47:D49"/>
    <mergeCell ref="D50:D52"/>
    <mergeCell ref="D53:D55"/>
    <mergeCell ref="D56:D58"/>
    <mergeCell ref="D59:D61"/>
    <mergeCell ref="D26:D28"/>
    <mergeCell ref="D14:D16"/>
    <mergeCell ref="D8:D10"/>
    <mergeCell ref="T29:T31"/>
    <mergeCell ref="U29:U31"/>
    <mergeCell ref="T32:T34"/>
    <mergeCell ref="U32:U34"/>
    <mergeCell ref="T35:T37"/>
    <mergeCell ref="U35:U37"/>
    <mergeCell ref="U17:U19"/>
    <mergeCell ref="T20:T22"/>
    <mergeCell ref="U20:U22"/>
    <mergeCell ref="T23:T25"/>
    <mergeCell ref="U23:U25"/>
    <mergeCell ref="T26:T28"/>
    <mergeCell ref="U26:U28"/>
    <mergeCell ref="T50:T52"/>
    <mergeCell ref="U50:U52"/>
    <mergeCell ref="T53:T55"/>
    <mergeCell ref="U53:U55"/>
    <mergeCell ref="T38:T40"/>
    <mergeCell ref="U38:U40"/>
    <mergeCell ref="T41:T43"/>
    <mergeCell ref="U41:U43"/>
    <mergeCell ref="T44:T46"/>
    <mergeCell ref="U44:U46"/>
    <mergeCell ref="T2:V2"/>
    <mergeCell ref="V7:X7"/>
    <mergeCell ref="Y7:AA7"/>
    <mergeCell ref="AB7:AD7"/>
    <mergeCell ref="T74:T76"/>
    <mergeCell ref="U74:U76"/>
    <mergeCell ref="T77:T79"/>
    <mergeCell ref="U77:U79"/>
    <mergeCell ref="T80:T82"/>
    <mergeCell ref="U80:U82"/>
    <mergeCell ref="T65:T67"/>
    <mergeCell ref="U65:U67"/>
    <mergeCell ref="T68:T70"/>
    <mergeCell ref="U68:U70"/>
    <mergeCell ref="T71:T73"/>
    <mergeCell ref="U71:U73"/>
    <mergeCell ref="T56:T58"/>
    <mergeCell ref="U56:U58"/>
    <mergeCell ref="T59:T61"/>
    <mergeCell ref="U59:U61"/>
    <mergeCell ref="T62:T64"/>
    <mergeCell ref="U62:U64"/>
    <mergeCell ref="T47:T49"/>
    <mergeCell ref="U47:U49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3654-326F-4467-B41C-7DB4914F5052}">
  <dimension ref="A1:R136"/>
  <sheetViews>
    <sheetView topLeftCell="A2" workbookViewId="0">
      <selection activeCell="J29" sqref="J29"/>
    </sheetView>
  </sheetViews>
  <sheetFormatPr defaultRowHeight="14.4" x14ac:dyDescent="0.3"/>
  <cols>
    <col min="1" max="2" width="9.109375" bestFit="1" customWidth="1"/>
    <col min="3" max="3" width="9.21875" bestFit="1" customWidth="1"/>
    <col min="4" max="4" width="9.6640625" bestFit="1" customWidth="1"/>
    <col min="5" max="5" width="9.5546875" bestFit="1" customWidth="1"/>
    <col min="6" max="6" width="9.21875" bestFit="1" customWidth="1"/>
    <col min="7" max="13" width="9.21875" customWidth="1"/>
    <col min="18" max="18" width="12.6640625" bestFit="1" customWidth="1"/>
  </cols>
  <sheetData>
    <row r="1" spans="1:18" ht="15.6" x14ac:dyDescent="0.3">
      <c r="A1" s="68" t="s">
        <v>103</v>
      </c>
      <c r="B1" s="68"/>
      <c r="C1" s="68"/>
      <c r="D1" s="68"/>
      <c r="E1" s="68"/>
      <c r="F1" s="68"/>
      <c r="G1" s="3"/>
      <c r="H1" s="68" t="s">
        <v>39</v>
      </c>
      <c r="I1" s="68"/>
      <c r="J1" s="68"/>
      <c r="K1" s="68"/>
      <c r="L1" s="68"/>
      <c r="M1" s="68"/>
      <c r="O1" s="3" t="s">
        <v>37</v>
      </c>
      <c r="R1" s="3" t="s">
        <v>45</v>
      </c>
    </row>
    <row r="2" spans="1:18" x14ac:dyDescent="0.3">
      <c r="A2" s="5">
        <f>Calculations_properties!H3/10^(-9)</f>
        <v>471730852164.94324</v>
      </c>
      <c r="B2" s="5">
        <f>Calculations_properties!I3/10^(-9)</f>
        <v>140997573468.8902</v>
      </c>
      <c r="C2" s="5">
        <f>Calculations_properties!J3/10^(-9)</f>
        <v>0</v>
      </c>
      <c r="D2" s="5">
        <f>Calculations_properties!K3/10^(-9)</f>
        <v>-5.6843418860808008E-5</v>
      </c>
      <c r="E2" s="5">
        <f>Calculations_properties!L3/10^(-9)</f>
        <v>-3.5527136788005005E-6</v>
      </c>
      <c r="F2" s="5">
        <f>Calculations_properties!M3/10^(-9)</f>
        <v>0</v>
      </c>
      <c r="G2" s="5"/>
      <c r="H2" s="5">
        <f t="array" ref="H2:M7">(MINVERSE(A2:F7))</f>
        <v>2.3278144306190513E-12</v>
      </c>
      <c r="I2" s="5">
        <v>-6.9577002372613528E-13</v>
      </c>
      <c r="J2" s="5">
        <v>5.9791302292573039E-29</v>
      </c>
      <c r="K2" s="5">
        <v>3.4596384126781002E-29</v>
      </c>
      <c r="L2" s="5">
        <v>-1.9844604941529628E-29</v>
      </c>
      <c r="M2" s="5">
        <v>-4.8905631490935952E-30</v>
      </c>
      <c r="O2" s="5">
        <f>Input!C13</f>
        <v>1</v>
      </c>
      <c r="Q2">
        <f t="array" ref="Q2:Q7">MMULT(H2:M7,O2:O7)</f>
        <v>2.3278144306190513E-12</v>
      </c>
      <c r="R2">
        <f>Q2*10^6</f>
        <v>2.3278144306190515E-6</v>
      </c>
    </row>
    <row r="3" spans="1:18" x14ac:dyDescent="0.3">
      <c r="A3" s="5">
        <f>Calculations_properties!H4/10^(-9)</f>
        <v>140997573468.89032</v>
      </c>
      <c r="B3" s="5">
        <f>Calculations_properties!I4/10^(-9)</f>
        <v>471730852164.94318</v>
      </c>
      <c r="C3" s="5">
        <f>Calculations_properties!J4/10^(-9)</f>
        <v>1.4210854715202002E-5</v>
      </c>
      <c r="D3" s="5">
        <f>Calculations_properties!K4/10^(-9)</f>
        <v>-3.5527136788005005E-6</v>
      </c>
      <c r="E3" s="5">
        <f>Calculations_properties!L4/10^(-9)</f>
        <v>-1.4210854715202002E-5</v>
      </c>
      <c r="F3" s="5">
        <f>Calculations_properties!M4/10^(-9)</f>
        <v>0</v>
      </c>
      <c r="G3" s="5"/>
      <c r="H3" s="5">
        <v>-6.9577002372613589E-13</v>
      </c>
      <c r="I3" s="5">
        <v>2.3278144306190517E-12</v>
      </c>
      <c r="J3" s="5">
        <v>-2.0004175453948831E-28</v>
      </c>
      <c r="K3" s="5">
        <v>-1.2561544482706459E-29</v>
      </c>
      <c r="L3" s="5">
        <v>3.6154392323199694E-29</v>
      </c>
      <c r="M3" s="5">
        <v>-7.8215861817024945E-30</v>
      </c>
      <c r="O3" s="5">
        <f>Input!D13</f>
        <v>0</v>
      </c>
      <c r="Q3">
        <v>-6.9577002372613589E-13</v>
      </c>
      <c r="R3">
        <f t="shared" ref="R3:R4" si="0">Q3*10^6</f>
        <v>-6.957700237261359E-7</v>
      </c>
    </row>
    <row r="4" spans="1:18" x14ac:dyDescent="0.3">
      <c r="A4" s="5">
        <f>Calculations_properties!H5/10^(-9)</f>
        <v>0</v>
      </c>
      <c r="B4" s="5">
        <f>Calculations_properties!I5/10^(-9)</f>
        <v>1.4210854715202002E-5</v>
      </c>
      <c r="C4" s="5">
        <f>Calculations_properties!J5/10^(-9)</f>
        <v>165366639348.02652</v>
      </c>
      <c r="D4" s="5">
        <f>Calculations_properties!K5/10^(-9)</f>
        <v>0</v>
      </c>
      <c r="E4" s="5">
        <f>Calculations_properties!L5/10^(-9)</f>
        <v>0</v>
      </c>
      <c r="F4" s="5">
        <f>Calculations_properties!M5/10^(-9)</f>
        <v>-3.5527136788005005E-6</v>
      </c>
      <c r="G4" s="5"/>
      <c r="H4" s="5">
        <v>5.9791302292573096E-29</v>
      </c>
      <c r="I4" s="5">
        <v>-2.0004175453948834E-28</v>
      </c>
      <c r="J4" s="5">
        <v>6.0471689086903726E-12</v>
      </c>
      <c r="K4" s="5">
        <v>-8.8885471005609076E-31</v>
      </c>
      <c r="L4" s="5">
        <v>-6.3982889053530596E-30</v>
      </c>
      <c r="M4" s="5">
        <v>3.0617719458216175E-29</v>
      </c>
      <c r="O4" s="5">
        <f>Input!E13</f>
        <v>0</v>
      </c>
      <c r="Q4">
        <v>5.9791302292573096E-29</v>
      </c>
      <c r="R4">
        <f t="shared" si="0"/>
        <v>5.9791302292573098E-23</v>
      </c>
    </row>
    <row r="5" spans="1:18" x14ac:dyDescent="0.3">
      <c r="A5" s="5">
        <f>Calculations_properties!K3/10^(-9)</f>
        <v>-5.6843418860808008E-5</v>
      </c>
      <c r="B5" s="5">
        <f>Calculations_properties!L3/10^(-9)</f>
        <v>-3.5527136788005005E-6</v>
      </c>
      <c r="C5" s="5">
        <f>Calculations_properties!M3/10^(-9)</f>
        <v>0</v>
      </c>
      <c r="D5" s="5">
        <f>Calculations_properties!N3/10^(-9)</f>
        <v>4151370315589.1689</v>
      </c>
      <c r="E5" s="5">
        <f>Calculations_properties!O3/10^(-9)</f>
        <v>631820419152.72144</v>
      </c>
      <c r="F5" s="5">
        <f>Calculations_properties!P3/10^(-9)</f>
        <v>252550966338.01859</v>
      </c>
      <c r="G5" s="5"/>
      <c r="H5" s="5">
        <v>3.4596384126781002E-29</v>
      </c>
      <c r="I5" s="5">
        <v>-1.2561544482706445E-29</v>
      </c>
      <c r="J5" s="5">
        <v>-8.8885471005609059E-31</v>
      </c>
      <c r="K5" s="5">
        <v>2.646928120722241E-13</v>
      </c>
      <c r="L5" s="5">
        <v>-1.3989585317930695E-13</v>
      </c>
      <c r="M5" s="5">
        <v>-4.1373138834049642E-14</v>
      </c>
      <c r="O5" s="5">
        <f>Input!F13</f>
        <v>0</v>
      </c>
      <c r="Q5">
        <v>3.4596384126781002E-29</v>
      </c>
      <c r="R5">
        <f>Q5*10^9</f>
        <v>3.4596384126781005E-20</v>
      </c>
    </row>
    <row r="6" spans="1:18" x14ac:dyDescent="0.3">
      <c r="A6" s="5">
        <f>Calculations_properties!K4/10^(-9)</f>
        <v>-3.5527136788005005E-6</v>
      </c>
      <c r="B6" s="5">
        <f>Calculations_properties!L4/10^(-9)</f>
        <v>-1.4210854715202002E-5</v>
      </c>
      <c r="C6" s="5">
        <f>Calculations_properties!M4/10^(-9)</f>
        <v>0</v>
      </c>
      <c r="D6" s="5">
        <f>Calculations_properties!N4/10^(-9)</f>
        <v>631820419152.72192</v>
      </c>
      <c r="E6" s="5">
        <f>Calculations_properties!O4/10^(-9)</f>
        <v>1120758719532.9451</v>
      </c>
      <c r="F6" s="5">
        <f>Calculations_properties!P4/10^(-9)</f>
        <v>252550966338.01862</v>
      </c>
      <c r="G6" s="5"/>
      <c r="H6" s="5">
        <v>-1.9844604941529648E-29</v>
      </c>
      <c r="I6" s="5">
        <v>3.6154392323199705E-29</v>
      </c>
      <c r="J6" s="5">
        <v>-6.3982889053530596E-30</v>
      </c>
      <c r="K6" s="5">
        <v>-1.3989585317930705E-13</v>
      </c>
      <c r="L6" s="5">
        <v>1.0382282673215065E-12</v>
      </c>
      <c r="M6" s="5">
        <v>-2.9781840855051154E-13</v>
      </c>
      <c r="O6" s="5">
        <f>Input!G13</f>
        <v>0</v>
      </c>
      <c r="Q6">
        <v>-1.9844604941529648E-29</v>
      </c>
      <c r="R6">
        <f>Q6*10^9</f>
        <v>-1.9844604941529648E-20</v>
      </c>
    </row>
    <row r="7" spans="1:18" x14ac:dyDescent="0.3">
      <c r="A7" s="5">
        <f>Calculations_properties!K5/10^(-9)</f>
        <v>0</v>
      </c>
      <c r="B7" s="5">
        <f>Calculations_properties!L5/10^(-9)</f>
        <v>0</v>
      </c>
      <c r="C7" s="5">
        <f>Calculations_properties!M5/10^(-9)</f>
        <v>-3.5527136788005005E-6</v>
      </c>
      <c r="D7" s="5">
        <f>Calculations_properties!N5/10^(-9)</f>
        <v>252550966338.01874</v>
      </c>
      <c r="E7" s="5">
        <f>Calculations_properties!O5/10^(-9)</f>
        <v>252550966338.01859</v>
      </c>
      <c r="F7" s="5">
        <f>Calculations_properties!P5/10^(-9)</f>
        <v>761788770508.11475</v>
      </c>
      <c r="G7" s="5"/>
      <c r="H7" s="5">
        <v>-4.8905631490935952E-30</v>
      </c>
      <c r="I7" s="5">
        <v>-7.8215861817024973E-30</v>
      </c>
      <c r="J7" s="5">
        <v>3.0617719458216181E-29</v>
      </c>
      <c r="K7" s="5">
        <v>-4.1373138834049661E-14</v>
      </c>
      <c r="L7" s="5">
        <v>-2.9781840855051154E-13</v>
      </c>
      <c r="M7" s="5">
        <v>1.4251498513708977E-12</v>
      </c>
      <c r="O7" s="5">
        <f>Input!H13</f>
        <v>0</v>
      </c>
      <c r="Q7">
        <v>-4.8905631490935952E-30</v>
      </c>
      <c r="R7">
        <f t="shared" ref="R7" si="1">Q7*10^9</f>
        <v>-4.890563149093595E-21</v>
      </c>
    </row>
    <row r="9" spans="1:18" ht="15.6" x14ac:dyDescent="0.3">
      <c r="A9" s="3" t="s">
        <v>14</v>
      </c>
      <c r="B9" s="6" t="s">
        <v>40</v>
      </c>
      <c r="C9" s="6" t="s">
        <v>41</v>
      </c>
      <c r="D9" s="3" t="s">
        <v>98</v>
      </c>
      <c r="E9" s="3" t="s">
        <v>42</v>
      </c>
      <c r="F9" s="3" t="s">
        <v>43</v>
      </c>
      <c r="G9" s="3" t="s">
        <v>44</v>
      </c>
      <c r="H9" s="3"/>
      <c r="I9" s="3"/>
      <c r="J9" s="3"/>
      <c r="K9" s="3"/>
      <c r="L9" s="3"/>
      <c r="M9" s="3"/>
    </row>
    <row r="10" spans="1:18" x14ac:dyDescent="0.3">
      <c r="A10" s="36">
        <f>Calculations_properties!A8</f>
        <v>1</v>
      </c>
      <c r="B10" s="36">
        <f>Calculations_properties!T8</f>
        <v>-3</v>
      </c>
      <c r="C10" s="36">
        <f>Calculations_properties!U8</f>
        <v>-4</v>
      </c>
      <c r="D10" s="36">
        <f>(B10+C10)/2</f>
        <v>-3.5</v>
      </c>
      <c r="E10" s="73">
        <f>IF(D10=0,0,$R$2+(D10*$R$5))</f>
        <v>2.3278144306189304E-6</v>
      </c>
      <c r="F10" s="71">
        <f>IF(D10=0,0,$R$3+(D10*$R$6))</f>
        <v>-6.9577002372606644E-7</v>
      </c>
      <c r="G10" s="71">
        <f>IF(D10=0,0,$R$4+(D10*$R$7))</f>
        <v>1.7176762324120156E-20</v>
      </c>
      <c r="H10" s="3"/>
      <c r="I10" s="3"/>
      <c r="J10" s="3"/>
      <c r="K10" s="3"/>
      <c r="L10" s="5"/>
      <c r="M10" s="5"/>
    </row>
    <row r="11" spans="1:18" x14ac:dyDescent="0.3">
      <c r="A11" s="36"/>
      <c r="B11" s="36"/>
      <c r="C11" s="36"/>
      <c r="D11" s="36"/>
      <c r="E11" s="73"/>
      <c r="F11" s="71"/>
      <c r="G11" s="71"/>
      <c r="H11" s="3"/>
      <c r="I11" s="3"/>
      <c r="J11" s="3"/>
      <c r="K11" s="3"/>
      <c r="L11" s="5"/>
      <c r="M11" s="5"/>
    </row>
    <row r="12" spans="1:18" x14ac:dyDescent="0.3">
      <c r="A12" s="36"/>
      <c r="B12" s="36"/>
      <c r="C12" s="36"/>
      <c r="D12" s="36"/>
      <c r="E12" s="73"/>
      <c r="F12" s="71"/>
      <c r="G12" s="71"/>
      <c r="H12" s="26"/>
      <c r="I12" s="3"/>
      <c r="J12" s="3"/>
      <c r="K12" s="3"/>
      <c r="L12" s="5"/>
      <c r="M12" s="5"/>
    </row>
    <row r="13" spans="1:18" x14ac:dyDescent="0.3">
      <c r="A13" s="36">
        <f>Calculations_properties!A11</f>
        <v>2</v>
      </c>
      <c r="B13" s="36">
        <f>Calculations_properties!T11</f>
        <v>-2</v>
      </c>
      <c r="C13" s="36">
        <f>Calculations_properties!U11</f>
        <v>-3</v>
      </c>
      <c r="D13" s="36">
        <f t="shared" ref="D13" si="2">(B13+C13)/2</f>
        <v>-2.5</v>
      </c>
      <c r="E13" s="72">
        <f>IF(D13=0,0,$R$2+(D13*$R$5))</f>
        <v>2.3278144306189651E-6</v>
      </c>
      <c r="F13" s="71">
        <f>IF(D13=0,0,$R$3+(D13*$R$6))</f>
        <v>-6.9577002372608624E-7</v>
      </c>
      <c r="G13" s="71">
        <f>IF(D13=0,0,$R$4+(D13*$R$7))</f>
        <v>1.2286199175026561E-20</v>
      </c>
      <c r="H13" s="3"/>
      <c r="I13" s="3"/>
      <c r="J13" s="3"/>
      <c r="K13" s="3"/>
      <c r="L13" s="5"/>
      <c r="M13" s="5"/>
    </row>
    <row r="14" spans="1:18" x14ac:dyDescent="0.3">
      <c r="A14" s="36"/>
      <c r="B14" s="36"/>
      <c r="C14" s="36"/>
      <c r="D14" s="36"/>
      <c r="E14" s="72"/>
      <c r="F14" s="71"/>
      <c r="G14" s="71"/>
      <c r="H14" s="3"/>
      <c r="I14" s="3"/>
      <c r="J14" s="3"/>
      <c r="K14" s="3"/>
      <c r="L14" s="5"/>
      <c r="M14" s="5"/>
    </row>
    <row r="15" spans="1:18" x14ac:dyDescent="0.3">
      <c r="A15" s="36"/>
      <c r="B15" s="36"/>
      <c r="C15" s="36"/>
      <c r="D15" s="36"/>
      <c r="E15" s="72"/>
      <c r="F15" s="71"/>
      <c r="G15" s="71"/>
      <c r="H15" s="3"/>
      <c r="I15" s="3"/>
      <c r="J15" s="3"/>
      <c r="K15" s="3"/>
      <c r="L15" s="5"/>
      <c r="M15" s="5"/>
    </row>
    <row r="16" spans="1:18" x14ac:dyDescent="0.3">
      <c r="A16" s="36">
        <f>Calculations_properties!A14</f>
        <v>3</v>
      </c>
      <c r="B16" s="36">
        <f>Calculations_properties!T14</f>
        <v>-1</v>
      </c>
      <c r="C16" s="36">
        <f>Calculations_properties!U14</f>
        <v>-2</v>
      </c>
      <c r="D16" s="36">
        <f t="shared" ref="D16" si="3">(B16+C16)/2</f>
        <v>-1.5</v>
      </c>
      <c r="E16" s="71">
        <f>IF(D16=0,0,$R$2+(D16*$R$5))</f>
        <v>2.3278144306189994E-6</v>
      </c>
      <c r="F16" s="71">
        <f>IF(D16=0,0,$R$3+(D16*$R$6))</f>
        <v>-6.9577002372610615E-7</v>
      </c>
      <c r="G16" s="71">
        <f>IF(D16=0,0,$R$4+(D16*$R$7))</f>
        <v>7.3956360259329641E-21</v>
      </c>
      <c r="H16" s="3"/>
      <c r="I16" s="3"/>
      <c r="J16" s="3"/>
      <c r="K16" s="3"/>
    </row>
    <row r="17" spans="1:11" x14ac:dyDescent="0.3">
      <c r="A17" s="36"/>
      <c r="B17" s="36"/>
      <c r="C17" s="36"/>
      <c r="D17" s="36"/>
      <c r="E17" s="71"/>
      <c r="F17" s="71"/>
      <c r="G17" s="71"/>
      <c r="H17" s="3"/>
      <c r="I17" s="3"/>
      <c r="J17" s="3"/>
      <c r="K17" s="3"/>
    </row>
    <row r="18" spans="1:11" x14ac:dyDescent="0.3">
      <c r="A18" s="36"/>
      <c r="B18" s="36"/>
      <c r="C18" s="36"/>
      <c r="D18" s="36"/>
      <c r="E18" s="71"/>
      <c r="F18" s="71"/>
      <c r="G18" s="71"/>
      <c r="H18" s="3"/>
      <c r="I18" s="3"/>
      <c r="J18" s="3"/>
      <c r="K18" s="3"/>
    </row>
    <row r="19" spans="1:11" x14ac:dyDescent="0.3">
      <c r="A19" s="36">
        <f>Calculations_properties!A17</f>
        <v>4</v>
      </c>
      <c r="B19" s="36">
        <f>Calculations_properties!T17</f>
        <v>0</v>
      </c>
      <c r="C19" s="36">
        <f>Calculations_properties!U17</f>
        <v>-1</v>
      </c>
      <c r="D19" s="36">
        <f t="shared" ref="D19" si="4">(B19+C19)/2</f>
        <v>-0.5</v>
      </c>
      <c r="E19" s="71">
        <f>IF(D19=0,0,$R$2+(D19*$R$5))</f>
        <v>2.3278144306190341E-6</v>
      </c>
      <c r="F19" s="71">
        <f>IF(D19=0,0,$R$3+(D19*$R$6))</f>
        <v>-6.9577002372612595E-7</v>
      </c>
      <c r="G19" s="71">
        <f>IF(D19=0,0,$R$4+(D19*$R$7))</f>
        <v>2.5050728768393706E-21</v>
      </c>
      <c r="H19" s="3"/>
      <c r="I19" s="3"/>
      <c r="J19" s="3"/>
      <c r="K19" s="3"/>
    </row>
    <row r="20" spans="1:11" x14ac:dyDescent="0.3">
      <c r="A20" s="36"/>
      <c r="B20" s="36"/>
      <c r="C20" s="36"/>
      <c r="D20" s="36"/>
      <c r="E20" s="71"/>
      <c r="F20" s="71"/>
      <c r="G20" s="71"/>
      <c r="H20" s="3"/>
      <c r="I20" s="3"/>
      <c r="J20" s="3"/>
      <c r="K20" s="3"/>
    </row>
    <row r="21" spans="1:11" x14ac:dyDescent="0.3">
      <c r="A21" s="36"/>
      <c r="B21" s="36"/>
      <c r="C21" s="36"/>
      <c r="D21" s="36"/>
      <c r="E21" s="71"/>
      <c r="F21" s="71"/>
      <c r="G21" s="71"/>
      <c r="H21" s="3"/>
      <c r="I21" s="3"/>
      <c r="J21" s="3"/>
      <c r="K21" s="3"/>
    </row>
    <row r="22" spans="1:11" x14ac:dyDescent="0.3">
      <c r="A22" s="36">
        <f>Calculations_properties!A20</f>
        <v>5</v>
      </c>
      <c r="B22" s="36">
        <f>Calculations_properties!T20</f>
        <v>1</v>
      </c>
      <c r="C22" s="36">
        <f>Calculations_properties!U20</f>
        <v>0</v>
      </c>
      <c r="D22" s="36">
        <f t="shared" ref="D22" si="5">(B22+C22)/2</f>
        <v>0.5</v>
      </c>
      <c r="E22" s="71">
        <f>IF(D22=0,0,$R$2+(D22*$R$5))</f>
        <v>2.3278144306190689E-6</v>
      </c>
      <c r="F22" s="71">
        <f>IF(D22=0,0,$R$3+(D22*$R$6))</f>
        <v>-6.9577002372614585E-7</v>
      </c>
      <c r="G22" s="71">
        <f>IF(D22=0,0,$R$4+(D22*$R$7))</f>
        <v>-2.3854902722542244E-21</v>
      </c>
      <c r="H22" s="3"/>
      <c r="I22" s="3"/>
      <c r="J22" s="3"/>
      <c r="K22" s="3"/>
    </row>
    <row r="23" spans="1:11" x14ac:dyDescent="0.3">
      <c r="A23" s="36"/>
      <c r="B23" s="36"/>
      <c r="C23" s="36"/>
      <c r="D23" s="36"/>
      <c r="E23" s="71"/>
      <c r="F23" s="71"/>
      <c r="G23" s="71"/>
      <c r="H23" s="3"/>
      <c r="I23" s="3"/>
      <c r="J23" s="3"/>
      <c r="K23" s="3"/>
    </row>
    <row r="24" spans="1:11" x14ac:dyDescent="0.3">
      <c r="A24" s="36"/>
      <c r="B24" s="36"/>
      <c r="C24" s="36"/>
      <c r="D24" s="36"/>
      <c r="E24" s="71"/>
      <c r="F24" s="71"/>
      <c r="G24" s="71"/>
      <c r="H24" s="3"/>
      <c r="I24" s="3"/>
      <c r="J24" s="3"/>
      <c r="K24" s="3"/>
    </row>
    <row r="25" spans="1:11" x14ac:dyDescent="0.3">
      <c r="A25" s="36">
        <f>Calculations_properties!A23</f>
        <v>6</v>
      </c>
      <c r="B25" s="36">
        <f>Calculations_properties!T23</f>
        <v>2</v>
      </c>
      <c r="C25" s="36">
        <f>Calculations_properties!U23</f>
        <v>1</v>
      </c>
      <c r="D25" s="36">
        <f t="shared" ref="D25" si="6">(B25+C25)/2</f>
        <v>1.5</v>
      </c>
      <c r="E25" s="71">
        <f>IF(D25=0,0,$R$2+(D25*$R$5))</f>
        <v>2.3278144306191036E-6</v>
      </c>
      <c r="F25" s="71">
        <f>IF(D25=0,0,$R$3+(D25*$R$6))</f>
        <v>-6.9577002372616565E-7</v>
      </c>
      <c r="G25" s="71">
        <f>IF(D25=0,0,$R$4+(D25*$R$7))</f>
        <v>-7.2760534213478194E-21</v>
      </c>
      <c r="H25" s="3"/>
      <c r="I25" s="3"/>
      <c r="J25" s="3"/>
      <c r="K25" s="3"/>
    </row>
    <row r="26" spans="1:11" x14ac:dyDescent="0.3">
      <c r="A26" s="36"/>
      <c r="B26" s="36"/>
      <c r="C26" s="36"/>
      <c r="D26" s="36"/>
      <c r="E26" s="71"/>
      <c r="F26" s="71"/>
      <c r="G26" s="71"/>
      <c r="H26" s="3"/>
      <c r="I26" s="3"/>
      <c r="J26" s="3"/>
      <c r="K26" s="3"/>
    </row>
    <row r="27" spans="1:11" x14ac:dyDescent="0.3">
      <c r="A27" s="36"/>
      <c r="B27" s="36"/>
      <c r="C27" s="36"/>
      <c r="D27" s="36"/>
      <c r="E27" s="71"/>
      <c r="F27" s="71"/>
      <c r="G27" s="71"/>
      <c r="H27" s="3"/>
      <c r="I27" s="3"/>
      <c r="J27" s="3"/>
      <c r="K27" s="3"/>
    </row>
    <row r="28" spans="1:11" x14ac:dyDescent="0.3">
      <c r="A28" s="36">
        <f>Calculations_properties!A26</f>
        <v>7</v>
      </c>
      <c r="B28" s="36">
        <f>Calculations_properties!T26</f>
        <v>3</v>
      </c>
      <c r="C28" s="36">
        <f>Calculations_properties!U26</f>
        <v>2</v>
      </c>
      <c r="D28" s="36">
        <f t="shared" ref="D28" si="7">(B28+C28)/2</f>
        <v>2.5</v>
      </c>
      <c r="E28" s="71">
        <f>IF(D28=0,0,$R$2+(D28*$R$5))</f>
        <v>2.3278144306191379E-6</v>
      </c>
      <c r="F28" s="71">
        <f>IF(D28=0,0,$R$3+(D28*$R$6))</f>
        <v>-6.9577002372618556E-7</v>
      </c>
      <c r="G28" s="71">
        <f>IF(D28=0,0,$R$4+(D28*$R$7))</f>
        <v>-1.2166616570441416E-20</v>
      </c>
      <c r="H28" s="3"/>
      <c r="I28" s="3"/>
      <c r="J28" s="3"/>
      <c r="K28" s="3"/>
    </row>
    <row r="29" spans="1:11" x14ac:dyDescent="0.3">
      <c r="A29" s="36"/>
      <c r="B29" s="36"/>
      <c r="C29" s="36"/>
      <c r="D29" s="36"/>
      <c r="E29" s="71"/>
      <c r="F29" s="71"/>
      <c r="G29" s="71"/>
      <c r="H29" s="3"/>
      <c r="I29" s="3"/>
      <c r="J29" s="3"/>
      <c r="K29" s="3"/>
    </row>
    <row r="30" spans="1:11" x14ac:dyDescent="0.3">
      <c r="A30" s="36"/>
      <c r="B30" s="36"/>
      <c r="C30" s="36"/>
      <c r="D30" s="36"/>
      <c r="E30" s="71"/>
      <c r="F30" s="71"/>
      <c r="G30" s="71"/>
      <c r="H30" s="3"/>
      <c r="I30" s="3"/>
      <c r="J30" s="3"/>
      <c r="K30" s="3"/>
    </row>
    <row r="31" spans="1:11" x14ac:dyDescent="0.3">
      <c r="A31" s="36">
        <f>Calculations_properties!A29</f>
        <v>8</v>
      </c>
      <c r="B31" s="36">
        <f>Calculations_properties!T29</f>
        <v>4</v>
      </c>
      <c r="C31" s="36">
        <f>Calculations_properties!U29</f>
        <v>3</v>
      </c>
      <c r="D31" s="36">
        <f t="shared" ref="D31" si="8">(B31+C31)/2</f>
        <v>3.5</v>
      </c>
      <c r="E31" s="71">
        <f>IF(D31=0,0,$R$2+(D31*$R$5))</f>
        <v>2.3278144306191726E-6</v>
      </c>
      <c r="F31" s="71">
        <f>IF(D31=0,0,$R$3+(D31*$R$6))</f>
        <v>-6.9577002372620536E-7</v>
      </c>
      <c r="G31" s="71">
        <f>IF(D31=0,0,$R$4+(D31*$R$7))</f>
        <v>-1.7057179719535008E-20</v>
      </c>
      <c r="H31" s="3"/>
      <c r="I31" s="3"/>
      <c r="J31" s="3"/>
      <c r="K31" s="3"/>
    </row>
    <row r="32" spans="1:11" x14ac:dyDescent="0.3">
      <c r="A32" s="36"/>
      <c r="B32" s="36"/>
      <c r="C32" s="36"/>
      <c r="D32" s="36"/>
      <c r="E32" s="71"/>
      <c r="F32" s="71"/>
      <c r="G32" s="71"/>
      <c r="H32" s="3"/>
      <c r="I32" s="3"/>
      <c r="J32" s="3"/>
      <c r="K32" s="3"/>
    </row>
    <row r="33" spans="1:11" x14ac:dyDescent="0.3">
      <c r="A33" s="36"/>
      <c r="B33" s="36"/>
      <c r="C33" s="36"/>
      <c r="D33" s="36"/>
      <c r="E33" s="71"/>
      <c r="F33" s="71"/>
      <c r="G33" s="71"/>
      <c r="H33" s="3"/>
      <c r="I33" s="3"/>
      <c r="J33" s="3"/>
      <c r="K33" s="3"/>
    </row>
    <row r="34" spans="1:11" x14ac:dyDescent="0.3">
      <c r="A34" s="36">
        <f>Calculations_properties!A32</f>
        <v>9</v>
      </c>
      <c r="B34" s="36">
        <f>Calculations_properties!T32</f>
        <v>0</v>
      </c>
      <c r="C34" s="36">
        <f>Calculations_properties!U32</f>
        <v>0</v>
      </c>
      <c r="D34" s="36">
        <f>(B34+C34)/2</f>
        <v>0</v>
      </c>
      <c r="E34" s="71">
        <f>IF(D34=0,0,$R$2+(D34*$R$5))</f>
        <v>0</v>
      </c>
      <c r="F34" s="71">
        <f>IF(D34=0,0,$R$3+(D34*$R$6))</f>
        <v>0</v>
      </c>
      <c r="G34" s="71">
        <f>IF(D34=0,0,$R$4+(D34*$R$7))</f>
        <v>0</v>
      </c>
      <c r="H34" s="3"/>
      <c r="I34" s="3"/>
      <c r="J34" s="3"/>
      <c r="K34" s="3"/>
    </row>
    <row r="35" spans="1:11" x14ac:dyDescent="0.3">
      <c r="A35" s="36"/>
      <c r="B35" s="36"/>
      <c r="C35" s="36"/>
      <c r="D35" s="36"/>
      <c r="E35" s="71"/>
      <c r="F35" s="71"/>
      <c r="G35" s="71"/>
      <c r="H35" s="3"/>
      <c r="I35" s="3"/>
      <c r="J35" s="3"/>
      <c r="K35" s="3"/>
    </row>
    <row r="36" spans="1:11" x14ac:dyDescent="0.3">
      <c r="A36" s="36"/>
      <c r="B36" s="36"/>
      <c r="C36" s="36"/>
      <c r="D36" s="36"/>
      <c r="E36" s="71"/>
      <c r="F36" s="71"/>
      <c r="G36" s="71"/>
      <c r="H36" s="3"/>
      <c r="I36" s="3"/>
      <c r="J36" s="3"/>
      <c r="K36" s="3"/>
    </row>
    <row r="37" spans="1:11" x14ac:dyDescent="0.3">
      <c r="A37" s="36">
        <f>Calculations_properties!A35</f>
        <v>10</v>
      </c>
      <c r="B37" s="36">
        <f>Calculations_properties!T35</f>
        <v>0</v>
      </c>
      <c r="C37" s="36">
        <f>Calculations_properties!U35</f>
        <v>0</v>
      </c>
      <c r="D37" s="36">
        <f t="shared" ref="D37" si="9">(B37+C37)/2</f>
        <v>0</v>
      </c>
      <c r="E37" s="71">
        <f>IF(D37=0,0,$R$2+(D37*$R$5))</f>
        <v>0</v>
      </c>
      <c r="F37" s="71">
        <f>IF(D37=0,0,$R$3+(D37*$R$6))</f>
        <v>0</v>
      </c>
      <c r="G37" s="71">
        <f>IF(D37=0,0,$R$4+(D37*$R$7))</f>
        <v>0</v>
      </c>
      <c r="H37" s="3"/>
      <c r="I37" s="3"/>
      <c r="J37" s="3"/>
      <c r="K37" s="3"/>
    </row>
    <row r="38" spans="1:11" x14ac:dyDescent="0.3">
      <c r="A38" s="36"/>
      <c r="B38" s="36"/>
      <c r="C38" s="36"/>
      <c r="D38" s="36"/>
      <c r="E38" s="71"/>
      <c r="F38" s="71"/>
      <c r="G38" s="71"/>
      <c r="H38" s="3"/>
      <c r="I38" s="3"/>
      <c r="J38" s="3"/>
      <c r="K38" s="3"/>
    </row>
    <row r="39" spans="1:11" x14ac:dyDescent="0.3">
      <c r="A39" s="36"/>
      <c r="B39" s="36"/>
      <c r="C39" s="36"/>
      <c r="D39" s="36"/>
      <c r="E39" s="71"/>
      <c r="F39" s="71"/>
      <c r="G39" s="71"/>
      <c r="H39" s="3"/>
      <c r="I39" s="3"/>
      <c r="J39" s="3"/>
      <c r="K39" s="3"/>
    </row>
    <row r="40" spans="1:11" x14ac:dyDescent="0.3">
      <c r="A40" s="36">
        <f>Calculations_properties!A38</f>
        <v>11</v>
      </c>
      <c r="B40" s="36">
        <f>Calculations_properties!T38</f>
        <v>0</v>
      </c>
      <c r="C40" s="36">
        <f>Calculations_properties!U38</f>
        <v>0</v>
      </c>
      <c r="D40" s="36">
        <f t="shared" ref="D40" si="10">(B40+C40)/2</f>
        <v>0</v>
      </c>
      <c r="E40" s="71">
        <f>IF(D40=0,0,$R$2+(D40*$R$5))</f>
        <v>0</v>
      </c>
      <c r="F40" s="71">
        <f>IF(D40=0,0,$R$3+(D40*$R$6))</f>
        <v>0</v>
      </c>
      <c r="G40" s="71">
        <f>IF(D40=0,0,$R$4+(D40*$R$7))</f>
        <v>0</v>
      </c>
      <c r="H40" s="3"/>
      <c r="I40" s="3"/>
      <c r="J40" s="3"/>
      <c r="K40" s="3"/>
    </row>
    <row r="41" spans="1:11" x14ac:dyDescent="0.3">
      <c r="A41" s="36"/>
      <c r="B41" s="36"/>
      <c r="C41" s="36"/>
      <c r="D41" s="36"/>
      <c r="E41" s="71"/>
      <c r="F41" s="71"/>
      <c r="G41" s="71"/>
      <c r="H41" s="3"/>
      <c r="I41" s="3"/>
      <c r="J41" s="3"/>
      <c r="K41" s="3"/>
    </row>
    <row r="42" spans="1:11" x14ac:dyDescent="0.3">
      <c r="A42" s="36"/>
      <c r="B42" s="36"/>
      <c r="C42" s="36"/>
      <c r="D42" s="36"/>
      <c r="E42" s="71"/>
      <c r="F42" s="71"/>
      <c r="G42" s="71"/>
      <c r="H42" s="3"/>
      <c r="I42" s="3"/>
      <c r="J42" s="3"/>
      <c r="K42" s="3"/>
    </row>
    <row r="43" spans="1:11" x14ac:dyDescent="0.3">
      <c r="A43" s="36">
        <f>Calculations_properties!A41</f>
        <v>12</v>
      </c>
      <c r="B43" s="36">
        <f>Calculations_properties!T41</f>
        <v>0</v>
      </c>
      <c r="C43" s="36">
        <f>Calculations_properties!U41</f>
        <v>0</v>
      </c>
      <c r="D43" s="36">
        <f t="shared" ref="D43" si="11">(B43+C43)/2</f>
        <v>0</v>
      </c>
      <c r="E43" s="71">
        <f>IF(D43=0,0,$R$2+(D43*$R$5))</f>
        <v>0</v>
      </c>
      <c r="F43" s="71">
        <f>IF(D43=0,0,$R$3+(D43*$R$6))</f>
        <v>0</v>
      </c>
      <c r="G43" s="71">
        <f>IF(D43=0,0,$R$4+(D43*$R$7))</f>
        <v>0</v>
      </c>
      <c r="H43" s="3"/>
      <c r="I43" s="3"/>
      <c r="J43" s="3"/>
      <c r="K43" s="3"/>
    </row>
    <row r="44" spans="1:11" x14ac:dyDescent="0.3">
      <c r="A44" s="36"/>
      <c r="B44" s="36"/>
      <c r="C44" s="36"/>
      <c r="D44" s="36"/>
      <c r="E44" s="71"/>
      <c r="F44" s="71"/>
      <c r="G44" s="71"/>
      <c r="H44" s="3"/>
      <c r="I44" s="3"/>
      <c r="J44" s="3"/>
      <c r="K44" s="3"/>
    </row>
    <row r="45" spans="1:11" x14ac:dyDescent="0.3">
      <c r="A45" s="36"/>
      <c r="B45" s="36"/>
      <c r="C45" s="36"/>
      <c r="D45" s="36"/>
      <c r="E45" s="71"/>
      <c r="F45" s="71"/>
      <c r="G45" s="71"/>
      <c r="H45" s="3"/>
      <c r="I45" s="3"/>
      <c r="J45" s="3"/>
      <c r="K45" s="3"/>
    </row>
    <row r="46" spans="1:11" x14ac:dyDescent="0.3">
      <c r="A46" s="36">
        <f>Calculations_properties!A44</f>
        <v>13</v>
      </c>
      <c r="B46" s="36">
        <f>Calculations_properties!T44</f>
        <v>0</v>
      </c>
      <c r="C46" s="36">
        <f>Calculations_properties!U44</f>
        <v>0</v>
      </c>
      <c r="D46" s="36">
        <f t="shared" ref="D46" si="12">(B46+C46)/2</f>
        <v>0</v>
      </c>
      <c r="E46" s="71">
        <f>IF(D46=0,0,$R$2+(D46*$R$5))</f>
        <v>0</v>
      </c>
      <c r="F46" s="71">
        <f>IF(D46=0,0,$R$3+(D46*$R$6))</f>
        <v>0</v>
      </c>
      <c r="G46" s="71">
        <f>IF(D46=0,0,$R$4+(D46*$R$7))</f>
        <v>0</v>
      </c>
      <c r="H46" s="3"/>
      <c r="I46" s="3"/>
      <c r="J46" s="3"/>
      <c r="K46" s="3"/>
    </row>
    <row r="47" spans="1:11" x14ac:dyDescent="0.3">
      <c r="A47" s="36"/>
      <c r="B47" s="36"/>
      <c r="C47" s="36"/>
      <c r="D47" s="36"/>
      <c r="E47" s="71"/>
      <c r="F47" s="71"/>
      <c r="G47" s="71"/>
      <c r="H47" s="3"/>
      <c r="I47" s="3"/>
      <c r="J47" s="3"/>
      <c r="K47" s="3"/>
    </row>
    <row r="48" spans="1:11" x14ac:dyDescent="0.3">
      <c r="A48" s="36"/>
      <c r="B48" s="36"/>
      <c r="C48" s="36"/>
      <c r="D48" s="36"/>
      <c r="E48" s="71"/>
      <c r="F48" s="71"/>
      <c r="G48" s="71"/>
      <c r="H48" s="3"/>
      <c r="I48" s="3"/>
      <c r="J48" s="3"/>
      <c r="K48" s="3"/>
    </row>
    <row r="49" spans="1:11" x14ac:dyDescent="0.3">
      <c r="A49" s="36">
        <f>Calculations_properties!A47</f>
        <v>14</v>
      </c>
      <c r="B49" s="36">
        <f>Calculations_properties!T47</f>
        <v>0</v>
      </c>
      <c r="C49" s="36">
        <f>Calculations_properties!U47</f>
        <v>0</v>
      </c>
      <c r="D49" s="36">
        <f t="shared" ref="D49" si="13">(B49+C49)/2</f>
        <v>0</v>
      </c>
      <c r="E49" s="71">
        <f>IF(D49=0,0,$R$2+(D49*$R$5))</f>
        <v>0</v>
      </c>
      <c r="F49" s="71">
        <f>IF(D49=0,0,$R$3+(D49*$R$6))</f>
        <v>0</v>
      </c>
      <c r="G49" s="71">
        <f>IF(D49=0,0,$R$4+(D49*$R$7))</f>
        <v>0</v>
      </c>
      <c r="H49" s="3"/>
      <c r="I49" s="3"/>
      <c r="J49" s="3"/>
      <c r="K49" s="3"/>
    </row>
    <row r="50" spans="1:11" x14ac:dyDescent="0.3">
      <c r="A50" s="36"/>
      <c r="B50" s="36"/>
      <c r="C50" s="36"/>
      <c r="D50" s="36"/>
      <c r="E50" s="71"/>
      <c r="F50" s="71"/>
      <c r="G50" s="71"/>
      <c r="H50" s="3"/>
      <c r="I50" s="3"/>
      <c r="J50" s="3"/>
      <c r="K50" s="3"/>
    </row>
    <row r="51" spans="1:11" x14ac:dyDescent="0.3">
      <c r="A51" s="36"/>
      <c r="B51" s="36"/>
      <c r="C51" s="36"/>
      <c r="D51" s="36"/>
      <c r="E51" s="71"/>
      <c r="F51" s="71"/>
      <c r="G51" s="71"/>
      <c r="H51" s="3"/>
      <c r="I51" s="3"/>
      <c r="J51" s="3"/>
      <c r="K51" s="3"/>
    </row>
    <row r="52" spans="1:11" x14ac:dyDescent="0.3">
      <c r="A52" s="36">
        <f>Calculations_properties!A50</f>
        <v>15</v>
      </c>
      <c r="B52" s="36">
        <f>Calculations_properties!T50</f>
        <v>0</v>
      </c>
      <c r="C52" s="36">
        <f>Calculations_properties!U50</f>
        <v>0</v>
      </c>
      <c r="D52" s="36">
        <f t="shared" ref="D52" si="14">(B52+C52)/2</f>
        <v>0</v>
      </c>
      <c r="E52" s="71">
        <f>IF(D52=0,0,$R$2+(D52*$R$5))</f>
        <v>0</v>
      </c>
      <c r="F52" s="71">
        <f>IF(D52=0,0,$R$3+(D52*$R$6))</f>
        <v>0</v>
      </c>
      <c r="G52" s="71">
        <f>IF(D52=0,0,$R$4+(D52*$R$7))</f>
        <v>0</v>
      </c>
      <c r="H52" s="3"/>
      <c r="I52" s="3"/>
      <c r="J52" s="3"/>
      <c r="K52" s="3"/>
    </row>
    <row r="53" spans="1:11" x14ac:dyDescent="0.3">
      <c r="A53" s="36"/>
      <c r="B53" s="36"/>
      <c r="C53" s="36"/>
      <c r="D53" s="36"/>
      <c r="E53" s="71"/>
      <c r="F53" s="71"/>
      <c r="G53" s="71"/>
      <c r="H53" s="3"/>
      <c r="I53" s="3"/>
      <c r="J53" s="3"/>
      <c r="K53" s="3"/>
    </row>
    <row r="54" spans="1:11" x14ac:dyDescent="0.3">
      <c r="A54" s="36"/>
      <c r="B54" s="36"/>
      <c r="C54" s="36"/>
      <c r="D54" s="36"/>
      <c r="E54" s="71"/>
      <c r="F54" s="71"/>
      <c r="G54" s="71"/>
      <c r="H54" s="3"/>
      <c r="I54" s="3"/>
      <c r="J54" s="3"/>
      <c r="K54" s="3"/>
    </row>
    <row r="55" spans="1:11" x14ac:dyDescent="0.3">
      <c r="A55" s="36">
        <f>Calculations_properties!A53</f>
        <v>16</v>
      </c>
      <c r="B55" s="36">
        <f>Calculations_properties!T53</f>
        <v>0</v>
      </c>
      <c r="C55" s="36">
        <f>Calculations_properties!U53</f>
        <v>0</v>
      </c>
      <c r="D55" s="36">
        <f t="shared" ref="D55" si="15">(B55+C55)/2</f>
        <v>0</v>
      </c>
      <c r="E55" s="71">
        <f>IF(D55=0,0,$R$2+(D55*$R$5))</f>
        <v>0</v>
      </c>
      <c r="F55" s="71">
        <f>IF(D55=0,0,$R$3+(D55*$R$6))</f>
        <v>0</v>
      </c>
      <c r="G55" s="71">
        <f>IF(D55=0,0,$R$4+(D55*$R$7))</f>
        <v>0</v>
      </c>
      <c r="H55" s="3"/>
      <c r="I55" s="3"/>
      <c r="J55" s="3"/>
      <c r="K55" s="3"/>
    </row>
    <row r="56" spans="1:11" x14ac:dyDescent="0.3">
      <c r="A56" s="36"/>
      <c r="B56" s="36"/>
      <c r="C56" s="36"/>
      <c r="D56" s="36"/>
      <c r="E56" s="71"/>
      <c r="F56" s="71"/>
      <c r="G56" s="71"/>
      <c r="H56" s="3"/>
      <c r="I56" s="3"/>
      <c r="J56" s="3"/>
      <c r="K56" s="3"/>
    </row>
    <row r="57" spans="1:11" x14ac:dyDescent="0.3">
      <c r="A57" s="36"/>
      <c r="B57" s="36"/>
      <c r="C57" s="36"/>
      <c r="D57" s="36"/>
      <c r="E57" s="71"/>
      <c r="F57" s="71"/>
      <c r="G57" s="71"/>
      <c r="H57" s="3"/>
      <c r="I57" s="3"/>
      <c r="J57" s="3"/>
      <c r="K57" s="3"/>
    </row>
    <row r="58" spans="1:11" x14ac:dyDescent="0.3">
      <c r="A58" s="36">
        <f>Calculations_properties!A56</f>
        <v>17</v>
      </c>
      <c r="B58" s="36">
        <f>Calculations_properties!T56</f>
        <v>0</v>
      </c>
      <c r="C58" s="36">
        <f>Calculations_properties!U56</f>
        <v>0</v>
      </c>
      <c r="D58" s="36">
        <f t="shared" ref="D58" si="16">(B58+C58)/2</f>
        <v>0</v>
      </c>
      <c r="E58" s="71">
        <f>IF(D58=0,0,$R$2+(D58*$R$5))</f>
        <v>0</v>
      </c>
      <c r="F58" s="71">
        <f>IF(D58=0,0,$R$3+(D58*$R$6))</f>
        <v>0</v>
      </c>
      <c r="G58" s="71">
        <f>IF(D58=0,0,$R$4+(D58*$R$7))</f>
        <v>0</v>
      </c>
      <c r="H58" s="3"/>
      <c r="I58" s="3"/>
      <c r="J58" s="3"/>
      <c r="K58" s="3"/>
    </row>
    <row r="59" spans="1:11" x14ac:dyDescent="0.3">
      <c r="A59" s="36"/>
      <c r="B59" s="36"/>
      <c r="C59" s="36"/>
      <c r="D59" s="36"/>
      <c r="E59" s="71"/>
      <c r="F59" s="71"/>
      <c r="G59" s="71"/>
      <c r="H59" s="3"/>
      <c r="I59" s="3"/>
      <c r="J59" s="3"/>
      <c r="K59" s="3"/>
    </row>
    <row r="60" spans="1:11" x14ac:dyDescent="0.3">
      <c r="A60" s="36"/>
      <c r="B60" s="36"/>
      <c r="C60" s="36"/>
      <c r="D60" s="36"/>
      <c r="E60" s="71"/>
      <c r="F60" s="71"/>
      <c r="G60" s="71"/>
      <c r="H60" s="3"/>
      <c r="I60" s="3"/>
      <c r="J60" s="3"/>
      <c r="K60" s="3"/>
    </row>
    <row r="61" spans="1:11" x14ac:dyDescent="0.3">
      <c r="A61" s="36">
        <f>Calculations_properties!A59</f>
        <v>18</v>
      </c>
      <c r="B61" s="36">
        <f>Calculations_properties!T59</f>
        <v>0</v>
      </c>
      <c r="C61" s="36">
        <f>Calculations_properties!U59</f>
        <v>0</v>
      </c>
      <c r="D61" s="36">
        <f t="shared" ref="D61" si="17">(B61+C61)/2</f>
        <v>0</v>
      </c>
      <c r="E61" s="71">
        <f>IF(D61=0,0,$R$2+(D61*$R$5))</f>
        <v>0</v>
      </c>
      <c r="F61" s="71">
        <f>IF(D61=0,0,$R$3+(D61*$R$6))</f>
        <v>0</v>
      </c>
      <c r="G61" s="71">
        <f>IF(D61=0,0,$R$4+(D61*$R$7))</f>
        <v>0</v>
      </c>
      <c r="H61" s="3"/>
      <c r="I61" s="3"/>
      <c r="J61" s="3"/>
      <c r="K61" s="3"/>
    </row>
    <row r="62" spans="1:11" x14ac:dyDescent="0.3">
      <c r="A62" s="36"/>
      <c r="B62" s="36"/>
      <c r="C62" s="36"/>
      <c r="D62" s="36"/>
      <c r="E62" s="71"/>
      <c r="F62" s="71"/>
      <c r="G62" s="71"/>
      <c r="H62" s="3"/>
      <c r="I62" s="3"/>
      <c r="J62" s="3"/>
      <c r="K62" s="3"/>
    </row>
    <row r="63" spans="1:11" x14ac:dyDescent="0.3">
      <c r="A63" s="36"/>
      <c r="B63" s="36"/>
      <c r="C63" s="36"/>
      <c r="D63" s="36"/>
      <c r="E63" s="71"/>
      <c r="F63" s="71"/>
      <c r="G63" s="71"/>
      <c r="H63" s="3"/>
      <c r="I63" s="3"/>
      <c r="J63" s="3"/>
      <c r="K63" s="3"/>
    </row>
    <row r="64" spans="1:11" x14ac:dyDescent="0.3">
      <c r="A64" s="36">
        <f>Calculations_properties!A62</f>
        <v>19</v>
      </c>
      <c r="B64" s="36">
        <f>Calculations_properties!T62</f>
        <v>0</v>
      </c>
      <c r="C64" s="36">
        <f>Calculations_properties!U62</f>
        <v>0</v>
      </c>
      <c r="D64" s="36">
        <f t="shared" ref="D64" si="18">(B64+C64)/2</f>
        <v>0</v>
      </c>
      <c r="E64" s="71">
        <f>IF(D64=0,0,$R$2+(D64*$R$5))</f>
        <v>0</v>
      </c>
      <c r="F64" s="71">
        <f>IF(D64=0,0,$R$3+(D64*$R$6))</f>
        <v>0</v>
      </c>
      <c r="G64" s="71">
        <f>IF(D64=0,0,$R$4+(D64*$R$7))</f>
        <v>0</v>
      </c>
      <c r="H64" s="3"/>
      <c r="I64" s="3"/>
      <c r="J64" s="3"/>
      <c r="K64" s="3"/>
    </row>
    <row r="65" spans="1:11" x14ac:dyDescent="0.3">
      <c r="A65" s="36"/>
      <c r="B65" s="36"/>
      <c r="C65" s="36"/>
      <c r="D65" s="36"/>
      <c r="E65" s="71"/>
      <c r="F65" s="71"/>
      <c r="G65" s="71"/>
      <c r="H65" s="3"/>
      <c r="I65" s="3"/>
      <c r="J65" s="3"/>
      <c r="K65" s="3"/>
    </row>
    <row r="66" spans="1:11" x14ac:dyDescent="0.3">
      <c r="A66" s="36"/>
      <c r="B66" s="36"/>
      <c r="C66" s="36"/>
      <c r="D66" s="36"/>
      <c r="E66" s="71"/>
      <c r="F66" s="71"/>
      <c r="G66" s="71"/>
      <c r="H66" s="3"/>
      <c r="I66" s="3"/>
      <c r="J66" s="3"/>
      <c r="K66" s="3"/>
    </row>
    <row r="67" spans="1:11" x14ac:dyDescent="0.3">
      <c r="A67" s="36">
        <f>Calculations_properties!A65</f>
        <v>20</v>
      </c>
      <c r="B67" s="36">
        <f>Calculations_properties!T65</f>
        <v>0</v>
      </c>
      <c r="C67" s="36">
        <f>Calculations_properties!U65</f>
        <v>0</v>
      </c>
      <c r="D67" s="36">
        <f t="shared" ref="D67" si="19">(B67+C67)/2</f>
        <v>0</v>
      </c>
      <c r="E67" s="71">
        <f>IF(D67=0,0,$R$2+(D67*$R$5))</f>
        <v>0</v>
      </c>
      <c r="F67" s="71">
        <f>IF(D67=0,0,$R$3+(D67*$R$6))</f>
        <v>0</v>
      </c>
      <c r="G67" s="71">
        <f>IF(D67=0,0,$R$4+(D67*$R$7))</f>
        <v>0</v>
      </c>
      <c r="H67" s="3"/>
      <c r="I67" s="3"/>
      <c r="J67" s="3"/>
      <c r="K67" s="3"/>
    </row>
    <row r="68" spans="1:11" x14ac:dyDescent="0.3">
      <c r="A68" s="36"/>
      <c r="B68" s="36"/>
      <c r="C68" s="36"/>
      <c r="D68" s="36"/>
      <c r="E68" s="71"/>
      <c r="F68" s="71"/>
      <c r="G68" s="71"/>
      <c r="H68" s="3"/>
      <c r="I68" s="3"/>
      <c r="J68" s="3"/>
      <c r="K68" s="3"/>
    </row>
    <row r="69" spans="1:11" x14ac:dyDescent="0.3">
      <c r="A69" s="36"/>
      <c r="B69" s="36"/>
      <c r="C69" s="36"/>
      <c r="D69" s="36"/>
      <c r="E69" s="71"/>
      <c r="F69" s="71"/>
      <c r="G69" s="71"/>
      <c r="H69" s="3"/>
      <c r="I69" s="3"/>
      <c r="J69" s="3"/>
      <c r="K69" s="3"/>
    </row>
    <row r="70" spans="1:11" x14ac:dyDescent="0.3">
      <c r="A70" s="36">
        <f>Calculations_properties!A68</f>
        <v>21</v>
      </c>
      <c r="B70" s="36">
        <f>Calculations_properties!T68</f>
        <v>0</v>
      </c>
      <c r="C70" s="36">
        <f>Calculations_properties!U68</f>
        <v>0</v>
      </c>
      <c r="D70" s="36">
        <f t="shared" ref="D70" si="20">(B70+C70)/2</f>
        <v>0</v>
      </c>
      <c r="E70" s="71">
        <f>IF(D70=0,0,$R$2+(D70*$R$5))</f>
        <v>0</v>
      </c>
      <c r="F70" s="71">
        <f>IF(D70=0,0,$R$3+(D70*$R$6))</f>
        <v>0</v>
      </c>
      <c r="G70" s="71">
        <f>IF(D70=0,0,$R$4+(D70*$R$7))</f>
        <v>0</v>
      </c>
      <c r="H70" s="3"/>
      <c r="I70" s="3"/>
      <c r="J70" s="3"/>
      <c r="K70" s="3"/>
    </row>
    <row r="71" spans="1:11" x14ac:dyDescent="0.3">
      <c r="A71" s="36"/>
      <c r="B71" s="36"/>
      <c r="C71" s="36"/>
      <c r="D71" s="36"/>
      <c r="E71" s="71"/>
      <c r="F71" s="71"/>
      <c r="G71" s="71"/>
      <c r="H71" s="3"/>
      <c r="I71" s="3"/>
      <c r="J71" s="3"/>
      <c r="K71" s="3"/>
    </row>
    <row r="72" spans="1:11" x14ac:dyDescent="0.3">
      <c r="A72" s="36"/>
      <c r="B72" s="36"/>
      <c r="C72" s="36"/>
      <c r="D72" s="36"/>
      <c r="E72" s="71"/>
      <c r="F72" s="71"/>
      <c r="G72" s="71"/>
      <c r="H72" s="3"/>
      <c r="I72" s="3"/>
      <c r="J72" s="3"/>
      <c r="K72" s="3"/>
    </row>
    <row r="73" spans="1:11" x14ac:dyDescent="0.3">
      <c r="A73" s="36">
        <f>Calculations_properties!A71</f>
        <v>22</v>
      </c>
      <c r="B73" s="36">
        <f>Calculations_properties!T71</f>
        <v>0</v>
      </c>
      <c r="C73" s="36">
        <f>Calculations_properties!U71</f>
        <v>0</v>
      </c>
      <c r="D73" s="36">
        <f t="shared" ref="D73" si="21">(B73+C73)/2</f>
        <v>0</v>
      </c>
      <c r="E73" s="71">
        <f>IF(D73=0,0,$R$2+(D73*$R$5))</f>
        <v>0</v>
      </c>
      <c r="F73" s="71">
        <f>IF(D73=0,0,$R$3+(D73*$R$6))</f>
        <v>0</v>
      </c>
      <c r="G73" s="71">
        <f>IF(D73=0,0,$R$4+(D73*$R$7))</f>
        <v>0</v>
      </c>
      <c r="H73" s="3"/>
      <c r="I73" s="3"/>
      <c r="J73" s="3"/>
      <c r="K73" s="3"/>
    </row>
    <row r="74" spans="1:11" x14ac:dyDescent="0.3">
      <c r="A74" s="36"/>
      <c r="B74" s="36"/>
      <c r="C74" s="36"/>
      <c r="D74" s="36"/>
      <c r="E74" s="71"/>
      <c r="F74" s="71"/>
      <c r="G74" s="71"/>
      <c r="H74" s="3"/>
      <c r="I74" s="3"/>
      <c r="J74" s="3"/>
      <c r="K74" s="3"/>
    </row>
    <row r="75" spans="1:11" x14ac:dyDescent="0.3">
      <c r="A75" s="36"/>
      <c r="B75" s="36"/>
      <c r="C75" s="36"/>
      <c r="D75" s="36"/>
      <c r="E75" s="71"/>
      <c r="F75" s="71"/>
      <c r="G75" s="71"/>
      <c r="H75" s="3"/>
      <c r="I75" s="3"/>
      <c r="J75" s="3"/>
      <c r="K75" s="3"/>
    </row>
    <row r="76" spans="1:11" x14ac:dyDescent="0.3">
      <c r="A76" s="36">
        <f>Calculations_properties!A74</f>
        <v>23</v>
      </c>
      <c r="B76" s="36">
        <f>Calculations_properties!T74</f>
        <v>0</v>
      </c>
      <c r="C76" s="36">
        <f>Calculations_properties!U74</f>
        <v>0</v>
      </c>
      <c r="D76" s="36">
        <f t="shared" ref="D76" si="22">(B76+C76)/2</f>
        <v>0</v>
      </c>
      <c r="E76" s="71">
        <f>IF(D76=0,0,$R$2+(D76*$R$5))</f>
        <v>0</v>
      </c>
      <c r="F76" s="71">
        <f>IF(D76=0,0,$R$3+(D76*$R$6))</f>
        <v>0</v>
      </c>
      <c r="G76" s="71">
        <f>IF(D76=0,0,$R$4+(D76*$R$7))</f>
        <v>0</v>
      </c>
      <c r="H76" s="3"/>
      <c r="I76" s="3"/>
      <c r="J76" s="3"/>
      <c r="K76" s="3"/>
    </row>
    <row r="77" spans="1:11" x14ac:dyDescent="0.3">
      <c r="A77" s="36"/>
      <c r="B77" s="36"/>
      <c r="C77" s="36"/>
      <c r="D77" s="36"/>
      <c r="E77" s="71"/>
      <c r="F77" s="71"/>
      <c r="G77" s="71"/>
      <c r="H77" s="3"/>
      <c r="I77" s="3"/>
      <c r="J77" s="3"/>
      <c r="K77" s="3"/>
    </row>
    <row r="78" spans="1:11" x14ac:dyDescent="0.3">
      <c r="A78" s="36"/>
      <c r="B78" s="36"/>
      <c r="C78" s="36"/>
      <c r="D78" s="36"/>
      <c r="E78" s="71"/>
      <c r="F78" s="71"/>
      <c r="G78" s="71"/>
      <c r="H78" s="3"/>
      <c r="I78" s="3"/>
      <c r="J78" s="3"/>
      <c r="K78" s="3"/>
    </row>
    <row r="79" spans="1:11" x14ac:dyDescent="0.3">
      <c r="A79" s="36">
        <f>Calculations_properties!A77</f>
        <v>24</v>
      </c>
      <c r="B79" s="36">
        <f>Calculations_properties!T77</f>
        <v>0</v>
      </c>
      <c r="C79" s="36">
        <f>Calculations_properties!U77</f>
        <v>0</v>
      </c>
      <c r="D79" s="36">
        <f t="shared" ref="D79" si="23">(B79+C79)/2</f>
        <v>0</v>
      </c>
      <c r="E79" s="71">
        <f>IF(D79=0,0,$R$2+(D79*$R$5))</f>
        <v>0</v>
      </c>
      <c r="F79" s="71">
        <f>IF(E79=0,0,$R$3+(E79*$R$6))</f>
        <v>0</v>
      </c>
      <c r="G79" s="71">
        <f>IF(D79=0,0,$R$4+(D79*$R$7))</f>
        <v>0</v>
      </c>
      <c r="H79" s="3"/>
      <c r="I79" s="3"/>
      <c r="J79" s="3"/>
      <c r="K79" s="3"/>
    </row>
    <row r="80" spans="1:11" x14ac:dyDescent="0.3">
      <c r="A80" s="36"/>
      <c r="B80" s="36"/>
      <c r="C80" s="36"/>
      <c r="D80" s="36"/>
      <c r="E80" s="71"/>
      <c r="F80" s="71"/>
      <c r="G80" s="71"/>
      <c r="H80" s="3"/>
      <c r="I80" s="3"/>
      <c r="J80" s="3"/>
      <c r="K80" s="3"/>
    </row>
    <row r="81" spans="1:11" x14ac:dyDescent="0.3">
      <c r="A81" s="36"/>
      <c r="B81" s="36"/>
      <c r="C81" s="36"/>
      <c r="D81" s="36"/>
      <c r="E81" s="71"/>
      <c r="F81" s="71"/>
      <c r="G81" s="71"/>
      <c r="H81" s="3"/>
      <c r="I81" s="3"/>
      <c r="J81" s="3"/>
      <c r="K81" s="3"/>
    </row>
    <row r="82" spans="1:11" x14ac:dyDescent="0.3">
      <c r="A82" s="36">
        <f>Calculations_properties!A80</f>
        <v>25</v>
      </c>
      <c r="B82" s="36">
        <f>Calculations_properties!T80</f>
        <v>0</v>
      </c>
      <c r="C82" s="36">
        <f>Calculations_properties!U80</f>
        <v>0</v>
      </c>
      <c r="D82" s="36">
        <f t="shared" ref="D82" si="24">(B82+C82)/2</f>
        <v>0</v>
      </c>
      <c r="E82" s="71">
        <f>IF(D82=0,0,$R$2+(D82*$R$5))</f>
        <v>0</v>
      </c>
      <c r="F82" s="71">
        <f>IF(E82=0,0,$R$3+(E82*$R$6))</f>
        <v>0</v>
      </c>
      <c r="G82" s="71">
        <f>IF(D82=0,0,$R$4+(D82*$R$7))</f>
        <v>0</v>
      </c>
      <c r="H82" s="3"/>
      <c r="I82" s="3"/>
      <c r="J82" s="3"/>
      <c r="K82" s="3"/>
    </row>
    <row r="83" spans="1:11" x14ac:dyDescent="0.3">
      <c r="A83" s="36"/>
      <c r="B83" s="36"/>
      <c r="C83" s="36"/>
      <c r="D83" s="36"/>
      <c r="E83" s="71"/>
      <c r="F83" s="71"/>
      <c r="G83" s="71"/>
      <c r="H83" s="3"/>
      <c r="I83" s="3"/>
      <c r="J83" s="3"/>
      <c r="K83" s="3"/>
    </row>
    <row r="84" spans="1:11" x14ac:dyDescent="0.3">
      <c r="A84" s="36"/>
      <c r="B84" s="36"/>
      <c r="C84" s="36"/>
      <c r="D84" s="36"/>
      <c r="E84" s="71"/>
      <c r="F84" s="71"/>
      <c r="G84" s="71"/>
      <c r="H84" s="3"/>
      <c r="I84" s="3"/>
      <c r="J84" s="3"/>
      <c r="K84" s="3"/>
    </row>
    <row r="85" spans="1:11" x14ac:dyDescent="0.3">
      <c r="H85" s="3"/>
      <c r="I85" s="3"/>
      <c r="J85" s="3"/>
      <c r="K85" s="3"/>
    </row>
    <row r="86" spans="1:11" x14ac:dyDescent="0.3">
      <c r="H86" s="3"/>
      <c r="I86" s="3"/>
      <c r="J86" s="3"/>
      <c r="K86" s="3"/>
    </row>
    <row r="87" spans="1:11" x14ac:dyDescent="0.3">
      <c r="H87" s="3"/>
      <c r="I87" s="3"/>
      <c r="J87" s="3"/>
      <c r="K87" s="3"/>
    </row>
    <row r="88" spans="1:11" x14ac:dyDescent="0.3">
      <c r="H88" s="3"/>
      <c r="I88" s="3"/>
      <c r="J88" s="3"/>
      <c r="K88" s="3"/>
    </row>
    <row r="89" spans="1:11" x14ac:dyDescent="0.3">
      <c r="H89" s="3"/>
      <c r="I89" s="3"/>
      <c r="J89" s="3"/>
      <c r="K89" s="3"/>
    </row>
    <row r="90" spans="1:11" x14ac:dyDescent="0.3">
      <c r="H90" s="3"/>
      <c r="I90" s="3"/>
      <c r="J90" s="3"/>
      <c r="K90" s="3"/>
    </row>
    <row r="91" spans="1:11" x14ac:dyDescent="0.3">
      <c r="H91" s="3"/>
      <c r="I91" s="3"/>
      <c r="J91" s="3"/>
      <c r="K91" s="3"/>
    </row>
    <row r="92" spans="1:11" x14ac:dyDescent="0.3">
      <c r="H92" s="3"/>
      <c r="I92" s="3"/>
      <c r="J92" s="3"/>
      <c r="K92" s="3"/>
    </row>
    <row r="93" spans="1:11" x14ac:dyDescent="0.3">
      <c r="H93" s="3"/>
      <c r="I93" s="3"/>
      <c r="J93" s="3"/>
      <c r="K93" s="3"/>
    </row>
    <row r="94" spans="1:11" x14ac:dyDescent="0.3">
      <c r="H94" s="3"/>
      <c r="I94" s="3"/>
      <c r="J94" s="3"/>
      <c r="K94" s="3"/>
    </row>
    <row r="95" spans="1:11" x14ac:dyDescent="0.3">
      <c r="H95" s="3"/>
      <c r="I95" s="3"/>
      <c r="J95" s="3"/>
      <c r="K95" s="3"/>
    </row>
    <row r="96" spans="1:11" x14ac:dyDescent="0.3">
      <c r="H96" s="3"/>
      <c r="I96" s="3"/>
      <c r="J96" s="3"/>
      <c r="K96" s="3"/>
    </row>
    <row r="97" spans="8:11" x14ac:dyDescent="0.3">
      <c r="H97" s="3"/>
      <c r="I97" s="3"/>
      <c r="J97" s="3"/>
      <c r="K97" s="3"/>
    </row>
    <row r="98" spans="8:11" x14ac:dyDescent="0.3">
      <c r="H98" s="3"/>
      <c r="I98" s="3"/>
      <c r="J98" s="3"/>
      <c r="K98" s="3"/>
    </row>
    <row r="99" spans="8:11" x14ac:dyDescent="0.3">
      <c r="H99" s="3"/>
      <c r="I99" s="3"/>
      <c r="J99" s="3"/>
      <c r="K99" s="3"/>
    </row>
    <row r="100" spans="8:11" x14ac:dyDescent="0.3">
      <c r="H100" s="3"/>
      <c r="I100" s="3"/>
      <c r="J100" s="3"/>
      <c r="K100" s="3"/>
    </row>
    <row r="101" spans="8:11" x14ac:dyDescent="0.3">
      <c r="H101" s="3"/>
      <c r="I101" s="3"/>
      <c r="J101" s="3"/>
      <c r="K101" s="3"/>
    </row>
    <row r="102" spans="8:11" x14ac:dyDescent="0.3">
      <c r="H102" s="3"/>
      <c r="I102" s="3"/>
      <c r="J102" s="3"/>
      <c r="K102" s="3"/>
    </row>
    <row r="103" spans="8:11" x14ac:dyDescent="0.3">
      <c r="H103" s="3"/>
      <c r="I103" s="3"/>
      <c r="J103" s="3"/>
      <c r="K103" s="3"/>
    </row>
    <row r="104" spans="8:11" x14ac:dyDescent="0.3">
      <c r="H104" s="3"/>
      <c r="I104" s="3"/>
      <c r="J104" s="3"/>
      <c r="K104" s="3"/>
    </row>
    <row r="105" spans="8:11" x14ac:dyDescent="0.3">
      <c r="H105" s="3"/>
      <c r="I105" s="3"/>
      <c r="J105" s="3"/>
      <c r="K105" s="3"/>
    </row>
    <row r="106" spans="8:11" x14ac:dyDescent="0.3">
      <c r="H106" s="3"/>
      <c r="I106" s="3"/>
      <c r="J106" s="3"/>
      <c r="K106" s="3"/>
    </row>
    <row r="107" spans="8:11" x14ac:dyDescent="0.3">
      <c r="H107" s="3"/>
      <c r="I107" s="3"/>
      <c r="J107" s="3"/>
      <c r="K107" s="3"/>
    </row>
    <row r="108" spans="8:11" x14ac:dyDescent="0.3">
      <c r="H108" s="3"/>
      <c r="I108" s="3"/>
      <c r="J108" s="3"/>
      <c r="K108" s="3"/>
    </row>
    <row r="109" spans="8:11" x14ac:dyDescent="0.3">
      <c r="H109" s="3"/>
      <c r="I109" s="3"/>
      <c r="J109" s="3"/>
      <c r="K109" s="3"/>
    </row>
    <row r="110" spans="8:11" x14ac:dyDescent="0.3">
      <c r="H110" s="3"/>
      <c r="I110" s="3"/>
      <c r="J110" s="3"/>
      <c r="K110" s="3"/>
    </row>
    <row r="111" spans="8:11" x14ac:dyDescent="0.3">
      <c r="H111" s="3"/>
      <c r="I111" s="3"/>
      <c r="J111" s="3"/>
      <c r="K111" s="3"/>
    </row>
    <row r="112" spans="8:11" x14ac:dyDescent="0.3">
      <c r="H112" s="3"/>
      <c r="I112" s="3"/>
      <c r="J112" s="3"/>
      <c r="K112" s="3"/>
    </row>
    <row r="113" spans="8:11" x14ac:dyDescent="0.3">
      <c r="H113" s="3"/>
      <c r="I113" s="3"/>
      <c r="J113" s="3"/>
      <c r="K113" s="3"/>
    </row>
    <row r="114" spans="8:11" x14ac:dyDescent="0.3">
      <c r="H114" s="3"/>
      <c r="I114" s="3"/>
      <c r="J114" s="3"/>
      <c r="K114" s="3"/>
    </row>
    <row r="115" spans="8:11" x14ac:dyDescent="0.3">
      <c r="H115" s="3"/>
      <c r="I115" s="3"/>
      <c r="J115" s="3"/>
      <c r="K115" s="3"/>
    </row>
    <row r="116" spans="8:11" x14ac:dyDescent="0.3">
      <c r="H116" s="3"/>
      <c r="I116" s="3"/>
      <c r="J116" s="3"/>
      <c r="K116" s="3"/>
    </row>
    <row r="117" spans="8:11" x14ac:dyDescent="0.3">
      <c r="H117" s="3"/>
      <c r="I117" s="3"/>
      <c r="J117" s="3"/>
      <c r="K117" s="3"/>
    </row>
    <row r="118" spans="8:11" x14ac:dyDescent="0.3">
      <c r="H118" s="3"/>
      <c r="I118" s="3"/>
      <c r="J118" s="3"/>
      <c r="K118" s="3"/>
    </row>
    <row r="119" spans="8:11" x14ac:dyDescent="0.3">
      <c r="H119" s="3"/>
      <c r="I119" s="3"/>
      <c r="J119" s="3"/>
      <c r="K119" s="3"/>
    </row>
    <row r="120" spans="8:11" x14ac:dyDescent="0.3">
      <c r="H120" s="3"/>
      <c r="I120" s="3"/>
      <c r="J120" s="3"/>
      <c r="K120" s="3"/>
    </row>
    <row r="121" spans="8:11" x14ac:dyDescent="0.3">
      <c r="H121" s="3"/>
      <c r="I121" s="3"/>
      <c r="J121" s="3"/>
      <c r="K121" s="3"/>
    </row>
    <row r="122" spans="8:11" x14ac:dyDescent="0.3">
      <c r="H122" s="3"/>
      <c r="I122" s="3"/>
      <c r="J122" s="3"/>
      <c r="K122" s="3"/>
    </row>
    <row r="123" spans="8:11" x14ac:dyDescent="0.3">
      <c r="H123" s="3"/>
      <c r="I123" s="3"/>
      <c r="J123" s="3"/>
      <c r="K123" s="3"/>
    </row>
    <row r="124" spans="8:11" x14ac:dyDescent="0.3">
      <c r="H124" s="3"/>
      <c r="I124" s="3"/>
      <c r="J124" s="3"/>
      <c r="K124" s="3"/>
    </row>
    <row r="125" spans="8:11" x14ac:dyDescent="0.3">
      <c r="H125" s="3"/>
      <c r="I125" s="3"/>
      <c r="J125" s="3"/>
      <c r="K125" s="3"/>
    </row>
    <row r="126" spans="8:11" x14ac:dyDescent="0.3">
      <c r="H126" s="3"/>
      <c r="I126" s="3"/>
      <c r="J126" s="3"/>
      <c r="K126" s="3"/>
    </row>
    <row r="127" spans="8:11" x14ac:dyDescent="0.3">
      <c r="H127" s="3"/>
      <c r="I127" s="3"/>
      <c r="J127" s="3"/>
      <c r="K127" s="3"/>
    </row>
    <row r="128" spans="8:11" x14ac:dyDescent="0.3">
      <c r="H128" s="3"/>
      <c r="I128" s="3"/>
      <c r="J128" s="3"/>
      <c r="K128" s="3"/>
    </row>
    <row r="129" spans="8:11" x14ac:dyDescent="0.3">
      <c r="H129" s="3"/>
      <c r="I129" s="3"/>
      <c r="J129" s="3"/>
      <c r="K129" s="3"/>
    </row>
    <row r="130" spans="8:11" x14ac:dyDescent="0.3">
      <c r="H130" s="3"/>
      <c r="I130" s="3"/>
      <c r="J130" s="3"/>
      <c r="K130" s="3"/>
    </row>
    <row r="131" spans="8:11" x14ac:dyDescent="0.3">
      <c r="H131" s="3"/>
      <c r="I131" s="3"/>
      <c r="J131" s="3"/>
      <c r="K131" s="3"/>
    </row>
    <row r="132" spans="8:11" x14ac:dyDescent="0.3">
      <c r="H132" s="3"/>
      <c r="I132" s="3"/>
      <c r="J132" s="3"/>
      <c r="K132" s="3"/>
    </row>
    <row r="133" spans="8:11" x14ac:dyDescent="0.3">
      <c r="H133" s="3"/>
      <c r="I133" s="3"/>
      <c r="J133" s="3"/>
      <c r="K133" s="3"/>
    </row>
    <row r="134" spans="8:11" x14ac:dyDescent="0.3">
      <c r="H134" s="3"/>
      <c r="I134" s="3"/>
      <c r="J134" s="3"/>
      <c r="K134" s="3"/>
    </row>
    <row r="135" spans="8:11" x14ac:dyDescent="0.3">
      <c r="H135" s="3"/>
      <c r="I135" s="3"/>
      <c r="J135" s="3"/>
      <c r="K135" s="3"/>
    </row>
    <row r="136" spans="8:11" x14ac:dyDescent="0.3">
      <c r="H136" s="3"/>
      <c r="I136" s="3"/>
      <c r="J136" s="3"/>
      <c r="K136" s="3"/>
    </row>
  </sheetData>
  <mergeCells count="177">
    <mergeCell ref="A1:F1"/>
    <mergeCell ref="H1:M1"/>
    <mergeCell ref="A10:A12"/>
    <mergeCell ref="B10:B12"/>
    <mergeCell ref="C10:C12"/>
    <mergeCell ref="D10:D12"/>
    <mergeCell ref="E10:E12"/>
    <mergeCell ref="F10:F12"/>
    <mergeCell ref="G10:G12"/>
    <mergeCell ref="A52:A54"/>
    <mergeCell ref="A55:A57"/>
    <mergeCell ref="A28:A30"/>
    <mergeCell ref="A31:A33"/>
    <mergeCell ref="A34:A36"/>
    <mergeCell ref="A37:A39"/>
    <mergeCell ref="A40:A42"/>
    <mergeCell ref="A13:A15"/>
    <mergeCell ref="A16:A18"/>
    <mergeCell ref="A19:A21"/>
    <mergeCell ref="A22:A24"/>
    <mergeCell ref="A25:A27"/>
    <mergeCell ref="A73:A75"/>
    <mergeCell ref="A76:A78"/>
    <mergeCell ref="A79:A81"/>
    <mergeCell ref="A82:A84"/>
    <mergeCell ref="B13:B15"/>
    <mergeCell ref="B19:B21"/>
    <mergeCell ref="B25:B27"/>
    <mergeCell ref="B31:B33"/>
    <mergeCell ref="B37:B39"/>
    <mergeCell ref="B43:B45"/>
    <mergeCell ref="B49:B51"/>
    <mergeCell ref="B55:B57"/>
    <mergeCell ref="B61:B63"/>
    <mergeCell ref="B67:B69"/>
    <mergeCell ref="B73:B75"/>
    <mergeCell ref="B79:B81"/>
    <mergeCell ref="A58:A60"/>
    <mergeCell ref="A61:A63"/>
    <mergeCell ref="A64:A66"/>
    <mergeCell ref="A67:A69"/>
    <mergeCell ref="A70:A72"/>
    <mergeCell ref="A43:A45"/>
    <mergeCell ref="A46:A48"/>
    <mergeCell ref="A49:A51"/>
    <mergeCell ref="C19:C21"/>
    <mergeCell ref="D19:D21"/>
    <mergeCell ref="B22:B24"/>
    <mergeCell ref="C22:C24"/>
    <mergeCell ref="D22:D24"/>
    <mergeCell ref="C13:C15"/>
    <mergeCell ref="D13:D15"/>
    <mergeCell ref="B16:B18"/>
    <mergeCell ref="C16:C18"/>
    <mergeCell ref="D16:D18"/>
    <mergeCell ref="C31:C33"/>
    <mergeCell ref="D31:D33"/>
    <mergeCell ref="B34:B36"/>
    <mergeCell ref="C34:C36"/>
    <mergeCell ref="D34:D36"/>
    <mergeCell ref="C25:C27"/>
    <mergeCell ref="D25:D27"/>
    <mergeCell ref="B28:B30"/>
    <mergeCell ref="C28:C30"/>
    <mergeCell ref="D28:D30"/>
    <mergeCell ref="C43:C45"/>
    <mergeCell ref="D43:D45"/>
    <mergeCell ref="B46:B48"/>
    <mergeCell ref="C46:C48"/>
    <mergeCell ref="D46:D48"/>
    <mergeCell ref="C37:C39"/>
    <mergeCell ref="D37:D39"/>
    <mergeCell ref="B40:B42"/>
    <mergeCell ref="C40:C42"/>
    <mergeCell ref="D40:D42"/>
    <mergeCell ref="C55:C57"/>
    <mergeCell ref="D55:D57"/>
    <mergeCell ref="B58:B60"/>
    <mergeCell ref="C58:C60"/>
    <mergeCell ref="D58:D60"/>
    <mergeCell ref="C49:C51"/>
    <mergeCell ref="D49:D51"/>
    <mergeCell ref="B52:B54"/>
    <mergeCell ref="C52:C54"/>
    <mergeCell ref="D52:D54"/>
    <mergeCell ref="C67:C69"/>
    <mergeCell ref="D67:D69"/>
    <mergeCell ref="B70:B72"/>
    <mergeCell ref="C70:C72"/>
    <mergeCell ref="D70:D72"/>
    <mergeCell ref="C61:C63"/>
    <mergeCell ref="D61:D63"/>
    <mergeCell ref="B64:B66"/>
    <mergeCell ref="C64:C66"/>
    <mergeCell ref="D64:D66"/>
    <mergeCell ref="C79:C81"/>
    <mergeCell ref="D79:D81"/>
    <mergeCell ref="B82:B84"/>
    <mergeCell ref="C82:C84"/>
    <mergeCell ref="D82:D84"/>
    <mergeCell ref="C73:C75"/>
    <mergeCell ref="D73:D75"/>
    <mergeCell ref="B76:B78"/>
    <mergeCell ref="C76:C78"/>
    <mergeCell ref="D76:D78"/>
    <mergeCell ref="E19:E21"/>
    <mergeCell ref="F19:F21"/>
    <mergeCell ref="G19:G21"/>
    <mergeCell ref="E16:E18"/>
    <mergeCell ref="F16:F18"/>
    <mergeCell ref="G16:G18"/>
    <mergeCell ref="E13:E15"/>
    <mergeCell ref="F13:F15"/>
    <mergeCell ref="G13:G15"/>
    <mergeCell ref="E28:E30"/>
    <mergeCell ref="F28:F30"/>
    <mergeCell ref="G28:G30"/>
    <mergeCell ref="E25:E27"/>
    <mergeCell ref="F25:F27"/>
    <mergeCell ref="G25:G27"/>
    <mergeCell ref="E22:E24"/>
    <mergeCell ref="F22:F24"/>
    <mergeCell ref="G22:G24"/>
    <mergeCell ref="E37:E39"/>
    <mergeCell ref="F37:F39"/>
    <mergeCell ref="G37:G39"/>
    <mergeCell ref="E34:E36"/>
    <mergeCell ref="F34:F36"/>
    <mergeCell ref="G34:G36"/>
    <mergeCell ref="E31:E33"/>
    <mergeCell ref="F31:F33"/>
    <mergeCell ref="G31:G33"/>
    <mergeCell ref="E46:E48"/>
    <mergeCell ref="F46:F48"/>
    <mergeCell ref="G46:G48"/>
    <mergeCell ref="E43:E45"/>
    <mergeCell ref="F43:F45"/>
    <mergeCell ref="G43:G45"/>
    <mergeCell ref="E40:E42"/>
    <mergeCell ref="F40:F42"/>
    <mergeCell ref="G40:G42"/>
    <mergeCell ref="E55:E57"/>
    <mergeCell ref="F55:F57"/>
    <mergeCell ref="G55:G57"/>
    <mergeCell ref="E52:E54"/>
    <mergeCell ref="F52:F54"/>
    <mergeCell ref="G52:G54"/>
    <mergeCell ref="E49:E51"/>
    <mergeCell ref="F49:F51"/>
    <mergeCell ref="G49:G51"/>
    <mergeCell ref="E64:E66"/>
    <mergeCell ref="F64:F66"/>
    <mergeCell ref="G64:G66"/>
    <mergeCell ref="E61:E63"/>
    <mergeCell ref="F61:F63"/>
    <mergeCell ref="G61:G63"/>
    <mergeCell ref="E58:E60"/>
    <mergeCell ref="F58:F60"/>
    <mergeCell ref="G58:G60"/>
    <mergeCell ref="E73:E75"/>
    <mergeCell ref="F73:F75"/>
    <mergeCell ref="G73:G75"/>
    <mergeCell ref="E70:E72"/>
    <mergeCell ref="F70:F72"/>
    <mergeCell ref="G70:G72"/>
    <mergeCell ref="E67:E69"/>
    <mergeCell ref="F67:F69"/>
    <mergeCell ref="G67:G69"/>
    <mergeCell ref="E82:E84"/>
    <mergeCell ref="F82:F84"/>
    <mergeCell ref="G82:G84"/>
    <mergeCell ref="E79:E81"/>
    <mergeCell ref="F79:F81"/>
    <mergeCell ref="G79:G81"/>
    <mergeCell ref="E76:E78"/>
    <mergeCell ref="F76:F78"/>
    <mergeCell ref="G76:G7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5FC9-B56C-414E-AEC7-4ACA8CEB19D6}">
  <dimension ref="A1:L77"/>
  <sheetViews>
    <sheetView workbookViewId="0">
      <selection activeCell="L30" sqref="L30"/>
    </sheetView>
  </sheetViews>
  <sheetFormatPr defaultRowHeight="14.4" x14ac:dyDescent="0.3"/>
  <cols>
    <col min="6" max="6" width="12.6640625" bestFit="1" customWidth="1"/>
    <col min="12" max="12" width="11" bestFit="1" customWidth="1"/>
    <col min="14" max="14" width="12.6640625" bestFit="1" customWidth="1"/>
  </cols>
  <sheetData>
    <row r="1" spans="1:12" x14ac:dyDescent="0.3">
      <c r="A1" s="68" t="s">
        <v>14</v>
      </c>
      <c r="B1" s="68" t="s">
        <v>48</v>
      </c>
      <c r="C1" s="68"/>
      <c r="D1" s="68"/>
      <c r="E1" s="68"/>
      <c r="F1" s="68"/>
      <c r="G1" s="68" t="s">
        <v>49</v>
      </c>
      <c r="H1" s="68"/>
      <c r="I1" s="68"/>
      <c r="J1" s="68"/>
    </row>
    <row r="2" spans="1:12" x14ac:dyDescent="0.3">
      <c r="A2" s="68"/>
      <c r="B2" s="68" t="s">
        <v>47</v>
      </c>
      <c r="C2" s="68"/>
      <c r="D2" s="68"/>
      <c r="E2" s="3" t="s">
        <v>38</v>
      </c>
      <c r="F2" s="6" t="s">
        <v>46</v>
      </c>
      <c r="G2" s="36" t="s">
        <v>50</v>
      </c>
      <c r="H2" s="36"/>
      <c r="I2" s="36"/>
      <c r="J2" s="3" t="s">
        <v>46</v>
      </c>
    </row>
    <row r="3" spans="1:12" x14ac:dyDescent="0.3">
      <c r="A3" s="69">
        <f>Calculations_Strains!A10</f>
        <v>1</v>
      </c>
      <c r="B3">
        <f t="array" ref="B3:D5">(Calculations_properties!Q8:S10)*(10^9)</f>
        <v>137124928023.6259</v>
      </c>
      <c r="C3">
        <v>2603866765.1079736</v>
      </c>
      <c r="D3">
        <v>0</v>
      </c>
      <c r="E3" s="5">
        <f t="array" ref="E3:E5">TRANSPOSE(Calculations_Strains!E10:G12)</f>
        <v>2.3278144306189304E-6</v>
      </c>
      <c r="F3">
        <f t="array" ref="F3:F5">MMULT(B3:D5,E3:E5)*10^(-6)</f>
        <v>0.31738969381003984</v>
      </c>
      <c r="G3">
        <f t="array" ref="G3:I5">Calculations_properties!E8:G10</f>
        <v>1</v>
      </c>
      <c r="H3">
        <v>0</v>
      </c>
      <c r="I3">
        <v>0</v>
      </c>
      <c r="J3">
        <f t="array" ref="J3:J5">MMULT(G3:I5,F3:F5)</f>
        <v>0.31738969381003984</v>
      </c>
    </row>
    <row r="4" spans="1:12" x14ac:dyDescent="0.3">
      <c r="A4" s="69"/>
      <c r="B4">
        <v>2603866765.1079736</v>
      </c>
      <c r="C4">
        <v>10849444854.616558</v>
      </c>
      <c r="D4">
        <v>0</v>
      </c>
      <c r="E4" s="5">
        <v>-6.9577002372606644E-7</v>
      </c>
      <c r="F4">
        <v>-1.4873998726838381E-3</v>
      </c>
      <c r="G4">
        <v>0</v>
      </c>
      <c r="H4">
        <v>1</v>
      </c>
      <c r="I4">
        <v>0</v>
      </c>
      <c r="J4">
        <v>-1.4873998726838381E-3</v>
      </c>
      <c r="L4" s="5"/>
    </row>
    <row r="5" spans="1:12" x14ac:dyDescent="0.3">
      <c r="A5" s="69"/>
      <c r="B5">
        <v>0</v>
      </c>
      <c r="C5">
        <v>0</v>
      </c>
      <c r="D5">
        <v>5650000000</v>
      </c>
      <c r="E5" s="5">
        <v>1.7176762324120156E-20</v>
      </c>
      <c r="F5">
        <v>9.7048707131278875E-17</v>
      </c>
      <c r="G5">
        <v>0</v>
      </c>
      <c r="H5">
        <v>0</v>
      </c>
      <c r="I5">
        <v>1</v>
      </c>
      <c r="J5">
        <v>9.7048707131278875E-17</v>
      </c>
      <c r="L5" s="5"/>
    </row>
    <row r="6" spans="1:12" x14ac:dyDescent="0.3">
      <c r="A6" s="69">
        <f>Calculations_Strains!A13</f>
        <v>2</v>
      </c>
      <c r="B6">
        <f t="array" ref="B6:D8">(Calculations_properties!Q11:S13)*(10^9)</f>
        <v>43945526602.114601</v>
      </c>
      <c r="C6">
        <v>32645526602.114586</v>
      </c>
      <c r="D6">
        <v>31568870792.252327</v>
      </c>
      <c r="E6" s="5">
        <f t="array" ref="E6:E8">TRANSPOSE(Calculations_Strains!E13:G15)</f>
        <v>2.3278144306189651E-6</v>
      </c>
      <c r="F6">
        <f t="array" ref="F6:F8">MMULT(B6:D8,E6:E8)*10^(-6)</f>
        <v>7.9583252167048521E-2</v>
      </c>
      <c r="G6">
        <f t="array" ref="G6:I8">Calculations_properties!E11:G13</f>
        <v>0.50000000000000011</v>
      </c>
      <c r="H6">
        <v>0.49999999999999989</v>
      </c>
      <c r="I6">
        <v>1</v>
      </c>
      <c r="J6">
        <f t="array" ref="J6:J8">MMULT(G6:I8,F6:F8)</f>
        <v>0.11402179900841883</v>
      </c>
      <c r="L6" s="5"/>
    </row>
    <row r="7" spans="1:12" x14ac:dyDescent="0.3">
      <c r="A7" s="69"/>
      <c r="B7">
        <v>32645526602.114609</v>
      </c>
      <c r="C7">
        <v>43945526602.114594</v>
      </c>
      <c r="D7">
        <v>31568870792.252335</v>
      </c>
      <c r="E7" s="5">
        <v>-6.9577002372608624E-7</v>
      </c>
      <c r="F7">
        <v>4.5416747832949453E-2</v>
      </c>
      <c r="G7">
        <v>0.49999999999999989</v>
      </c>
      <c r="H7">
        <v>0.50000000000000011</v>
      </c>
      <c r="I7">
        <v>-1</v>
      </c>
      <c r="J7">
        <v>1.0978200991579146E-2</v>
      </c>
    </row>
    <row r="8" spans="1:12" x14ac:dyDescent="0.3">
      <c r="A8" s="69"/>
      <c r="B8">
        <v>31568870792.252346</v>
      </c>
      <c r="C8">
        <v>31568870792.252331</v>
      </c>
      <c r="D8">
        <v>35691659837.006622</v>
      </c>
      <c r="E8" s="5">
        <v>1.2286199175026561E-20</v>
      </c>
      <c r="F8">
        <v>5.1521799008419841E-2</v>
      </c>
      <c r="G8">
        <v>-0.5</v>
      </c>
      <c r="H8">
        <v>0.5</v>
      </c>
      <c r="I8">
        <v>0</v>
      </c>
      <c r="J8">
        <v>-1.7083252167049534E-2</v>
      </c>
    </row>
    <row r="9" spans="1:12" x14ac:dyDescent="0.3">
      <c r="A9" s="69">
        <f>Calculations_Strains!A16</f>
        <v>3</v>
      </c>
      <c r="B9">
        <f t="array" ref="B9:D11">(Calculations_properties!Q14:S16)*(10^9)</f>
        <v>43945526602.114601</v>
      </c>
      <c r="C9">
        <v>32645526602.114586</v>
      </c>
      <c r="D9">
        <v>-31568870792.252327</v>
      </c>
      <c r="E9" s="5">
        <f t="array" ref="E9:E11">TRANSPOSE(Calculations_Strains!E16:G18)</f>
        <v>2.3278144306189994E-6</v>
      </c>
      <c r="F9">
        <f t="array" ref="F9:F11">MMULT(B9:D11,E9:E11)*10^(-6)</f>
        <v>7.9583252167048757E-2</v>
      </c>
      <c r="G9">
        <f t="array" ref="G9:I11">Calculations_properties!E14:G16</f>
        <v>0.50000000000000011</v>
      </c>
      <c r="H9">
        <v>0.49999999999999989</v>
      </c>
      <c r="I9">
        <v>-1</v>
      </c>
      <c r="J9">
        <f t="array" ref="J9:J11">MMULT(G9:I11,F9:F11)</f>
        <v>0.11402179900841852</v>
      </c>
    </row>
    <row r="10" spans="1:12" x14ac:dyDescent="0.3">
      <c r="A10" s="69"/>
      <c r="B10">
        <v>32645526602.114609</v>
      </c>
      <c r="C10">
        <v>43945526602.114594</v>
      </c>
      <c r="D10">
        <v>-31568870792.252335</v>
      </c>
      <c r="E10" s="5">
        <v>-6.9577002372610615E-7</v>
      </c>
      <c r="F10">
        <v>4.5416747832949085E-2</v>
      </c>
      <c r="G10">
        <v>0.49999999999999989</v>
      </c>
      <c r="H10">
        <v>0.50000000000000011</v>
      </c>
      <c r="I10">
        <v>1</v>
      </c>
      <c r="J10">
        <v>1.0978200991579312E-2</v>
      </c>
    </row>
    <row r="11" spans="1:12" x14ac:dyDescent="0.3">
      <c r="A11" s="69"/>
      <c r="B11">
        <v>-31568870792.252346</v>
      </c>
      <c r="C11">
        <v>-31568870792.252331</v>
      </c>
      <c r="D11">
        <v>35691659837.006622</v>
      </c>
      <c r="E11" s="5">
        <v>7.3956360259329641E-21</v>
      </c>
      <c r="F11">
        <v>-5.1521799008419605E-2</v>
      </c>
      <c r="G11">
        <v>0.5</v>
      </c>
      <c r="H11">
        <v>-0.5</v>
      </c>
      <c r="I11">
        <v>0</v>
      </c>
      <c r="J11">
        <v>1.7083252167049836E-2</v>
      </c>
    </row>
    <row r="12" spans="1:12" x14ac:dyDescent="0.3">
      <c r="A12" s="69">
        <f>Calculations_Strains!A19</f>
        <v>4</v>
      </c>
      <c r="B12">
        <f t="array" ref="B12:D14">(Calculations_properties!Q17:S19)*(10^9)</f>
        <v>10849444854.616558</v>
      </c>
      <c r="C12">
        <v>2603866765.1079736</v>
      </c>
      <c r="D12">
        <v>1.8710601421387972E-7</v>
      </c>
      <c r="E12" s="5">
        <f t="array" ref="E12:E14">TRANSPOSE(Calculations_Strains!E19:G21)</f>
        <v>2.3278144306190341E-6</v>
      </c>
      <c r="F12">
        <f t="array" ref="F12:F14">MMULT(B12:D14,E12:E14)*10^(-6)</f>
        <v>2.3443801855843008E-2</v>
      </c>
      <c r="G12" s="10">
        <f t="array" ref="G12:I14">Calculations_properties!E17:G19</f>
        <v>3.7524718414124473E-33</v>
      </c>
      <c r="H12" s="10">
        <v>1</v>
      </c>
      <c r="I12" s="10">
        <v>1.22514845490862E-16</v>
      </c>
      <c r="J12">
        <f t="array" ref="J12:J14">MMULT(G12:I14,F12:F14)</f>
        <v>-8.934609579321387E-2</v>
      </c>
    </row>
    <row r="13" spans="1:12" x14ac:dyDescent="0.3">
      <c r="A13" s="69"/>
      <c r="B13">
        <v>2603866765.1079736</v>
      </c>
      <c r="C13">
        <v>137124928023.6259</v>
      </c>
      <c r="D13">
        <v>7.5482046406536815E-6</v>
      </c>
      <c r="E13" s="5">
        <v>-6.9577002372612595E-7</v>
      </c>
      <c r="F13">
        <v>-8.934609579321387E-2</v>
      </c>
      <c r="G13" s="10">
        <v>1</v>
      </c>
      <c r="H13" s="10">
        <v>3.7524718414124473E-33</v>
      </c>
      <c r="I13" s="10">
        <v>-1.22514845490862E-16</v>
      </c>
      <c r="J13">
        <v>2.3443801855843008E-2</v>
      </c>
    </row>
    <row r="14" spans="1:12" x14ac:dyDescent="0.3">
      <c r="A14" s="69"/>
      <c r="B14">
        <v>1.8710601421387972E-7</v>
      </c>
      <c r="C14">
        <v>7.5482046406536815E-6</v>
      </c>
      <c r="D14">
        <v>5650000000</v>
      </c>
      <c r="E14" s="5">
        <v>2.5050728768393706E-21</v>
      </c>
      <c r="F14">
        <v>9.3373953121678574E-18</v>
      </c>
      <c r="G14" s="10">
        <v>-6.1257422745431001E-17</v>
      </c>
      <c r="H14" s="10">
        <v>6.1257422745431001E-17</v>
      </c>
      <c r="I14" s="10">
        <v>-1</v>
      </c>
      <c r="J14">
        <v>-1.6246613753870027E-17</v>
      </c>
    </row>
    <row r="15" spans="1:12" x14ac:dyDescent="0.3">
      <c r="A15" s="69">
        <f>Calculations_Strains!A22</f>
        <v>5</v>
      </c>
      <c r="B15">
        <f t="array" ref="B15:D17">(Calculations_properties!Q20:S22)*(10^9)</f>
        <v>10849444854.616558</v>
      </c>
      <c r="C15">
        <v>2603866765.1079736</v>
      </c>
      <c r="D15">
        <v>1.8710601421387972E-7</v>
      </c>
      <c r="E15" s="5">
        <f t="array" ref="E15:E17">TRANSPOSE(Calculations_Strains!E22:G24)</f>
        <v>2.3278144306190689E-6</v>
      </c>
      <c r="F15">
        <f t="array" ref="F15:F17">MMULT(B15:D17,E15:E17)*10^(-6)</f>
        <v>2.344380185584333E-2</v>
      </c>
      <c r="G15" s="10">
        <f t="array" ref="G15:I17">Calculations_properties!E20:G22</f>
        <v>3.7524718414124473E-33</v>
      </c>
      <c r="H15" s="10">
        <v>1</v>
      </c>
      <c r="I15" s="10">
        <v>1.22514845490862E-16</v>
      </c>
      <c r="J15">
        <f t="array" ref="J15:J17">MMULT(G15:I17,F15:F17)</f>
        <v>-8.9346095793216479E-2</v>
      </c>
    </row>
    <row r="16" spans="1:12" x14ac:dyDescent="0.3">
      <c r="A16" s="69"/>
      <c r="B16">
        <v>2603866765.1079736</v>
      </c>
      <c r="C16">
        <v>137124928023.6259</v>
      </c>
      <c r="D16">
        <v>7.5482046406536815E-6</v>
      </c>
      <c r="E16" s="5">
        <v>-6.9577002372614585E-7</v>
      </c>
      <c r="F16">
        <v>-8.9346095793216479E-2</v>
      </c>
      <c r="G16" s="10">
        <v>1</v>
      </c>
      <c r="H16" s="10">
        <v>3.7524718414124473E-33</v>
      </c>
      <c r="I16" s="10">
        <v>-1.22514845490862E-16</v>
      </c>
      <c r="J16">
        <v>2.344380185584333E-2</v>
      </c>
    </row>
    <row r="17" spans="1:10" x14ac:dyDescent="0.3">
      <c r="A17" s="69"/>
      <c r="B17">
        <v>1.8710601421387972E-7</v>
      </c>
      <c r="C17">
        <v>7.5482046406536815E-6</v>
      </c>
      <c r="D17">
        <v>5650000000</v>
      </c>
      <c r="E17" s="5">
        <v>-2.3854902722542244E-21</v>
      </c>
      <c r="F17">
        <v>-1.8294286480211099E-17</v>
      </c>
      <c r="G17" s="10">
        <v>-6.1257422745431001E-17</v>
      </c>
      <c r="H17" s="10">
        <v>6.1257422745431001E-17</v>
      </c>
      <c r="I17" s="10">
        <v>-1</v>
      </c>
      <c r="J17">
        <v>1.1385068038508747E-17</v>
      </c>
    </row>
    <row r="18" spans="1:10" x14ac:dyDescent="0.3">
      <c r="A18" s="69">
        <f>Calculations_Strains!A25</f>
        <v>6</v>
      </c>
      <c r="B18">
        <f t="array" ref="B18:D20">(Calculations_properties!Q23:S25)*(10^9)</f>
        <v>43945526602.114601</v>
      </c>
      <c r="C18">
        <v>32645526602.114586</v>
      </c>
      <c r="D18">
        <v>-31568870792.252327</v>
      </c>
      <c r="E18" s="5">
        <f t="array" ref="E18:E20">TRANSPOSE(Calculations_Strains!E25:G27)</f>
        <v>2.3278144306191036E-6</v>
      </c>
      <c r="F18">
        <f t="array" ref="F18:F20">MMULT(B18:D20,E18:E20)*10^(-6)</f>
        <v>7.9583252167051852E-2</v>
      </c>
      <c r="G18" s="10">
        <f t="array" ref="G18:I20">Calculations_properties!E23:G25</f>
        <v>0.50000000000000011</v>
      </c>
      <c r="H18" s="10">
        <v>0.49999999999999989</v>
      </c>
      <c r="I18" s="10">
        <v>-1</v>
      </c>
      <c r="J18">
        <f t="array" ref="J18:J20">MMULT(G18:I20,F18:F20)</f>
        <v>0.11402179900842263</v>
      </c>
    </row>
    <row r="19" spans="1:10" x14ac:dyDescent="0.3">
      <c r="A19" s="69"/>
      <c r="B19">
        <v>32645526602.114609</v>
      </c>
      <c r="C19">
        <v>43945526602.114594</v>
      </c>
      <c r="D19">
        <v>-31568870792.252335</v>
      </c>
      <c r="E19" s="5">
        <v>-6.9577002372616565E-7</v>
      </c>
      <c r="F19">
        <v>4.5416747832950327E-2</v>
      </c>
      <c r="G19" s="10">
        <v>0.49999999999999989</v>
      </c>
      <c r="H19" s="10">
        <v>0.50000000000000011</v>
      </c>
      <c r="I19" s="10">
        <v>1</v>
      </c>
      <c r="J19">
        <v>1.0978200991579541E-2</v>
      </c>
    </row>
    <row r="20" spans="1:10" x14ac:dyDescent="0.3">
      <c r="A20" s="69"/>
      <c r="B20">
        <v>-31568870792.252346</v>
      </c>
      <c r="C20">
        <v>-31568870792.252331</v>
      </c>
      <c r="D20">
        <v>35691659837.006622</v>
      </c>
      <c r="E20" s="5">
        <v>-7.2760534213478194E-21</v>
      </c>
      <c r="F20">
        <v>-5.1521799008421541E-2</v>
      </c>
      <c r="G20" s="10">
        <v>0.5</v>
      </c>
      <c r="H20" s="10">
        <v>-0.5</v>
      </c>
      <c r="I20" s="10">
        <v>0</v>
      </c>
      <c r="J20">
        <v>1.7083252167050762E-2</v>
      </c>
    </row>
    <row r="21" spans="1:10" x14ac:dyDescent="0.3">
      <c r="A21" s="69">
        <f>Calculations_Strains!A28</f>
        <v>7</v>
      </c>
      <c r="B21">
        <f t="array" ref="B21:D23">(Calculations_properties!Q26:S28)*(10^9)</f>
        <v>43945526602.114601</v>
      </c>
      <c r="C21">
        <v>32645526602.114586</v>
      </c>
      <c r="D21">
        <v>31568870792.252327</v>
      </c>
      <c r="E21" s="5">
        <f t="array" ref="E21:E23">TRANSPOSE(Calculations_Strains!E28:G30)</f>
        <v>2.3278144306191379E-6</v>
      </c>
      <c r="F21">
        <f t="array" ref="F21:F23">MMULT(B21:D23,E21:E23)*10^(-6)</f>
        <v>7.9583252167052115E-2</v>
      </c>
      <c r="G21" s="10">
        <f t="array" ref="G21:I23">Calculations_properties!E26:G28</f>
        <v>0.50000000000000011</v>
      </c>
      <c r="H21" s="10">
        <v>0.49999999999999989</v>
      </c>
      <c r="I21" s="10">
        <v>1</v>
      </c>
      <c r="J21">
        <f t="array" ref="J21:J23">MMULT(G21:I23,F21:F23)</f>
        <v>0.11402179900842233</v>
      </c>
    </row>
    <row r="22" spans="1:10" x14ac:dyDescent="0.3">
      <c r="A22" s="69"/>
      <c r="B22">
        <v>32645526602.114609</v>
      </c>
      <c r="C22">
        <v>43945526602.114594</v>
      </c>
      <c r="D22">
        <v>31568870792.252335</v>
      </c>
      <c r="E22" s="5">
        <v>-6.9577002372618556E-7</v>
      </c>
      <c r="F22">
        <v>4.5416747832949952E-2</v>
      </c>
      <c r="G22" s="10">
        <v>0.49999999999999989</v>
      </c>
      <c r="H22" s="10">
        <v>0.50000000000000011</v>
      </c>
      <c r="I22" s="10">
        <v>-1</v>
      </c>
      <c r="J22">
        <v>1.0978200991579735E-2</v>
      </c>
    </row>
    <row r="23" spans="1:10" x14ac:dyDescent="0.3">
      <c r="A23" s="69"/>
      <c r="B23">
        <v>31568870792.252346</v>
      </c>
      <c r="C23">
        <v>31568870792.252331</v>
      </c>
      <c r="D23">
        <v>35691659837.006622</v>
      </c>
      <c r="E23" s="5">
        <v>-1.2166616570441416E-20</v>
      </c>
      <c r="F23">
        <v>5.1521799008421292E-2</v>
      </c>
      <c r="G23" s="10">
        <v>-0.5</v>
      </c>
      <c r="H23" s="10">
        <v>0.5</v>
      </c>
      <c r="I23" s="10">
        <v>0</v>
      </c>
      <c r="J23">
        <v>-1.7083252167051081E-2</v>
      </c>
    </row>
    <row r="24" spans="1:10" x14ac:dyDescent="0.3">
      <c r="A24" s="69">
        <f>Calculations_Strains!A31</f>
        <v>8</v>
      </c>
      <c r="B24">
        <f t="array" ref="B24:D26">(Calculations_properties!Q29:S31)*(10^9)</f>
        <v>137124928023.6259</v>
      </c>
      <c r="C24">
        <v>2603866765.1079736</v>
      </c>
      <c r="D24">
        <v>0</v>
      </c>
      <c r="E24" s="5">
        <f t="array" ref="E24:E26">TRANSPOSE(Calculations_Strains!E31:G33)</f>
        <v>2.3278144306191726E-6</v>
      </c>
      <c r="F24">
        <f t="array" ref="F24:F26">MMULT(B24:D26,E24:E26)*10^(-6)</f>
        <v>0.31738969381007265</v>
      </c>
      <c r="G24" s="10">
        <f t="array" ref="G24:I26">Calculations_properties!E29:G31</f>
        <v>1</v>
      </c>
      <c r="H24" s="10">
        <v>0</v>
      </c>
      <c r="I24" s="10">
        <v>0</v>
      </c>
      <c r="J24">
        <f t="array" ref="J24:J26">MMULT(G24:I26,F24:F26)</f>
        <v>0.31738969381007265</v>
      </c>
    </row>
    <row r="25" spans="1:10" x14ac:dyDescent="0.3">
      <c r="A25" s="69"/>
      <c r="B25">
        <v>2603866765.1079736</v>
      </c>
      <c r="C25">
        <v>10849444854.616558</v>
      </c>
      <c r="D25">
        <v>0</v>
      </c>
      <c r="E25" s="5">
        <v>-6.9577002372620536E-7</v>
      </c>
      <c r="F25">
        <v>-1.4873998726847148E-3</v>
      </c>
      <c r="G25" s="10">
        <v>0</v>
      </c>
      <c r="H25" s="10">
        <v>1</v>
      </c>
      <c r="I25" s="10">
        <v>0</v>
      </c>
      <c r="J25">
        <v>-1.4873998726847148E-3</v>
      </c>
    </row>
    <row r="26" spans="1:10" x14ac:dyDescent="0.3">
      <c r="A26" s="69"/>
      <c r="B26">
        <v>0</v>
      </c>
      <c r="C26">
        <v>0</v>
      </c>
      <c r="D26">
        <v>5650000000</v>
      </c>
      <c r="E26" s="5">
        <v>-1.7057179719535008E-20</v>
      </c>
      <c r="F26">
        <v>-9.6373065415372791E-17</v>
      </c>
      <c r="G26" s="10">
        <v>0</v>
      </c>
      <c r="H26" s="10">
        <v>0</v>
      </c>
      <c r="I26" s="10">
        <v>1</v>
      </c>
      <c r="J26">
        <v>-9.6373065415372791E-17</v>
      </c>
    </row>
    <row r="27" spans="1:10" x14ac:dyDescent="0.3">
      <c r="A27" s="69">
        <f>Calculations_Strains!A34</f>
        <v>9</v>
      </c>
      <c r="B27">
        <f t="array" ref="B27:D29">(Calculations_properties!Q32:S34)*(10^9)</f>
        <v>137124928023.6259</v>
      </c>
      <c r="C27">
        <v>2603866765.1079736</v>
      </c>
      <c r="D27">
        <v>0</v>
      </c>
      <c r="E27" s="5">
        <f t="array" ref="E27:E29">TRANSPOSE(Calculations_Strains!E34:G36)</f>
        <v>0</v>
      </c>
      <c r="F27">
        <f t="array" ref="F27:F29">MMULT(B27:D29,E27:E29)*10^(-6)</f>
        <v>0</v>
      </c>
      <c r="G27" s="10">
        <f t="array" ref="G27:I29">Calculations_properties!E32:G34</f>
        <v>1</v>
      </c>
      <c r="H27" s="10">
        <v>0</v>
      </c>
      <c r="I27" s="10">
        <v>0</v>
      </c>
      <c r="J27">
        <f t="array" ref="J27:J29">MMULT(G27:I29,F27:F29)</f>
        <v>0</v>
      </c>
    </row>
    <row r="28" spans="1:10" x14ac:dyDescent="0.3">
      <c r="A28" s="69"/>
      <c r="B28">
        <v>2603866765.1079736</v>
      </c>
      <c r="C28">
        <v>10849444854.616558</v>
      </c>
      <c r="D28">
        <v>0</v>
      </c>
      <c r="E28" s="5">
        <v>0</v>
      </c>
      <c r="F28">
        <v>0</v>
      </c>
      <c r="G28" s="10">
        <v>0</v>
      </c>
      <c r="H28" s="10">
        <v>1</v>
      </c>
      <c r="I28" s="10">
        <v>0</v>
      </c>
      <c r="J28">
        <v>0</v>
      </c>
    </row>
    <row r="29" spans="1:10" x14ac:dyDescent="0.3">
      <c r="A29" s="69"/>
      <c r="B29">
        <v>0</v>
      </c>
      <c r="C29">
        <v>0</v>
      </c>
      <c r="D29">
        <v>5650000000</v>
      </c>
      <c r="E29" s="5">
        <v>0</v>
      </c>
      <c r="F29">
        <v>0</v>
      </c>
      <c r="G29" s="10">
        <v>0</v>
      </c>
      <c r="H29" s="10">
        <v>0</v>
      </c>
      <c r="I29" s="10">
        <v>1</v>
      </c>
      <c r="J29">
        <v>0</v>
      </c>
    </row>
    <row r="30" spans="1:10" x14ac:dyDescent="0.3">
      <c r="A30" s="69">
        <f>Calculations_Strains!A37</f>
        <v>10</v>
      </c>
      <c r="B30">
        <f t="array" ref="B30:D32">(Calculations_properties!Q35:S37)*(10^9)</f>
        <v>137124928023.6259</v>
      </c>
      <c r="C30">
        <v>2603866765.1079736</v>
      </c>
      <c r="D30">
        <v>0</v>
      </c>
      <c r="E30" s="5">
        <f t="array" ref="E30:E32">TRANSPOSE(Calculations_Strains!E37:G39)</f>
        <v>0</v>
      </c>
      <c r="F30">
        <f t="array" ref="F30:F32">MMULT(B30:D32,E30:E32)*10^(-6)</f>
        <v>0</v>
      </c>
      <c r="G30" s="10">
        <f t="array" ref="G30:I32">Calculations_properties!E35:G37</f>
        <v>1</v>
      </c>
      <c r="H30" s="10">
        <v>0</v>
      </c>
      <c r="I30" s="10">
        <v>0</v>
      </c>
      <c r="J30">
        <f t="array" ref="J30:J32">MMULT(G30:I32,F30:F32)</f>
        <v>0</v>
      </c>
    </row>
    <row r="31" spans="1:10" x14ac:dyDescent="0.3">
      <c r="A31" s="69"/>
      <c r="B31">
        <v>2603866765.1079736</v>
      </c>
      <c r="C31">
        <v>10849444854.616558</v>
      </c>
      <c r="D31">
        <v>0</v>
      </c>
      <c r="E31" s="5">
        <v>0</v>
      </c>
      <c r="F31">
        <v>0</v>
      </c>
      <c r="G31" s="10">
        <v>0</v>
      </c>
      <c r="H31" s="10">
        <v>1</v>
      </c>
      <c r="I31" s="10">
        <v>0</v>
      </c>
      <c r="J31">
        <v>0</v>
      </c>
    </row>
    <row r="32" spans="1:10" x14ac:dyDescent="0.3">
      <c r="A32" s="69"/>
      <c r="B32">
        <v>0</v>
      </c>
      <c r="C32">
        <v>0</v>
      </c>
      <c r="D32">
        <v>5650000000</v>
      </c>
      <c r="E32" s="5">
        <v>0</v>
      </c>
      <c r="F32">
        <v>0</v>
      </c>
      <c r="G32" s="10">
        <v>0</v>
      </c>
      <c r="H32" s="10">
        <v>0</v>
      </c>
      <c r="I32" s="10">
        <v>1</v>
      </c>
      <c r="J32">
        <v>0</v>
      </c>
    </row>
    <row r="33" spans="1:10" x14ac:dyDescent="0.3">
      <c r="A33" s="69">
        <f>Calculations_Strains!A40</f>
        <v>11</v>
      </c>
      <c r="B33">
        <f t="array" ref="B33:D35">(Calculations_properties!Q38:S40)*(10^9)</f>
        <v>137124928023.6259</v>
      </c>
      <c r="C33">
        <v>2603866765.1079736</v>
      </c>
      <c r="D33">
        <v>0</v>
      </c>
      <c r="E33" s="5">
        <f t="array" ref="E33:E35">TRANSPOSE(Calculations_Strains!E40:G42)</f>
        <v>0</v>
      </c>
      <c r="F33">
        <f t="array" ref="F33:F35">MMULT(B33:D35,E33:E35)*10^(-6)</f>
        <v>0</v>
      </c>
      <c r="G33" s="10">
        <f t="array" ref="G33:I35">Calculations_properties!E38:G40</f>
        <v>1</v>
      </c>
      <c r="H33" s="10">
        <v>0</v>
      </c>
      <c r="I33" s="10">
        <v>0</v>
      </c>
      <c r="J33">
        <f t="array" ref="J33:J35">MMULT(G33:I35,F33:F35)</f>
        <v>0</v>
      </c>
    </row>
    <row r="34" spans="1:10" x14ac:dyDescent="0.3">
      <c r="A34" s="69"/>
      <c r="B34">
        <v>2603866765.1079736</v>
      </c>
      <c r="C34">
        <v>10849444854.616558</v>
      </c>
      <c r="D34">
        <v>0</v>
      </c>
      <c r="E34" s="5">
        <v>0</v>
      </c>
      <c r="F34">
        <v>0</v>
      </c>
      <c r="G34" s="10">
        <v>0</v>
      </c>
      <c r="H34" s="10">
        <v>1</v>
      </c>
      <c r="I34" s="10">
        <v>0</v>
      </c>
      <c r="J34">
        <v>0</v>
      </c>
    </row>
    <row r="35" spans="1:10" x14ac:dyDescent="0.3">
      <c r="A35" s="69"/>
      <c r="B35">
        <v>0</v>
      </c>
      <c r="C35">
        <v>0</v>
      </c>
      <c r="D35">
        <v>5650000000</v>
      </c>
      <c r="E35" s="5">
        <v>0</v>
      </c>
      <c r="F35">
        <v>0</v>
      </c>
      <c r="G35" s="10">
        <v>0</v>
      </c>
      <c r="H35" s="10">
        <v>0</v>
      </c>
      <c r="I35" s="10">
        <v>1</v>
      </c>
      <c r="J35">
        <v>0</v>
      </c>
    </row>
    <row r="36" spans="1:10" x14ac:dyDescent="0.3">
      <c r="A36" s="69">
        <f>Calculations_Strains!A43</f>
        <v>12</v>
      </c>
      <c r="B36">
        <f t="array" ref="B36:D38">(Calculations_properties!Q41:S43)*(10^9)</f>
        <v>137124928023.6259</v>
      </c>
      <c r="C36">
        <v>2603866765.1079736</v>
      </c>
      <c r="D36">
        <v>0</v>
      </c>
      <c r="E36" s="5">
        <f t="array" ref="E36:E38">TRANSPOSE(Calculations_Strains!E43:G45)</f>
        <v>0</v>
      </c>
      <c r="F36">
        <f t="array" ref="F36:F38">MMULT(B36:D38,E36:E38)*10^(-6)</f>
        <v>0</v>
      </c>
      <c r="G36" s="10">
        <f t="array" ref="G36:I38">Calculations_properties!E41:G43</f>
        <v>1</v>
      </c>
      <c r="H36" s="10">
        <v>0</v>
      </c>
      <c r="I36" s="10">
        <v>0</v>
      </c>
      <c r="J36">
        <f t="array" ref="J36:J38">MMULT(G36:I38,F36:F38)</f>
        <v>0</v>
      </c>
    </row>
    <row r="37" spans="1:10" x14ac:dyDescent="0.3">
      <c r="A37" s="69"/>
      <c r="B37">
        <v>2603866765.1079736</v>
      </c>
      <c r="C37">
        <v>10849444854.616558</v>
      </c>
      <c r="D37">
        <v>0</v>
      </c>
      <c r="E37" s="5">
        <v>0</v>
      </c>
      <c r="F37">
        <v>0</v>
      </c>
      <c r="G37" s="10">
        <v>0</v>
      </c>
      <c r="H37" s="10">
        <v>1</v>
      </c>
      <c r="I37" s="10">
        <v>0</v>
      </c>
      <c r="J37">
        <v>0</v>
      </c>
    </row>
    <row r="38" spans="1:10" x14ac:dyDescent="0.3">
      <c r="A38" s="69"/>
      <c r="B38">
        <v>0</v>
      </c>
      <c r="C38">
        <v>0</v>
      </c>
      <c r="D38">
        <v>5650000000</v>
      </c>
      <c r="E38" s="5">
        <v>0</v>
      </c>
      <c r="F38">
        <v>0</v>
      </c>
      <c r="G38" s="10">
        <v>0</v>
      </c>
      <c r="H38" s="10">
        <v>0</v>
      </c>
      <c r="I38" s="10">
        <v>1</v>
      </c>
      <c r="J38">
        <v>0</v>
      </c>
    </row>
    <row r="39" spans="1:10" x14ac:dyDescent="0.3">
      <c r="A39" s="69">
        <f>Calculations_Strains!A46</f>
        <v>13</v>
      </c>
      <c r="B39">
        <f t="array" ref="B39:D41">(Calculations_properties!Q44:S46)*(10^9)</f>
        <v>137124928023.6259</v>
      </c>
      <c r="C39">
        <v>2603866765.1079736</v>
      </c>
      <c r="D39">
        <v>0</v>
      </c>
      <c r="E39" s="5">
        <f t="array" ref="E39:E41">TRANSPOSE(Calculations_Strains!E46:G48)</f>
        <v>0</v>
      </c>
      <c r="F39">
        <f t="array" ref="F39:F41">MMULT(B39:D41,E39:E41)*10^(-6)</f>
        <v>0</v>
      </c>
      <c r="G39" s="10">
        <f t="array" ref="G39:I41">Calculations_properties!E44:G46</f>
        <v>1</v>
      </c>
      <c r="H39" s="10">
        <v>0</v>
      </c>
      <c r="I39" s="10">
        <v>0</v>
      </c>
      <c r="J39">
        <f t="array" ref="J39:J41">MMULT(G39:I41,F39:F41)</f>
        <v>0</v>
      </c>
    </row>
    <row r="40" spans="1:10" x14ac:dyDescent="0.3">
      <c r="A40" s="69"/>
      <c r="B40">
        <v>2603866765.1079736</v>
      </c>
      <c r="C40">
        <v>10849444854.616558</v>
      </c>
      <c r="D40">
        <v>0</v>
      </c>
      <c r="E40" s="5">
        <v>0</v>
      </c>
      <c r="F40">
        <v>0</v>
      </c>
      <c r="G40" s="10">
        <v>0</v>
      </c>
      <c r="H40" s="10">
        <v>1</v>
      </c>
      <c r="I40" s="10">
        <v>0</v>
      </c>
      <c r="J40">
        <v>0</v>
      </c>
    </row>
    <row r="41" spans="1:10" x14ac:dyDescent="0.3">
      <c r="A41" s="69"/>
      <c r="B41">
        <v>0</v>
      </c>
      <c r="C41">
        <v>0</v>
      </c>
      <c r="D41">
        <v>5650000000</v>
      </c>
      <c r="E41" s="5">
        <v>0</v>
      </c>
      <c r="F41">
        <v>0</v>
      </c>
      <c r="G41" s="10">
        <v>0</v>
      </c>
      <c r="H41" s="10">
        <v>0</v>
      </c>
      <c r="I41" s="10">
        <v>1</v>
      </c>
      <c r="J41">
        <v>0</v>
      </c>
    </row>
    <row r="42" spans="1:10" x14ac:dyDescent="0.3">
      <c r="A42" s="69">
        <f>Calculations_Strains!A49</f>
        <v>14</v>
      </c>
      <c r="B42">
        <f t="array" ref="B42:D44">(Calculations_properties!Q47:S49)*(10^9)</f>
        <v>137124928023.6259</v>
      </c>
      <c r="C42">
        <v>2603866765.1079736</v>
      </c>
      <c r="D42">
        <v>0</v>
      </c>
      <c r="E42" s="5">
        <f t="array" ref="E42:E44">TRANSPOSE(Calculations_Strains!E49:G51)</f>
        <v>0</v>
      </c>
      <c r="F42">
        <f t="array" ref="F42:F44">MMULT(B42:D44,E42:E44)*10^(-6)</f>
        <v>0</v>
      </c>
      <c r="G42" s="10">
        <f t="array" ref="G42:I44">Calculations_properties!E47:G49</f>
        <v>1</v>
      </c>
      <c r="H42" s="10">
        <v>0</v>
      </c>
      <c r="I42" s="10">
        <v>0</v>
      </c>
      <c r="J42">
        <f t="array" ref="J42:J44">MMULT(G42:I44,F42:F44)</f>
        <v>0</v>
      </c>
    </row>
    <row r="43" spans="1:10" x14ac:dyDescent="0.3">
      <c r="A43" s="69"/>
      <c r="B43">
        <v>2603866765.1079736</v>
      </c>
      <c r="C43">
        <v>10849444854.616558</v>
      </c>
      <c r="D43">
        <v>0</v>
      </c>
      <c r="E43" s="5">
        <v>0</v>
      </c>
      <c r="F43">
        <v>0</v>
      </c>
      <c r="G43" s="10">
        <v>0</v>
      </c>
      <c r="H43" s="10">
        <v>1</v>
      </c>
      <c r="I43" s="10">
        <v>0</v>
      </c>
      <c r="J43">
        <v>0</v>
      </c>
    </row>
    <row r="44" spans="1:10" x14ac:dyDescent="0.3">
      <c r="A44" s="69"/>
      <c r="B44">
        <v>0</v>
      </c>
      <c r="C44">
        <v>0</v>
      </c>
      <c r="D44">
        <v>5650000000</v>
      </c>
      <c r="E44" s="5">
        <v>0</v>
      </c>
      <c r="F44">
        <v>0</v>
      </c>
      <c r="G44" s="10">
        <v>0</v>
      </c>
      <c r="H44" s="10">
        <v>0</v>
      </c>
      <c r="I44" s="10">
        <v>1</v>
      </c>
      <c r="J44">
        <v>0</v>
      </c>
    </row>
    <row r="45" spans="1:10" x14ac:dyDescent="0.3">
      <c r="A45" s="69">
        <f>Calculations_Strains!A52</f>
        <v>15</v>
      </c>
      <c r="B45">
        <f t="array" ref="B45:D47">(Calculations_properties!Q50:S52)*(10^9)</f>
        <v>137124928023.6259</v>
      </c>
      <c r="C45">
        <v>2603866765.1079736</v>
      </c>
      <c r="D45">
        <v>0</v>
      </c>
      <c r="E45" s="5">
        <f t="array" ref="E45:E47">TRANSPOSE(Calculations_Strains!E52:G54)</f>
        <v>0</v>
      </c>
      <c r="F45">
        <f t="array" ref="F45:F47">MMULT(B45:D47,E45:E47)*10^(-6)</f>
        <v>0</v>
      </c>
      <c r="G45" s="10">
        <f t="array" ref="G45:I47">Calculations_properties!E50:G52</f>
        <v>1</v>
      </c>
      <c r="H45" s="10">
        <v>0</v>
      </c>
      <c r="I45" s="10">
        <v>0</v>
      </c>
      <c r="J45">
        <f t="array" ref="J45:J47">MMULT(G45:I47,F45:F47)</f>
        <v>0</v>
      </c>
    </row>
    <row r="46" spans="1:10" x14ac:dyDescent="0.3">
      <c r="A46" s="69"/>
      <c r="B46">
        <v>2603866765.1079736</v>
      </c>
      <c r="C46">
        <v>10849444854.616558</v>
      </c>
      <c r="D46">
        <v>0</v>
      </c>
      <c r="E46" s="5">
        <v>0</v>
      </c>
      <c r="F46">
        <v>0</v>
      </c>
      <c r="G46" s="10">
        <v>0</v>
      </c>
      <c r="H46" s="10">
        <v>1</v>
      </c>
      <c r="I46" s="10">
        <v>0</v>
      </c>
      <c r="J46">
        <v>0</v>
      </c>
    </row>
    <row r="47" spans="1:10" x14ac:dyDescent="0.3">
      <c r="A47" s="69"/>
      <c r="B47">
        <v>0</v>
      </c>
      <c r="C47">
        <v>0</v>
      </c>
      <c r="D47">
        <v>5650000000</v>
      </c>
      <c r="E47" s="5">
        <v>0</v>
      </c>
      <c r="F47">
        <v>0</v>
      </c>
      <c r="G47" s="10">
        <v>0</v>
      </c>
      <c r="H47" s="10">
        <v>0</v>
      </c>
      <c r="I47" s="10">
        <v>1</v>
      </c>
      <c r="J47">
        <v>0</v>
      </c>
    </row>
    <row r="48" spans="1:10" x14ac:dyDescent="0.3">
      <c r="A48" s="69">
        <f>Calculations_Strains!A55</f>
        <v>16</v>
      </c>
      <c r="B48">
        <f t="array" ref="B48:D50">(Calculations_properties!Q53:S55)*(10^9)</f>
        <v>137124928023.6259</v>
      </c>
      <c r="C48">
        <v>2603866765.1079736</v>
      </c>
      <c r="D48">
        <v>0</v>
      </c>
      <c r="E48" s="5">
        <f t="array" ref="E48:E50">TRANSPOSE(Calculations_Strains!E55:G57)</f>
        <v>0</v>
      </c>
      <c r="F48">
        <f t="array" ref="F48:F50">MMULT(B48:D50,E48:E50)*10^(-6)</f>
        <v>0</v>
      </c>
      <c r="G48" s="10">
        <f t="array" ref="G48:I50">Calculations_properties!E53:G55</f>
        <v>1</v>
      </c>
      <c r="H48" s="10">
        <v>0</v>
      </c>
      <c r="I48" s="10">
        <v>0</v>
      </c>
      <c r="J48">
        <f t="array" ref="J48:J50">MMULT(G48:I50,F48:F50)</f>
        <v>0</v>
      </c>
    </row>
    <row r="49" spans="1:10" x14ac:dyDescent="0.3">
      <c r="A49" s="69"/>
      <c r="B49">
        <v>2603866765.1079736</v>
      </c>
      <c r="C49">
        <v>10849444854.616558</v>
      </c>
      <c r="D49">
        <v>0</v>
      </c>
      <c r="E49" s="5">
        <v>0</v>
      </c>
      <c r="F49">
        <v>0</v>
      </c>
      <c r="G49" s="10">
        <v>0</v>
      </c>
      <c r="H49" s="10">
        <v>1</v>
      </c>
      <c r="I49" s="10">
        <v>0</v>
      </c>
      <c r="J49">
        <v>0</v>
      </c>
    </row>
    <row r="50" spans="1:10" x14ac:dyDescent="0.3">
      <c r="A50" s="69"/>
      <c r="B50">
        <v>0</v>
      </c>
      <c r="C50">
        <v>0</v>
      </c>
      <c r="D50">
        <v>5650000000</v>
      </c>
      <c r="E50" s="5">
        <v>0</v>
      </c>
      <c r="F50">
        <v>0</v>
      </c>
      <c r="G50" s="10">
        <v>0</v>
      </c>
      <c r="H50" s="10">
        <v>0</v>
      </c>
      <c r="I50" s="10">
        <v>1</v>
      </c>
      <c r="J50">
        <v>0</v>
      </c>
    </row>
    <row r="51" spans="1:10" x14ac:dyDescent="0.3">
      <c r="A51" s="69">
        <f>Calculations_Strains!A58</f>
        <v>17</v>
      </c>
      <c r="B51">
        <f t="array" ref="B51:D53">(Calculations_properties!Q56:S58)*(10^9)</f>
        <v>137124928023.6259</v>
      </c>
      <c r="C51">
        <v>2603866765.1079736</v>
      </c>
      <c r="D51">
        <v>0</v>
      </c>
      <c r="E51" s="5">
        <f t="array" ref="E51:E53">TRANSPOSE(Calculations_Strains!E58:G60)</f>
        <v>0</v>
      </c>
      <c r="F51">
        <f t="array" ref="F51:F53">MMULT(B51:D53,E51:E53)*10^(-6)</f>
        <v>0</v>
      </c>
      <c r="G51" s="10">
        <f t="array" ref="G51:I53">Calculations_properties!E56:G58</f>
        <v>1</v>
      </c>
      <c r="H51" s="10">
        <v>0</v>
      </c>
      <c r="I51" s="10">
        <v>0</v>
      </c>
      <c r="J51">
        <f t="array" ref="J51:J53">MMULT(G51:I53,F51:F53)</f>
        <v>0</v>
      </c>
    </row>
    <row r="52" spans="1:10" x14ac:dyDescent="0.3">
      <c r="A52" s="69"/>
      <c r="B52">
        <v>2603866765.1079736</v>
      </c>
      <c r="C52">
        <v>10849444854.616558</v>
      </c>
      <c r="D52">
        <v>0</v>
      </c>
      <c r="E52" s="5">
        <v>0</v>
      </c>
      <c r="F52">
        <v>0</v>
      </c>
      <c r="G52" s="10">
        <v>0</v>
      </c>
      <c r="H52" s="10">
        <v>1</v>
      </c>
      <c r="I52" s="10">
        <v>0</v>
      </c>
      <c r="J52">
        <v>0</v>
      </c>
    </row>
    <row r="53" spans="1:10" x14ac:dyDescent="0.3">
      <c r="A53" s="69"/>
      <c r="B53">
        <v>0</v>
      </c>
      <c r="C53">
        <v>0</v>
      </c>
      <c r="D53">
        <v>5650000000</v>
      </c>
      <c r="E53" s="5">
        <v>0</v>
      </c>
      <c r="F53">
        <v>0</v>
      </c>
      <c r="G53" s="10">
        <v>0</v>
      </c>
      <c r="H53" s="10">
        <v>0</v>
      </c>
      <c r="I53" s="10">
        <v>1</v>
      </c>
      <c r="J53">
        <v>0</v>
      </c>
    </row>
    <row r="54" spans="1:10" x14ac:dyDescent="0.3">
      <c r="A54" s="69">
        <f>Calculations_Strains!A61</f>
        <v>18</v>
      </c>
      <c r="B54">
        <f t="array" ref="B54:D56">(Calculations_properties!Q59:S61)*(10^9)</f>
        <v>137124928023.6259</v>
      </c>
      <c r="C54">
        <v>2603866765.1079736</v>
      </c>
      <c r="D54">
        <v>0</v>
      </c>
      <c r="E54" s="5">
        <f t="array" ref="E54:E56">TRANSPOSE(Calculations_Strains!E61:G63)</f>
        <v>0</v>
      </c>
      <c r="F54">
        <f t="array" ref="F54:F56">MMULT(B54:D56,E54:E56)*10^(-6)</f>
        <v>0</v>
      </c>
      <c r="G54" s="10">
        <f t="array" ref="G54:I56">Calculations_properties!E59:G61</f>
        <v>1</v>
      </c>
      <c r="H54" s="10">
        <v>0</v>
      </c>
      <c r="I54" s="10">
        <v>0</v>
      </c>
      <c r="J54">
        <f t="array" ref="J54:J56">MMULT(G54:I56,F54:F56)</f>
        <v>0</v>
      </c>
    </row>
    <row r="55" spans="1:10" x14ac:dyDescent="0.3">
      <c r="A55" s="69"/>
      <c r="B55">
        <v>2603866765.1079736</v>
      </c>
      <c r="C55">
        <v>10849444854.616558</v>
      </c>
      <c r="D55">
        <v>0</v>
      </c>
      <c r="E55" s="5">
        <v>0</v>
      </c>
      <c r="F55">
        <v>0</v>
      </c>
      <c r="G55" s="10">
        <v>0</v>
      </c>
      <c r="H55" s="10">
        <v>1</v>
      </c>
      <c r="I55" s="10">
        <v>0</v>
      </c>
      <c r="J55">
        <v>0</v>
      </c>
    </row>
    <row r="56" spans="1:10" x14ac:dyDescent="0.3">
      <c r="A56" s="69"/>
      <c r="B56">
        <v>0</v>
      </c>
      <c r="C56">
        <v>0</v>
      </c>
      <c r="D56">
        <v>5650000000</v>
      </c>
      <c r="E56" s="5">
        <v>0</v>
      </c>
      <c r="F56">
        <v>0</v>
      </c>
      <c r="G56" s="10">
        <v>0</v>
      </c>
      <c r="H56" s="10">
        <v>0</v>
      </c>
      <c r="I56" s="10">
        <v>1</v>
      </c>
      <c r="J56">
        <v>0</v>
      </c>
    </row>
    <row r="57" spans="1:10" x14ac:dyDescent="0.3">
      <c r="A57" s="69">
        <f>Calculations_Strains!A64</f>
        <v>19</v>
      </c>
      <c r="B57">
        <f t="array" ref="B57:D59">(Calculations_properties!Q62:S64)*(10^9)</f>
        <v>137124928023.6259</v>
      </c>
      <c r="C57">
        <v>2603866765.1079736</v>
      </c>
      <c r="D57">
        <v>0</v>
      </c>
      <c r="E57" s="5">
        <f t="array" ref="E57:E59">TRANSPOSE(Calculations_Strains!E64:G66)</f>
        <v>0</v>
      </c>
      <c r="F57">
        <f t="array" ref="F57:F59">MMULT(B57:D59,E57:E59)*10^(-6)</f>
        <v>0</v>
      </c>
      <c r="G57" s="10">
        <f t="array" ref="G57:I59">Calculations_properties!E62:G64</f>
        <v>1</v>
      </c>
      <c r="H57" s="10">
        <v>0</v>
      </c>
      <c r="I57" s="10">
        <v>0</v>
      </c>
      <c r="J57">
        <f t="array" ref="J57:J59">MMULT(G57:I59,F57:F59)</f>
        <v>0</v>
      </c>
    </row>
    <row r="58" spans="1:10" x14ac:dyDescent="0.3">
      <c r="A58" s="69"/>
      <c r="B58">
        <v>2603866765.1079736</v>
      </c>
      <c r="C58">
        <v>10849444854.616558</v>
      </c>
      <c r="D58">
        <v>0</v>
      </c>
      <c r="E58" s="5">
        <v>0</v>
      </c>
      <c r="F58">
        <v>0</v>
      </c>
      <c r="G58" s="10">
        <v>0</v>
      </c>
      <c r="H58" s="10">
        <v>1</v>
      </c>
      <c r="I58" s="10">
        <v>0</v>
      </c>
      <c r="J58">
        <v>0</v>
      </c>
    </row>
    <row r="59" spans="1:10" x14ac:dyDescent="0.3">
      <c r="A59" s="69"/>
      <c r="B59">
        <v>0</v>
      </c>
      <c r="C59">
        <v>0</v>
      </c>
      <c r="D59">
        <v>5650000000</v>
      </c>
      <c r="E59" s="5">
        <v>0</v>
      </c>
      <c r="F59">
        <v>0</v>
      </c>
      <c r="G59" s="10">
        <v>0</v>
      </c>
      <c r="H59" s="10">
        <v>0</v>
      </c>
      <c r="I59" s="10">
        <v>1</v>
      </c>
      <c r="J59">
        <v>0</v>
      </c>
    </row>
    <row r="60" spans="1:10" x14ac:dyDescent="0.3">
      <c r="A60" s="69">
        <f>Calculations_Strains!A67</f>
        <v>20</v>
      </c>
      <c r="B60">
        <f t="array" ref="B60:D62">(Calculations_properties!Q65:S67)*(10^9)</f>
        <v>137124928023.6259</v>
      </c>
      <c r="C60">
        <v>2603866765.1079736</v>
      </c>
      <c r="D60">
        <v>0</v>
      </c>
      <c r="E60" s="5">
        <f t="array" ref="E60:E62">TRANSPOSE(Calculations_Strains!E67:G69)</f>
        <v>0</v>
      </c>
      <c r="F60">
        <f t="array" ref="F60:F62">MMULT(B60:D62,E60:E62)*10^(-6)</f>
        <v>0</v>
      </c>
      <c r="G60" s="10">
        <f t="array" ref="G60:I62">Calculations_properties!E65:G67</f>
        <v>1</v>
      </c>
      <c r="H60" s="10">
        <v>0</v>
      </c>
      <c r="I60" s="10">
        <v>0</v>
      </c>
      <c r="J60">
        <f t="array" ref="J60:J62">MMULT(G60:I62,F60:F62)</f>
        <v>0</v>
      </c>
    </row>
    <row r="61" spans="1:10" x14ac:dyDescent="0.3">
      <c r="A61" s="69"/>
      <c r="B61">
        <v>2603866765.1079736</v>
      </c>
      <c r="C61">
        <v>10849444854.616558</v>
      </c>
      <c r="D61">
        <v>0</v>
      </c>
      <c r="E61" s="5">
        <v>0</v>
      </c>
      <c r="F61">
        <v>0</v>
      </c>
      <c r="G61" s="10">
        <v>0</v>
      </c>
      <c r="H61" s="10">
        <v>1</v>
      </c>
      <c r="I61" s="10">
        <v>0</v>
      </c>
      <c r="J61">
        <v>0</v>
      </c>
    </row>
    <row r="62" spans="1:10" x14ac:dyDescent="0.3">
      <c r="A62" s="69"/>
      <c r="B62">
        <v>0</v>
      </c>
      <c r="C62">
        <v>0</v>
      </c>
      <c r="D62">
        <v>5650000000</v>
      </c>
      <c r="E62" s="5">
        <v>0</v>
      </c>
      <c r="F62">
        <v>0</v>
      </c>
      <c r="G62" s="10">
        <v>0</v>
      </c>
      <c r="H62" s="10">
        <v>0</v>
      </c>
      <c r="I62" s="10">
        <v>1</v>
      </c>
      <c r="J62">
        <v>0</v>
      </c>
    </row>
    <row r="63" spans="1:10" x14ac:dyDescent="0.3">
      <c r="A63" s="69">
        <f>Calculations_Strains!A70</f>
        <v>21</v>
      </c>
      <c r="B63">
        <f t="array" ref="B63:D65">(Calculations_properties!Q68:S70)*(10^9)</f>
        <v>137124928023.6259</v>
      </c>
      <c r="C63">
        <v>2603866765.1079736</v>
      </c>
      <c r="D63">
        <v>0</v>
      </c>
      <c r="E63" s="5">
        <f t="array" ref="E63:E65">TRANSPOSE(Calculations_Strains!E70:G72)</f>
        <v>0</v>
      </c>
      <c r="F63">
        <f t="array" ref="F63:F65">MMULT(B63:D65,E63:E65)*10^(-6)</f>
        <v>0</v>
      </c>
      <c r="G63" s="10">
        <f t="array" ref="G63:I65">Calculations_properties!E68:G70</f>
        <v>1</v>
      </c>
      <c r="H63" s="10">
        <v>0</v>
      </c>
      <c r="I63" s="10">
        <v>0</v>
      </c>
      <c r="J63">
        <f t="array" ref="J63:J65">MMULT(G63:I65,F63:F65)</f>
        <v>0</v>
      </c>
    </row>
    <row r="64" spans="1:10" x14ac:dyDescent="0.3">
      <c r="A64" s="69"/>
      <c r="B64">
        <v>2603866765.1079736</v>
      </c>
      <c r="C64">
        <v>10849444854.616558</v>
      </c>
      <c r="D64">
        <v>0</v>
      </c>
      <c r="E64" s="5">
        <v>0</v>
      </c>
      <c r="F64">
        <v>0</v>
      </c>
      <c r="G64" s="10">
        <v>0</v>
      </c>
      <c r="H64" s="10">
        <v>1</v>
      </c>
      <c r="I64" s="10">
        <v>0</v>
      </c>
      <c r="J64">
        <v>0</v>
      </c>
    </row>
    <row r="65" spans="1:10" x14ac:dyDescent="0.3">
      <c r="A65" s="69"/>
      <c r="B65">
        <v>0</v>
      </c>
      <c r="C65">
        <v>0</v>
      </c>
      <c r="D65">
        <v>5650000000</v>
      </c>
      <c r="E65" s="5">
        <v>0</v>
      </c>
      <c r="F65">
        <v>0</v>
      </c>
      <c r="G65" s="10">
        <v>0</v>
      </c>
      <c r="H65" s="10">
        <v>0</v>
      </c>
      <c r="I65" s="10">
        <v>1</v>
      </c>
      <c r="J65">
        <v>0</v>
      </c>
    </row>
    <row r="66" spans="1:10" x14ac:dyDescent="0.3">
      <c r="A66" s="69">
        <f>Calculations_Strains!A73</f>
        <v>22</v>
      </c>
      <c r="B66">
        <f t="array" ref="B66:D68">(Calculations_properties!Q71:S73)*(10^9)</f>
        <v>137124928023.6259</v>
      </c>
      <c r="C66">
        <v>2603866765.1079736</v>
      </c>
      <c r="D66">
        <v>0</v>
      </c>
      <c r="E66" s="5">
        <f t="array" ref="E66:E68">TRANSPOSE(Calculations_Strains!E73:G75)</f>
        <v>0</v>
      </c>
      <c r="F66">
        <f t="array" ref="F66:F68">MMULT(B66:D68,E66:E68)*10^(-6)</f>
        <v>0</v>
      </c>
      <c r="G66" s="10">
        <f t="array" ref="G66:I68">Calculations_properties!E71:G73</f>
        <v>1</v>
      </c>
      <c r="H66" s="10">
        <v>0</v>
      </c>
      <c r="I66" s="10">
        <v>0</v>
      </c>
      <c r="J66">
        <f t="array" ref="J66:J68">MMULT(G66:I68,F66:F68)</f>
        <v>0</v>
      </c>
    </row>
    <row r="67" spans="1:10" x14ac:dyDescent="0.3">
      <c r="A67" s="69"/>
      <c r="B67">
        <v>2603866765.1079736</v>
      </c>
      <c r="C67">
        <v>10849444854.616558</v>
      </c>
      <c r="D67">
        <v>0</v>
      </c>
      <c r="E67" s="5">
        <v>0</v>
      </c>
      <c r="F67">
        <v>0</v>
      </c>
      <c r="G67" s="10">
        <v>0</v>
      </c>
      <c r="H67" s="10">
        <v>1</v>
      </c>
      <c r="I67" s="10">
        <v>0</v>
      </c>
      <c r="J67">
        <v>0</v>
      </c>
    </row>
    <row r="68" spans="1:10" x14ac:dyDescent="0.3">
      <c r="A68" s="69"/>
      <c r="B68">
        <v>0</v>
      </c>
      <c r="C68">
        <v>0</v>
      </c>
      <c r="D68">
        <v>5650000000</v>
      </c>
      <c r="E68" s="5">
        <v>0</v>
      </c>
      <c r="F68">
        <v>0</v>
      </c>
      <c r="G68" s="10">
        <v>0</v>
      </c>
      <c r="H68" s="10">
        <v>0</v>
      </c>
      <c r="I68" s="10">
        <v>1</v>
      </c>
      <c r="J68">
        <v>0</v>
      </c>
    </row>
    <row r="69" spans="1:10" x14ac:dyDescent="0.3">
      <c r="A69" s="69">
        <f>Calculations_Strains!A76</f>
        <v>23</v>
      </c>
      <c r="B69">
        <f t="array" ref="B69:D71">(Calculations_properties!Q74:S76)*(10^9)</f>
        <v>137124928023.6259</v>
      </c>
      <c r="C69">
        <v>2603866765.1079736</v>
      </c>
      <c r="D69">
        <v>0</v>
      </c>
      <c r="E69" s="5">
        <f t="array" ref="E69:E71">TRANSPOSE(Calculations_Strains!E76:G78)</f>
        <v>0</v>
      </c>
      <c r="F69">
        <f t="array" ref="F69:F71">MMULT(B69:D71,E69:E71)*10^(-6)</f>
        <v>0</v>
      </c>
      <c r="G69" s="10">
        <f t="array" ref="G69:I71">Calculations_properties!E74:G76</f>
        <v>1</v>
      </c>
      <c r="H69" s="10">
        <v>0</v>
      </c>
      <c r="I69" s="10">
        <v>0</v>
      </c>
      <c r="J69">
        <f t="array" ref="J69:J71">MMULT(G69:I71,F69:F71)</f>
        <v>0</v>
      </c>
    </row>
    <row r="70" spans="1:10" x14ac:dyDescent="0.3">
      <c r="A70" s="69"/>
      <c r="B70">
        <v>2603866765.1079736</v>
      </c>
      <c r="C70">
        <v>10849444854.616558</v>
      </c>
      <c r="D70">
        <v>0</v>
      </c>
      <c r="E70" s="5">
        <v>0</v>
      </c>
      <c r="F70">
        <v>0</v>
      </c>
      <c r="G70" s="10">
        <v>0</v>
      </c>
      <c r="H70" s="10">
        <v>1</v>
      </c>
      <c r="I70" s="10">
        <v>0</v>
      </c>
      <c r="J70">
        <v>0</v>
      </c>
    </row>
    <row r="71" spans="1:10" x14ac:dyDescent="0.3">
      <c r="A71" s="69"/>
      <c r="B71">
        <v>0</v>
      </c>
      <c r="C71">
        <v>0</v>
      </c>
      <c r="D71">
        <v>5650000000</v>
      </c>
      <c r="E71" s="5">
        <v>0</v>
      </c>
      <c r="F71">
        <v>0</v>
      </c>
      <c r="G71" s="10">
        <v>0</v>
      </c>
      <c r="H71" s="10">
        <v>0</v>
      </c>
      <c r="I71" s="10">
        <v>1</v>
      </c>
      <c r="J71">
        <v>0</v>
      </c>
    </row>
    <row r="72" spans="1:10" x14ac:dyDescent="0.3">
      <c r="A72" s="69">
        <f>Calculations_Strains!A79</f>
        <v>24</v>
      </c>
      <c r="B72">
        <f t="array" ref="B72:D74">(Calculations_properties!Q77:S79)*(10^9)</f>
        <v>137124928023.6259</v>
      </c>
      <c r="C72">
        <v>2603866765.1079736</v>
      </c>
      <c r="D72">
        <v>0</v>
      </c>
      <c r="E72" s="5">
        <f t="array" ref="E72:E74">TRANSPOSE(Calculations_Strains!E79:G81)</f>
        <v>0</v>
      </c>
      <c r="F72">
        <f t="array" ref="F72:F74">MMULT(B72:D74,E72:E74)*10^(-6)</f>
        <v>0</v>
      </c>
      <c r="G72" s="10">
        <f t="array" ref="G72:I74">Calculations_properties!E77:G79</f>
        <v>1</v>
      </c>
      <c r="H72" s="10">
        <v>0</v>
      </c>
      <c r="I72" s="10">
        <v>0</v>
      </c>
      <c r="J72">
        <f t="array" ref="J72:J74">MMULT(G72:I74,F72:F74)</f>
        <v>0</v>
      </c>
    </row>
    <row r="73" spans="1:10" x14ac:dyDescent="0.3">
      <c r="A73" s="69"/>
      <c r="B73">
        <v>2603866765.1079736</v>
      </c>
      <c r="C73">
        <v>10849444854.616558</v>
      </c>
      <c r="D73">
        <v>0</v>
      </c>
      <c r="E73" s="5">
        <v>0</v>
      </c>
      <c r="F73">
        <v>0</v>
      </c>
      <c r="G73" s="10">
        <v>0</v>
      </c>
      <c r="H73" s="10">
        <v>1</v>
      </c>
      <c r="I73" s="10">
        <v>0</v>
      </c>
      <c r="J73">
        <v>0</v>
      </c>
    </row>
    <row r="74" spans="1:10" x14ac:dyDescent="0.3">
      <c r="A74" s="69"/>
      <c r="B74">
        <v>0</v>
      </c>
      <c r="C74">
        <v>0</v>
      </c>
      <c r="D74">
        <v>5650000000</v>
      </c>
      <c r="E74" s="5">
        <v>0</v>
      </c>
      <c r="F74">
        <v>0</v>
      </c>
      <c r="G74" s="10">
        <v>0</v>
      </c>
      <c r="H74" s="10">
        <v>0</v>
      </c>
      <c r="I74" s="10">
        <v>1</v>
      </c>
      <c r="J74">
        <v>0</v>
      </c>
    </row>
    <row r="75" spans="1:10" x14ac:dyDescent="0.3">
      <c r="A75" s="69">
        <f>Calculations_Strains!A82</f>
        <v>25</v>
      </c>
      <c r="B75">
        <f t="array" ref="B75:D77">(Calculations_properties!Q80:S82)*(10^9)</f>
        <v>137124928023.6259</v>
      </c>
      <c r="C75">
        <v>2603866765.1079736</v>
      </c>
      <c r="D75">
        <v>0</v>
      </c>
      <c r="E75" s="5">
        <f t="array" ref="E75:E77">TRANSPOSE(Calculations_Strains!E82:G84)</f>
        <v>0</v>
      </c>
      <c r="F75">
        <f t="array" ref="F75:F77">MMULT(B75:D77,E75:E77)*10^(-6)</f>
        <v>0</v>
      </c>
      <c r="G75" s="10">
        <f t="array" ref="G75:I77">Calculations_properties!E80:G82</f>
        <v>1</v>
      </c>
      <c r="H75" s="10">
        <v>0</v>
      </c>
      <c r="I75" s="10">
        <v>0</v>
      </c>
      <c r="J75">
        <f t="array" ref="J75:J77">MMULT(G75:I77,F75:F77)</f>
        <v>0</v>
      </c>
    </row>
    <row r="76" spans="1:10" x14ac:dyDescent="0.3">
      <c r="A76" s="69"/>
      <c r="B76">
        <v>2603866765.1079736</v>
      </c>
      <c r="C76">
        <v>10849444854.616558</v>
      </c>
      <c r="D76">
        <v>0</v>
      </c>
      <c r="E76" s="5">
        <v>0</v>
      </c>
      <c r="F76">
        <v>0</v>
      </c>
      <c r="G76" s="10">
        <v>0</v>
      </c>
      <c r="H76" s="10">
        <v>1</v>
      </c>
      <c r="I76" s="10">
        <v>0</v>
      </c>
      <c r="J76">
        <v>0</v>
      </c>
    </row>
    <row r="77" spans="1:10" x14ac:dyDescent="0.3">
      <c r="A77" s="69"/>
      <c r="B77">
        <v>0</v>
      </c>
      <c r="C77">
        <v>0</v>
      </c>
      <c r="D77">
        <v>5650000000</v>
      </c>
      <c r="E77" s="5">
        <v>0</v>
      </c>
      <c r="F77">
        <v>0</v>
      </c>
      <c r="G77" s="10">
        <v>0</v>
      </c>
      <c r="H77" s="10">
        <v>0</v>
      </c>
      <c r="I77" s="10">
        <v>1</v>
      </c>
      <c r="J77">
        <v>0</v>
      </c>
    </row>
  </sheetData>
  <mergeCells count="30">
    <mergeCell ref="A15:A17"/>
    <mergeCell ref="A3:A5"/>
    <mergeCell ref="B2:D2"/>
    <mergeCell ref="A6:A8"/>
    <mergeCell ref="A9:A11"/>
    <mergeCell ref="A12:A14"/>
    <mergeCell ref="A48:A50"/>
    <mergeCell ref="A51:A53"/>
    <mergeCell ref="A18:A20"/>
    <mergeCell ref="A21:A23"/>
    <mergeCell ref="A24:A26"/>
    <mergeCell ref="A27:A29"/>
    <mergeCell ref="A30:A32"/>
    <mergeCell ref="A33:A35"/>
    <mergeCell ref="A72:A74"/>
    <mergeCell ref="A75:A77"/>
    <mergeCell ref="A1:A2"/>
    <mergeCell ref="B1:F1"/>
    <mergeCell ref="G1:J1"/>
    <mergeCell ref="G2:I2"/>
    <mergeCell ref="A54:A56"/>
    <mergeCell ref="A57:A59"/>
    <mergeCell ref="A60:A62"/>
    <mergeCell ref="A63:A65"/>
    <mergeCell ref="A66:A68"/>
    <mergeCell ref="A69:A71"/>
    <mergeCell ref="A36:A38"/>
    <mergeCell ref="A39:A41"/>
    <mergeCell ref="A42:A44"/>
    <mergeCell ref="A45:A4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D2ED-B1BD-4FD2-8082-E63A9773D46E}">
  <dimension ref="A1:P27"/>
  <sheetViews>
    <sheetView workbookViewId="0">
      <selection activeCell="L20" sqref="L20"/>
    </sheetView>
  </sheetViews>
  <sheetFormatPr defaultRowHeight="14.4" x14ac:dyDescent="0.3"/>
  <cols>
    <col min="5" max="5" width="11" bestFit="1" customWidth="1"/>
    <col min="7" max="7" width="12.6640625" bestFit="1" customWidth="1"/>
    <col min="15" max="15" width="12.6640625" bestFit="1" customWidth="1"/>
  </cols>
  <sheetData>
    <row r="1" spans="1:16" ht="15.6" customHeight="1" x14ac:dyDescent="0.3">
      <c r="A1" s="74" t="s">
        <v>14</v>
      </c>
      <c r="B1" s="74" t="s">
        <v>51</v>
      </c>
      <c r="C1" s="74" t="s">
        <v>52</v>
      </c>
      <c r="D1" s="74" t="s">
        <v>53</v>
      </c>
      <c r="E1" s="68" t="s">
        <v>56</v>
      </c>
      <c r="F1" s="68"/>
      <c r="G1" s="4" t="s">
        <v>70</v>
      </c>
      <c r="H1" s="4"/>
      <c r="I1" s="4"/>
      <c r="J1" s="4"/>
      <c r="K1" s="4"/>
      <c r="L1" s="4"/>
      <c r="M1" s="4"/>
    </row>
    <row r="2" spans="1:16" ht="15.6" x14ac:dyDescent="0.35">
      <c r="A2" s="74"/>
      <c r="B2" s="74"/>
      <c r="C2" s="74"/>
      <c r="D2" s="74"/>
      <c r="E2" s="3" t="s">
        <v>83</v>
      </c>
      <c r="F2" s="3" t="s">
        <v>82</v>
      </c>
      <c r="G2" s="4" t="s">
        <v>83</v>
      </c>
      <c r="H2" t="s">
        <v>79</v>
      </c>
      <c r="I2" t="s">
        <v>80</v>
      </c>
      <c r="J2" s="9" t="s">
        <v>81</v>
      </c>
      <c r="K2" s="3" t="s">
        <v>82</v>
      </c>
    </row>
    <row r="3" spans="1:16" x14ac:dyDescent="0.3">
      <c r="A3">
        <f>1</f>
        <v>1</v>
      </c>
      <c r="B3">
        <f t="array" ref="B3:D3">TRANSPOSE('Calculations Stress'!J3:J5)</f>
        <v>0.31738969381003984</v>
      </c>
      <c r="C3">
        <v>-1.4873998726838381E-3</v>
      </c>
      <c r="D3">
        <v>9.7048707131278875E-17</v>
      </c>
      <c r="E3">
        <f>((B3/Input!$C$18)^2)+((C3/Input!$D$18)^2)-((B3*C3)/(Input!$C$18)^2)+((D3/Input!$G$18)^2)</f>
        <v>4.6364192044729678E-8</v>
      </c>
      <c r="F3">
        <f>IF(Failure_Theories!E3=0,0,1/(Failure_Theories!E3^0.5))</f>
        <v>4644.1758093414292</v>
      </c>
      <c r="G3">
        <f>($O$3*B3)+($O$5*C3)*($O$4*B3*B3)+($O$6*C3*C3)+($O$7*D3*D3)+(2*$O$8*B3*C3)</f>
        <v>3.3961590819905407E-9</v>
      </c>
      <c r="H3">
        <f>($O$4*B3*B3)+($O$6*C3*C3)+($O$7*D3*D3)+(2*$O$8*B3*C3)</f>
        <v>4.8169205538545522E-8</v>
      </c>
      <c r="I3">
        <f>($O$3*B3)+($O$5*C3)</f>
        <v>-3.1138655871226693E-5</v>
      </c>
      <c r="J3">
        <f>-1</f>
        <v>-1</v>
      </c>
      <c r="K3">
        <f>IF(B3=0,0,(-I3+(((I3^2)-(4*H3*J3))^0.5))/(2*H3))</f>
        <v>4891.0026431122933</v>
      </c>
      <c r="N3" s="1" t="s">
        <v>71</v>
      </c>
      <c r="O3">
        <f>(1/(Input!C18*10^6))-(1/(Input!E18*10^6))</f>
        <v>0</v>
      </c>
    </row>
    <row r="4" spans="1:16" x14ac:dyDescent="0.3">
      <c r="A4">
        <f>A3+1</f>
        <v>2</v>
      </c>
      <c r="B4">
        <f t="array" ref="B4:D4">TRANSPOSE('Calculations Stress'!J6:J8)</f>
        <v>0.11402179900841883</v>
      </c>
      <c r="C4">
        <v>1.0978200991579146E-2</v>
      </c>
      <c r="D4">
        <v>-1.7083252167049534E-2</v>
      </c>
      <c r="E4">
        <f>(B4/Input!$C$18)^2+(Failure_Theories!C4/Input!$D$18)^2-((Failure_Theories!B4*C4)/(Input!$C$18)^2)+(Failure_Theories!D4/Input!$G$18)^2</f>
        <v>1.436610817868375E-7</v>
      </c>
      <c r="F4">
        <f>IF(Failure_Theories!E4=0,0,1/(Failure_Theories!E4^0.5))</f>
        <v>2638.3380069416849</v>
      </c>
      <c r="G4">
        <f t="shared" ref="G4:G10" si="0">($O$3*B4)+($O$5*C4)*($O$4*B4*B4)+($O$6*C4*C4)+($O$7*D4*D4)+(2*$O$8*B4*C4)</f>
        <v>6.6950433462898314E-8</v>
      </c>
      <c r="H4">
        <f t="shared" ref="H4:H27" si="1">($O$4*B4*B4)+($O$6*C4*C4)+($O$7*D4*D4)+(2*$O$8*B4*C4)</f>
        <v>7.2727314644918023E-8</v>
      </c>
      <c r="I4">
        <f t="shared" ref="I4:I27" si="2">($O$3*B4)+($O$5*C4)</f>
        <v>2.2982819149037643E-4</v>
      </c>
      <c r="J4">
        <f t="shared" ref="J4:J27" si="3">-1</f>
        <v>-1</v>
      </c>
      <c r="K4">
        <f t="shared" ref="K4:K27" si="4">IF(B4=0,0,(-I4+(((I4^2)-(4*H4*J4))^0.5))/(2*H4))</f>
        <v>2450.6400545844799</v>
      </c>
      <c r="N4" s="1" t="s">
        <v>72</v>
      </c>
      <c r="O4">
        <f>1/(Input!C18*Input!E18)</f>
        <v>4.4444444444444444E-7</v>
      </c>
    </row>
    <row r="5" spans="1:16" x14ac:dyDescent="0.3">
      <c r="A5">
        <f t="shared" ref="A5:A27" si="5">A4+1</f>
        <v>3</v>
      </c>
      <c r="B5">
        <f t="array" ref="B5:D5">TRANSPOSE('Calculations Stress'!J9:J11)</f>
        <v>0.11402179900841852</v>
      </c>
      <c r="C5">
        <v>1.0978200991579312E-2</v>
      </c>
      <c r="D5">
        <v>1.7083252167049836E-2</v>
      </c>
      <c r="E5">
        <f>(B5/Input!$C$18)^2+(Failure_Theories!C5/Input!$D$18)^2-((Failure_Theories!B5*C5)/(Input!$C$18)^2)+(Failure_Theories!D5/Input!$G$18)^2</f>
        <v>1.43661081786842E-7</v>
      </c>
      <c r="F5">
        <f>IF(Failure_Theories!E5=0,0,1/(Failure_Theories!E5^0.5))</f>
        <v>2638.3380069416439</v>
      </c>
      <c r="G5">
        <f t="shared" si="0"/>
        <v>6.6950433462900815E-8</v>
      </c>
      <c r="H5">
        <f t="shared" si="1"/>
        <v>7.2727314644920497E-8</v>
      </c>
      <c r="I5">
        <f t="shared" si="2"/>
        <v>2.298281914903799E-4</v>
      </c>
      <c r="J5">
        <f t="shared" si="3"/>
        <v>-1</v>
      </c>
      <c r="K5">
        <f t="shared" si="4"/>
        <v>2450.6400545844403</v>
      </c>
      <c r="N5" s="1" t="s">
        <v>73</v>
      </c>
      <c r="O5">
        <f>(1/(Input!D18))-(1/(Input!F18))</f>
        <v>2.0934959349593496E-2</v>
      </c>
    </row>
    <row r="6" spans="1:16" x14ac:dyDescent="0.3">
      <c r="A6">
        <f t="shared" si="5"/>
        <v>4</v>
      </c>
      <c r="B6">
        <f t="array" ref="B6:D6">TRANSPOSE('Calculations Stress'!J12:J14)</f>
        <v>-8.934609579321387E-2</v>
      </c>
      <c r="C6">
        <v>2.3443801855843008E-2</v>
      </c>
      <c r="D6">
        <v>-1.6246613753870027E-17</v>
      </c>
      <c r="E6">
        <f>(B6/Input!$C$18)^2+(Failure_Theories!C6/Input!$D$18)^2-((Failure_Theories!B6*C6)/(Input!$C$18)^2)+(Failure_Theories!D6/Input!$G$18)^2</f>
        <v>3.4798621985439946E-7</v>
      </c>
      <c r="F6">
        <f>IF(Failure_Theories!E6=0,0,1/(Failure_Theories!E6^0.5))</f>
        <v>1695.192322598411</v>
      </c>
      <c r="G6">
        <f t="shared" si="0"/>
        <v>6.993375606157294E-8</v>
      </c>
      <c r="H6">
        <f t="shared" si="1"/>
        <v>7.3479892484570885E-8</v>
      </c>
      <c r="I6">
        <f t="shared" si="2"/>
        <v>4.9079503885199793E-4</v>
      </c>
      <c r="J6">
        <f t="shared" si="3"/>
        <v>-1</v>
      </c>
      <c r="K6">
        <f t="shared" si="4"/>
        <v>1636.5342530064947</v>
      </c>
      <c r="N6" s="1" t="s">
        <v>74</v>
      </c>
      <c r="O6">
        <f>1/(Input!D18*Input!F18)</f>
        <v>1.016260162601626E-4</v>
      </c>
    </row>
    <row r="7" spans="1:16" x14ac:dyDescent="0.3">
      <c r="A7">
        <f t="shared" si="5"/>
        <v>5</v>
      </c>
      <c r="B7">
        <f t="array" ref="B7:D7">TRANSPOSE('Calculations Stress'!J15:J17)</f>
        <v>-8.9346095793216479E-2</v>
      </c>
      <c r="C7">
        <v>2.344380185584333E-2</v>
      </c>
      <c r="D7">
        <v>1.1385068038508747E-17</v>
      </c>
      <c r="E7">
        <f>(B7/Input!$C$18)^2+(Failure_Theories!C7/Input!$D$18)^2-((Failure_Theories!B7*C7)/(Input!$C$18)^2)+(Failure_Theories!D7/Input!$G$18)^2</f>
        <v>3.4798621985440926E-7</v>
      </c>
      <c r="F7">
        <f>IF(Failure_Theories!E7=0,0,1/(Failure_Theories!E7^0.5))</f>
        <v>1695.1923225983869</v>
      </c>
      <c r="G7">
        <f t="shared" si="0"/>
        <v>6.9933756061575098E-8</v>
      </c>
      <c r="H7">
        <f t="shared" si="1"/>
        <v>7.3479892484573241E-8</v>
      </c>
      <c r="I7">
        <f t="shared" si="2"/>
        <v>4.9079503885200465E-4</v>
      </c>
      <c r="J7">
        <f t="shared" si="3"/>
        <v>-1</v>
      </c>
      <c r="K7">
        <f t="shared" si="4"/>
        <v>1636.5342530064711</v>
      </c>
      <c r="N7" s="1" t="s">
        <v>75</v>
      </c>
      <c r="O7">
        <f>1/(Input!G18*Input!G18)</f>
        <v>2.1626297577854672E-4</v>
      </c>
    </row>
    <row r="8" spans="1:16" x14ac:dyDescent="0.3">
      <c r="A8">
        <f t="shared" si="5"/>
        <v>6</v>
      </c>
      <c r="B8">
        <f t="array" ref="B8:D8">TRANSPOSE('Calculations Stress'!J18:J20)</f>
        <v>0.11402179900842263</v>
      </c>
      <c r="C8">
        <v>1.0978200991579541E-2</v>
      </c>
      <c r="D8">
        <v>1.7083252167050762E-2</v>
      </c>
      <c r="E8">
        <f>(B8/Input!$C$18)^2+(Failure_Theories!C8/Input!$D$18)^2-((Failure_Theories!B8*C8)/(Input!$C$18)^2)+(Failure_Theories!D8/Input!$G$18)^2</f>
        <v>1.4366108178685238E-7</v>
      </c>
      <c r="F8">
        <f>IF(Failure_Theories!E8=0,0,1/(Failure_Theories!E8^0.5))</f>
        <v>2638.3380069415484</v>
      </c>
      <c r="G8">
        <f t="shared" si="0"/>
        <v>6.6950433462907684E-8</v>
      </c>
      <c r="H8">
        <f t="shared" si="1"/>
        <v>7.2727314644927777E-8</v>
      </c>
      <c r="I8">
        <f t="shared" si="2"/>
        <v>2.298281914903847E-4</v>
      </c>
      <c r="J8">
        <f t="shared" si="3"/>
        <v>-1</v>
      </c>
      <c r="K8">
        <f t="shared" si="4"/>
        <v>2450.6400545843458</v>
      </c>
      <c r="N8" s="1" t="s">
        <v>76</v>
      </c>
      <c r="O8">
        <f>-0.5*((O4*O6)^0.5)</f>
        <v>-3.3603243272729658E-6</v>
      </c>
    </row>
    <row r="9" spans="1:16" x14ac:dyDescent="0.3">
      <c r="A9">
        <f t="shared" si="5"/>
        <v>7</v>
      </c>
      <c r="B9">
        <f t="array" ref="B9:D9">TRANSPOSE('Calculations Stress'!J21:J23)</f>
        <v>0.11402179900842233</v>
      </c>
      <c r="C9">
        <v>1.0978200991579735E-2</v>
      </c>
      <c r="D9">
        <v>-1.7083252167051081E-2</v>
      </c>
      <c r="E9">
        <f>(B9/Input!$C$18)^2+(Failure_Theories!C9/Input!$D$18)^2-((Failure_Theories!B9*C9)/(Input!$C$18)^2)+(Failure_Theories!D9/Input!$G$18)^2</f>
        <v>1.4366108178685735E-7</v>
      </c>
      <c r="F9">
        <f>IF(Failure_Theories!E9=0,0,1/(Failure_Theories!E9^0.5))</f>
        <v>2638.3380069415025</v>
      </c>
      <c r="G9">
        <f t="shared" si="0"/>
        <v>6.6950433462910344E-8</v>
      </c>
      <c r="H9">
        <f t="shared" si="1"/>
        <v>7.2727314644930424E-8</v>
      </c>
      <c r="I9">
        <f t="shared" si="2"/>
        <v>2.2982819149038877E-4</v>
      </c>
      <c r="J9">
        <f t="shared" si="3"/>
        <v>-1</v>
      </c>
      <c r="K9">
        <f t="shared" si="4"/>
        <v>2450.6400545843017</v>
      </c>
    </row>
    <row r="10" spans="1:16" x14ac:dyDescent="0.3">
      <c r="A10">
        <f t="shared" si="5"/>
        <v>8</v>
      </c>
      <c r="B10">
        <f t="array" ref="B10:D10">TRANSPOSE('Calculations Stress'!J24:J26)</f>
        <v>0.31738969381007265</v>
      </c>
      <c r="C10">
        <v>-1.4873998726847148E-3</v>
      </c>
      <c r="D10">
        <v>-9.6373065415372791E-17</v>
      </c>
      <c r="E10">
        <f>(B10/Input!$C$18)^2+(Failure_Theories!C10/Input!$D$18)^2-((Failure_Theories!B10*C10)/(Input!$C$18)^2)+(Failure_Theories!D10/Input!$G$18)^2</f>
        <v>4.636419204474071E-8</v>
      </c>
      <c r="F10">
        <f>IF(Failure_Theories!E10=0,0,1/(Failure_Theories!E10^0.5))</f>
        <v>4644.1758093408762</v>
      </c>
      <c r="G10">
        <f t="shared" si="0"/>
        <v>3.3961590819930028E-9</v>
      </c>
      <c r="H10">
        <f t="shared" si="1"/>
        <v>4.8169205538557241E-8</v>
      </c>
      <c r="I10">
        <f t="shared" si="2"/>
        <v>-3.1138655871245043E-5</v>
      </c>
      <c r="J10">
        <f t="shared" si="3"/>
        <v>-1</v>
      </c>
      <c r="K10">
        <f t="shared" si="4"/>
        <v>4891.0026431118613</v>
      </c>
    </row>
    <row r="11" spans="1:16" x14ac:dyDescent="0.3">
      <c r="A11">
        <f t="shared" si="5"/>
        <v>9</v>
      </c>
      <c r="B11">
        <f t="array" ref="B11:D11">TRANSPOSE('Calculations Stress'!J27:J29)</f>
        <v>0</v>
      </c>
      <c r="C11">
        <v>0</v>
      </c>
      <c r="D11">
        <v>0</v>
      </c>
      <c r="E11">
        <f>(B11/Input!$C$18)^2+(Failure_Theories!C11/Input!$D$18)^2-((Failure_Theories!B11*C11)/(Input!$C$18)^2)+(Failure_Theories!D11/Input!$G$18)^2</f>
        <v>0</v>
      </c>
      <c r="F11">
        <f>IF(Failure_Theories!E11=0,0,1/(Failure_Theories!E11^0.5))</f>
        <v>0</v>
      </c>
      <c r="G11">
        <f t="shared" ref="G11:G27" si="6">($O$3*B11)+($O$5*C11)*($O$4*B11*B11)+($O$6*C11*C11)+($O$7*D11)+(2*$O$8*B11*C11)</f>
        <v>0</v>
      </c>
      <c r="H11">
        <f t="shared" si="1"/>
        <v>0</v>
      </c>
      <c r="I11">
        <f t="shared" si="2"/>
        <v>0</v>
      </c>
      <c r="J11">
        <f t="shared" si="3"/>
        <v>-1</v>
      </c>
      <c r="K11">
        <f t="shared" si="4"/>
        <v>0</v>
      </c>
    </row>
    <row r="12" spans="1:16" x14ac:dyDescent="0.3">
      <c r="A12">
        <f t="shared" si="5"/>
        <v>10</v>
      </c>
      <c r="B12">
        <f t="array" ref="B12:D12">TRANSPOSE('Calculations Stress'!J30:J32)</f>
        <v>0</v>
      </c>
      <c r="C12">
        <v>0</v>
      </c>
      <c r="D12">
        <v>0</v>
      </c>
      <c r="E12">
        <f>(B12/Input!$C$18)^2+(Failure_Theories!C12/Input!$D$18)^2-((Failure_Theories!B12*C12)/(Input!$C$18)^2)+(Failure_Theories!D12/Input!$G$18)^2</f>
        <v>0</v>
      </c>
      <c r="F12">
        <f>IF(Failure_Theories!E12=0,0,1/(Failure_Theories!E12^0.5))</f>
        <v>0</v>
      </c>
      <c r="G12">
        <f t="shared" si="6"/>
        <v>0</v>
      </c>
      <c r="H12">
        <f t="shared" si="1"/>
        <v>0</v>
      </c>
      <c r="I12">
        <f t="shared" si="2"/>
        <v>0</v>
      </c>
      <c r="J12">
        <f t="shared" si="3"/>
        <v>-1</v>
      </c>
      <c r="K12">
        <f t="shared" si="4"/>
        <v>0</v>
      </c>
    </row>
    <row r="13" spans="1:16" x14ac:dyDescent="0.3">
      <c r="A13">
        <f t="shared" si="5"/>
        <v>11</v>
      </c>
      <c r="B13">
        <f t="array" ref="B13:D13">TRANSPOSE('Calculations Stress'!J33:J35)</f>
        <v>0</v>
      </c>
      <c r="C13">
        <v>0</v>
      </c>
      <c r="D13">
        <v>0</v>
      </c>
      <c r="E13">
        <f>(B13/Input!$C$18)^2+(Failure_Theories!C13/Input!$D$18)^2-((Failure_Theories!B13*C13)/(Input!$C$18)^2)+(Failure_Theories!D13/Input!$G$18)^2</f>
        <v>0</v>
      </c>
      <c r="F13">
        <f>IF(Failure_Theories!E13=0,0,1/(Failure_Theories!E13^0.5))</f>
        <v>0</v>
      </c>
      <c r="G13">
        <f t="shared" si="6"/>
        <v>0</v>
      </c>
      <c r="H13">
        <f t="shared" si="1"/>
        <v>0</v>
      </c>
      <c r="I13">
        <f t="shared" si="2"/>
        <v>0</v>
      </c>
      <c r="J13">
        <f t="shared" si="3"/>
        <v>-1</v>
      </c>
      <c r="K13">
        <f t="shared" si="4"/>
        <v>0</v>
      </c>
      <c r="M13" s="4"/>
      <c r="N13" s="4"/>
      <c r="O13" s="4"/>
      <c r="P13" s="4"/>
    </row>
    <row r="14" spans="1:16" x14ac:dyDescent="0.3">
      <c r="A14">
        <f t="shared" si="5"/>
        <v>12</v>
      </c>
      <c r="B14">
        <f t="array" ref="B14:D14">TRANSPOSE('Calculations Stress'!J36:J38)</f>
        <v>0</v>
      </c>
      <c r="C14">
        <v>0</v>
      </c>
      <c r="D14">
        <v>0</v>
      </c>
      <c r="E14">
        <f>(B14/Input!$C$18)^2+(Failure_Theories!C14/Input!$D$18)^2-((Failure_Theories!B14*C14)/(Input!$C$18)^2)+(Failure_Theories!D14/Input!$G$18)^2</f>
        <v>0</v>
      </c>
      <c r="F14">
        <f>IF(Failure_Theories!E14=0,0,1/(Failure_Theories!E14^0.5))</f>
        <v>0</v>
      </c>
      <c r="G14">
        <f t="shared" si="6"/>
        <v>0</v>
      </c>
      <c r="H14">
        <f t="shared" si="1"/>
        <v>0</v>
      </c>
      <c r="I14">
        <f t="shared" si="2"/>
        <v>0</v>
      </c>
      <c r="J14">
        <f t="shared" si="3"/>
        <v>-1</v>
      </c>
      <c r="K14">
        <f t="shared" si="4"/>
        <v>0</v>
      </c>
    </row>
    <row r="15" spans="1:16" x14ac:dyDescent="0.3">
      <c r="A15">
        <f t="shared" si="5"/>
        <v>13</v>
      </c>
      <c r="B15">
        <f t="array" ref="B15:D15">TRANSPOSE('Calculations Stress'!J39:J41)</f>
        <v>0</v>
      </c>
      <c r="C15">
        <v>0</v>
      </c>
      <c r="D15">
        <v>0</v>
      </c>
      <c r="E15">
        <f>(B15/Input!$C$18)^2+(Failure_Theories!C15/Input!$D$18)^2-((Failure_Theories!B15*C15)/(Input!$C$18)^2)+(Failure_Theories!D15/Input!$G$18)^2</f>
        <v>0</v>
      </c>
      <c r="F15">
        <f>IF(Failure_Theories!E15=0,0,1/(Failure_Theories!E15^0.5))</f>
        <v>0</v>
      </c>
      <c r="G15">
        <f t="shared" si="6"/>
        <v>0</v>
      </c>
      <c r="H15">
        <f t="shared" si="1"/>
        <v>0</v>
      </c>
      <c r="I15">
        <f t="shared" si="2"/>
        <v>0</v>
      </c>
      <c r="J15">
        <f t="shared" si="3"/>
        <v>-1</v>
      </c>
      <c r="K15">
        <f t="shared" si="4"/>
        <v>0</v>
      </c>
    </row>
    <row r="16" spans="1:16" x14ac:dyDescent="0.3">
      <c r="A16">
        <f t="shared" si="5"/>
        <v>14</v>
      </c>
      <c r="B16">
        <f t="array" ref="B16:D16">TRANSPOSE('Calculations Stress'!J42:J44)</f>
        <v>0</v>
      </c>
      <c r="C16">
        <v>0</v>
      </c>
      <c r="D16">
        <v>0</v>
      </c>
      <c r="E16">
        <f>(B16/Input!$C$18)^2+(Failure_Theories!C16/Input!$D$18)^2-((Failure_Theories!B16*C16)/(Input!$C$18)^2)+(Failure_Theories!D16/Input!$G$18)^2</f>
        <v>0</v>
      </c>
      <c r="F16">
        <f>IF(Failure_Theories!E16=0,0,1/(Failure_Theories!E16^0.5))</f>
        <v>0</v>
      </c>
      <c r="G16">
        <f t="shared" si="6"/>
        <v>0</v>
      </c>
      <c r="H16">
        <f t="shared" si="1"/>
        <v>0</v>
      </c>
      <c r="I16">
        <f t="shared" si="2"/>
        <v>0</v>
      </c>
      <c r="J16">
        <f t="shared" si="3"/>
        <v>-1</v>
      </c>
      <c r="K16">
        <f t="shared" si="4"/>
        <v>0</v>
      </c>
    </row>
    <row r="17" spans="1:11" x14ac:dyDescent="0.3">
      <c r="A17">
        <f t="shared" si="5"/>
        <v>15</v>
      </c>
      <c r="B17">
        <f t="array" ref="B17:D17">TRANSPOSE('Calculations Stress'!J45:J47)</f>
        <v>0</v>
      </c>
      <c r="C17">
        <v>0</v>
      </c>
      <c r="D17">
        <v>0</v>
      </c>
      <c r="E17">
        <f>(B17/Input!$C$18)^2+(Failure_Theories!C17/Input!$D$18)^2-((Failure_Theories!B17*C17)/(Input!$C$18)^2)+(Failure_Theories!D17/Input!$G$18)^2</f>
        <v>0</v>
      </c>
      <c r="F17">
        <f>IF(Failure_Theories!E17=0,0,1/(Failure_Theories!E17^0.5))</f>
        <v>0</v>
      </c>
      <c r="G17">
        <f t="shared" si="6"/>
        <v>0</v>
      </c>
      <c r="H17">
        <f t="shared" si="1"/>
        <v>0</v>
      </c>
      <c r="I17">
        <f t="shared" si="2"/>
        <v>0</v>
      </c>
      <c r="J17">
        <f t="shared" si="3"/>
        <v>-1</v>
      </c>
      <c r="K17">
        <f t="shared" si="4"/>
        <v>0</v>
      </c>
    </row>
    <row r="18" spans="1:11" x14ac:dyDescent="0.3">
      <c r="A18">
        <f t="shared" si="5"/>
        <v>16</v>
      </c>
      <c r="B18">
        <f t="array" ref="B18:D18">TRANSPOSE('Calculations Stress'!J48:J50)</f>
        <v>0</v>
      </c>
      <c r="C18">
        <v>0</v>
      </c>
      <c r="D18">
        <v>0</v>
      </c>
      <c r="E18">
        <f>(B18/Input!$C$18)^2+(Failure_Theories!C18/Input!$D$18)^2-((Failure_Theories!B18*C18)/(Input!$C$18)^2)+(Failure_Theories!D18/Input!$G$18)^2</f>
        <v>0</v>
      </c>
      <c r="F18">
        <f>IF(Failure_Theories!E18=0,0,1/(Failure_Theories!E18^0.5))</f>
        <v>0</v>
      </c>
      <c r="G18">
        <f t="shared" si="6"/>
        <v>0</v>
      </c>
      <c r="H18">
        <f t="shared" si="1"/>
        <v>0</v>
      </c>
      <c r="I18">
        <f t="shared" si="2"/>
        <v>0</v>
      </c>
      <c r="J18">
        <f t="shared" si="3"/>
        <v>-1</v>
      </c>
      <c r="K18">
        <f t="shared" si="4"/>
        <v>0</v>
      </c>
    </row>
    <row r="19" spans="1:11" x14ac:dyDescent="0.3">
      <c r="A19">
        <f t="shared" si="5"/>
        <v>17</v>
      </c>
      <c r="B19">
        <f t="array" ref="B19:D19">TRANSPOSE('Calculations Stress'!J51:J53)</f>
        <v>0</v>
      </c>
      <c r="C19">
        <v>0</v>
      </c>
      <c r="D19">
        <v>0</v>
      </c>
      <c r="E19">
        <f>(B19/Input!$C$18)^2+(Failure_Theories!C19/Input!$D$18)^2-((Failure_Theories!B19*C19)/(Input!$C$18)^2)+(Failure_Theories!D19/Input!$G$18)^2</f>
        <v>0</v>
      </c>
      <c r="F19">
        <f>IF(Failure_Theories!E19=0,0,1/(Failure_Theories!E19^0.5))</f>
        <v>0</v>
      </c>
      <c r="G19">
        <f t="shared" si="6"/>
        <v>0</v>
      </c>
      <c r="H19">
        <f t="shared" si="1"/>
        <v>0</v>
      </c>
      <c r="I19">
        <f t="shared" si="2"/>
        <v>0</v>
      </c>
      <c r="J19">
        <f t="shared" si="3"/>
        <v>-1</v>
      </c>
      <c r="K19">
        <f t="shared" si="4"/>
        <v>0</v>
      </c>
    </row>
    <row r="20" spans="1:11" x14ac:dyDescent="0.3">
      <c r="A20">
        <f t="shared" si="5"/>
        <v>18</v>
      </c>
      <c r="B20">
        <f t="array" ref="B20:D20">TRANSPOSE('Calculations Stress'!J54:J56)</f>
        <v>0</v>
      </c>
      <c r="C20">
        <v>0</v>
      </c>
      <c r="D20">
        <v>0</v>
      </c>
      <c r="E20">
        <f>(B20/Input!$C$18)^2+(Failure_Theories!C20/Input!$D$18)^2-((Failure_Theories!B20*C20)/(Input!$C$18)^2)+(Failure_Theories!D20/Input!$G$18)^2</f>
        <v>0</v>
      </c>
      <c r="F20">
        <f>IF(Failure_Theories!E20=0,0,1/(Failure_Theories!E20^0.5))</f>
        <v>0</v>
      </c>
      <c r="G20">
        <f t="shared" si="6"/>
        <v>0</v>
      </c>
      <c r="H20">
        <f t="shared" si="1"/>
        <v>0</v>
      </c>
      <c r="I20">
        <f t="shared" si="2"/>
        <v>0</v>
      </c>
      <c r="J20">
        <f t="shared" si="3"/>
        <v>-1</v>
      </c>
      <c r="K20">
        <f t="shared" si="4"/>
        <v>0</v>
      </c>
    </row>
    <row r="21" spans="1:11" x14ac:dyDescent="0.3">
      <c r="A21">
        <f t="shared" si="5"/>
        <v>19</v>
      </c>
      <c r="B21">
        <f t="array" ref="B21:D21">TRANSPOSE('Calculations Stress'!J57:J59)</f>
        <v>0</v>
      </c>
      <c r="C21">
        <v>0</v>
      </c>
      <c r="D21">
        <v>0</v>
      </c>
      <c r="E21">
        <f>(B21/Input!$C$18)^2+(Failure_Theories!C21/Input!$D$18)^2-((Failure_Theories!B21*C21)/(Input!$C$18)^2)+(Failure_Theories!D21/Input!$G$18)^2</f>
        <v>0</v>
      </c>
      <c r="F21">
        <f>IF(Failure_Theories!E21=0,0,1/(Failure_Theories!E21^0.5))</f>
        <v>0</v>
      </c>
      <c r="G21">
        <f t="shared" si="6"/>
        <v>0</v>
      </c>
      <c r="H21">
        <f t="shared" si="1"/>
        <v>0</v>
      </c>
      <c r="I21">
        <f t="shared" si="2"/>
        <v>0</v>
      </c>
      <c r="J21">
        <f t="shared" si="3"/>
        <v>-1</v>
      </c>
      <c r="K21">
        <f t="shared" si="4"/>
        <v>0</v>
      </c>
    </row>
    <row r="22" spans="1:11" x14ac:dyDescent="0.3">
      <c r="A22">
        <f t="shared" si="5"/>
        <v>20</v>
      </c>
      <c r="B22">
        <f t="array" ref="B22:D22">TRANSPOSE('Calculations Stress'!J60:J62)</f>
        <v>0</v>
      </c>
      <c r="C22">
        <v>0</v>
      </c>
      <c r="D22">
        <v>0</v>
      </c>
      <c r="E22">
        <f>(B22/Input!$C$18)^2+(Failure_Theories!C22/Input!$D$18)^2-((Failure_Theories!B22*C22)/(Input!$C$18)^2)+(Failure_Theories!D22/Input!$G$18)^2</f>
        <v>0</v>
      </c>
      <c r="F22">
        <f>IF(Failure_Theories!E22=0,0,1/(Failure_Theories!E22^0.5))</f>
        <v>0</v>
      </c>
      <c r="G22">
        <f t="shared" si="6"/>
        <v>0</v>
      </c>
      <c r="H22">
        <f t="shared" si="1"/>
        <v>0</v>
      </c>
      <c r="I22">
        <f t="shared" si="2"/>
        <v>0</v>
      </c>
      <c r="J22">
        <f t="shared" si="3"/>
        <v>-1</v>
      </c>
      <c r="K22">
        <f t="shared" si="4"/>
        <v>0</v>
      </c>
    </row>
    <row r="23" spans="1:11" x14ac:dyDescent="0.3">
      <c r="A23">
        <f t="shared" si="5"/>
        <v>21</v>
      </c>
      <c r="B23">
        <f t="array" ref="B23:D23">TRANSPOSE('Calculations Stress'!J63:J65)</f>
        <v>0</v>
      </c>
      <c r="C23">
        <v>0</v>
      </c>
      <c r="D23">
        <v>0</v>
      </c>
      <c r="E23">
        <f>(B23/Input!$C$18)^2+(Failure_Theories!C23/Input!$D$18)^2-((Failure_Theories!B23*C23)/(Input!$C$18)^2)+(Failure_Theories!D23/Input!$G$18)^2</f>
        <v>0</v>
      </c>
      <c r="F23">
        <f>IF(Failure_Theories!E23=0,0,1/(Failure_Theories!E23^0.5))</f>
        <v>0</v>
      </c>
      <c r="G23">
        <f t="shared" si="6"/>
        <v>0</v>
      </c>
      <c r="H23">
        <f t="shared" si="1"/>
        <v>0</v>
      </c>
      <c r="I23">
        <f t="shared" si="2"/>
        <v>0</v>
      </c>
      <c r="J23">
        <f t="shared" si="3"/>
        <v>-1</v>
      </c>
      <c r="K23">
        <f t="shared" si="4"/>
        <v>0</v>
      </c>
    </row>
    <row r="24" spans="1:11" x14ac:dyDescent="0.3">
      <c r="A24">
        <f>A23+1</f>
        <v>22</v>
      </c>
      <c r="B24">
        <f t="array" ref="B24:D24">TRANSPOSE('Calculations Stress'!J66:J68)</f>
        <v>0</v>
      </c>
      <c r="C24">
        <v>0</v>
      </c>
      <c r="D24">
        <v>0</v>
      </c>
      <c r="E24">
        <f>(B24/Input!$C$18)^2+(Failure_Theories!C24/Input!$D$18)^2-((Failure_Theories!B24*C24)/(Input!$C$18)^2)+(Failure_Theories!D24/Input!$G$18)^2</f>
        <v>0</v>
      </c>
      <c r="F24">
        <f>IF(Failure_Theories!E24=0,0,1/(Failure_Theories!E24^0.5))</f>
        <v>0</v>
      </c>
      <c r="G24">
        <f t="shared" si="6"/>
        <v>0</v>
      </c>
      <c r="H24">
        <f t="shared" si="1"/>
        <v>0</v>
      </c>
      <c r="I24">
        <f t="shared" si="2"/>
        <v>0</v>
      </c>
      <c r="J24">
        <f t="shared" si="3"/>
        <v>-1</v>
      </c>
      <c r="K24">
        <f t="shared" si="4"/>
        <v>0</v>
      </c>
    </row>
    <row r="25" spans="1:11" x14ac:dyDescent="0.3">
      <c r="A25">
        <f t="shared" si="5"/>
        <v>23</v>
      </c>
      <c r="B25">
        <f t="array" ref="B25:D25">TRANSPOSE('Calculations Stress'!J69:J71)</f>
        <v>0</v>
      </c>
      <c r="C25">
        <v>0</v>
      </c>
      <c r="D25">
        <v>0</v>
      </c>
      <c r="E25">
        <f>(B25/Input!$C$18)^2+(Failure_Theories!C25/Input!$D$18)^2-((Failure_Theories!B25*C25)/(Input!$C$18)^2)+(Failure_Theories!D25/Input!$G$18)^2</f>
        <v>0</v>
      </c>
      <c r="F25">
        <f>IF(Failure_Theories!E25=0,0,1/(Failure_Theories!E25^0.5))</f>
        <v>0</v>
      </c>
      <c r="G25">
        <f t="shared" si="6"/>
        <v>0</v>
      </c>
      <c r="H25">
        <f t="shared" si="1"/>
        <v>0</v>
      </c>
      <c r="I25">
        <f t="shared" si="2"/>
        <v>0</v>
      </c>
      <c r="J25">
        <f t="shared" si="3"/>
        <v>-1</v>
      </c>
      <c r="K25">
        <f t="shared" si="4"/>
        <v>0</v>
      </c>
    </row>
    <row r="26" spans="1:11" x14ac:dyDescent="0.3">
      <c r="A26">
        <f t="shared" si="5"/>
        <v>24</v>
      </c>
      <c r="B26">
        <f t="array" ref="B26:D26">TRANSPOSE('Calculations Stress'!J72:J74)</f>
        <v>0</v>
      </c>
      <c r="C26">
        <v>0</v>
      </c>
      <c r="D26">
        <v>0</v>
      </c>
      <c r="E26">
        <f>(B26/Input!$C$18)^2+(Failure_Theories!C26/Input!$D$18)^2-((Failure_Theories!B26*C26)/(Input!$C$18)^2)+(Failure_Theories!D26/Input!$G$18)^2</f>
        <v>0</v>
      </c>
      <c r="F26">
        <f>IF(Failure_Theories!E26=0,0,1/(Failure_Theories!E26^0.5))</f>
        <v>0</v>
      </c>
      <c r="G26">
        <f t="shared" si="6"/>
        <v>0</v>
      </c>
      <c r="H26">
        <f t="shared" si="1"/>
        <v>0</v>
      </c>
      <c r="I26">
        <f t="shared" si="2"/>
        <v>0</v>
      </c>
      <c r="J26">
        <f t="shared" si="3"/>
        <v>-1</v>
      </c>
      <c r="K26">
        <f t="shared" si="4"/>
        <v>0</v>
      </c>
    </row>
    <row r="27" spans="1:11" x14ac:dyDescent="0.3">
      <c r="A27">
        <f t="shared" si="5"/>
        <v>25</v>
      </c>
      <c r="B27">
        <f t="array" ref="B27:D27">TRANSPOSE('Calculations Stress'!J75:J77)</f>
        <v>0</v>
      </c>
      <c r="C27">
        <v>0</v>
      </c>
      <c r="D27">
        <v>0</v>
      </c>
      <c r="E27">
        <f>(B27/Input!$C$18)^2+(Failure_Theories!C27/Input!$D$18)^2-((Failure_Theories!B27*C27)/(Input!$C$18)^2)+(Failure_Theories!D27/Input!$G$18)^2</f>
        <v>0</v>
      </c>
      <c r="F27">
        <f>IF(Failure_Theories!E27=0,0,1/(Failure_Theories!E27^0.5))</f>
        <v>0</v>
      </c>
      <c r="G27">
        <f t="shared" si="6"/>
        <v>0</v>
      </c>
      <c r="H27">
        <f t="shared" si="1"/>
        <v>0</v>
      </c>
      <c r="I27">
        <f t="shared" si="2"/>
        <v>0</v>
      </c>
      <c r="J27">
        <f t="shared" si="3"/>
        <v>-1</v>
      </c>
      <c r="K27">
        <f t="shared" si="4"/>
        <v>0</v>
      </c>
    </row>
  </sheetData>
  <mergeCells count="5">
    <mergeCell ref="B1:B2"/>
    <mergeCell ref="C1:C2"/>
    <mergeCell ref="D1:D2"/>
    <mergeCell ref="A1:A2"/>
    <mergeCell ref="E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A764-ED29-4FE9-8F13-036DDBD798D8}">
  <dimension ref="B2:O12"/>
  <sheetViews>
    <sheetView workbookViewId="0">
      <selection activeCell="P20" sqref="P20"/>
    </sheetView>
  </sheetViews>
  <sheetFormatPr defaultRowHeight="14.4" x14ac:dyDescent="0.3"/>
  <sheetData>
    <row r="2" spans="2:15" x14ac:dyDescent="0.3">
      <c r="F2" s="39" t="s">
        <v>115</v>
      </c>
      <c r="G2" s="40"/>
      <c r="H2" s="40"/>
      <c r="I2" s="40"/>
      <c r="J2" s="40"/>
      <c r="K2" s="40"/>
      <c r="L2" s="40"/>
      <c r="M2" s="40"/>
      <c r="N2" s="40"/>
      <c r="O2" s="41"/>
    </row>
    <row r="3" spans="2:15" x14ac:dyDescent="0.3">
      <c r="F3" s="29" t="s">
        <v>97</v>
      </c>
      <c r="G3" s="29"/>
      <c r="H3" s="29"/>
      <c r="I3" s="29"/>
      <c r="J3" s="29"/>
      <c r="K3" s="39" t="s">
        <v>96</v>
      </c>
      <c r="L3" s="40"/>
      <c r="M3" s="40"/>
      <c r="N3" s="40"/>
      <c r="O3" s="41"/>
    </row>
    <row r="4" spans="2:15" x14ac:dyDescent="0.3">
      <c r="B4" s="30" t="s">
        <v>14</v>
      </c>
      <c r="C4" s="30" t="s">
        <v>107</v>
      </c>
      <c r="D4" s="30"/>
      <c r="E4" s="30"/>
      <c r="F4" s="38" t="s">
        <v>3</v>
      </c>
      <c r="G4" s="38"/>
      <c r="H4" s="38"/>
      <c r="I4" s="38"/>
      <c r="J4" s="38"/>
      <c r="K4" s="38" t="s">
        <v>3</v>
      </c>
      <c r="L4" s="38"/>
      <c r="M4" s="38"/>
      <c r="N4" s="38"/>
      <c r="O4" s="38"/>
    </row>
    <row r="5" spans="2:15" x14ac:dyDescent="0.3">
      <c r="B5" s="30"/>
      <c r="C5" s="30"/>
      <c r="D5" s="30"/>
      <c r="E5" s="30"/>
      <c r="F5" s="14" t="s">
        <v>23</v>
      </c>
      <c r="G5" s="14" t="s">
        <v>24</v>
      </c>
      <c r="H5" s="14" t="s">
        <v>25</v>
      </c>
      <c r="I5" s="14" t="s">
        <v>26</v>
      </c>
      <c r="J5" s="14" t="s">
        <v>27</v>
      </c>
      <c r="K5" s="14" t="s">
        <v>90</v>
      </c>
      <c r="L5" s="14" t="s">
        <v>89</v>
      </c>
      <c r="M5" s="14" t="s">
        <v>87</v>
      </c>
      <c r="N5" s="14" t="s">
        <v>88</v>
      </c>
      <c r="O5" s="14" t="s">
        <v>91</v>
      </c>
    </row>
    <row r="6" spans="2:15" ht="15.6" x14ac:dyDescent="0.35">
      <c r="B6" s="13">
        <f>1</f>
        <v>1</v>
      </c>
      <c r="C6" s="38" t="s">
        <v>108</v>
      </c>
      <c r="D6" s="38"/>
      <c r="E6" s="38"/>
      <c r="F6" s="15">
        <v>53.698438481953183</v>
      </c>
      <c r="G6" s="15">
        <v>53.698438481953161</v>
      </c>
      <c r="H6" s="15">
        <v>20.670829918503319</v>
      </c>
      <c r="I6" s="15">
        <v>0.29889411053316023</v>
      </c>
      <c r="J6" s="15">
        <v>0.29889411053315995</v>
      </c>
      <c r="K6" s="15">
        <v>99.679263164147571</v>
      </c>
      <c r="L6" s="15">
        <v>25.235114130118344</v>
      </c>
      <c r="M6" s="15">
        <v>9.8282983042201355</v>
      </c>
      <c r="N6" s="15">
        <v>6.8558878977811114E-2</v>
      </c>
      <c r="O6" s="15">
        <v>0.27080909975801748</v>
      </c>
    </row>
    <row r="7" spans="2:15" ht="15.6" x14ac:dyDescent="0.35">
      <c r="B7" s="13">
        <f>B6+1</f>
        <v>2</v>
      </c>
      <c r="C7" s="38" t="s">
        <v>109</v>
      </c>
      <c r="D7" s="38"/>
      <c r="E7" s="38"/>
      <c r="F7" s="15">
        <v>53.698438481953175</v>
      </c>
      <c r="G7" s="15">
        <v>53.698438481953168</v>
      </c>
      <c r="H7" s="15">
        <v>20.670829918503316</v>
      </c>
      <c r="I7" s="15">
        <v>0.29889411053315984</v>
      </c>
      <c r="J7" s="15">
        <v>0.29889411053316001</v>
      </c>
      <c r="K7" s="15">
        <v>88.546038770425099</v>
      </c>
      <c r="L7" s="15">
        <v>22.574515390980142</v>
      </c>
      <c r="M7" s="15">
        <v>16.445639016454802</v>
      </c>
      <c r="N7" s="15">
        <v>0.13474479320450403</v>
      </c>
      <c r="O7" s="15">
        <v>0.52852154194929568</v>
      </c>
    </row>
    <row r="8" spans="2:15" ht="15.6" x14ac:dyDescent="0.35">
      <c r="B8" s="13">
        <f t="shared" ref="B8:B11" si="0">B7+1</f>
        <v>3</v>
      </c>
      <c r="C8" s="38" t="s">
        <v>110</v>
      </c>
      <c r="D8" s="38"/>
      <c r="E8" s="38"/>
      <c r="F8" s="15">
        <v>73.895547299200544</v>
      </c>
      <c r="G8" s="15">
        <v>73.89554729920053</v>
      </c>
      <c r="H8" s="15">
        <v>5.65</v>
      </c>
      <c r="I8" s="15">
        <v>3.5193482688391051E-2</v>
      </c>
      <c r="J8" s="15">
        <v>3.5193482688391044E-2</v>
      </c>
      <c r="K8" s="15">
        <v>121.08592505917687</v>
      </c>
      <c r="L8" s="15">
        <v>26.578003420316065</v>
      </c>
      <c r="M8" s="15">
        <v>5.65</v>
      </c>
      <c r="N8" s="15">
        <v>2.1459174169512575E-2</v>
      </c>
      <c r="O8" s="15">
        <v>9.7765205091937785E-2</v>
      </c>
    </row>
    <row r="9" spans="2:15" ht="15.6" x14ac:dyDescent="0.35">
      <c r="B9" s="13">
        <f t="shared" si="0"/>
        <v>4</v>
      </c>
      <c r="C9" s="38" t="s">
        <v>111</v>
      </c>
      <c r="D9" s="38"/>
      <c r="E9" s="38"/>
      <c r="F9" s="15">
        <v>51.256743308459086</v>
      </c>
      <c r="G9" s="15">
        <v>12.27761259161948</v>
      </c>
      <c r="H9" s="15">
        <v>28.181244877754967</v>
      </c>
      <c r="I9" s="15">
        <v>1.2638921002835473</v>
      </c>
      <c r="J9" s="15">
        <v>0.30274216743553356</v>
      </c>
      <c r="K9" s="15">
        <v>38.826250823158688</v>
      </c>
      <c r="L9" s="15">
        <v>12.130768904393934</v>
      </c>
      <c r="M9" s="15">
        <v>16.94660762165223</v>
      </c>
      <c r="N9" s="15">
        <v>0.26901752386536726</v>
      </c>
      <c r="O9" s="15">
        <v>0.86102883829882637</v>
      </c>
    </row>
    <row r="10" spans="2:15" ht="15.6" x14ac:dyDescent="0.35">
      <c r="B10" s="13">
        <f t="shared" si="0"/>
        <v>5</v>
      </c>
      <c r="C10" s="38" t="s">
        <v>112</v>
      </c>
      <c r="D10" s="38"/>
      <c r="E10" s="38"/>
      <c r="F10" s="15">
        <v>19.694357267439006</v>
      </c>
      <c r="G10" s="15">
        <v>19.694357267439003</v>
      </c>
      <c r="H10" s="15">
        <v>35.691659837006625</v>
      </c>
      <c r="I10" s="15">
        <v>0.74286347499460237</v>
      </c>
      <c r="J10" s="15">
        <v>0.7428634749946027</v>
      </c>
      <c r="K10" s="15">
        <v>18.078275666713079</v>
      </c>
      <c r="L10" s="15">
        <v>18.078275666713076</v>
      </c>
      <c r="M10" s="15">
        <v>21.053294694075621</v>
      </c>
      <c r="N10" s="15">
        <v>0.59984740413390036</v>
      </c>
      <c r="O10" s="15">
        <v>0.59984740413390047</v>
      </c>
    </row>
    <row r="11" spans="2:15" x14ac:dyDescent="0.3">
      <c r="B11" s="13">
        <f t="shared" si="0"/>
        <v>6</v>
      </c>
      <c r="C11" s="38" t="s">
        <v>113</v>
      </c>
      <c r="D11" s="38"/>
      <c r="E11" s="38"/>
      <c r="F11" s="15">
        <v>136.49999999999997</v>
      </c>
      <c r="G11" s="15">
        <v>10.8</v>
      </c>
      <c r="H11" s="15">
        <v>5.65</v>
      </c>
      <c r="I11" s="15">
        <v>0.23999999999999996</v>
      </c>
      <c r="J11" s="15">
        <v>1.8989010989010992E-2</v>
      </c>
      <c r="K11" s="15">
        <v>136.49999999999997</v>
      </c>
      <c r="L11" s="15">
        <v>10.8</v>
      </c>
      <c r="M11" s="15">
        <v>5.65</v>
      </c>
      <c r="N11" s="15">
        <v>0.23999999999999996</v>
      </c>
      <c r="O11" s="15">
        <v>1.8989010989010992E-2</v>
      </c>
    </row>
    <row r="12" spans="2:15" x14ac:dyDescent="0.3">
      <c r="B12" s="13">
        <v>7</v>
      </c>
      <c r="C12" s="38" t="s">
        <v>114</v>
      </c>
      <c r="D12" s="38"/>
      <c r="E12" s="38"/>
      <c r="F12" s="15">
        <v>10.8</v>
      </c>
      <c r="G12" s="15">
        <v>136.49999999999997</v>
      </c>
      <c r="H12" s="15">
        <v>5.65</v>
      </c>
      <c r="I12" s="15">
        <v>1.8989010989010992E-2</v>
      </c>
      <c r="J12" s="15">
        <v>0.23999999999999996</v>
      </c>
      <c r="K12" s="15">
        <v>10.800000000000002</v>
      </c>
      <c r="L12" s="15">
        <v>136.5</v>
      </c>
      <c r="M12" s="15">
        <v>5.65</v>
      </c>
      <c r="N12" s="15">
        <v>0.24</v>
      </c>
      <c r="O12" s="15">
        <v>1.8989010989010995E-2</v>
      </c>
    </row>
  </sheetData>
  <mergeCells count="16">
    <mergeCell ref="C12:E12"/>
    <mergeCell ref="F3:J3"/>
    <mergeCell ref="K3:O3"/>
    <mergeCell ref="C6:E6"/>
    <mergeCell ref="C7:E7"/>
    <mergeCell ref="C8:E8"/>
    <mergeCell ref="C9:E9"/>
    <mergeCell ref="F4:H4"/>
    <mergeCell ref="I4:J4"/>
    <mergeCell ref="K4:M4"/>
    <mergeCell ref="N4:O4"/>
    <mergeCell ref="B4:B5"/>
    <mergeCell ref="C4:E5"/>
    <mergeCell ref="F2:O2"/>
    <mergeCell ref="C10:E10"/>
    <mergeCell ref="C11:E1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62C5-8039-493D-B53E-887698A959E5}">
  <dimension ref="B1:W105"/>
  <sheetViews>
    <sheetView workbookViewId="0">
      <selection activeCell="S110" sqref="S110"/>
    </sheetView>
  </sheetViews>
  <sheetFormatPr defaultRowHeight="14.4" x14ac:dyDescent="0.3"/>
  <sheetData>
    <row r="1" spans="2:23" ht="15" thickBot="1" x14ac:dyDescent="0.35"/>
    <row r="2" spans="2:23" x14ac:dyDescent="0.3">
      <c r="B2" s="53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5"/>
    </row>
    <row r="3" spans="2:23" x14ac:dyDescent="0.3">
      <c r="B3" s="56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57"/>
    </row>
    <row r="4" spans="2:23" x14ac:dyDescent="0.3">
      <c r="B4" s="56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57"/>
    </row>
    <row r="5" spans="2:23" x14ac:dyDescent="0.3">
      <c r="B5" s="56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57"/>
    </row>
    <row r="6" spans="2:23" x14ac:dyDescent="0.3">
      <c r="B6" s="56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57"/>
    </row>
    <row r="7" spans="2:23" x14ac:dyDescent="0.3">
      <c r="B7" s="5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57"/>
    </row>
    <row r="8" spans="2:23" x14ac:dyDescent="0.3">
      <c r="B8" s="56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57"/>
    </row>
    <row r="9" spans="2:23" x14ac:dyDescent="0.3">
      <c r="B9" s="5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57"/>
    </row>
    <row r="10" spans="2:23" x14ac:dyDescent="0.3">
      <c r="B10" s="5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57"/>
    </row>
    <row r="11" spans="2:23" x14ac:dyDescent="0.3">
      <c r="B11" s="5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57"/>
    </row>
    <row r="12" spans="2:23" x14ac:dyDescent="0.3">
      <c r="B12" s="5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57"/>
    </row>
    <row r="13" spans="2:23" x14ac:dyDescent="0.3">
      <c r="B13" s="56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57"/>
    </row>
    <row r="14" spans="2:23" x14ac:dyDescent="0.3">
      <c r="B14" s="56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57"/>
    </row>
    <row r="15" spans="2:23" x14ac:dyDescent="0.3">
      <c r="B15" s="56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57"/>
    </row>
    <row r="16" spans="2:23" x14ac:dyDescent="0.3">
      <c r="B16" s="56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57"/>
    </row>
    <row r="17" spans="2:23" x14ac:dyDescent="0.3">
      <c r="B17" s="56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57"/>
    </row>
    <row r="18" spans="2:23" x14ac:dyDescent="0.3">
      <c r="B18" s="56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57"/>
    </row>
    <row r="19" spans="2:23" x14ac:dyDescent="0.3">
      <c r="B19" s="56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57"/>
    </row>
    <row r="20" spans="2:23" x14ac:dyDescent="0.3">
      <c r="B20" s="56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57"/>
    </row>
    <row r="21" spans="2:23" x14ac:dyDescent="0.3">
      <c r="B21" s="56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57"/>
    </row>
    <row r="22" spans="2:23" x14ac:dyDescent="0.3">
      <c r="B22" s="56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57"/>
    </row>
    <row r="23" spans="2:23" x14ac:dyDescent="0.3">
      <c r="B23" s="56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57"/>
    </row>
    <row r="24" spans="2:23" x14ac:dyDescent="0.3">
      <c r="B24" s="56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57"/>
    </row>
    <row r="25" spans="2:23" x14ac:dyDescent="0.3">
      <c r="B25" s="56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57"/>
    </row>
    <row r="26" spans="2:23" x14ac:dyDescent="0.3">
      <c r="B26" s="56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57"/>
    </row>
    <row r="27" spans="2:23" x14ac:dyDescent="0.3">
      <c r="B27" s="56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57"/>
    </row>
    <row r="28" spans="2:23" x14ac:dyDescent="0.3">
      <c r="B28" s="56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57"/>
    </row>
    <row r="29" spans="2:23" x14ac:dyDescent="0.3">
      <c r="B29" s="56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57"/>
    </row>
    <row r="30" spans="2:23" x14ac:dyDescent="0.3">
      <c r="B30" s="56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57"/>
    </row>
    <row r="31" spans="2:23" x14ac:dyDescent="0.3">
      <c r="B31" s="56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57"/>
    </row>
    <row r="32" spans="2:23" x14ac:dyDescent="0.3">
      <c r="B32" s="56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57"/>
    </row>
    <row r="33" spans="2:23" x14ac:dyDescent="0.3">
      <c r="B33" s="56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57"/>
    </row>
    <row r="34" spans="2:23" x14ac:dyDescent="0.3">
      <c r="B34" s="56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57"/>
    </row>
    <row r="35" spans="2:23" ht="15" thickBot="1" x14ac:dyDescent="0.35"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60"/>
    </row>
    <row r="36" spans="2:23" x14ac:dyDescent="0.3"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3"/>
    </row>
    <row r="37" spans="2:23" x14ac:dyDescent="0.3">
      <c r="B37" s="64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7"/>
    </row>
    <row r="38" spans="2:23" x14ac:dyDescent="0.3">
      <c r="B38" s="64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7"/>
    </row>
    <row r="39" spans="2:23" x14ac:dyDescent="0.3">
      <c r="B39" s="64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7"/>
    </row>
    <row r="40" spans="2:23" x14ac:dyDescent="0.3">
      <c r="B40" s="64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7"/>
    </row>
    <row r="41" spans="2:23" x14ac:dyDescent="0.3">
      <c r="B41" s="64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7"/>
    </row>
    <row r="42" spans="2:23" x14ac:dyDescent="0.3">
      <c r="B42" s="64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7"/>
    </row>
    <row r="43" spans="2:23" x14ac:dyDescent="0.3">
      <c r="B43" s="64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7"/>
    </row>
    <row r="44" spans="2:23" x14ac:dyDescent="0.3">
      <c r="B44" s="64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7"/>
    </row>
    <row r="45" spans="2:23" x14ac:dyDescent="0.3">
      <c r="B45" s="64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7"/>
    </row>
    <row r="46" spans="2:23" x14ac:dyDescent="0.3">
      <c r="B46" s="64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7"/>
    </row>
    <row r="47" spans="2:23" x14ac:dyDescent="0.3">
      <c r="B47" s="64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7"/>
    </row>
    <row r="48" spans="2:23" x14ac:dyDescent="0.3">
      <c r="B48" s="64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7"/>
    </row>
    <row r="49" spans="2:23" x14ac:dyDescent="0.3">
      <c r="B49" s="64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7"/>
    </row>
    <row r="50" spans="2:23" x14ac:dyDescent="0.3">
      <c r="B50" s="64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7"/>
    </row>
    <row r="51" spans="2:23" x14ac:dyDescent="0.3">
      <c r="B51" s="64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7"/>
    </row>
    <row r="52" spans="2:23" x14ac:dyDescent="0.3">
      <c r="B52" s="64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7"/>
    </row>
    <row r="53" spans="2:23" x14ac:dyDescent="0.3">
      <c r="B53" s="64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7"/>
    </row>
    <row r="54" spans="2:23" x14ac:dyDescent="0.3">
      <c r="B54" s="64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7"/>
    </row>
    <row r="55" spans="2:23" x14ac:dyDescent="0.3">
      <c r="B55" s="64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7"/>
    </row>
    <row r="56" spans="2:23" x14ac:dyDescent="0.3">
      <c r="B56" s="64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7"/>
    </row>
    <row r="57" spans="2:23" x14ac:dyDescent="0.3">
      <c r="B57" s="64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7"/>
    </row>
    <row r="58" spans="2:23" x14ac:dyDescent="0.3">
      <c r="B58" s="64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7"/>
    </row>
    <row r="59" spans="2:23" x14ac:dyDescent="0.3">
      <c r="B59" s="64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7"/>
    </row>
    <row r="60" spans="2:23" x14ac:dyDescent="0.3">
      <c r="B60" s="64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7"/>
    </row>
    <row r="61" spans="2:23" x14ac:dyDescent="0.3">
      <c r="B61" s="64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7"/>
    </row>
    <row r="62" spans="2:23" x14ac:dyDescent="0.3">
      <c r="B62" s="64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7"/>
    </row>
    <row r="63" spans="2:23" x14ac:dyDescent="0.3">
      <c r="B63" s="64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7"/>
    </row>
    <row r="64" spans="2:23" x14ac:dyDescent="0.3">
      <c r="B64" s="64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7"/>
    </row>
    <row r="65" spans="2:23" x14ac:dyDescent="0.3">
      <c r="B65" s="64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7"/>
    </row>
    <row r="66" spans="2:23" x14ac:dyDescent="0.3">
      <c r="B66" s="64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7"/>
    </row>
    <row r="67" spans="2:23" x14ac:dyDescent="0.3">
      <c r="B67" s="64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7"/>
    </row>
    <row r="68" spans="2:23" x14ac:dyDescent="0.3">
      <c r="B68" s="64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7"/>
    </row>
    <row r="69" spans="2:23" x14ac:dyDescent="0.3">
      <c r="B69" s="64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7"/>
    </row>
    <row r="70" spans="2:23" ht="15" thickBot="1" x14ac:dyDescent="0.35">
      <c r="B70" s="65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7"/>
    </row>
    <row r="71" spans="2:23" x14ac:dyDescent="0.3">
      <c r="B71" s="61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3"/>
    </row>
    <row r="72" spans="2:23" x14ac:dyDescent="0.3">
      <c r="B72" s="64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7"/>
    </row>
    <row r="73" spans="2:23" x14ac:dyDescent="0.3">
      <c r="B73" s="64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7"/>
    </row>
    <row r="74" spans="2:23" x14ac:dyDescent="0.3">
      <c r="B74" s="64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7"/>
    </row>
    <row r="75" spans="2:23" x14ac:dyDescent="0.3">
      <c r="B75" s="64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7"/>
    </row>
    <row r="76" spans="2:23" x14ac:dyDescent="0.3">
      <c r="B76" s="64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7"/>
    </row>
    <row r="77" spans="2:23" x14ac:dyDescent="0.3">
      <c r="B77" s="64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7"/>
    </row>
    <row r="78" spans="2:23" x14ac:dyDescent="0.3">
      <c r="B78" s="64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7"/>
    </row>
    <row r="79" spans="2:23" x14ac:dyDescent="0.3">
      <c r="B79" s="64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7"/>
    </row>
    <row r="80" spans="2:23" x14ac:dyDescent="0.3">
      <c r="B80" s="64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7"/>
    </row>
    <row r="81" spans="2:23" x14ac:dyDescent="0.3">
      <c r="B81" s="64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7"/>
    </row>
    <row r="82" spans="2:23" x14ac:dyDescent="0.3">
      <c r="B82" s="64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7"/>
    </row>
    <row r="83" spans="2:23" x14ac:dyDescent="0.3">
      <c r="B83" s="64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7"/>
    </row>
    <row r="84" spans="2:23" x14ac:dyDescent="0.3">
      <c r="B84" s="64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7"/>
    </row>
    <row r="85" spans="2:23" x14ac:dyDescent="0.3">
      <c r="B85" s="64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7"/>
    </row>
    <row r="86" spans="2:23" x14ac:dyDescent="0.3">
      <c r="B86" s="64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7"/>
    </row>
    <row r="87" spans="2:23" x14ac:dyDescent="0.3">
      <c r="B87" s="64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7"/>
    </row>
    <row r="88" spans="2:23" x14ac:dyDescent="0.3">
      <c r="B88" s="64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7"/>
    </row>
    <row r="89" spans="2:23" x14ac:dyDescent="0.3">
      <c r="B89" s="64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7"/>
    </row>
    <row r="90" spans="2:23" x14ac:dyDescent="0.3">
      <c r="B90" s="64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7"/>
    </row>
    <row r="91" spans="2:23" x14ac:dyDescent="0.3">
      <c r="B91" s="64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7"/>
    </row>
    <row r="92" spans="2:23" x14ac:dyDescent="0.3">
      <c r="B92" s="64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7"/>
    </row>
    <row r="93" spans="2:23" x14ac:dyDescent="0.3">
      <c r="B93" s="64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7"/>
    </row>
    <row r="94" spans="2:23" x14ac:dyDescent="0.3">
      <c r="B94" s="64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7"/>
    </row>
    <row r="95" spans="2:23" x14ac:dyDescent="0.3">
      <c r="B95" s="64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7"/>
    </row>
    <row r="96" spans="2:23" x14ac:dyDescent="0.3">
      <c r="B96" s="64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7"/>
    </row>
    <row r="97" spans="2:23" x14ac:dyDescent="0.3">
      <c r="B97" s="64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7"/>
    </row>
    <row r="98" spans="2:23" x14ac:dyDescent="0.3">
      <c r="B98" s="64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7"/>
    </row>
    <row r="99" spans="2:23" x14ac:dyDescent="0.3">
      <c r="B99" s="64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7"/>
    </row>
    <row r="100" spans="2:23" x14ac:dyDescent="0.3">
      <c r="B100" s="64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7"/>
    </row>
    <row r="101" spans="2:23" x14ac:dyDescent="0.3">
      <c r="B101" s="64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7"/>
    </row>
    <row r="102" spans="2:23" x14ac:dyDescent="0.3">
      <c r="B102" s="64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7"/>
    </row>
    <row r="103" spans="2:23" x14ac:dyDescent="0.3">
      <c r="B103" s="64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7"/>
    </row>
    <row r="104" spans="2:23" x14ac:dyDescent="0.3">
      <c r="B104" s="64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7"/>
    </row>
    <row r="105" spans="2:23" ht="15" thickBot="1" x14ac:dyDescent="0.35">
      <c r="B105" s="65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7"/>
    </row>
  </sheetData>
  <mergeCells count="3">
    <mergeCell ref="B2:W35"/>
    <mergeCell ref="B36:W70"/>
    <mergeCell ref="B71:W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Stress Visualization</vt:lpstr>
      <vt:lpstr>Calculations_properties</vt:lpstr>
      <vt:lpstr>Calculations_Strains</vt:lpstr>
      <vt:lpstr>Calculations Stress</vt:lpstr>
      <vt:lpstr>Failure_Theories</vt:lpstr>
      <vt:lpstr>Validation_Elastic Constants</vt:lpstr>
      <vt:lpstr>Validation_Stress 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 S</dc:creator>
  <cp:lastModifiedBy>Sneha M S</cp:lastModifiedBy>
  <dcterms:created xsi:type="dcterms:W3CDTF">2015-06-05T18:17:20Z</dcterms:created>
  <dcterms:modified xsi:type="dcterms:W3CDTF">2023-05-05T06:49:27Z</dcterms:modified>
</cp:coreProperties>
</file>