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 Pizzo\Documents\College\DSU\semester 1\INFA-723\Project\"/>
    </mc:Choice>
  </mc:AlternateContent>
  <xr:revisionPtr revIDLastSave="0" documentId="13_ncr:1_{C9E644E4-8B24-4EC3-BFC5-49F5E0E018A1}" xr6:coauthVersionLast="47" xr6:coauthVersionMax="47" xr10:uidLastSave="{00000000-0000-0000-0000-000000000000}"/>
  <bookViews>
    <workbookView xWindow="-60" yWindow="-60" windowWidth="28920" windowHeight="15600" xr2:uid="{4EA9CAF8-3AA6-954F-876D-8884FB6552E3}"/>
  </bookViews>
  <sheets>
    <sheet name="Sheet1" sheetId="1" r:id="rId1"/>
    <sheet name="Workstation 1 (AJ)" sheetId="2" r:id="rId2"/>
    <sheet name="Workstation 2 (RP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B139" i="3"/>
  <c r="C139" i="3"/>
  <c r="D139" i="3"/>
  <c r="E139" i="3"/>
  <c r="F139" i="3"/>
  <c r="A139" i="3"/>
  <c r="B125" i="3"/>
  <c r="C125" i="3"/>
  <c r="D125" i="3"/>
  <c r="E125" i="3"/>
  <c r="F125" i="3"/>
  <c r="A125" i="3"/>
  <c r="B111" i="3"/>
  <c r="C111" i="3"/>
  <c r="D111" i="3"/>
  <c r="E111" i="3"/>
  <c r="F111" i="3"/>
  <c r="A111" i="3"/>
  <c r="B97" i="3"/>
  <c r="C97" i="3"/>
  <c r="D97" i="3"/>
  <c r="E97" i="3"/>
  <c r="F97" i="3"/>
  <c r="A97" i="3"/>
  <c r="B83" i="3"/>
  <c r="C83" i="3"/>
  <c r="D83" i="3"/>
  <c r="E83" i="3"/>
  <c r="F83" i="3"/>
  <c r="A83" i="3"/>
  <c r="B69" i="3"/>
  <c r="C69" i="3"/>
  <c r="D69" i="3"/>
  <c r="E69" i="3"/>
  <c r="F69" i="3"/>
  <c r="A69" i="3"/>
  <c r="B55" i="3"/>
  <c r="C55" i="3"/>
  <c r="D55" i="3"/>
  <c r="E55" i="3"/>
  <c r="F55" i="3"/>
  <c r="A55" i="3"/>
  <c r="B41" i="3"/>
  <c r="C41" i="3"/>
  <c r="D41" i="3"/>
  <c r="E41" i="3"/>
  <c r="F41" i="3"/>
  <c r="A41" i="3"/>
  <c r="B27" i="3"/>
  <c r="C27" i="3"/>
  <c r="D27" i="3"/>
  <c r="E27" i="3"/>
  <c r="F27" i="3"/>
  <c r="A27" i="3"/>
  <c r="B13" i="3"/>
  <c r="C13" i="3"/>
  <c r="D13" i="3"/>
  <c r="E13" i="3"/>
  <c r="F13" i="3"/>
  <c r="A13" i="3"/>
  <c r="B139" i="2"/>
  <c r="C139" i="2"/>
  <c r="D139" i="2"/>
  <c r="E139" i="2"/>
  <c r="F139" i="2"/>
  <c r="A139" i="2"/>
  <c r="B125" i="2"/>
  <c r="C125" i="2"/>
  <c r="D125" i="2"/>
  <c r="E125" i="2"/>
  <c r="F125" i="2"/>
  <c r="A125" i="2"/>
  <c r="B111" i="2"/>
  <c r="C111" i="2"/>
  <c r="D111" i="2"/>
  <c r="E111" i="2"/>
  <c r="F111" i="2"/>
  <c r="A111" i="2"/>
  <c r="B97" i="2"/>
  <c r="C97" i="2"/>
  <c r="D97" i="2"/>
  <c r="E97" i="2"/>
  <c r="F97" i="2"/>
  <c r="A97" i="2"/>
  <c r="B83" i="2"/>
  <c r="C83" i="2"/>
  <c r="D83" i="2"/>
  <c r="E83" i="2"/>
  <c r="F83" i="2"/>
  <c r="A83" i="2"/>
  <c r="B69" i="2"/>
  <c r="C69" i="2"/>
  <c r="D69" i="2"/>
  <c r="E69" i="2"/>
  <c r="F69" i="2"/>
  <c r="A69" i="2"/>
  <c r="B55" i="2"/>
  <c r="C55" i="2"/>
  <c r="D55" i="2"/>
  <c r="E55" i="2"/>
  <c r="F55" i="2"/>
  <c r="A55" i="2"/>
  <c r="A41" i="2"/>
  <c r="B41" i="2"/>
  <c r="C41" i="2"/>
  <c r="D41" i="2"/>
  <c r="E41" i="2"/>
  <c r="F41" i="2"/>
  <c r="B27" i="2"/>
  <c r="C27" i="2"/>
  <c r="D27" i="2"/>
  <c r="E27" i="2"/>
  <c r="F27" i="2"/>
  <c r="A27" i="2"/>
  <c r="B13" i="2"/>
  <c r="D13" i="2"/>
  <c r="E13" i="2"/>
  <c r="F13" i="2"/>
  <c r="A13" i="2"/>
</calcChain>
</file>

<file path=xl/sharedStrings.xml><?xml version="1.0" encoding="utf-8"?>
<sst xmlns="http://schemas.openxmlformats.org/spreadsheetml/2006/main" count="202" uniqueCount="29">
  <si>
    <t>Run</t>
  </si>
  <si>
    <t>Execution Time (s)</t>
  </si>
  <si>
    <t>Avg CPU (%)</t>
  </si>
  <si>
    <t>Max CPU (%)</t>
  </si>
  <si>
    <t>Avg Memory (MB)</t>
  </si>
  <si>
    <t>Max Memory (MB)</t>
  </si>
  <si>
    <t>Algo</t>
  </si>
  <si>
    <t>3des</t>
  </si>
  <si>
    <t>aes256</t>
  </si>
  <si>
    <t>chacha</t>
  </si>
  <si>
    <t>dilithium-sig</t>
  </si>
  <si>
    <t>ecc</t>
  </si>
  <si>
    <t>falcon-sig</t>
  </si>
  <si>
    <t>kyber-pq512</t>
  </si>
  <si>
    <t>mcelise-alg</t>
  </si>
  <si>
    <t>rsa</t>
  </si>
  <si>
    <t>sphincs</t>
  </si>
  <si>
    <t>3DES</t>
  </si>
  <si>
    <t>aes-256</t>
  </si>
  <si>
    <t>chaccha</t>
  </si>
  <si>
    <t>Overall Summary</t>
  </si>
  <si>
    <t>Average CPU%</t>
  </si>
  <si>
    <t>Avg CPU (%) WS 1</t>
  </si>
  <si>
    <t>Avg CPU (%) WS 2</t>
  </si>
  <si>
    <t>AVERAGE</t>
  </si>
  <si>
    <t>Average Memory%</t>
  </si>
  <si>
    <t>Avg Mem (%) WS 1</t>
  </si>
  <si>
    <t>Avg Mem (%) WS 2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</si>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</sst>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2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color rgb="FF00000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color rgb="FF00000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color rgb="FF00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Avg CPU (%) WS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2.0900000000000003</c:v>
                </c:pt>
                <c:pt idx="1">
                  <c:v>1.35</c:v>
                </c:pt>
                <c:pt idx="2">
                  <c:v>1.02</c:v>
                </c:pt>
                <c:pt idx="3">
                  <c:v>92.563400000000001</c:v>
                </c:pt>
                <c:pt idx="4">
                  <c:v>3.59</c:v>
                </c:pt>
                <c:pt idx="5">
                  <c:v>93.915099999999995</c:v>
                </c:pt>
                <c:pt idx="6">
                  <c:v>52.8</c:v>
                </c:pt>
                <c:pt idx="7">
                  <c:v>17.16</c:v>
                </c:pt>
                <c:pt idx="8">
                  <c:v>28.190000000000005</c:v>
                </c:pt>
                <c:pt idx="9">
                  <c:v>88.97666000000001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2-7940-9E83-C72CED82B8D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Avg CPU (%) WS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3.1000000000000005</c:v>
                </c:pt>
                <c:pt idx="1">
                  <c:v>2.4700000000000002</c:v>
                </c:pt>
                <c:pt idx="2">
                  <c:v>2.31</c:v>
                </c:pt>
                <c:pt idx="3">
                  <c:v>95.11930000000001</c:v>
                </c:pt>
                <c:pt idx="4">
                  <c:v>6.68</c:v>
                </c:pt>
                <c:pt idx="5">
                  <c:v>94.055799999999991</c:v>
                </c:pt>
                <c:pt idx="6">
                  <c:v>52.17</c:v>
                </c:pt>
                <c:pt idx="7">
                  <c:v>13.5</c:v>
                </c:pt>
                <c:pt idx="8">
                  <c:v>15.8</c:v>
                </c:pt>
                <c:pt idx="9">
                  <c:v>96.603399999999993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2-7940-9E83-C72CED82B8D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078672"/>
        <c:axId val="1238086768"/>
      </c:barChart>
      <c:catAx>
        <c:axId val="12380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86768"/>
        <c:crosses val="autoZero"/>
        <c:auto val="1"/>
        <c:lblAlgn val="ctr"/>
        <c:lblOffset val="100"/>
        <c:noMultiLvlLbl val="0"/>
      </c:catAx>
      <c:valAx>
        <c:axId val="1238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7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Avg Mem (%) WS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Sheet1!$A$19:$A$28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Sheet1!$B$19:$B$28</c:f>
              <c:numCache>
                <c:formatCode>General</c:formatCode>
                <c:ptCount val="10"/>
                <c:pt idx="0">
                  <c:v>19.925000000000001</c:v>
                </c:pt>
                <c:pt idx="1">
                  <c:v>19.706250000000001</c:v>
                </c:pt>
                <c:pt idx="2">
                  <c:v>19.403124999999999</c:v>
                </c:pt>
                <c:pt idx="3">
                  <c:v>17.347526100000003</c:v>
                </c:pt>
                <c:pt idx="4">
                  <c:v>22.981249999999999</c:v>
                </c:pt>
                <c:pt idx="5">
                  <c:v>47.526626999999998</c:v>
                </c:pt>
                <c:pt idx="6">
                  <c:v>20.553125000000001</c:v>
                </c:pt>
                <c:pt idx="7">
                  <c:v>22.146875000000001</c:v>
                </c:pt>
                <c:pt idx="8">
                  <c:v>27.488300000000002</c:v>
                </c:pt>
                <c:pt idx="9">
                  <c:v>12.737500000000001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8-CE4B-805C-A3775C166329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Avg Mem (%) WS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Sheet1!$A$19:$A$28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29.999218899999999</c:v>
                </c:pt>
                <c:pt idx="1">
                  <c:v>29.963671899999998</c:v>
                </c:pt>
                <c:pt idx="2">
                  <c:v>29.780078000000003</c:v>
                </c:pt>
                <c:pt idx="3">
                  <c:v>27.393852399999997</c:v>
                </c:pt>
                <c:pt idx="4">
                  <c:v>32.826952999999996</c:v>
                </c:pt>
                <c:pt idx="5">
                  <c:v>45.005247900000008</c:v>
                </c:pt>
                <c:pt idx="6">
                  <c:v>30.501367299999998</c:v>
                </c:pt>
                <c:pt idx="7">
                  <c:v>32.030468800000001</c:v>
                </c:pt>
                <c:pt idx="8">
                  <c:v>32.521093999999991</c:v>
                </c:pt>
                <c:pt idx="9">
                  <c:v>14.296484599999999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8-CE4B-805C-A3775C16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8010784"/>
        <c:axId val="1433399984"/>
      </c:barChart>
      <c:catAx>
        <c:axId val="123801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99984"/>
        <c:crosses val="autoZero"/>
        <c:auto val="1"/>
        <c:lblAlgn val="ctr"/>
        <c:lblOffset val="100"/>
        <c:noMultiLvlLbl val="0"/>
      </c:catAx>
      <c:valAx>
        <c:axId val="14333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Avg Mem (%) WS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Sheet1!$A$33:$A$42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Sheet1!$B$33:$B$42</c:f>
              <c:numCache>
                <c:formatCode>General</c:formatCode>
                <c:ptCount val="10"/>
                <c:pt idx="0">
                  <c:v>1.00451</c:v>
                </c:pt>
                <c:pt idx="1">
                  <c:v>1.00369</c:v>
                </c:pt>
                <c:pt idx="2">
                  <c:v>1.0041899999999999</c:v>
                </c:pt>
                <c:pt idx="3">
                  <c:v>3.1261299999999999</c:v>
                </c:pt>
                <c:pt idx="4">
                  <c:v>1.0037199999999999</c:v>
                </c:pt>
                <c:pt idx="5">
                  <c:v>6.8498400000000004</c:v>
                </c:pt>
                <c:pt idx="6">
                  <c:v>1.00414</c:v>
                </c:pt>
                <c:pt idx="7">
                  <c:v>1.00437</c:v>
                </c:pt>
                <c:pt idx="8">
                  <c:v>1.00421</c:v>
                </c:pt>
                <c:pt idx="9">
                  <c:v>6.0136700000000003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4-4EAD-8281-0E2E991B2E82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Avg Mem (%) WS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Sheet1!$A$33:$A$42</c:f>
              <c:strCache>
                <c:ptCount val="10"/>
                <c:pt idx="0">
                  <c:v>3des</c:v>
                </c:pt>
                <c:pt idx="1">
                  <c:v>aes256</c:v>
                </c:pt>
                <c:pt idx="2">
                  <c:v>chacha</c:v>
                </c:pt>
                <c:pt idx="3">
                  <c:v>dilithium-sig</c:v>
                </c:pt>
                <c:pt idx="4">
                  <c:v>ecc</c:v>
                </c:pt>
                <c:pt idx="5">
                  <c:v>falcon-sig</c:v>
                </c:pt>
                <c:pt idx="6">
                  <c:v>kyber-pq512</c:v>
                </c:pt>
                <c:pt idx="7">
                  <c:v>rsa</c:v>
                </c:pt>
                <c:pt idx="8">
                  <c:v>mcelise-alg</c:v>
                </c:pt>
                <c:pt idx="9">
                  <c:v>sphincs</c:v>
                </c:pt>
              </c:strCache>
            </c:strRef>
          </c:cat>
          <c:val>
            <c:numRef>
              <c:f>Sheet1!$C$33:$C$42</c:f>
              <c:numCache>
                <c:formatCode>General</c:formatCode>
                <c:ptCount val="10"/>
                <c:pt idx="0">
                  <c:v>1.0073399999999999</c:v>
                </c:pt>
                <c:pt idx="1">
                  <c:v>1.0101200000000001</c:v>
                </c:pt>
                <c:pt idx="2">
                  <c:v>1.0104400000000002</c:v>
                </c:pt>
                <c:pt idx="3">
                  <c:v>6.23752</c:v>
                </c:pt>
                <c:pt idx="4">
                  <c:v>1.0085500000000001</c:v>
                </c:pt>
                <c:pt idx="5">
                  <c:v>7.6022000000000007</c:v>
                </c:pt>
                <c:pt idx="6">
                  <c:v>2.0232700000000001</c:v>
                </c:pt>
                <c:pt idx="7">
                  <c:v>1.0084599999999999</c:v>
                </c:pt>
                <c:pt idx="8">
                  <c:v>1.0009700000000001</c:v>
                </c:pt>
                <c:pt idx="9">
                  <c:v>15.030519999999999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4-4EAD-8281-0E2E991B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684480"/>
        <c:axId val="1870688320"/>
      </c:barChart>
      <c:catAx>
        <c:axId val="18706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8320"/>
        <c:crosses val="autoZero"/>
        <c:auto val="1"/>
        <c:lblAlgn val="ctr"/>
        <c:lblOffset val="100"/>
        <c:noMultiLvlLbl val="0"/>
      </c:catAx>
      <c:valAx>
        <c:axId val="18706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1023937</xdr:colOff>
      <xdr:row>1</xdr:row>
      <xdr:rowOff>200026</xdr:rowOff>
    </xdr:from>
    <xdr:to>
      <xdr:col>10</xdr:col>
      <xdr:colOff>0</xdr:colOff>
      <xdr:row>15</xdr:row>
      <xdr:rowOff>60158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CCC70-3CF8-6D9B-1A34-4FD5EB52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1031875</xdr:colOff>
      <xdr:row>16</xdr:row>
      <xdr:rowOff>65088</xdr:rowOff>
    </xdr:from>
    <xdr:to>
      <xdr:col>9</xdr:col>
      <xdr:colOff>817145</xdr:colOff>
      <xdr:row>30</xdr:row>
      <xdr:rowOff>5014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AFE8D-61CC-4E97-9899-43373D6A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1075321</xdr:colOff>
      <xdr:row>31</xdr:row>
      <xdr:rowOff>34589</xdr:rowOff>
    </xdr:from>
    <xdr:to>
      <xdr:col>10</xdr:col>
      <xdr:colOff>15039</xdr:colOff>
      <xdr:row>47</xdr:row>
      <xdr:rowOff>200525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D09EB7-BE99-A80D-DE74-09A0305D4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E27825A-7732-C848-8271-12AA32E80AC2}" name="Table21" displayName="Table21" ref="A4:C14" totalsRowShown="0">
  <autoFilter ref="A4:C14" xr:uid="{EE27825A-7732-C848-8271-12AA32E80AC2}"/>
  <tableColumns count="3">
    <tableColumn id="1" xr3:uid="{A98487A7-FEC8-D14B-BF6B-1CFDB370D343}" name="Algo"/>
    <tableColumn id="3" xr3:uid="{846A8CE7-492F-4E48-A898-5E5E15F2B37D}" name="Avg CPU (%) WS 1" dataDxfId="215"/>
    <tableColumn id="4" xr3:uid="{A5CC6EBB-87A2-0D4B-BA00-CD953C78DB17}" name="Avg CPU (%) WS 2" dataDxfId="214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2D2383-F8D2-D546-951E-DAC7DD570B9D}" name="Table7" displayName="Table7" ref="A86:F97" totalsRowCount="1">
  <autoFilter ref="A86:F96" xr:uid="{BB2D2383-F8D2-D546-951E-DAC7DD570B9D}"/>
  <tableColumns count="6">
    <tableColumn id="1" xr3:uid="{0743FC8F-E706-9744-9C0C-D0C824369A05}" name="Run" totalsRowFunction="custom">
      <totalsRowFormula>AVERAGE(Table7[Run])</totalsRowFormula>
    </tableColumn>
    <tableColumn id="2" xr3:uid="{193C3B18-575C-D844-8293-060C04B1D96C}" name="Execution Time (s)" totalsRowFunction="custom">
      <totalsRowFormula>AVERAGE(Table7[Execution Time (s)])</totalsRowFormula>
    </tableColumn>
    <tableColumn id="3" xr3:uid="{F5A1361D-3003-514C-A857-975A3B263DAA}" name="Avg CPU (%)" totalsRowFunction="custom">
      <totalsRowFormula>AVERAGE(Table7[Avg CPU (%)])</totalsRowFormula>
    </tableColumn>
    <tableColumn id="4" xr3:uid="{66EC57BC-EB2F-AB4E-A59C-CD8BE1A5940C}" name="Max CPU (%)" totalsRowFunction="custom">
      <totalsRowFormula>AVERAGE(Table7[Max CPU (%)])</totalsRowFormula>
    </tableColumn>
    <tableColumn id="5" xr3:uid="{528CB71A-55EA-AC46-A307-979A607ED2A3}" name="Avg Memory (MB)" totalsRowFunction="custom">
      <totalsRowFormula>AVERAGE(Table7[Avg Memory (MB)])</totalsRowFormula>
    </tableColumn>
    <tableColumn id="6" xr3:uid="{96E34CD9-F1BB-B147-A797-7B5023C9B6E9}" name="Max Memory (MB)" totalsRowFunction="custom">
      <totalsRowFormula>AVERAGE(Table7[Max Memory (MB)])</totalsRowFormula>
    </tableColumn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8F288B-A0CA-744A-AAA2-EDFBDCCF8724}" name="Table8" displayName="Table8" ref="A100:F111" totalsRowCount="1">
  <autoFilter ref="A100:F110" xr:uid="{E28F288B-A0CA-744A-AAA2-EDFBDCCF8724}"/>
  <tableColumns count="6">
    <tableColumn id="1" xr3:uid="{20B2DA15-3789-2145-A093-3553B990FA3C}" name="Run" totalsRowFunction="custom">
      <totalsRowFormula>AVERAGE(Table8[Run])</totalsRowFormula>
    </tableColumn>
    <tableColumn id="2" xr3:uid="{B35A7518-7C55-804D-9550-21DF2B9EFD09}" name="Execution Time (s)" totalsRowFunction="custom">
      <totalsRowFormula>AVERAGE(Table8[Execution Time (s)])</totalsRowFormula>
    </tableColumn>
    <tableColumn id="3" xr3:uid="{3C8F6F44-4D3E-CA43-8DDB-3D925D235CD4}" name="Avg CPU (%)" totalsRowFunction="custom">
      <totalsRowFormula>AVERAGE(Table8[Avg CPU (%)])</totalsRowFormula>
    </tableColumn>
    <tableColumn id="4" xr3:uid="{7DAFED30-C663-9B4B-91B5-1193956F4045}" name="Max CPU (%)" totalsRowFunction="custom">
      <totalsRowFormula>AVERAGE(Table8[Max CPU (%)])</totalsRowFormula>
    </tableColumn>
    <tableColumn id="5" xr3:uid="{F032AC20-B30C-214A-8339-1B20351441BE}" name="Avg Memory (MB)" totalsRowFunction="custom">
      <totalsRowFormula>AVERAGE(Table8[Avg Memory (MB)])</totalsRowFormula>
    </tableColumn>
    <tableColumn id="6" xr3:uid="{E1F4AE31-25D3-124D-A721-673793B1B1C3}" name="Max Memory (MB)" totalsRowFunction="custom">
      <totalsRowFormula>AVERAGE(Table8[Max Memory (MB)])</totalsRowFormula>
    </tableColumn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7647A9-773D-594A-93E5-A78711A7C506}" name="Table9" displayName="Table9" ref="A114:F125" totalsRowCount="1" headerRowDxfId="167" dataDxfId="166">
  <autoFilter ref="A114:F124" xr:uid="{817647A9-773D-594A-93E5-A78711A7C506}"/>
  <tableColumns count="6">
    <tableColumn id="1" xr3:uid="{DA88B5F5-6C46-A047-9841-DAF6CCA4CAB3}" name="Run" totalsRowFunction="custom" dataDxfId="165" totalsRowDxfId="164">
      <totalsRowFormula>AVERAGE(Table9[Run])</totalsRowFormula>
    </tableColumn>
    <tableColumn id="2" xr3:uid="{9301FB53-0859-DB45-84E0-AC2D3362E895}" name="Execution Time (s)" totalsRowFunction="custom" dataDxfId="163" totalsRowDxfId="162">
      <totalsRowFormula>AVERAGE(Table9[Execution Time (s)])</totalsRowFormula>
    </tableColumn>
    <tableColumn id="3" xr3:uid="{17C5B0C6-B97E-1943-B539-085EA6738CEA}" name="Avg CPU (%)" totalsRowFunction="custom" dataDxfId="161" totalsRowDxfId="160">
      <totalsRowFormula>AVERAGE(Table9[Avg CPU (%)])</totalsRowFormula>
    </tableColumn>
    <tableColumn id="4" xr3:uid="{042206C7-535A-0545-9E38-F254D074778B}" name="Max CPU (%)" totalsRowFunction="custom" dataDxfId="159" totalsRowDxfId="158">
      <totalsRowFormula>AVERAGE(Table9[Max CPU (%)])</totalsRowFormula>
    </tableColumn>
    <tableColumn id="5" xr3:uid="{8C5467FD-AACA-A245-83B6-D25FF7F3923D}" name="Avg Memory (MB)" totalsRowFunction="custom" dataDxfId="157" totalsRowDxfId="156">
      <totalsRowFormula>AVERAGE(Table9[Avg Memory (MB)])</totalsRowFormula>
    </tableColumn>
    <tableColumn id="6" xr3:uid="{2CD11825-462F-434E-A604-E23867B6FFAA}" name="Max Memory (MB)" totalsRowFunction="custom" dataDxfId="155" totalsRowDxfId="154">
      <totalsRowFormula>AVERAGE(Table9[Max Memory (MB)])</totalsRowFormula>
    </tableColumn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93DA4F-220F-1F44-B232-53BE7AD1D7C9}" name="Table10" displayName="Table10" ref="A128:F139" totalsRowCount="1" headerRowDxfId="153" dataDxfId="152">
  <autoFilter ref="A128:F138" xr:uid="{6693DA4F-220F-1F44-B232-53BE7AD1D7C9}"/>
  <tableColumns count="6">
    <tableColumn id="1" xr3:uid="{02D2F597-06F6-874A-A825-EA12E28F3E2D}" name="Run" totalsRowFunction="custom" dataDxfId="151" totalsRowDxfId="150">
      <totalsRowFormula>AVERAGE(Table10[Run])</totalsRowFormula>
    </tableColumn>
    <tableColumn id="2" xr3:uid="{557716E6-918C-114B-A04C-826870FF529A}" name="Execution Time (s)" totalsRowFunction="custom" dataDxfId="149" totalsRowDxfId="148">
      <totalsRowFormula>AVERAGE(Table10[Execution Time (s)])</totalsRowFormula>
    </tableColumn>
    <tableColumn id="3" xr3:uid="{B27889C1-70E9-6446-B01E-42634F14033C}" name="Avg CPU (%)" totalsRowFunction="custom" dataDxfId="147" totalsRowDxfId="146">
      <totalsRowFormula>AVERAGE(Table10[Avg CPU (%)])</totalsRowFormula>
    </tableColumn>
    <tableColumn id="4" xr3:uid="{E2D97C9B-304A-B343-8875-C64B1E95AC61}" name="Max CPU (%)" totalsRowFunction="custom" dataDxfId="145" totalsRowDxfId="144">
      <totalsRowFormula>AVERAGE(Table10[Max CPU (%)])</totalsRowFormula>
    </tableColumn>
    <tableColumn id="5" xr3:uid="{7D944D75-C1A5-5B42-853F-D849195EC2B7}" name="Avg Memory (MB)" totalsRowFunction="custom" dataDxfId="143" totalsRowDxfId="142">
      <totalsRowFormula>AVERAGE(Table10[Avg Memory (MB)])</totalsRowFormula>
    </tableColumn>
    <tableColumn id="6" xr3:uid="{AC042BD9-EB40-F441-8E3F-A1AD078BA55D}" name="Max Memory (MB)" totalsRowFunction="custom" dataDxfId="141" totalsRowDxfId="140">
      <totalsRowFormula>AVERAGE(Table10[Max Memory (MB)])</totalsRowFormula>
    </tableColumn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3FF721-D81D-274E-8FF6-16369995F02E}" name="Table11" displayName="Table11" ref="A2:F13" totalsRowCount="1" headerRowDxfId="139" dataDxfId="138">
  <autoFilter ref="A2:F12" xr:uid="{2C3FF721-D81D-274E-8FF6-16369995F02E}"/>
  <tableColumns count="6">
    <tableColumn id="1" xr3:uid="{FD332A67-B0C2-554F-B127-4CF5D42DE31C}" name="Run" totalsRowFunction="custom" dataDxfId="137" totalsRowDxfId="136">
      <totalsRowFormula>AVERAGE(Table11[Run])</totalsRowFormula>
    </tableColumn>
    <tableColumn id="2" xr3:uid="{4FE6505E-9011-5F4A-82F3-E8DF7F10D2E9}" name="Execution Time (s)" totalsRowFunction="custom" dataDxfId="135" totalsRowDxfId="134">
      <totalsRowFormula>AVERAGE(Table11[Execution Time (s)])</totalsRowFormula>
    </tableColumn>
    <tableColumn id="3" xr3:uid="{2087E5EA-C646-1241-8411-1BA3CD176A7B}" name="Avg CPU (%)" totalsRowFunction="custom" dataDxfId="133" totalsRowDxfId="132">
      <totalsRowFormula>AVERAGE(Table11[Avg CPU (%)])</totalsRowFormula>
    </tableColumn>
    <tableColumn id="4" xr3:uid="{37BDBFF1-EDE7-A34C-9329-CA3B76B41018}" name="Max CPU (%)" totalsRowFunction="custom" dataDxfId="131" totalsRowDxfId="130">
      <totalsRowFormula>AVERAGE(Table11[Max CPU (%)])</totalsRowFormula>
    </tableColumn>
    <tableColumn id="5" xr3:uid="{3B64A033-A9E3-6E4E-9882-279F3ABAE77C}" name="Avg Memory (MB)" totalsRowFunction="custom" dataDxfId="129" totalsRowDxfId="128">
      <totalsRowFormula>AVERAGE(Table11[Avg Memory (MB)])</totalsRowFormula>
    </tableColumn>
    <tableColumn id="6" xr3:uid="{FD01DF0F-321F-8344-878A-2D3E847BFDCC}" name="Max Memory (MB)" totalsRowFunction="custom" dataDxfId="127" totalsRowDxfId="126">
      <totalsRowFormula>AVERAGE(Table11[Max Memory (MB)])</totalsRowFormula>
    </tableColumn>
  </tableColumns>
  <tableStyleInfo name="TableStyleMedium1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CF4608-CEB1-9A4A-B195-721719C2A563}" name="Table12" displayName="Table12" ref="A16:F27" totalsRowCount="1" headerRowDxfId="125" dataDxfId="124">
  <autoFilter ref="A16:F26" xr:uid="{13CF4608-CEB1-9A4A-B195-721719C2A563}"/>
  <tableColumns count="6">
    <tableColumn id="1" xr3:uid="{E6374806-EF2D-A64D-8A4E-5A7DC5572E03}" name="Run" totalsRowFunction="custom" dataDxfId="123" totalsRowDxfId="122">
      <totalsRowFormula>AVERAGE(Table12[Run])</totalsRowFormula>
    </tableColumn>
    <tableColumn id="2" xr3:uid="{ACD05DCD-D8FC-8140-B70E-0CE6024828CC}" name="Execution Time (s)" totalsRowFunction="custom" dataDxfId="121" totalsRowDxfId="120">
      <totalsRowFormula>AVERAGE(Table12[Execution Time (s)])</totalsRowFormula>
    </tableColumn>
    <tableColumn id="3" xr3:uid="{2AAB13C4-8F42-904C-8B3D-2AB99907D21F}" name="Avg CPU (%)" totalsRowFunction="custom" dataDxfId="119" totalsRowDxfId="118">
      <totalsRowFormula>AVERAGE(Table12[Avg CPU (%)])</totalsRowFormula>
    </tableColumn>
    <tableColumn id="4" xr3:uid="{AD5B60F8-F119-AF4A-A14C-45808A503CCB}" name="Max CPU (%)" totalsRowFunction="custom" dataDxfId="117" totalsRowDxfId="116">
      <totalsRowFormula>AVERAGE(Table12[Max CPU (%)])</totalsRowFormula>
    </tableColumn>
    <tableColumn id="5" xr3:uid="{54DE854D-D7ED-1A43-AC8B-B87B9718A109}" name="Avg Memory (MB)" totalsRowFunction="custom" dataDxfId="115" totalsRowDxfId="114">
      <totalsRowFormula>AVERAGE(Table12[Avg Memory (MB)])</totalsRowFormula>
    </tableColumn>
    <tableColumn id="6" xr3:uid="{B30F0E7A-1D02-0540-9A45-B851A46182F8}" name="Max Memory (MB)" totalsRowFunction="custom" dataDxfId="113" totalsRowDxfId="112">
      <totalsRowFormula>AVERAGE(Table12[Max Memory (MB)])</totalsRowFormula>
    </tableColumn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96F4E5-F79D-DF4A-8737-0E27EB569E36}" name="Table13" displayName="Table13" ref="A30:F41" totalsRowCount="1" headerRowDxfId="111" dataDxfId="110">
  <autoFilter ref="A30:F40" xr:uid="{D896F4E5-F79D-DF4A-8737-0E27EB569E36}"/>
  <tableColumns count="6">
    <tableColumn id="1" xr3:uid="{E1B9E72C-0107-CD4F-902F-8E8F8DAC1D0D}" name="Run" totalsRowFunction="custom" dataDxfId="109" totalsRowDxfId="108">
      <totalsRowFormula>AVERAGE(Table13[Run])</totalsRowFormula>
    </tableColumn>
    <tableColumn id="2" xr3:uid="{0C179646-47EF-CE4C-9EC1-529669909D47}" name="Execution Time (s)" totalsRowFunction="custom" dataDxfId="107" totalsRowDxfId="106">
      <totalsRowFormula>AVERAGE(Table13[Execution Time (s)])</totalsRowFormula>
    </tableColumn>
    <tableColumn id="3" xr3:uid="{A7F75D30-6E50-974F-9BF7-A5FD8D2DEE99}" name="Avg CPU (%)" totalsRowFunction="custom" dataDxfId="105" totalsRowDxfId="104">
      <totalsRowFormula>AVERAGE(Table13[Avg CPU (%)])</totalsRowFormula>
    </tableColumn>
    <tableColumn id="4" xr3:uid="{525978F7-F112-EB41-BC2F-59B36438CBDF}" name="Max CPU (%)" totalsRowFunction="custom" dataDxfId="103" totalsRowDxfId="102">
      <totalsRowFormula>AVERAGE(Table13[Max CPU (%)])</totalsRowFormula>
    </tableColumn>
    <tableColumn id="5" xr3:uid="{6AE1E151-E7AB-9B46-8B9A-7C4C065D7E3E}" name="Avg Memory (MB)" totalsRowFunction="custom" dataDxfId="101" totalsRowDxfId="100">
      <totalsRowFormula>AVERAGE(Table13[Avg Memory (MB)])</totalsRowFormula>
    </tableColumn>
    <tableColumn id="6" xr3:uid="{3F459E30-7269-8B41-9751-2166B09CF6EB}" name="Max Memory (MB)" totalsRowFunction="custom" dataDxfId="99" totalsRowDxfId="98">
      <totalsRowFormula>AVERAGE(Table13[Max Memory (MB)])</totalsRowFormula>
    </tableColumn>
  </tableColumns>
  <tableStyleInfo name="TableStyleMedium1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8F1B77-B84D-CD4A-B488-26DF963EE71F}" name="Table14" displayName="Table14" ref="A44:F55" totalsRowCount="1" headerRowDxfId="97" dataDxfId="96">
  <autoFilter ref="A44:F54" xr:uid="{438F1B77-B84D-CD4A-B488-26DF963EE71F}"/>
  <tableColumns count="6">
    <tableColumn id="1" xr3:uid="{25B79185-F3BD-BB4B-BF6B-A6060EDB9547}" name="Run" totalsRowFunction="custom" dataDxfId="95" totalsRowDxfId="94">
      <totalsRowFormula>AVERAGE(A45:A54)</totalsRowFormula>
    </tableColumn>
    <tableColumn id="2" xr3:uid="{6EA4B92F-ACE2-6D40-8FD7-044228490205}" name="Execution Time (s)" totalsRowFunction="custom" dataDxfId="93" totalsRowDxfId="92">
      <totalsRowFormula>AVERAGE(B45:B54)</totalsRowFormula>
    </tableColumn>
    <tableColumn id="3" xr3:uid="{8C3E948C-593D-B64F-9E13-99149CD316E4}" name="Avg CPU (%)" totalsRowFunction="custom" dataDxfId="91" totalsRowDxfId="90">
      <totalsRowFormula>AVERAGE(C45:C54)</totalsRowFormula>
    </tableColumn>
    <tableColumn id="4" xr3:uid="{9BCF168B-5980-274E-8AE3-B19CDA768982}" name="Max CPU (%)" totalsRowFunction="custom" dataDxfId="89" totalsRowDxfId="88">
      <totalsRowFormula>AVERAGE(D45:D54)</totalsRowFormula>
    </tableColumn>
    <tableColumn id="5" xr3:uid="{CD5FCEB1-9CF9-2E43-891E-DEE8BCEFBE4E}" name="Avg Memory (MB)" totalsRowFunction="custom" dataDxfId="87" totalsRowDxfId="86">
      <totalsRowFormula>AVERAGE(E45:E54)</totalsRowFormula>
    </tableColumn>
    <tableColumn id="6" xr3:uid="{FD8FE015-1256-144D-A59B-5B429317C59A}" name="Max Memory (MB)" totalsRowFunction="custom" dataDxfId="85" totalsRowDxfId="84">
      <totalsRowFormula>AVERAGE(F45:F54)</totalsRowFormula>
    </tableColumn>
  </tableColumns>
  <tableStyleInfo name="TableStyleMedium1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A3CCFC-6A93-DF44-BD6F-18B4352C8A30}" name="Table15" displayName="Table15" ref="A58:F69" totalsRowCount="1" headerRowDxfId="83" dataDxfId="82">
  <autoFilter ref="A58:F68" xr:uid="{C5A3CCFC-6A93-DF44-BD6F-18B4352C8A30}"/>
  <tableColumns count="6">
    <tableColumn id="1" xr3:uid="{3740EF8C-B32E-6F4E-B633-2B08D5F10C46}" name="Run" totalsRowFunction="custom" dataDxfId="81" totalsRowDxfId="80">
      <totalsRowFormula>AVERAGE(Table15[Run])</totalsRowFormula>
    </tableColumn>
    <tableColumn id="2" xr3:uid="{008EBE91-6545-8D4E-AD4D-9023DBA3B8E6}" name="Execution Time (s)" totalsRowFunction="custom" dataDxfId="79" totalsRowDxfId="78">
      <totalsRowFormula>AVERAGE(Table15[Execution Time (s)])</totalsRowFormula>
    </tableColumn>
    <tableColumn id="3" xr3:uid="{EF1CE882-F19E-3941-B4EA-2EDAFDA72C04}" name="Avg CPU (%)" totalsRowFunction="custom" dataDxfId="77" totalsRowDxfId="76">
      <totalsRowFormula>AVERAGE(Table15[Avg CPU (%)])</totalsRowFormula>
    </tableColumn>
    <tableColumn id="4" xr3:uid="{B0ED952B-52D3-3E4C-90FD-E89807AD34C0}" name="Max CPU (%)" totalsRowFunction="custom" dataDxfId="75" totalsRowDxfId="74">
      <totalsRowFormula>AVERAGE(Table15[Max CPU (%)])</totalsRowFormula>
    </tableColumn>
    <tableColumn id="5" xr3:uid="{FE8C3B51-91E4-D640-8BF2-1D74003EC2A7}" name="Avg Memory (MB)" totalsRowFunction="custom" dataDxfId="73" totalsRowDxfId="72">
      <totalsRowFormula>AVERAGE(Table15[Avg Memory (MB)])</totalsRowFormula>
    </tableColumn>
    <tableColumn id="6" xr3:uid="{A40037B3-2E75-DB4D-9242-212C796A070B}" name="Max Memory (MB)" totalsRowFunction="custom" dataDxfId="71" totalsRowDxfId="70">
      <totalsRowFormula>AVERAGE(Table15[Max Memory (MB)])</totalsRowFormula>
    </tableColumn>
  </tableColumns>
  <tableStyleInfo name="TableStyleMedium1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B12B55-3F88-8C4D-977D-A8920D3BD2DC}" name="Table16" displayName="Table16" ref="A72:F83" totalsRowCount="1" headerRowDxfId="69" dataDxfId="68">
  <autoFilter ref="A72:F82" xr:uid="{76B12B55-3F88-8C4D-977D-A8920D3BD2DC}"/>
  <tableColumns count="6">
    <tableColumn id="1" xr3:uid="{30F71E1B-BE0D-094C-9C57-0CEC57C39A47}" name="Run" totalsRowFunction="custom" dataDxfId="67" totalsRowDxfId="66">
      <totalsRowFormula>AVERAGE(Table16[Run])</totalsRowFormula>
    </tableColumn>
    <tableColumn id="2" xr3:uid="{AA0A7F7C-A146-D34F-A4B0-F87FE2F86CCC}" name="Execution Time (s)" totalsRowFunction="custom" dataDxfId="65" totalsRowDxfId="64">
      <totalsRowFormula>AVERAGE(Table16[Execution Time (s)])</totalsRowFormula>
    </tableColumn>
    <tableColumn id="3" xr3:uid="{0D916642-27CC-5140-A79E-FD45793933DD}" name="Avg CPU (%)" totalsRowFunction="custom" dataDxfId="63" totalsRowDxfId="62">
      <totalsRowFormula>AVERAGE(Table16[Avg CPU (%)])</totalsRowFormula>
    </tableColumn>
    <tableColumn id="4" xr3:uid="{CCF6D25E-53CA-E842-84B2-DCDDEA7B9A7E}" name="Max CPU (%)" totalsRowFunction="custom" dataDxfId="61" totalsRowDxfId="60">
      <totalsRowFormula>AVERAGE(Table16[Max CPU (%)])</totalsRowFormula>
    </tableColumn>
    <tableColumn id="5" xr3:uid="{44E40759-F258-B24E-8FB4-163A312BACCC}" name="Avg Memory (MB)" totalsRowFunction="custom" dataDxfId="59" totalsRowDxfId="58">
      <totalsRowFormula>AVERAGE(Table16[Avg Memory (MB)])</totalsRowFormula>
    </tableColumn>
    <tableColumn id="6" xr3:uid="{C572F417-7952-3149-A898-95C4B0D0A68B}" name="Max Memory (MB)" totalsRowFunction="custom" dataDxfId="57" totalsRowDxfId="56">
      <totalsRowFormula>AVERAGE(Table16[Max Memory (MB)])</totalsRow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B376656-3499-8947-B62F-1E3BFC59C6AB}" name="Table212324" displayName="Table212324" ref="A32:C42" totalsRowShown="0">
  <autoFilter ref="A32:C42" xr:uid="{AB376656-3499-8947-B62F-1E3BFC59C6AB}"/>
  <tableColumns count="3">
    <tableColumn id="1" xr3:uid="{7CAC702E-0243-9949-9A32-FC176BFFA778}" name="Algo"/>
    <tableColumn id="3" xr3:uid="{A0F2E4B2-50E9-8A44-9E7A-3C7DDB90920F}" name="Avg Mem (%) WS 1" dataDxfId="213"/>
    <tableColumn id="4" xr3:uid="{B4183A7B-F93A-534D-B5E8-124DD83C24D7}" name="Avg Mem (%) WS 2" dataDxfId="212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CDDC333-4647-7A4B-A64E-FB42996F747B}" name="Table17" displayName="Table17" ref="A86:F97" totalsRowCount="1" headerRowDxfId="55" dataDxfId="54">
  <autoFilter ref="A86:F96" xr:uid="{2CDDC333-4647-7A4B-A64E-FB42996F747B}"/>
  <tableColumns count="6">
    <tableColumn id="1" xr3:uid="{CB23214F-C95E-4C43-B0E4-F8DE3B994071}" name="Run" totalsRowFunction="custom" dataDxfId="53" totalsRowDxfId="52">
      <totalsRowFormula>AVERAGE(Table17[Run])</totalsRowFormula>
    </tableColumn>
    <tableColumn id="2" xr3:uid="{9680F04C-EBE0-F447-BFB0-0D8509F8BAE4}" name="Execution Time (s)" totalsRowFunction="custom" dataDxfId="51" totalsRowDxfId="50">
      <totalsRowFormula>AVERAGE(Table17[Execution Time (s)])</totalsRowFormula>
    </tableColumn>
    <tableColumn id="3" xr3:uid="{AED16B3B-73BF-794F-9A19-FC8F5FFAAFAD}" name="Avg CPU (%)" totalsRowFunction="custom" dataDxfId="49" totalsRowDxfId="48">
      <totalsRowFormula>AVERAGE(Table17[Avg CPU (%)])</totalsRowFormula>
    </tableColumn>
    <tableColumn id="4" xr3:uid="{62041A3C-A07F-DE4D-82CD-0D1430498E9C}" name="Max CPU (%)" totalsRowFunction="custom" dataDxfId="47" totalsRowDxfId="46">
      <totalsRowFormula>AVERAGE(Table17[Max CPU (%)])</totalsRowFormula>
    </tableColumn>
    <tableColumn id="5" xr3:uid="{4980806E-D9EC-5C49-8E42-DC00613E344C}" name="Avg Memory (MB)" totalsRowFunction="custom" dataDxfId="45" totalsRowDxfId="44">
      <totalsRowFormula>AVERAGE(Table17[Avg Memory (MB)])</totalsRowFormula>
    </tableColumn>
    <tableColumn id="6" xr3:uid="{75B03596-40F0-B94C-8DD2-01A4B13B6012}" name="Max Memory (MB)" totalsRowFunction="custom" dataDxfId="43" totalsRowDxfId="42">
      <totalsRowFormula>AVERAGE(Table17[Max Memory (MB)])</totalsRowFormula>
    </tableColumn>
  </tableColumns>
  <tableStyleInfo name="TableStyleMedium1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037FC09-6C18-6243-940C-38A22A39F4BB}" name="Table18" displayName="Table18" ref="A100:F111" totalsRowCount="1" headerRowDxfId="41" dataDxfId="40">
  <autoFilter ref="A100:F110" xr:uid="{C037FC09-6C18-6243-940C-38A22A39F4BB}"/>
  <tableColumns count="6">
    <tableColumn id="1" xr3:uid="{37068892-5C81-BD44-BFDC-20D50CD7A20E}" name="Run" totalsRowFunction="custom" dataDxfId="39" totalsRowDxfId="38">
      <totalsRowFormula>AVERAGE(Table18[Run])</totalsRowFormula>
    </tableColumn>
    <tableColumn id="2" xr3:uid="{4924F073-D60C-224A-89BA-EC02D9F75693}" name="Execution Time (s)" totalsRowFunction="custom" dataDxfId="37" totalsRowDxfId="36">
      <totalsRowFormula>AVERAGE(Table18[Execution Time (s)])</totalsRowFormula>
    </tableColumn>
    <tableColumn id="3" xr3:uid="{33EA1CAE-0BD7-C848-9698-2C88CA2D0D60}" name="Avg CPU (%)" totalsRowFunction="custom" dataDxfId="35" totalsRowDxfId="34">
      <totalsRowFormula>AVERAGE(Table18[Avg CPU (%)])</totalsRowFormula>
    </tableColumn>
    <tableColumn id="4" xr3:uid="{A53B1A89-546B-E844-AB1F-5A6B23AB5B1B}" name="Max CPU (%)" totalsRowFunction="custom" dataDxfId="33" totalsRowDxfId="32">
      <totalsRowFormula>AVERAGE(Table18[Max CPU (%)])</totalsRowFormula>
    </tableColumn>
    <tableColumn id="5" xr3:uid="{E176286E-30CE-E045-A180-F9EB3071FC4E}" name="Avg Memory (MB)" totalsRowFunction="custom" dataDxfId="31" totalsRowDxfId="30">
      <totalsRowFormula>AVERAGE(Table18[Avg Memory (MB)])</totalsRowFormula>
    </tableColumn>
    <tableColumn id="6" xr3:uid="{979EE679-17A6-7744-88B2-52061D059D7F}" name="Max Memory (MB)" totalsRowFunction="custom" dataDxfId="29" totalsRowDxfId="28">
      <totalsRowFormula>AVERAGE(Table18[Max Memory (MB)])</totalsRowFormula>
    </tableColumn>
  </tableColumns>
  <tableStyleInfo name="TableStyleMedium1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BD047C3-DD0F-EC40-A8DF-91CEE9760F04}" name="Table19" displayName="Table19" ref="A114:F125" totalsRowCount="1" headerRowDxfId="27" dataDxfId="26">
  <autoFilter ref="A114:F124" xr:uid="{2BD047C3-DD0F-EC40-A8DF-91CEE9760F04}"/>
  <tableColumns count="6">
    <tableColumn id="1" xr3:uid="{A7523279-A05D-E745-ACC7-1BEBE7D8430F}" name="Run" totalsRowFunction="custom" dataDxfId="25" totalsRowDxfId="24">
      <totalsRowFormula>AVERAGE(Table19[Run])</totalsRowFormula>
    </tableColumn>
    <tableColumn id="2" xr3:uid="{105D7717-8587-6A47-84CB-67BC02F314CE}" name="Execution Time (s)" totalsRowFunction="custom" dataDxfId="23" totalsRowDxfId="22">
      <totalsRowFormula>AVERAGE(Table19[Execution Time (s)])</totalsRowFormula>
    </tableColumn>
    <tableColumn id="3" xr3:uid="{7696040E-E1B3-1F4C-AEFC-915297E39AF8}" name="Avg CPU (%)" totalsRowFunction="custom" dataDxfId="21" totalsRowDxfId="20">
      <totalsRowFormula>AVERAGE(Table19[Avg CPU (%)])</totalsRowFormula>
    </tableColumn>
    <tableColumn id="4" xr3:uid="{8E448A45-5A3A-224C-9E43-9D12136B821C}" name="Max CPU (%)" totalsRowFunction="custom" dataDxfId="19" totalsRowDxfId="18">
      <totalsRowFormula>AVERAGE(Table19[Max CPU (%)])</totalsRowFormula>
    </tableColumn>
    <tableColumn id="5" xr3:uid="{A5C42399-10C2-0645-AE98-12210F488456}" name="Avg Memory (MB)" totalsRowFunction="custom" dataDxfId="17" totalsRowDxfId="16">
      <totalsRowFormula>AVERAGE(Table19[Avg Memory (MB)])</totalsRowFormula>
    </tableColumn>
    <tableColumn id="6" xr3:uid="{38EC8D52-0024-6C48-B0E4-E82C9D4107E8}" name="Max Memory (MB)" totalsRowFunction="custom" dataDxfId="15" totalsRowDxfId="14">
      <totalsRowFormula>AVERAGE(Table19[Max Memory (MB)])</totalsRowFormula>
    </tableColumn>
  </tableColumns>
  <tableStyleInfo name="TableStyleMedium1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9B7CE7-C6E7-1649-B3C5-7A145BD26062}" name="Table20" displayName="Table20" ref="A128:F139" totalsRowCount="1" headerRowDxfId="13" dataDxfId="12">
  <autoFilter ref="A128:F138" xr:uid="{099B7CE7-C6E7-1649-B3C5-7A145BD26062}"/>
  <tableColumns count="6">
    <tableColumn id="1" xr3:uid="{0C92E1C2-DC5A-5B4C-892B-D285456ED95E}" name="Run" totalsRowFunction="custom" dataDxfId="11" totalsRowDxfId="10">
      <totalsRowFormula>AVERAGE(Table20[Run])</totalsRowFormula>
    </tableColumn>
    <tableColumn id="2" xr3:uid="{FB6CB506-9BF9-DC43-A0D9-10412FA07EA8}" name="Execution Time (s)" totalsRowFunction="custom" dataDxfId="9" totalsRowDxfId="8">
      <totalsRowFormula>AVERAGE(Table20[Execution Time (s)])</totalsRowFormula>
    </tableColumn>
    <tableColumn id="3" xr3:uid="{591E6D2B-DA6B-4545-A046-7A7AA37B9026}" name="Avg CPU (%)" totalsRowFunction="custom" dataDxfId="7" totalsRowDxfId="6">
      <totalsRowFormula>AVERAGE(Table20[Avg CPU (%)])</totalsRowFormula>
    </tableColumn>
    <tableColumn id="4" xr3:uid="{F41122ED-CFEB-C94A-93E1-9E2D57A56B14}" name="Max CPU (%)" totalsRowFunction="custom" dataDxfId="5" totalsRowDxfId="4">
      <totalsRowFormula>AVERAGE(Table20[Max CPU (%)])</totalsRowFormula>
    </tableColumn>
    <tableColumn id="5" xr3:uid="{9C075655-F85D-714A-A400-0D0DEBECD087}" name="Avg Memory (MB)" totalsRowFunction="custom" dataDxfId="3" totalsRowDxfId="2">
      <totalsRowFormula>AVERAGE(Table20[Avg Memory (MB)])</totalsRowFormula>
    </tableColumn>
    <tableColumn id="6" xr3:uid="{3F35F7C5-A6DA-1043-BC67-98576C9C438C}" name="Max Memory (MB)" totalsRowFunction="custom" dataDxfId="1" totalsRowDxfId="0">
      <totalsRowFormula>AVERAGE(Table20[Max Memory (MB)])</totalsRowFormula>
    </tableColumn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A6486C8-00DD-574E-978F-94025435D9E4}" name="Table2123" displayName="Table2123" ref="A18:C28" totalsRowShown="0">
  <autoFilter ref="A18:C28" xr:uid="{DA6486C8-00DD-574E-978F-94025435D9E4}"/>
  <tableColumns count="3">
    <tableColumn id="1" xr3:uid="{8A3CA2B5-81C0-E045-82EA-190425D680C0}" name="Algo"/>
    <tableColumn id="3" xr3:uid="{42CB671F-2098-E844-9504-5B7FC8DD9485}" name="Avg Mem (%) WS 1" dataDxfId="211"/>
    <tableColumn id="4" xr3:uid="{FDEC0621-0C1A-714E-9247-D2806AD363A4}" name="Avg Mem (%) WS 2" dataDxfId="210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B8588-995F-D14A-8104-933D91B38218}" name="Table1" displayName="Table1" ref="A2:F13" totalsRowCount="1" headerRowDxfId="209" dataDxfId="208">
  <autoFilter ref="A2:F12" xr:uid="{3EBB8588-995F-D14A-8104-933D91B38218}"/>
  <tableColumns count="6">
    <tableColumn id="1" xr3:uid="{62BB4057-5290-AF4B-9F98-CF86D30EA412}" name="Run" totalsRowFunction="custom" dataDxfId="207" totalsRowDxfId="206">
      <totalsRowFormula>AVERAGE(A3:A12)</totalsRowFormula>
    </tableColumn>
    <tableColumn id="2" xr3:uid="{7ED3B44C-947C-7F41-B9BD-F2FD6C4A59C1}" name="Execution Time (s)" totalsRowFunction="custom" dataDxfId="205" totalsRowDxfId="204">
      <totalsRowFormula>AVERAGE(B3:B12)</totalsRowFormula>
    </tableColumn>
    <tableColumn id="3" xr3:uid="{426C345C-3E8A-DF4C-9DB8-CFBF27159754}" name="Avg CPU (%)" totalsRowFunction="custom" dataDxfId="203" totalsRowDxfId="202">
      <totalsRowFormula>AVERAGE(C3:C12)</totalsRowFormula>
    </tableColumn>
    <tableColumn id="4" xr3:uid="{12AD9D7A-C562-6442-B19A-36AADA02D4F9}" name="Max CPU (%)" totalsRowFunction="custom" dataDxfId="201" totalsRowDxfId="200">
      <totalsRowFormula>AVERAGE(D3:D12)</totalsRowFormula>
    </tableColumn>
    <tableColumn id="5" xr3:uid="{83A6AE47-C25C-0341-A351-5A593390795C}" name="Avg Memory (MB)" totalsRowFunction="custom" dataDxfId="199" totalsRowDxfId="198">
      <totalsRowFormula>AVERAGE(E3:E12)</totalsRowFormula>
    </tableColumn>
    <tableColumn id="6" xr3:uid="{C4D3BA1C-3358-294B-AE58-6899F84C03DB}" name="Max Memory (MB)" totalsRowFunction="custom" dataDxfId="197" totalsRowDxfId="196">
      <totalsRowFormula>AVERAGE(F3:F12)</totalsRowFormula>
    </tableColumn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707B7-F566-3844-88A2-C6CC720171DB}" name="Table2" displayName="Table2" ref="A16:F27" totalsRowCount="1" headerRowDxfId="195" dataDxfId="194">
  <autoFilter ref="A16:F26" xr:uid="{451707B7-F566-3844-88A2-C6CC720171DB}"/>
  <tableColumns count="6">
    <tableColumn id="1" xr3:uid="{523FB30E-A28D-F648-81B5-997E6966877B}" name="Run" totalsRowFunction="custom" dataDxfId="193" totalsRowDxfId="192">
      <totalsRowFormula>AVERAGE(Table2[Run])</totalsRowFormula>
    </tableColumn>
    <tableColumn id="2" xr3:uid="{C05DC7BB-D5D2-974E-951E-9C6F4CB3653F}" name="Execution Time (s)" totalsRowFunction="custom" dataDxfId="191" totalsRowDxfId="190">
      <totalsRowFormula>AVERAGE(Table2[Execution Time (s)])</totalsRowFormula>
    </tableColumn>
    <tableColumn id="3" xr3:uid="{78149C77-EF5E-DB45-B763-D047288BF72A}" name="Avg CPU (%)" totalsRowFunction="custom" dataDxfId="189" totalsRowDxfId="188">
      <totalsRowFormula>AVERAGE(Table2[Avg CPU (%)])</totalsRowFormula>
    </tableColumn>
    <tableColumn id="4" xr3:uid="{AD13EEED-D02D-2F48-8FA1-2C584FC1F58B}" name="Max CPU (%)" totalsRowFunction="custom" dataDxfId="187" totalsRowDxfId="186">
      <totalsRowFormula>AVERAGE(Table2[Max CPU (%)])</totalsRowFormula>
    </tableColumn>
    <tableColumn id="5" xr3:uid="{2E4E8DB5-C21E-384A-8B90-D591F024347A}" name="Avg Memory (MB)" totalsRowFunction="custom" dataDxfId="185" totalsRowDxfId="184">
      <totalsRowFormula>AVERAGE(Table2[Avg Memory (MB)])</totalsRowFormula>
    </tableColumn>
    <tableColumn id="6" xr3:uid="{5D65F3B8-0CA2-634C-9F6E-9E124A1DD3AB}" name="Max Memory (MB)" totalsRowFunction="custom" dataDxfId="183" totalsRowDxfId="182">
      <totalsRowFormula>AVERAGE(Table2[Max Memory (MB)])</totalsRowFormula>
    </tableColumn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BAADC-4983-9544-B753-AA9F6640506F}" name="Table3" displayName="Table3" ref="A30:F41" totalsRowCount="1">
  <autoFilter ref="A30:F40" xr:uid="{BB7BAADC-4983-9544-B753-AA9F6640506F}"/>
  <tableColumns count="6">
    <tableColumn id="1" xr3:uid="{A0F4878A-6B0E-F74E-A2EE-D17D904F58E1}" name="Run" totalsRowFunction="custom">
      <totalsRowFormula>AVERAGE(Table3[Run])</totalsRowFormula>
    </tableColumn>
    <tableColumn id="2" xr3:uid="{DE582437-739D-D24A-8697-865A58BD4A24}" name="Execution Time (s)" totalsRowFunction="custom">
      <totalsRowFormula>AVERAGE(Table3[Execution Time (s)])</totalsRowFormula>
    </tableColumn>
    <tableColumn id="3" xr3:uid="{334D72E7-A7BD-2A4F-A9BD-74039CA5DACD}" name="Avg CPU (%)" totalsRowFunction="custom">
      <totalsRowFormula>AVERAGE(Table3[Avg CPU (%)])</totalsRowFormula>
    </tableColumn>
    <tableColumn id="4" xr3:uid="{3ACF5960-E49F-C546-A281-4A4EF185AADE}" name="Max CPU (%)" totalsRowFunction="custom">
      <totalsRowFormula>AVERAGE(Table3[Max CPU (%)])</totalsRowFormula>
    </tableColumn>
    <tableColumn id="5" xr3:uid="{A033FA09-05EE-D044-A44C-2F33D9749BB4}" name="Avg Memory (MB)" totalsRowFunction="custom">
      <totalsRowFormula>AVERAGE(Table3[Avg Memory (MB)])</totalsRowFormula>
    </tableColumn>
    <tableColumn id="6" xr3:uid="{589044F6-20A3-E549-839B-9F53660B22B5}" name="Max Memory (MB)" totalsRowFunction="custom">
      <totalsRowFormula>AVERAGE(Table3[Max Memory (MB)])</totalsRowFormula>
    </tableColumn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BD450D-5994-0143-8296-810F5DDA9219}" name="Table4" displayName="Table4" ref="A44:F55" totalsRowCount="1">
  <autoFilter ref="A44:F54" xr:uid="{C6BD450D-5994-0143-8296-810F5DDA9219}"/>
  <tableColumns count="6">
    <tableColumn id="1" xr3:uid="{399C044A-8B4A-474D-AD3B-8D3AE2B1C0A5}" name="Run" totalsRowFunction="custom">
      <totalsRowFormula>AVERAGE(Table4[Run])</totalsRowFormula>
    </tableColumn>
    <tableColumn id="2" xr3:uid="{54376A56-68E4-BC40-BB9C-3B4924332DE2}" name="Execution Time (s)" totalsRowFunction="custom">
      <totalsRowFormula>AVERAGE(Table4[Execution Time (s)])</totalsRowFormula>
    </tableColumn>
    <tableColumn id="3" xr3:uid="{1483FEA7-650A-5B45-A3C2-B3DBF32BFF32}" name="Avg CPU (%)" totalsRowFunction="custom">
      <totalsRowFormula>AVERAGE(Table4[Avg CPU (%)])</totalsRowFormula>
    </tableColumn>
    <tableColumn id="4" xr3:uid="{BB40A2EE-A17D-414E-BF9C-58F94F3C0432}" name="Max CPU (%)" totalsRowFunction="custom">
      <totalsRowFormula>AVERAGE(Table4[Max CPU (%)])</totalsRowFormula>
    </tableColumn>
    <tableColumn id="5" xr3:uid="{154BA0DE-D153-2F46-B720-AFCDBC042EAA}" name="Avg Memory (MB)" totalsRowFunction="custom">
      <totalsRowFormula>AVERAGE(Table4[Avg Memory (MB)])</totalsRowFormula>
    </tableColumn>
    <tableColumn id="6" xr3:uid="{73CD9570-5910-B34F-AE4D-B19F3E3B8765}" name="Max Memory (MB)" totalsRowFunction="custom">
      <totalsRowFormula>AVERAGE(Table4[Max Memory (MB)])</totalsRowFormula>
    </tableColumn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AD69E6-488E-B24C-A9D8-01DEEF6AA003}" name="Table5" displayName="Table5" ref="A58:F69" totalsRowCount="1">
  <autoFilter ref="A58:F68" xr:uid="{60AD69E6-488E-B24C-A9D8-01DEEF6AA003}"/>
  <tableColumns count="6">
    <tableColumn id="1" xr3:uid="{15F91598-84F1-AB4C-BA47-C5C632D7D0E6}" name="Run" totalsRowFunction="custom">
      <totalsRowFormula>AVERAGE(Table5[Run])</totalsRowFormula>
    </tableColumn>
    <tableColumn id="2" xr3:uid="{7DA761D8-031B-E245-ADC8-88AAF47ED81A}" name="Execution Time (s)" totalsRowFunction="custom">
      <totalsRowFormula>AVERAGE(Table5[Execution Time (s)])</totalsRowFormula>
    </tableColumn>
    <tableColumn id="3" xr3:uid="{FBAA1547-613E-DA49-A2F7-0693072A0EBB}" name="Avg CPU (%)" totalsRowFunction="custom">
      <totalsRowFormula>AVERAGE(Table5[Avg CPU (%)])</totalsRowFormula>
    </tableColumn>
    <tableColumn id="4" xr3:uid="{FDB1370A-4D8E-404D-A538-6BD2B7676A64}" name="Max CPU (%)" totalsRowFunction="custom">
      <totalsRowFormula>AVERAGE(Table5[Max CPU (%)])</totalsRowFormula>
    </tableColumn>
    <tableColumn id="5" xr3:uid="{E08E80F5-BE73-8A46-AE10-E8038A39B020}" name="Avg Memory (MB)" totalsRowFunction="custom">
      <totalsRowFormula>AVERAGE(Table5[Avg Memory (MB)])</totalsRowFormula>
    </tableColumn>
    <tableColumn id="6" xr3:uid="{8F12B14A-A88E-D749-A2FE-F5E8722C0DCC}" name="Max Memory (MB)" totalsRowFunction="custom">
      <totalsRowFormula>AVERAGE(Table5[Max Memory (MB)])</totalsRowFormula>
    </tableColumn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2E8006-DD43-AA4C-BE69-680664ED4F86}" name="Table6" displayName="Table6" ref="A72:F83" totalsRowCount="1" headerRowDxfId="181" dataDxfId="180">
  <autoFilter ref="A72:F82" xr:uid="{0B2E8006-DD43-AA4C-BE69-680664ED4F86}"/>
  <tableColumns count="6">
    <tableColumn id="1" xr3:uid="{98A2F4C1-8BA3-F34B-8B32-9BA3BC31475A}" name="Run" totalsRowFunction="custom" dataDxfId="179" totalsRowDxfId="178">
      <totalsRowFormula>AVERAGE(Table6[Run])</totalsRowFormula>
    </tableColumn>
    <tableColumn id="2" xr3:uid="{C642EB00-7314-BF4F-AC91-8992D6B9AD35}" name="Execution Time (s)" totalsRowFunction="custom" dataDxfId="177" totalsRowDxfId="176">
      <totalsRowFormula>AVERAGE(Table6[Execution Time (s)])</totalsRowFormula>
    </tableColumn>
    <tableColumn id="3" xr3:uid="{AE481E36-37F7-754C-9380-981D278205DF}" name="Avg CPU (%)" totalsRowFunction="custom" dataDxfId="175" totalsRowDxfId="174">
      <totalsRowFormula>AVERAGE(Table6[Avg CPU (%)])</totalsRowFormula>
    </tableColumn>
    <tableColumn id="4" xr3:uid="{DD758CA1-C87E-5B45-BCAD-16E810968B41}" name="Max CPU (%)" totalsRowFunction="custom" dataDxfId="173" totalsRowDxfId="172">
      <totalsRowFormula>AVERAGE(Table6[Max CPU (%)])</totalsRowFormula>
    </tableColumn>
    <tableColumn id="5" xr3:uid="{55C72DDA-F7F7-CB49-AC7C-B8A709000A72}" name="Avg Memory (MB)" totalsRowFunction="custom" dataDxfId="171" totalsRowDxfId="170">
      <totalsRowFormula>AVERAGE(Table6[Avg Memory (MB)])</totalsRowFormula>
    </tableColumn>
    <tableColumn id="6" xr3:uid="{939B8060-11CA-6F4E-BEA8-3B1F8A1C6AAB}" name="Max Memory (MB)" totalsRowFunction="custom" dataDxfId="169" totalsRowDxfId="168">
      <totalsRowFormula>AVERAGE(Table6[Max Memory (MB)])</totalsRow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5437-2FE7-EE49-B77F-68B9A9A8B79C}">
  <dimension ref="A1:C42"/>
  <sheetViews>
    <sheetView tabSelected="1" zoomScale="95" zoomScaleNormal="140" workbookViewId="0">
      <selection activeCell="K15" sqref="K15"/>
    </sheetView>
  </sheetViews>
  <sheetFormatPr defaultColWidth="11" defaultRowHeight="15.75"/>
  <cols>
    <col min="1" max="1" width="15.1875" bestFit="1" customWidth="1"/>
    <col min="2" max="2" width="18.8125" bestFit="1" customWidth="1"/>
    <col min="3" max="3" width="19.3125" bestFit="1" customWidth="1"/>
    <col min="4" max="4" width="14.1875" bestFit="1" customWidth="1"/>
    <col min="5" max="5" width="18" bestFit="1" customWidth="1"/>
    <col min="6" max="6" width="18.3125" bestFit="1" customWidth="1"/>
  </cols>
  <sheetData>
    <row r="1" spans="1:3">
      <c r="A1" s="2" t="s">
        <v>20</v>
      </c>
    </row>
    <row r="3" spans="1:3">
      <c r="A3" s="2" t="s">
        <v>21</v>
      </c>
    </row>
    <row r="4" spans="1:3">
      <c r="A4" t="s">
        <v>6</v>
      </c>
      <c r="B4" t="s">
        <v>22</v>
      </c>
      <c r="C4" t="s">
        <v>23</v>
      </c>
    </row>
    <row r="5" spans="1:3">
      <c r="A5" t="s">
        <v>7</v>
      </c>
      <c r="B5" s="1">
        <v>2.0900000000000003</v>
      </c>
      <c r="C5" s="5">
        <v>3.1000000000000005</v>
      </c>
    </row>
    <row r="6" spans="1:3">
      <c r="A6" t="s">
        <v>8</v>
      </c>
      <c r="B6" s="1">
        <v>1.35</v>
      </c>
      <c r="C6" s="5">
        <v>2.4700000000000002</v>
      </c>
    </row>
    <row r="7" spans="1:3">
      <c r="A7" t="s">
        <v>9</v>
      </c>
      <c r="B7">
        <v>1.02</v>
      </c>
      <c r="C7" s="5">
        <v>2.31</v>
      </c>
    </row>
    <row r="8" spans="1:3">
      <c r="A8" t="s">
        <v>10</v>
      </c>
      <c r="B8">
        <v>92.563400000000001</v>
      </c>
      <c r="C8" s="5">
        <v>95.11930000000001</v>
      </c>
    </row>
    <row r="9" spans="1:3">
      <c r="A9" t="s">
        <v>11</v>
      </c>
      <c r="B9">
        <v>3.59</v>
      </c>
      <c r="C9" s="5">
        <v>6.68</v>
      </c>
    </row>
    <row r="10" spans="1:3">
      <c r="A10" t="s">
        <v>12</v>
      </c>
      <c r="B10" s="1">
        <v>93.915099999999995</v>
      </c>
      <c r="C10" s="5">
        <v>94.055799999999991</v>
      </c>
    </row>
    <row r="11" spans="1:3">
      <c r="A11" t="s">
        <v>13</v>
      </c>
      <c r="B11">
        <v>52.8</v>
      </c>
      <c r="C11" s="5">
        <v>52.17</v>
      </c>
    </row>
    <row r="12" spans="1:3">
      <c r="A12" t="s">
        <v>15</v>
      </c>
      <c r="B12">
        <v>17.16</v>
      </c>
      <c r="C12" s="5">
        <v>13.5</v>
      </c>
    </row>
    <row r="13" spans="1:3">
      <c r="A13" t="s">
        <v>14</v>
      </c>
      <c r="B13" s="1">
        <v>28.190000000000005</v>
      </c>
      <c r="C13" s="5">
        <v>15.8</v>
      </c>
    </row>
    <row r="14" spans="1:3">
      <c r="A14" t="s">
        <v>16</v>
      </c>
      <c r="B14" s="1">
        <v>88.97666000000001</v>
      </c>
      <c r="C14" s="5">
        <v>96.603399999999993</v>
      </c>
    </row>
    <row r="17" spans="1:3">
      <c r="A17" s="2" t="s">
        <v>25</v>
      </c>
    </row>
    <row r="18" spans="1:3">
      <c r="A18" t="s">
        <v>6</v>
      </c>
      <c r="B18" t="s">
        <v>26</v>
      </c>
      <c r="C18" t="s">
        <v>27</v>
      </c>
    </row>
    <row r="19" spans="1:3">
      <c r="A19" t="s">
        <v>7</v>
      </c>
      <c r="B19" s="1">
        <v>19.925000000000001</v>
      </c>
      <c r="C19" s="5">
        <v>29.999218899999999</v>
      </c>
    </row>
    <row r="20" spans="1:3">
      <c r="A20" t="s">
        <v>8</v>
      </c>
      <c r="B20" s="1">
        <v>19.706250000000001</v>
      </c>
      <c r="C20" s="5">
        <v>29.963671899999998</v>
      </c>
    </row>
    <row r="21" spans="1:3">
      <c r="A21" t="s">
        <v>9</v>
      </c>
      <c r="B21">
        <v>19.403124999999999</v>
      </c>
      <c r="C21" s="5">
        <v>29.780078000000003</v>
      </c>
    </row>
    <row r="22" spans="1:3">
      <c r="A22" t="s">
        <v>10</v>
      </c>
      <c r="B22">
        <v>17.347526100000003</v>
      </c>
      <c r="C22" s="5">
        <v>27.393852399999997</v>
      </c>
    </row>
    <row r="23" spans="1:3">
      <c r="A23" t="s">
        <v>11</v>
      </c>
      <c r="B23">
        <v>22.981249999999999</v>
      </c>
      <c r="C23" s="5">
        <v>32.826952999999996</v>
      </c>
    </row>
    <row r="24" spans="1:3">
      <c r="A24" t="s">
        <v>12</v>
      </c>
      <c r="B24" s="1">
        <v>47.526626999999998</v>
      </c>
      <c r="C24" s="5">
        <v>45.005247900000008</v>
      </c>
    </row>
    <row r="25" spans="1:3">
      <c r="A25" t="s">
        <v>13</v>
      </c>
      <c r="B25">
        <v>20.553125000000001</v>
      </c>
      <c r="C25" s="5">
        <v>30.501367299999998</v>
      </c>
    </row>
    <row r="26" spans="1:3">
      <c r="A26" t="s">
        <v>15</v>
      </c>
      <c r="B26">
        <v>22.146875000000001</v>
      </c>
      <c r="C26" s="5">
        <v>32.030468800000001</v>
      </c>
    </row>
    <row r="27" spans="1:3">
      <c r="A27" t="s">
        <v>14</v>
      </c>
      <c r="B27" s="1">
        <v>27.488300000000002</v>
      </c>
      <c r="C27" s="5">
        <v>32.521093999999991</v>
      </c>
    </row>
    <row r="28" spans="1:3">
      <c r="A28" t="s">
        <v>16</v>
      </c>
      <c r="B28" s="1">
        <v>12.737500000000001</v>
      </c>
      <c r="C28" s="5">
        <v>14.296484599999999</v>
      </c>
    </row>
    <row r="31" spans="1:3">
      <c r="A31" s="2" t="s">
        <v>28</v>
      </c>
    </row>
    <row r="32" spans="1:3">
      <c r="A32" t="s">
        <v>6</v>
      </c>
      <c r="B32" t="s">
        <v>26</v>
      </c>
      <c r="C32" t="s">
        <v>27</v>
      </c>
    </row>
    <row r="33" spans="1:3">
      <c r="A33" t="s">
        <v>7</v>
      </c>
      <c r="B33" s="1">
        <v>1.00451</v>
      </c>
      <c r="C33" s="5">
        <v>1.0073399999999999</v>
      </c>
    </row>
    <row r="34" spans="1:3">
      <c r="A34" t="s">
        <v>8</v>
      </c>
      <c r="B34" s="1">
        <v>1.00369</v>
      </c>
      <c r="C34" s="5">
        <v>1.0101200000000001</v>
      </c>
    </row>
    <row r="35" spans="1:3">
      <c r="A35" t="s">
        <v>9</v>
      </c>
      <c r="B35">
        <v>1.0041899999999999</v>
      </c>
      <c r="C35" s="5">
        <v>1.0104400000000002</v>
      </c>
    </row>
    <row r="36" spans="1:3">
      <c r="A36" t="s">
        <v>10</v>
      </c>
      <c r="B36">
        <v>3.1261299999999999</v>
      </c>
      <c r="C36" s="5">
        <v>6.23752</v>
      </c>
    </row>
    <row r="37" spans="1:3">
      <c r="A37" t="s">
        <v>11</v>
      </c>
      <c r="B37">
        <v>1.0037199999999999</v>
      </c>
      <c r="C37" s="5">
        <v>1.0085500000000001</v>
      </c>
    </row>
    <row r="38" spans="1:3">
      <c r="A38" t="s">
        <v>12</v>
      </c>
      <c r="B38" s="1">
        <v>6.8498400000000004</v>
      </c>
      <c r="C38" s="5">
        <v>7.6022000000000007</v>
      </c>
    </row>
    <row r="39" spans="1:3">
      <c r="A39" t="s">
        <v>13</v>
      </c>
      <c r="B39">
        <v>1.00414</v>
      </c>
      <c r="C39" s="5">
        <v>2.0232700000000001</v>
      </c>
    </row>
    <row r="40" spans="1:3">
      <c r="A40" t="s">
        <v>15</v>
      </c>
      <c r="B40">
        <v>1.00437</v>
      </c>
      <c r="C40" s="5">
        <v>1.0084599999999999</v>
      </c>
    </row>
    <row r="41" spans="1:3">
      <c r="A41" t="s">
        <v>14</v>
      </c>
      <c r="B41" s="1">
        <v>1.00421</v>
      </c>
      <c r="C41" s="5">
        <v>1.0009700000000001</v>
      </c>
    </row>
    <row r="42" spans="1:3">
      <c r="A42" t="s">
        <v>16</v>
      </c>
      <c r="B42" s="1">
        <v>6.0136700000000003</v>
      </c>
      <c r="C42" s="5">
        <v>15.030519999999999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3F12-BB7C-174B-A8BC-AC82BFC12395}">
  <dimension ref="A1:G139"/>
  <sheetViews>
    <sheetView zoomScale="140" zoomScaleNormal="140" workbookViewId="0">
      <selection activeCell="A3" sqref="A3:F13"/>
    </sheetView>
  </sheetViews>
  <sheetFormatPr defaultColWidth="11" defaultRowHeight="15.75"/>
  <cols>
    <col min="1" max="1" width="11.8125" bestFit="1" customWidth="1"/>
    <col min="2" max="2" width="18.8125" bestFit="1" customWidth="1"/>
    <col min="3" max="3" width="13.8125" bestFit="1" customWidth="1"/>
    <col min="4" max="4" width="14.1875" bestFit="1" customWidth="1"/>
    <col min="5" max="5" width="18" bestFit="1" customWidth="1"/>
    <col min="6" max="6" width="18.3125" bestFit="1" customWidth="1"/>
  </cols>
  <sheetData>
    <row r="1" spans="1:7">
      <c r="A1" s="2" t="s">
        <v>17</v>
      </c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7">
      <c r="A3" s="6">
        <v>1</v>
      </c>
      <c r="B3" s="6">
        <v>1.0045999999999999</v>
      </c>
      <c r="C3" s="6">
        <v>1.6</v>
      </c>
      <c r="D3" s="6">
        <v>1.6</v>
      </c>
      <c r="E3" s="6">
        <v>18.65625</v>
      </c>
      <c r="F3" s="6">
        <v>18.65625</v>
      </c>
    </row>
    <row r="4" spans="1:7">
      <c r="A4" s="6">
        <v>2</v>
      </c>
      <c r="B4" s="6">
        <v>1.0007999999999999</v>
      </c>
      <c r="C4" s="6">
        <v>2</v>
      </c>
      <c r="D4" s="6">
        <v>2</v>
      </c>
      <c r="E4" s="6">
        <v>19.375</v>
      </c>
      <c r="F4" s="6">
        <v>19.375</v>
      </c>
    </row>
    <row r="5" spans="1:7">
      <c r="A5" s="6">
        <v>3</v>
      </c>
      <c r="B5" s="6">
        <v>1.0052000000000001</v>
      </c>
      <c r="C5" s="6">
        <v>1.8</v>
      </c>
      <c r="D5" s="6">
        <v>1.8</v>
      </c>
      <c r="E5" s="6">
        <v>19.46875</v>
      </c>
      <c r="F5" s="6">
        <v>19.46875</v>
      </c>
    </row>
    <row r="6" spans="1:7">
      <c r="A6" s="6">
        <v>4</v>
      </c>
      <c r="B6" s="6">
        <v>1.004</v>
      </c>
      <c r="C6" s="6">
        <v>1.9</v>
      </c>
      <c r="D6" s="6">
        <v>1.9</v>
      </c>
      <c r="E6" s="6">
        <v>19.765625</v>
      </c>
      <c r="F6" s="6">
        <v>19.765625</v>
      </c>
    </row>
    <row r="7" spans="1:7">
      <c r="A7" s="6">
        <v>5</v>
      </c>
      <c r="B7" s="6">
        <v>1.0053000000000001</v>
      </c>
      <c r="C7" s="6">
        <v>2</v>
      </c>
      <c r="D7" s="6">
        <v>2</v>
      </c>
      <c r="E7" s="6">
        <v>19.953125</v>
      </c>
      <c r="F7" s="6">
        <v>19.953125</v>
      </c>
    </row>
    <row r="8" spans="1:7">
      <c r="A8" s="6">
        <v>6</v>
      </c>
      <c r="B8" s="6">
        <v>1.0042</v>
      </c>
      <c r="C8" s="6">
        <v>2</v>
      </c>
      <c r="D8" s="6">
        <v>2</v>
      </c>
      <c r="E8" s="6">
        <v>20.28125</v>
      </c>
      <c r="F8" s="6">
        <v>20.28125</v>
      </c>
    </row>
    <row r="9" spans="1:7">
      <c r="A9" s="6">
        <v>7</v>
      </c>
      <c r="B9" s="6">
        <v>1.0053000000000001</v>
      </c>
      <c r="C9" s="6">
        <v>1.8</v>
      </c>
      <c r="D9" s="6">
        <v>1.8</v>
      </c>
      <c r="E9" s="6">
        <v>20.34375</v>
      </c>
      <c r="F9" s="6">
        <v>20.34375</v>
      </c>
    </row>
    <row r="10" spans="1:7">
      <c r="A10" s="6">
        <v>8</v>
      </c>
      <c r="B10" s="6">
        <v>1.0054000000000001</v>
      </c>
      <c r="C10" s="6">
        <v>2.7</v>
      </c>
      <c r="D10" s="6">
        <v>2.7</v>
      </c>
      <c r="E10" s="6">
        <v>20.421875</v>
      </c>
      <c r="F10" s="6">
        <v>20.421875</v>
      </c>
    </row>
    <row r="11" spans="1:7">
      <c r="A11" s="6">
        <v>9</v>
      </c>
      <c r="B11" s="6">
        <v>1.0049999999999999</v>
      </c>
      <c r="C11" s="6">
        <v>2.5</v>
      </c>
      <c r="D11" s="6">
        <v>2.5</v>
      </c>
      <c r="E11" s="6">
        <v>20.46875</v>
      </c>
      <c r="F11" s="6">
        <v>20.46875</v>
      </c>
    </row>
    <row r="12" spans="1:7">
      <c r="A12" s="6">
        <v>10</v>
      </c>
      <c r="B12" s="6">
        <v>1.0053000000000001</v>
      </c>
      <c r="C12" s="6">
        <v>2.6</v>
      </c>
      <c r="D12" s="6">
        <v>2.6</v>
      </c>
      <c r="E12" s="6">
        <v>20.515625</v>
      </c>
      <c r="F12" s="6">
        <v>20.515625</v>
      </c>
    </row>
    <row r="13" spans="1:7">
      <c r="A13" s="6">
        <f>AVERAGE(A3:A12)</f>
        <v>5.5</v>
      </c>
      <c r="B13" s="6">
        <f t="shared" ref="B13:F13" si="0">AVERAGE(B3:B12)</f>
        <v>1.00451</v>
      </c>
      <c r="C13" s="6">
        <f>AVERAGE(C3:C12)</f>
        <v>2.0900000000000003</v>
      </c>
      <c r="D13" s="6">
        <f t="shared" si="0"/>
        <v>2.0900000000000003</v>
      </c>
      <c r="E13" s="6">
        <f t="shared" si="0"/>
        <v>19.925000000000001</v>
      </c>
      <c r="F13" s="6">
        <f t="shared" si="0"/>
        <v>19.925000000000001</v>
      </c>
      <c r="G13" t="s">
        <v>24</v>
      </c>
    </row>
    <row r="15" spans="1:7">
      <c r="A15" s="2" t="s">
        <v>18</v>
      </c>
    </row>
    <row r="16" spans="1:7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7">
      <c r="A17" s="1">
        <v>1</v>
      </c>
      <c r="B17" s="1">
        <v>1.0006999999999999</v>
      </c>
      <c r="C17" s="1">
        <v>1</v>
      </c>
      <c r="D17" s="1">
        <v>1</v>
      </c>
      <c r="E17" s="1">
        <v>18.71875</v>
      </c>
      <c r="F17" s="1">
        <v>18.71875</v>
      </c>
    </row>
    <row r="18" spans="1:7">
      <c r="A18" s="1">
        <v>2</v>
      </c>
      <c r="B18" s="1">
        <v>1.0052000000000001</v>
      </c>
      <c r="C18" s="1">
        <v>1.1000000000000001</v>
      </c>
      <c r="D18" s="1">
        <v>1.1000000000000001</v>
      </c>
      <c r="E18" s="1">
        <v>19.34375</v>
      </c>
      <c r="F18" s="1">
        <v>19.34375</v>
      </c>
    </row>
    <row r="19" spans="1:7">
      <c r="A19" s="1">
        <v>3</v>
      </c>
      <c r="B19" s="1">
        <v>1.0036</v>
      </c>
      <c r="C19" s="1">
        <v>1.2</v>
      </c>
      <c r="D19" s="1">
        <v>1.2</v>
      </c>
      <c r="E19" s="1">
        <v>19.5625</v>
      </c>
      <c r="F19" s="1">
        <v>19.5625</v>
      </c>
    </row>
    <row r="20" spans="1:7">
      <c r="A20" s="1">
        <v>4</v>
      </c>
      <c r="B20" s="1">
        <v>1.0053000000000001</v>
      </c>
      <c r="C20" s="1">
        <v>0.7</v>
      </c>
      <c r="D20" s="1">
        <v>0.7</v>
      </c>
      <c r="E20" s="1">
        <v>19.578125</v>
      </c>
      <c r="F20" s="1">
        <v>19.578125</v>
      </c>
    </row>
    <row r="21" spans="1:7">
      <c r="A21" s="1">
        <v>5</v>
      </c>
      <c r="B21" s="1">
        <v>1.0043</v>
      </c>
      <c r="C21" s="1">
        <v>1.1000000000000001</v>
      </c>
      <c r="D21" s="1">
        <v>1.1000000000000001</v>
      </c>
      <c r="E21" s="1">
        <v>19.8125</v>
      </c>
      <c r="F21" s="1">
        <v>19.8125</v>
      </c>
    </row>
    <row r="22" spans="1:7">
      <c r="A22" s="1">
        <v>6</v>
      </c>
      <c r="B22" s="1">
        <v>1.0022</v>
      </c>
      <c r="C22" s="1">
        <v>1.9</v>
      </c>
      <c r="D22" s="1">
        <v>1.9</v>
      </c>
      <c r="E22" s="1">
        <v>19.859375</v>
      </c>
      <c r="F22" s="1">
        <v>19.859375</v>
      </c>
    </row>
    <row r="23" spans="1:7">
      <c r="A23" s="1">
        <v>7</v>
      </c>
      <c r="B23" s="1">
        <v>1.0032000000000001</v>
      </c>
      <c r="C23" s="1">
        <v>1.8</v>
      </c>
      <c r="D23" s="1">
        <v>1.8</v>
      </c>
      <c r="E23" s="1">
        <v>20.015625</v>
      </c>
      <c r="F23" s="1">
        <v>20.015625</v>
      </c>
    </row>
    <row r="24" spans="1:7">
      <c r="A24" s="1">
        <v>8</v>
      </c>
      <c r="B24" s="1">
        <v>1.0024</v>
      </c>
      <c r="C24" s="1">
        <v>1.8</v>
      </c>
      <c r="D24" s="1">
        <v>1.8</v>
      </c>
      <c r="E24" s="1">
        <v>20.015625</v>
      </c>
      <c r="F24" s="1">
        <v>20.015625</v>
      </c>
    </row>
    <row r="25" spans="1:7">
      <c r="A25" s="1">
        <v>9</v>
      </c>
      <c r="B25" s="1">
        <v>1.0047999999999999</v>
      </c>
      <c r="C25" s="1">
        <v>1.2</v>
      </c>
      <c r="D25" s="1">
        <v>1.2</v>
      </c>
      <c r="E25" s="1">
        <v>20.078125</v>
      </c>
      <c r="F25" s="1">
        <v>20.078125</v>
      </c>
    </row>
    <row r="26" spans="1:7">
      <c r="A26" s="1">
        <v>10</v>
      </c>
      <c r="B26" s="1">
        <v>1.0052000000000001</v>
      </c>
      <c r="C26" s="1">
        <v>1.7</v>
      </c>
      <c r="D26" s="1">
        <v>1.7</v>
      </c>
      <c r="E26" s="1">
        <v>20.078125</v>
      </c>
      <c r="F26" s="1">
        <v>20.078125</v>
      </c>
    </row>
    <row r="27" spans="1:7">
      <c r="A27" s="1">
        <f>AVERAGE(Table2[Run])</f>
        <v>5.5</v>
      </c>
      <c r="B27" s="1">
        <f>AVERAGE(Table2[Execution Time (s)])</f>
        <v>1.00369</v>
      </c>
      <c r="C27" s="1">
        <f>AVERAGE(Table2[Avg CPU (%)])</f>
        <v>1.35</v>
      </c>
      <c r="D27" s="1">
        <f>AVERAGE(Table2[Max CPU (%)])</f>
        <v>1.35</v>
      </c>
      <c r="E27" s="1">
        <f>AVERAGE(Table2[Avg Memory (MB)])</f>
        <v>19.706250000000001</v>
      </c>
      <c r="F27" s="1">
        <f>AVERAGE(Table2[Max Memory (MB)])</f>
        <v>19.706250000000001</v>
      </c>
      <c r="G27" t="s">
        <v>24</v>
      </c>
    </row>
    <row r="29" spans="1:7">
      <c r="A29" s="2" t="s">
        <v>19</v>
      </c>
    </row>
    <row r="30" spans="1:7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</row>
    <row r="31" spans="1:7">
      <c r="A31">
        <v>1</v>
      </c>
      <c r="B31">
        <v>1.0043</v>
      </c>
      <c r="C31">
        <v>1</v>
      </c>
      <c r="D31">
        <v>1</v>
      </c>
      <c r="E31">
        <v>18.15625</v>
      </c>
      <c r="F31">
        <v>18.15625</v>
      </c>
    </row>
    <row r="32" spans="1:7">
      <c r="A32">
        <v>2</v>
      </c>
      <c r="B32">
        <v>1.0054000000000001</v>
      </c>
      <c r="C32">
        <v>1.1000000000000001</v>
      </c>
      <c r="D32">
        <v>1.1000000000000001</v>
      </c>
      <c r="E32">
        <v>18.671875</v>
      </c>
      <c r="F32">
        <v>18.671875</v>
      </c>
    </row>
    <row r="33" spans="1:7">
      <c r="A33">
        <v>3</v>
      </c>
      <c r="B33">
        <v>1.0038</v>
      </c>
      <c r="C33">
        <v>1</v>
      </c>
      <c r="D33">
        <v>1</v>
      </c>
      <c r="E33">
        <v>19.015625</v>
      </c>
      <c r="F33">
        <v>19.015625</v>
      </c>
    </row>
    <row r="34" spans="1:7">
      <c r="A34">
        <v>4</v>
      </c>
      <c r="B34">
        <v>1.004</v>
      </c>
      <c r="C34">
        <v>1.2</v>
      </c>
      <c r="D34">
        <v>1.2</v>
      </c>
      <c r="E34">
        <v>19.25</v>
      </c>
      <c r="F34">
        <v>19.25</v>
      </c>
    </row>
    <row r="35" spans="1:7">
      <c r="A35">
        <v>5</v>
      </c>
      <c r="B35">
        <v>1.0052000000000001</v>
      </c>
      <c r="C35">
        <v>1</v>
      </c>
      <c r="D35">
        <v>1</v>
      </c>
      <c r="E35">
        <v>19.546875</v>
      </c>
      <c r="F35">
        <v>19.546875</v>
      </c>
    </row>
    <row r="36" spans="1:7">
      <c r="A36">
        <v>6</v>
      </c>
      <c r="B36">
        <v>1.0049999999999999</v>
      </c>
      <c r="C36">
        <v>0.9</v>
      </c>
      <c r="D36">
        <v>0.9</v>
      </c>
      <c r="E36">
        <v>19.59375</v>
      </c>
      <c r="F36">
        <v>19.59375</v>
      </c>
    </row>
    <row r="37" spans="1:7">
      <c r="A37">
        <v>7</v>
      </c>
      <c r="B37">
        <v>1.0053000000000001</v>
      </c>
      <c r="C37">
        <v>1.1000000000000001</v>
      </c>
      <c r="D37">
        <v>1.1000000000000001</v>
      </c>
      <c r="E37">
        <v>19.890625</v>
      </c>
      <c r="F37">
        <v>19.890625</v>
      </c>
    </row>
    <row r="38" spans="1:7">
      <c r="A38">
        <v>8</v>
      </c>
      <c r="B38">
        <v>1.0052000000000001</v>
      </c>
      <c r="C38">
        <v>1.1000000000000001</v>
      </c>
      <c r="D38">
        <v>1.1000000000000001</v>
      </c>
      <c r="E38">
        <v>19.90625</v>
      </c>
      <c r="F38">
        <v>19.90625</v>
      </c>
    </row>
    <row r="39" spans="1:7">
      <c r="A39">
        <v>9</v>
      </c>
      <c r="B39">
        <v>1.0017</v>
      </c>
      <c r="C39">
        <v>0.7</v>
      </c>
      <c r="D39">
        <v>0.7</v>
      </c>
      <c r="E39">
        <v>20</v>
      </c>
      <c r="F39">
        <v>20</v>
      </c>
    </row>
    <row r="40" spans="1:7">
      <c r="A40">
        <v>10</v>
      </c>
      <c r="B40">
        <v>1.002</v>
      </c>
      <c r="C40">
        <v>1.1000000000000001</v>
      </c>
      <c r="D40">
        <v>1.1000000000000001</v>
      </c>
      <c r="E40">
        <v>20</v>
      </c>
      <c r="F40">
        <v>20</v>
      </c>
    </row>
    <row r="41" spans="1:7">
      <c r="A41">
        <f>AVERAGE(Table3[Run])</f>
        <v>5.5</v>
      </c>
      <c r="B41">
        <f>AVERAGE(Table3[Execution Time (s)])</f>
        <v>1.0041899999999999</v>
      </c>
      <c r="C41">
        <f>AVERAGE(Table3[Avg CPU (%)])</f>
        <v>1.02</v>
      </c>
      <c r="D41">
        <f>AVERAGE(Table3[Max CPU (%)])</f>
        <v>1.02</v>
      </c>
      <c r="E41">
        <f>AVERAGE(Table3[Avg Memory (MB)])</f>
        <v>19.403124999999999</v>
      </c>
      <c r="F41">
        <f>AVERAGE(Table3[Max Memory (MB)])</f>
        <v>19.403124999999999</v>
      </c>
      <c r="G41" t="s">
        <v>24</v>
      </c>
    </row>
    <row r="43" spans="1:7">
      <c r="A43" s="2" t="s">
        <v>10</v>
      </c>
    </row>
    <row r="44" spans="1:7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7">
      <c r="A45">
        <v>1</v>
      </c>
      <c r="B45">
        <v>3.0276999999999998</v>
      </c>
      <c r="C45">
        <v>93.566999999999993</v>
      </c>
      <c r="D45">
        <v>100</v>
      </c>
      <c r="E45">
        <v>16.34375</v>
      </c>
      <c r="F45">
        <v>16.5</v>
      </c>
    </row>
    <row r="46" spans="1:7">
      <c r="A46">
        <v>2</v>
      </c>
      <c r="B46">
        <v>4.0335999999999999</v>
      </c>
      <c r="C46">
        <v>81.599999999999994</v>
      </c>
      <c r="D46">
        <v>100</v>
      </c>
      <c r="E46">
        <v>16.886718999999999</v>
      </c>
      <c r="F46">
        <v>16.921875</v>
      </c>
    </row>
    <row r="47" spans="1:7">
      <c r="A47">
        <v>3</v>
      </c>
      <c r="B47">
        <v>3.0276999999999998</v>
      </c>
      <c r="C47">
        <v>98.8</v>
      </c>
      <c r="D47">
        <v>100</v>
      </c>
      <c r="E47">
        <v>17.104167</v>
      </c>
      <c r="F47">
        <v>17.140625</v>
      </c>
    </row>
    <row r="48" spans="1:7">
      <c r="A48">
        <v>4</v>
      </c>
      <c r="B48">
        <v>3.0247000000000002</v>
      </c>
      <c r="C48">
        <v>89.7</v>
      </c>
      <c r="D48">
        <v>100</v>
      </c>
      <c r="E48">
        <v>17.265625</v>
      </c>
      <c r="F48">
        <v>17.28125</v>
      </c>
    </row>
    <row r="49" spans="1:7">
      <c r="A49">
        <v>5</v>
      </c>
      <c r="B49">
        <v>3.0278</v>
      </c>
      <c r="C49">
        <v>94.167000000000002</v>
      </c>
      <c r="D49">
        <v>100</v>
      </c>
      <c r="E49">
        <v>17.447917</v>
      </c>
      <c r="F49">
        <v>17.453125</v>
      </c>
    </row>
    <row r="50" spans="1:7">
      <c r="A50">
        <v>6</v>
      </c>
      <c r="B50">
        <v>3.0179</v>
      </c>
      <c r="C50">
        <v>90.867000000000004</v>
      </c>
      <c r="D50">
        <v>100</v>
      </c>
      <c r="E50">
        <v>17.5</v>
      </c>
      <c r="F50">
        <v>17.5</v>
      </c>
    </row>
    <row r="51" spans="1:7">
      <c r="A51">
        <v>7</v>
      </c>
      <c r="B51">
        <v>3.0209999999999999</v>
      </c>
      <c r="C51">
        <v>94.7</v>
      </c>
      <c r="D51">
        <v>100</v>
      </c>
      <c r="E51">
        <v>17.578125</v>
      </c>
      <c r="F51">
        <v>17.609375</v>
      </c>
    </row>
    <row r="52" spans="1:7">
      <c r="A52">
        <v>8</v>
      </c>
      <c r="B52">
        <v>3.0278</v>
      </c>
      <c r="C52">
        <v>95.7</v>
      </c>
      <c r="D52">
        <v>100</v>
      </c>
      <c r="E52">
        <v>17.71875</v>
      </c>
      <c r="F52">
        <v>17.734375</v>
      </c>
    </row>
    <row r="53" spans="1:7">
      <c r="A53">
        <v>9</v>
      </c>
      <c r="B53">
        <v>3.0268000000000002</v>
      </c>
      <c r="C53">
        <v>90.233000000000004</v>
      </c>
      <c r="D53">
        <v>100</v>
      </c>
      <c r="E53">
        <v>17.770833</v>
      </c>
      <c r="F53">
        <v>17.78125</v>
      </c>
    </row>
    <row r="54" spans="1:7">
      <c r="A54">
        <v>10</v>
      </c>
      <c r="B54">
        <v>3.0263</v>
      </c>
      <c r="C54">
        <v>96.3</v>
      </c>
      <c r="D54">
        <v>100</v>
      </c>
      <c r="E54">
        <v>17.859375</v>
      </c>
      <c r="F54">
        <v>17.859375</v>
      </c>
    </row>
    <row r="55" spans="1:7">
      <c r="A55">
        <f>AVERAGE(Table4[Run])</f>
        <v>5.5</v>
      </c>
      <c r="B55">
        <f>AVERAGE(Table4[Execution Time (s)])</f>
        <v>3.1261299999999999</v>
      </c>
      <c r="C55">
        <f>AVERAGE(Table4[Avg CPU (%)])</f>
        <v>92.563400000000001</v>
      </c>
      <c r="D55">
        <f>AVERAGE(Table4[Max CPU (%)])</f>
        <v>100</v>
      </c>
      <c r="E55">
        <f>AVERAGE(Table4[Avg Memory (MB)])</f>
        <v>17.347526100000003</v>
      </c>
      <c r="F55">
        <f>AVERAGE(Table4[Max Memory (MB)])</f>
        <v>17.378125000000001</v>
      </c>
      <c r="G55" t="s">
        <v>24</v>
      </c>
    </row>
    <row r="57" spans="1:7">
      <c r="A57" s="2" t="s">
        <v>11</v>
      </c>
    </row>
    <row r="58" spans="1:7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</row>
    <row r="59" spans="1:7">
      <c r="A59">
        <v>1</v>
      </c>
      <c r="B59">
        <v>1.0053000000000001</v>
      </c>
      <c r="C59">
        <v>2.1</v>
      </c>
      <c r="D59">
        <v>2.1</v>
      </c>
      <c r="E59">
        <v>21.4375</v>
      </c>
      <c r="F59">
        <v>21.4375</v>
      </c>
    </row>
    <row r="60" spans="1:7">
      <c r="A60">
        <v>2</v>
      </c>
      <c r="B60">
        <v>1.0004</v>
      </c>
      <c r="C60">
        <v>3.6</v>
      </c>
      <c r="D60">
        <v>3.6</v>
      </c>
      <c r="E60">
        <v>22.84375</v>
      </c>
      <c r="F60">
        <v>22.84375</v>
      </c>
    </row>
    <row r="61" spans="1:7">
      <c r="A61">
        <v>3</v>
      </c>
      <c r="B61">
        <v>1.0053000000000001</v>
      </c>
      <c r="C61">
        <v>3.8</v>
      </c>
      <c r="D61">
        <v>3.8</v>
      </c>
      <c r="E61">
        <v>22.96875</v>
      </c>
      <c r="F61">
        <v>22.96875</v>
      </c>
    </row>
    <row r="62" spans="1:7">
      <c r="A62">
        <v>4</v>
      </c>
      <c r="B62">
        <v>1.0053000000000001</v>
      </c>
      <c r="C62">
        <v>3.9</v>
      </c>
      <c r="D62">
        <v>3.9</v>
      </c>
      <c r="E62">
        <v>23</v>
      </c>
      <c r="F62">
        <v>23</v>
      </c>
    </row>
    <row r="63" spans="1:7">
      <c r="A63">
        <v>5</v>
      </c>
      <c r="B63">
        <v>1.0054000000000001</v>
      </c>
      <c r="C63">
        <v>3.8</v>
      </c>
      <c r="D63">
        <v>3.8</v>
      </c>
      <c r="E63">
        <v>23.015625</v>
      </c>
      <c r="F63">
        <v>23.015625</v>
      </c>
    </row>
    <row r="64" spans="1:7">
      <c r="A64">
        <v>6</v>
      </c>
      <c r="B64">
        <v>1.0013000000000001</v>
      </c>
      <c r="C64">
        <v>3.8</v>
      </c>
      <c r="D64">
        <v>3.8</v>
      </c>
      <c r="E64">
        <v>23.03125</v>
      </c>
      <c r="F64">
        <v>23.03125</v>
      </c>
    </row>
    <row r="65" spans="1:7">
      <c r="A65">
        <v>7</v>
      </c>
      <c r="B65">
        <v>1.0043</v>
      </c>
      <c r="C65">
        <v>3.8</v>
      </c>
      <c r="D65">
        <v>3.8</v>
      </c>
      <c r="E65">
        <v>23.3125</v>
      </c>
      <c r="F65">
        <v>23.3125</v>
      </c>
    </row>
    <row r="66" spans="1:7">
      <c r="A66">
        <v>8</v>
      </c>
      <c r="B66">
        <v>1.0018</v>
      </c>
      <c r="C66">
        <v>3.9</v>
      </c>
      <c r="D66">
        <v>3.9</v>
      </c>
      <c r="E66">
        <v>23.359375</v>
      </c>
      <c r="F66">
        <v>23.359375</v>
      </c>
    </row>
    <row r="67" spans="1:7">
      <c r="A67">
        <v>9</v>
      </c>
      <c r="B67">
        <v>1.0053000000000001</v>
      </c>
      <c r="C67">
        <v>3.6</v>
      </c>
      <c r="D67">
        <v>3.6</v>
      </c>
      <c r="E67">
        <v>23.421875</v>
      </c>
      <c r="F67">
        <v>23.421875</v>
      </c>
    </row>
    <row r="68" spans="1:7">
      <c r="A68">
        <v>10</v>
      </c>
      <c r="B68">
        <v>1.0027999999999999</v>
      </c>
      <c r="C68">
        <v>3.6</v>
      </c>
      <c r="D68">
        <v>3.6</v>
      </c>
      <c r="E68">
        <v>23.421875</v>
      </c>
      <c r="F68">
        <v>23.421875</v>
      </c>
    </row>
    <row r="69" spans="1:7">
      <c r="A69">
        <f>AVERAGE(Table5[Run])</f>
        <v>5.5</v>
      </c>
      <c r="B69">
        <f>AVERAGE(Table5[Execution Time (s)])</f>
        <v>1.0037199999999999</v>
      </c>
      <c r="C69">
        <f>AVERAGE(Table5[Avg CPU (%)])</f>
        <v>3.59</v>
      </c>
      <c r="D69">
        <f>AVERAGE(Table5[Max CPU (%)])</f>
        <v>3.59</v>
      </c>
      <c r="E69">
        <f>AVERAGE(Table5[Avg Memory (MB)])</f>
        <v>22.981249999999999</v>
      </c>
      <c r="F69">
        <f>AVERAGE(Table5[Max Memory (MB)])</f>
        <v>22.981249999999999</v>
      </c>
      <c r="G69" t="s">
        <v>24</v>
      </c>
    </row>
    <row r="71" spans="1:7">
      <c r="A71" s="2" t="s">
        <v>12</v>
      </c>
    </row>
    <row r="72" spans="1:7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</row>
    <row r="73" spans="1:7">
      <c r="A73" s="1">
        <v>1</v>
      </c>
      <c r="B73" s="1">
        <v>5.0388000000000002</v>
      </c>
      <c r="C73" s="1">
        <v>97.9</v>
      </c>
      <c r="D73" s="1">
        <v>100</v>
      </c>
      <c r="E73" s="1">
        <v>43.796875</v>
      </c>
      <c r="F73" s="1">
        <v>44.359375</v>
      </c>
    </row>
    <row r="74" spans="1:7">
      <c r="A74" s="1">
        <v>2</v>
      </c>
      <c r="B74" s="1">
        <v>14.09</v>
      </c>
      <c r="C74" s="1">
        <v>95.15</v>
      </c>
      <c r="D74" s="1">
        <v>100</v>
      </c>
      <c r="E74" s="1">
        <v>44.802455000000002</v>
      </c>
      <c r="F74" s="1">
        <v>45.671875</v>
      </c>
    </row>
    <row r="75" spans="1:7">
      <c r="A75" s="1">
        <v>3</v>
      </c>
      <c r="B75" s="1">
        <v>7.0483000000000002</v>
      </c>
      <c r="C75" s="1">
        <v>99.7</v>
      </c>
      <c r="D75" s="1">
        <v>100</v>
      </c>
      <c r="E75" s="1">
        <v>46.332588999999999</v>
      </c>
      <c r="F75" s="1">
        <v>46.640625</v>
      </c>
    </row>
    <row r="76" spans="1:7">
      <c r="A76" s="1">
        <v>4</v>
      </c>
      <c r="B76" s="1">
        <v>4.0297000000000001</v>
      </c>
      <c r="C76" s="1">
        <v>96.4</v>
      </c>
      <c r="D76" s="1">
        <v>100</v>
      </c>
      <c r="E76" s="1">
        <v>47.273437999999999</v>
      </c>
      <c r="F76" s="1">
        <v>47.28125</v>
      </c>
    </row>
    <row r="77" spans="1:7">
      <c r="A77" s="1">
        <v>5</v>
      </c>
      <c r="B77" s="1">
        <v>7.0571000000000002</v>
      </c>
      <c r="C77" s="1">
        <v>94.414000000000001</v>
      </c>
      <c r="D77" s="1">
        <v>100</v>
      </c>
      <c r="E77" s="1">
        <v>47.683036000000001</v>
      </c>
      <c r="F77" s="1">
        <v>47.84375</v>
      </c>
    </row>
    <row r="78" spans="1:7">
      <c r="A78" s="1">
        <v>6</v>
      </c>
      <c r="B78" s="1">
        <v>5.0324</v>
      </c>
      <c r="C78" s="1">
        <v>84.66</v>
      </c>
      <c r="D78" s="1">
        <v>100</v>
      </c>
      <c r="E78" s="1">
        <v>48.078125</v>
      </c>
      <c r="F78" s="1">
        <v>48.078125</v>
      </c>
    </row>
    <row r="79" spans="1:7">
      <c r="A79" s="1">
        <v>7</v>
      </c>
      <c r="B79" s="1">
        <v>7.0570000000000004</v>
      </c>
      <c r="C79" s="1">
        <v>91.813999999999993</v>
      </c>
      <c r="D79" s="1">
        <v>100</v>
      </c>
      <c r="E79" s="1">
        <v>48.569195999999998</v>
      </c>
      <c r="F79" s="1">
        <v>48.734375</v>
      </c>
    </row>
    <row r="80" spans="1:7">
      <c r="A80" s="1">
        <v>8</v>
      </c>
      <c r="B80" s="1">
        <v>5.0487000000000002</v>
      </c>
      <c r="C80" s="1">
        <v>95.02</v>
      </c>
      <c r="D80" s="1">
        <v>100</v>
      </c>
      <c r="E80" s="1">
        <v>49.321874999999999</v>
      </c>
      <c r="F80" s="1">
        <v>49.4375</v>
      </c>
    </row>
    <row r="81" spans="1:7">
      <c r="A81" s="1">
        <v>9</v>
      </c>
      <c r="B81" s="1">
        <v>5.0472999999999999</v>
      </c>
      <c r="C81" s="1">
        <v>90.46</v>
      </c>
      <c r="D81" s="1">
        <v>100</v>
      </c>
      <c r="E81" s="1">
        <v>49.634374999999999</v>
      </c>
      <c r="F81" s="1">
        <v>49.65625</v>
      </c>
    </row>
    <row r="82" spans="1:7">
      <c r="A82" s="1">
        <v>10</v>
      </c>
      <c r="B82" s="1">
        <v>9.0490999999999993</v>
      </c>
      <c r="C82" s="1">
        <v>93.632999999999996</v>
      </c>
      <c r="D82" s="1">
        <v>100</v>
      </c>
      <c r="E82" s="1">
        <v>49.774306000000003</v>
      </c>
      <c r="F82" s="1">
        <v>49.90625</v>
      </c>
    </row>
    <row r="83" spans="1:7">
      <c r="A83" s="1">
        <f>AVERAGE(Table6[Run])</f>
        <v>5.5</v>
      </c>
      <c r="B83" s="1">
        <f>AVERAGE(Table6[Execution Time (s)])</f>
        <v>6.8498400000000004</v>
      </c>
      <c r="C83" s="1">
        <f>AVERAGE(Table6[Avg CPU (%)])</f>
        <v>93.915099999999995</v>
      </c>
      <c r="D83" s="1">
        <f>AVERAGE(Table6[Max CPU (%)])</f>
        <v>100</v>
      </c>
      <c r="E83" s="1">
        <f>AVERAGE(Table6[Avg Memory (MB)])</f>
        <v>47.526626999999998</v>
      </c>
      <c r="F83" s="1">
        <f>AVERAGE(Table6[Max Memory (MB)])</f>
        <v>47.760937499999997</v>
      </c>
      <c r="G83" t="s">
        <v>24</v>
      </c>
    </row>
    <row r="85" spans="1:7">
      <c r="A85" s="2" t="s">
        <v>13</v>
      </c>
    </row>
    <row r="86" spans="1:7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</row>
    <row r="87" spans="1:7">
      <c r="A87">
        <v>1</v>
      </c>
      <c r="B87">
        <v>1.0053000000000001</v>
      </c>
      <c r="C87">
        <v>50.9</v>
      </c>
      <c r="D87">
        <v>50.9</v>
      </c>
      <c r="E87">
        <v>19.390625</v>
      </c>
      <c r="F87">
        <v>19.390625</v>
      </c>
    </row>
    <row r="88" spans="1:7">
      <c r="A88">
        <v>2</v>
      </c>
      <c r="B88">
        <v>1.0054000000000001</v>
      </c>
      <c r="C88">
        <v>53.2</v>
      </c>
      <c r="D88">
        <v>53.2</v>
      </c>
      <c r="E88">
        <v>20.03125</v>
      </c>
      <c r="F88">
        <v>20.03125</v>
      </c>
    </row>
    <row r="89" spans="1:7">
      <c r="A89">
        <v>3</v>
      </c>
      <c r="B89">
        <v>1.0054000000000001</v>
      </c>
      <c r="C89">
        <v>53.1</v>
      </c>
      <c r="D89">
        <v>53.1</v>
      </c>
      <c r="E89">
        <v>20.234375</v>
      </c>
      <c r="F89">
        <v>20.234375</v>
      </c>
    </row>
    <row r="90" spans="1:7">
      <c r="A90">
        <v>4</v>
      </c>
      <c r="B90">
        <v>1.0044</v>
      </c>
      <c r="C90">
        <v>53.3</v>
      </c>
      <c r="D90">
        <v>53.3</v>
      </c>
      <c r="E90">
        <v>20.375</v>
      </c>
      <c r="F90">
        <v>20.375</v>
      </c>
    </row>
    <row r="91" spans="1:7">
      <c r="A91">
        <v>5</v>
      </c>
      <c r="B91">
        <v>1.0028999999999999</v>
      </c>
      <c r="C91">
        <v>53.2</v>
      </c>
      <c r="D91">
        <v>53.2</v>
      </c>
      <c r="E91">
        <v>20.515625</v>
      </c>
      <c r="F91">
        <v>20.515625</v>
      </c>
    </row>
    <row r="92" spans="1:7">
      <c r="A92">
        <v>6</v>
      </c>
      <c r="B92">
        <v>1.0053000000000001</v>
      </c>
      <c r="C92">
        <v>52.7</v>
      </c>
      <c r="D92">
        <v>52.7</v>
      </c>
      <c r="E92">
        <v>20.515625</v>
      </c>
      <c r="F92">
        <v>20.515625</v>
      </c>
    </row>
    <row r="93" spans="1:7">
      <c r="A93">
        <v>7</v>
      </c>
      <c r="B93">
        <v>1.0006999999999999</v>
      </c>
      <c r="C93">
        <v>53.4</v>
      </c>
      <c r="D93">
        <v>53.4</v>
      </c>
      <c r="E93">
        <v>20.53125</v>
      </c>
      <c r="F93">
        <v>20.53125</v>
      </c>
    </row>
    <row r="94" spans="1:7">
      <c r="A94">
        <v>8</v>
      </c>
      <c r="B94">
        <v>1.0052000000000001</v>
      </c>
      <c r="C94">
        <v>52.8</v>
      </c>
      <c r="D94">
        <v>52.8</v>
      </c>
      <c r="E94">
        <v>20.59375</v>
      </c>
      <c r="F94">
        <v>20.59375</v>
      </c>
    </row>
    <row r="95" spans="1:7">
      <c r="A95">
        <v>9</v>
      </c>
      <c r="B95">
        <v>1.0026999999999999</v>
      </c>
      <c r="C95">
        <v>52.6</v>
      </c>
      <c r="D95">
        <v>52.6</v>
      </c>
      <c r="E95">
        <v>21.671875</v>
      </c>
      <c r="F95">
        <v>21.671875</v>
      </c>
    </row>
    <row r="96" spans="1:7">
      <c r="A96">
        <v>10</v>
      </c>
      <c r="B96">
        <v>1.0041</v>
      </c>
      <c r="C96">
        <v>52.8</v>
      </c>
      <c r="D96">
        <v>52.8</v>
      </c>
      <c r="E96">
        <v>21.671875</v>
      </c>
      <c r="F96">
        <v>21.671875</v>
      </c>
    </row>
    <row r="97" spans="1:7">
      <c r="A97">
        <f>AVERAGE(Table7[Run])</f>
        <v>5.5</v>
      </c>
      <c r="B97">
        <f>AVERAGE(Table7[Execution Time (s)])</f>
        <v>1.00414</v>
      </c>
      <c r="C97">
        <f>AVERAGE(Table7[Avg CPU (%)])</f>
        <v>52.8</v>
      </c>
      <c r="D97">
        <f>AVERAGE(Table7[Max CPU (%)])</f>
        <v>52.8</v>
      </c>
      <c r="E97">
        <f>AVERAGE(Table7[Avg Memory (MB)])</f>
        <v>20.553125000000001</v>
      </c>
      <c r="F97">
        <f>AVERAGE(Table7[Max Memory (MB)])</f>
        <v>20.553125000000001</v>
      </c>
      <c r="G97" t="s">
        <v>24</v>
      </c>
    </row>
    <row r="99" spans="1:7">
      <c r="A99" s="2" t="s">
        <v>15</v>
      </c>
    </row>
    <row r="100" spans="1:7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</row>
    <row r="101" spans="1:7">
      <c r="A101">
        <v>1</v>
      </c>
      <c r="B101">
        <v>1.0065999999999999</v>
      </c>
      <c r="C101">
        <v>10.4</v>
      </c>
      <c r="D101">
        <v>10.4</v>
      </c>
      <c r="E101">
        <v>20.53125</v>
      </c>
      <c r="F101">
        <v>20.53125</v>
      </c>
    </row>
    <row r="102" spans="1:7">
      <c r="A102">
        <v>2</v>
      </c>
      <c r="B102">
        <v>1.0024</v>
      </c>
      <c r="C102">
        <v>12.7</v>
      </c>
      <c r="D102">
        <v>12.7</v>
      </c>
      <c r="E102">
        <v>21.375</v>
      </c>
      <c r="F102">
        <v>21.375</v>
      </c>
    </row>
    <row r="103" spans="1:7">
      <c r="A103">
        <v>3</v>
      </c>
      <c r="B103">
        <v>1.0042</v>
      </c>
      <c r="C103">
        <v>20.399999999999999</v>
      </c>
      <c r="D103">
        <v>20.399999999999999</v>
      </c>
      <c r="E103">
        <v>21.78125</v>
      </c>
      <c r="F103">
        <v>21.78125</v>
      </c>
    </row>
    <row r="104" spans="1:7">
      <c r="A104">
        <v>4</v>
      </c>
      <c r="B104">
        <v>1.0029999999999999</v>
      </c>
      <c r="C104">
        <v>15</v>
      </c>
      <c r="D104">
        <v>15</v>
      </c>
      <c r="E104">
        <v>22.0625</v>
      </c>
      <c r="F104">
        <v>22.0625</v>
      </c>
    </row>
    <row r="105" spans="1:7">
      <c r="A105">
        <v>5</v>
      </c>
      <c r="B105">
        <v>1.0062</v>
      </c>
      <c r="C105">
        <v>21.2</v>
      </c>
      <c r="D105">
        <v>21.2</v>
      </c>
      <c r="E105">
        <v>22.296875</v>
      </c>
      <c r="F105">
        <v>22.296875</v>
      </c>
    </row>
    <row r="106" spans="1:7">
      <c r="A106">
        <v>6</v>
      </c>
      <c r="B106">
        <v>1.002</v>
      </c>
      <c r="C106">
        <v>14.6</v>
      </c>
      <c r="D106">
        <v>14.6</v>
      </c>
      <c r="E106">
        <v>22.46875</v>
      </c>
      <c r="F106">
        <v>22.46875</v>
      </c>
    </row>
    <row r="107" spans="1:7">
      <c r="A107">
        <v>7</v>
      </c>
      <c r="B107">
        <v>1.0023</v>
      </c>
      <c r="C107">
        <v>15.4</v>
      </c>
      <c r="D107">
        <v>15.4</v>
      </c>
      <c r="E107">
        <v>22.65625</v>
      </c>
      <c r="F107">
        <v>22.65625</v>
      </c>
    </row>
    <row r="108" spans="1:7">
      <c r="A108">
        <v>8</v>
      </c>
      <c r="B108">
        <v>1.0057</v>
      </c>
      <c r="C108">
        <v>20.7</v>
      </c>
      <c r="D108">
        <v>20.7</v>
      </c>
      <c r="E108">
        <v>22.671875</v>
      </c>
      <c r="F108">
        <v>22.671875</v>
      </c>
    </row>
    <row r="109" spans="1:7">
      <c r="A109">
        <v>9</v>
      </c>
      <c r="B109">
        <v>1.0052000000000001</v>
      </c>
      <c r="C109">
        <v>18.7</v>
      </c>
      <c r="D109">
        <v>18.7</v>
      </c>
      <c r="E109">
        <v>22.734375</v>
      </c>
      <c r="F109">
        <v>22.734375</v>
      </c>
    </row>
    <row r="110" spans="1:7">
      <c r="A110">
        <v>10</v>
      </c>
      <c r="B110">
        <v>1.0061</v>
      </c>
      <c r="C110">
        <v>22.5</v>
      </c>
      <c r="D110">
        <v>22.5</v>
      </c>
      <c r="E110">
        <v>22.890625</v>
      </c>
      <c r="F110">
        <v>22.890625</v>
      </c>
    </row>
    <row r="111" spans="1:7">
      <c r="A111">
        <f>AVERAGE(Table8[Run])</f>
        <v>5.5</v>
      </c>
      <c r="B111">
        <f>AVERAGE(Table8[Execution Time (s)])</f>
        <v>1.00437</v>
      </c>
      <c r="C111">
        <f>AVERAGE(Table8[Avg CPU (%)])</f>
        <v>17.16</v>
      </c>
      <c r="D111">
        <f>AVERAGE(Table8[Max CPU (%)])</f>
        <v>17.16</v>
      </c>
      <c r="E111">
        <f>AVERAGE(Table8[Avg Memory (MB)])</f>
        <v>22.146875000000001</v>
      </c>
      <c r="F111">
        <f>AVERAGE(Table8[Max Memory (MB)])</f>
        <v>22.146875000000001</v>
      </c>
      <c r="G111" t="s">
        <v>24</v>
      </c>
    </row>
    <row r="113" spans="1:7">
      <c r="A113" s="2" t="s">
        <v>14</v>
      </c>
    </row>
    <row r="114" spans="1:7">
      <c r="A114" s="1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</row>
    <row r="115" spans="1:7">
      <c r="A115" s="1">
        <v>1</v>
      </c>
      <c r="B115" s="1">
        <v>1.0043</v>
      </c>
      <c r="C115" s="1">
        <v>23.9</v>
      </c>
      <c r="D115" s="1">
        <v>23.9</v>
      </c>
      <c r="E115" s="1">
        <v>26.488299999999999</v>
      </c>
      <c r="F115" s="1">
        <v>26.488299999999999</v>
      </c>
    </row>
    <row r="116" spans="1:7">
      <c r="A116" s="1">
        <v>2</v>
      </c>
      <c r="B116" s="1">
        <v>1.0057</v>
      </c>
      <c r="C116" s="1">
        <v>28.9</v>
      </c>
      <c r="D116" s="1">
        <v>28.9</v>
      </c>
      <c r="E116" s="1">
        <v>27.488299999999999</v>
      </c>
      <c r="F116" s="1">
        <v>27.488299999999999</v>
      </c>
    </row>
    <row r="117" spans="1:7">
      <c r="A117" s="1">
        <v>3</v>
      </c>
      <c r="B117" s="1">
        <v>1.0016</v>
      </c>
      <c r="C117" s="1">
        <v>22</v>
      </c>
      <c r="D117" s="1">
        <v>22</v>
      </c>
      <c r="E117" s="1">
        <v>27.613299999999999</v>
      </c>
      <c r="F117" s="1">
        <v>27.613299999999999</v>
      </c>
    </row>
    <row r="118" spans="1:7">
      <c r="A118" s="1">
        <v>4</v>
      </c>
      <c r="B118" s="1">
        <v>1.0016</v>
      </c>
      <c r="C118" s="1">
        <v>28.9</v>
      </c>
      <c r="D118" s="1">
        <v>28.9</v>
      </c>
      <c r="E118" s="1">
        <v>27.613299999999999</v>
      </c>
      <c r="F118" s="1">
        <v>27.613299999999999</v>
      </c>
    </row>
    <row r="119" spans="1:7">
      <c r="A119" s="1">
        <v>5</v>
      </c>
      <c r="B119" s="1">
        <v>1.0038</v>
      </c>
      <c r="C119" s="1">
        <v>26</v>
      </c>
      <c r="D119" s="1">
        <v>26</v>
      </c>
      <c r="E119" s="1">
        <v>27.613299999999999</v>
      </c>
      <c r="F119" s="1">
        <v>27.613299999999999</v>
      </c>
    </row>
    <row r="120" spans="1:7">
      <c r="A120" s="1">
        <v>6</v>
      </c>
      <c r="B120" s="1">
        <v>1.0006999999999999</v>
      </c>
      <c r="C120" s="1">
        <v>38.9</v>
      </c>
      <c r="D120" s="1">
        <v>38.9</v>
      </c>
      <c r="E120" s="1">
        <v>27.613299999999999</v>
      </c>
      <c r="F120" s="1">
        <v>27.613299999999999</v>
      </c>
    </row>
    <row r="121" spans="1:7">
      <c r="A121" s="1">
        <v>7</v>
      </c>
      <c r="B121" s="1">
        <v>1.0038</v>
      </c>
      <c r="C121" s="1">
        <v>28.8</v>
      </c>
      <c r="D121" s="1">
        <v>28.8</v>
      </c>
      <c r="E121" s="1">
        <v>27.613299999999999</v>
      </c>
      <c r="F121" s="1">
        <v>27.613299999999999</v>
      </c>
    </row>
    <row r="122" spans="1:7">
      <c r="A122" s="1">
        <v>8</v>
      </c>
      <c r="B122" s="1">
        <v>1.0072000000000001</v>
      </c>
      <c r="C122" s="1">
        <v>29.8</v>
      </c>
      <c r="D122" s="1">
        <v>29.8</v>
      </c>
      <c r="E122" s="1">
        <v>27.613299999999999</v>
      </c>
      <c r="F122" s="1">
        <v>27.613299999999999</v>
      </c>
    </row>
    <row r="123" spans="1:7">
      <c r="A123" s="1">
        <v>9</v>
      </c>
      <c r="B123" s="1">
        <v>1.0075000000000001</v>
      </c>
      <c r="C123" s="1">
        <v>24.8</v>
      </c>
      <c r="D123" s="1">
        <v>24.8</v>
      </c>
      <c r="E123" s="1">
        <v>27.613299999999999</v>
      </c>
      <c r="F123" s="1">
        <v>27.613299999999999</v>
      </c>
    </row>
    <row r="124" spans="1:7">
      <c r="A124" s="1">
        <v>10</v>
      </c>
      <c r="B124" s="1">
        <v>1.0059</v>
      </c>
      <c r="C124" s="1">
        <v>29.9</v>
      </c>
      <c r="D124" s="1">
        <v>29.9</v>
      </c>
      <c r="E124" s="1">
        <v>27.613299999999999</v>
      </c>
      <c r="F124" s="1">
        <v>27.613299999999999</v>
      </c>
    </row>
    <row r="125" spans="1:7">
      <c r="A125" s="1">
        <f>AVERAGE(Table9[Run])</f>
        <v>5.5</v>
      </c>
      <c r="B125" s="1">
        <f>AVERAGE(Table9[Execution Time (s)])</f>
        <v>1.00421</v>
      </c>
      <c r="C125" s="1">
        <f>AVERAGE(Table9[Avg CPU (%)])</f>
        <v>28.190000000000005</v>
      </c>
      <c r="D125" s="1">
        <f>AVERAGE(Table9[Max CPU (%)])</f>
        <v>28.190000000000005</v>
      </c>
      <c r="E125" s="1">
        <f>AVERAGE(Table9[Avg Memory (MB)])</f>
        <v>27.488300000000002</v>
      </c>
      <c r="F125" s="1">
        <f>AVERAGE(Table9[Max Memory (MB)])</f>
        <v>27.488300000000002</v>
      </c>
      <c r="G125" t="s">
        <v>24</v>
      </c>
    </row>
    <row r="127" spans="1:7">
      <c r="A127" s="2" t="s">
        <v>16</v>
      </c>
    </row>
    <row r="128" spans="1:7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</row>
    <row r="129" spans="1:6">
      <c r="A129" s="1">
        <v>1</v>
      </c>
      <c r="B129" s="1">
        <v>6.0057999999999998</v>
      </c>
      <c r="C129" s="1">
        <v>87.45</v>
      </c>
      <c r="D129" s="1">
        <v>100</v>
      </c>
      <c r="E129" s="1">
        <v>12.625</v>
      </c>
      <c r="F129" s="1">
        <v>12.625</v>
      </c>
    </row>
    <row r="130" spans="1:6">
      <c r="A130" s="1">
        <v>2</v>
      </c>
      <c r="B130" s="1">
        <v>6.0134999999999996</v>
      </c>
      <c r="C130" s="1">
        <v>88.4</v>
      </c>
      <c r="D130" s="1">
        <v>101</v>
      </c>
      <c r="E130" s="1">
        <v>12.75</v>
      </c>
      <c r="F130" s="1">
        <v>12.75</v>
      </c>
    </row>
    <row r="131" spans="1:6">
      <c r="A131" s="1">
        <v>3</v>
      </c>
      <c r="B131" s="1">
        <v>6.0179</v>
      </c>
      <c r="C131" s="1">
        <v>88.0167</v>
      </c>
      <c r="D131" s="1">
        <v>99.9</v>
      </c>
      <c r="E131" s="1">
        <v>12.75</v>
      </c>
      <c r="F131" s="1">
        <v>12.75</v>
      </c>
    </row>
    <row r="132" spans="1:6">
      <c r="A132" s="1">
        <v>4</v>
      </c>
      <c r="B132" s="1">
        <v>6.0125000000000002</v>
      </c>
      <c r="C132" s="1">
        <v>89.25</v>
      </c>
      <c r="D132" s="1">
        <v>100</v>
      </c>
      <c r="E132" s="1">
        <v>12.75</v>
      </c>
      <c r="F132" s="1">
        <v>12.75</v>
      </c>
    </row>
    <row r="133" spans="1:6">
      <c r="A133" s="1">
        <v>5</v>
      </c>
      <c r="B133" s="1">
        <v>6.0099</v>
      </c>
      <c r="C133" s="1">
        <v>89.25</v>
      </c>
      <c r="D133" s="1">
        <v>100.7</v>
      </c>
      <c r="E133" s="1">
        <v>12.75</v>
      </c>
      <c r="F133" s="1">
        <v>12.75</v>
      </c>
    </row>
    <row r="134" spans="1:6">
      <c r="A134" s="1">
        <v>6</v>
      </c>
      <c r="B134" s="1">
        <v>6.0111999999999997</v>
      </c>
      <c r="C134" s="1">
        <v>89.583299999999994</v>
      </c>
      <c r="D134" s="1">
        <v>101</v>
      </c>
      <c r="E134" s="1">
        <v>12.75</v>
      </c>
      <c r="F134" s="1">
        <v>12.75</v>
      </c>
    </row>
    <row r="135" spans="1:6">
      <c r="A135" s="1">
        <v>7</v>
      </c>
      <c r="B135" s="1">
        <v>6.0153999999999996</v>
      </c>
      <c r="C135" s="1">
        <v>89.933300000000003</v>
      </c>
      <c r="D135" s="1">
        <v>100</v>
      </c>
      <c r="E135" s="1">
        <v>12.75</v>
      </c>
      <c r="F135" s="1">
        <v>12.75</v>
      </c>
    </row>
    <row r="136" spans="1:6">
      <c r="A136" s="1">
        <v>8</v>
      </c>
      <c r="B136" s="1">
        <v>6.0152999999999999</v>
      </c>
      <c r="C136" s="1">
        <v>89.183300000000003</v>
      </c>
      <c r="D136" s="1">
        <v>100.5</v>
      </c>
      <c r="E136" s="1">
        <v>12.75</v>
      </c>
      <c r="F136" s="1">
        <v>12.75</v>
      </c>
    </row>
    <row r="137" spans="1:6">
      <c r="A137" s="1">
        <v>9</v>
      </c>
      <c r="B137" s="1">
        <v>6.0152000000000001</v>
      </c>
      <c r="C137" s="1">
        <v>89.383300000000006</v>
      </c>
      <c r="D137" s="1">
        <v>100.7</v>
      </c>
      <c r="E137" s="1">
        <v>12.75</v>
      </c>
      <c r="F137" s="1">
        <v>12.75</v>
      </c>
    </row>
    <row r="138" spans="1:6">
      <c r="A138" s="1">
        <v>10</v>
      </c>
      <c r="B138" s="1">
        <v>6.02</v>
      </c>
      <c r="C138" s="1">
        <v>89.316699999999997</v>
      </c>
      <c r="D138" s="1">
        <v>100.6</v>
      </c>
      <c r="E138" s="1">
        <v>12.75</v>
      </c>
      <c r="F138" s="1">
        <v>12.75</v>
      </c>
    </row>
    <row r="139" spans="1:6">
      <c r="A139" s="1">
        <f>AVERAGE(Table10[Run])</f>
        <v>5.5</v>
      </c>
      <c r="B139" s="1">
        <f>AVERAGE(Table10[Execution Time (s)])</f>
        <v>6.0136700000000003</v>
      </c>
      <c r="C139" s="1">
        <f>AVERAGE(Table10[Avg CPU (%)])</f>
        <v>88.97666000000001</v>
      </c>
      <c r="D139" s="1">
        <f>AVERAGE(Table10[Max CPU (%)])</f>
        <v>100.44</v>
      </c>
      <c r="E139" s="1">
        <f>AVERAGE(Table10[Avg Memory (MB)])</f>
        <v>12.737500000000001</v>
      </c>
      <c r="F139" s="1">
        <f>AVERAGE(Table10[Max Memory (MB)])</f>
        <v>12.737500000000001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613B-433B-9642-B4D6-CD6A20D8E79E}">
  <dimension ref="A1:G139"/>
  <sheetViews>
    <sheetView topLeftCell="A119" zoomScale="85" zoomScaleNormal="140" workbookViewId="0">
      <selection activeCell="I134" sqref="I134"/>
    </sheetView>
  </sheetViews>
  <sheetFormatPr defaultColWidth="11" defaultRowHeight="15.75"/>
  <cols>
    <col min="1" max="1" width="11.8125" bestFit="1" customWidth="1"/>
    <col min="2" max="2" width="18.5" bestFit="1" customWidth="1"/>
    <col min="3" max="3" width="13.8125" bestFit="1" customWidth="1"/>
    <col min="4" max="4" width="14.1875" bestFit="1" customWidth="1"/>
    <col min="5" max="5" width="17.8125" bestFit="1" customWidth="1"/>
    <col min="6" max="6" width="18.1875" bestFit="1" customWidth="1"/>
  </cols>
  <sheetData>
    <row r="1" spans="1:7">
      <c r="A1" s="3" t="s">
        <v>17</v>
      </c>
      <c r="B1" s="1"/>
      <c r="C1" s="1"/>
      <c r="D1" s="1"/>
      <c r="E1" s="1"/>
      <c r="F1" s="1"/>
    </row>
    <row r="2" spans="1: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7">
      <c r="A3" s="5">
        <v>1</v>
      </c>
      <c r="B3" s="5">
        <v>1.0049999999999999</v>
      </c>
      <c r="C3" s="5">
        <v>6.2</v>
      </c>
      <c r="D3" s="5">
        <v>6.2</v>
      </c>
      <c r="E3" s="5">
        <v>29.964843999999999</v>
      </c>
      <c r="F3" s="5">
        <v>29.964843999999999</v>
      </c>
    </row>
    <row r="4" spans="1:7">
      <c r="A4" s="5">
        <v>2</v>
      </c>
      <c r="B4" s="5">
        <v>1.0045999999999999</v>
      </c>
      <c r="C4" s="5">
        <v>1.6</v>
      </c>
      <c r="D4" s="5">
        <v>1.6</v>
      </c>
      <c r="E4" s="5">
        <v>30</v>
      </c>
      <c r="F4" s="5">
        <v>30</v>
      </c>
    </row>
    <row r="5" spans="1:7">
      <c r="A5" s="5">
        <v>3</v>
      </c>
      <c r="B5" s="5">
        <v>1.0079</v>
      </c>
      <c r="C5" s="5">
        <v>4.5999999999999996</v>
      </c>
      <c r="D5" s="5">
        <v>4.5999999999999996</v>
      </c>
      <c r="E5" s="5">
        <v>30</v>
      </c>
      <c r="F5" s="5">
        <v>30</v>
      </c>
    </row>
    <row r="6" spans="1:7">
      <c r="A6" s="5">
        <v>4</v>
      </c>
      <c r="B6" s="5">
        <v>1.0004999999999999</v>
      </c>
      <c r="C6" s="5">
        <v>1.6</v>
      </c>
      <c r="D6" s="5">
        <v>1.6</v>
      </c>
      <c r="E6" s="5">
        <v>29.992187999999999</v>
      </c>
      <c r="F6" s="5">
        <v>29.992187999999999</v>
      </c>
    </row>
    <row r="7" spans="1:7">
      <c r="A7" s="5">
        <v>5</v>
      </c>
      <c r="B7" s="5">
        <v>1.0130999999999999</v>
      </c>
      <c r="C7" s="5">
        <v>3.1</v>
      </c>
      <c r="D7" s="5">
        <v>3.1</v>
      </c>
      <c r="E7" s="5">
        <v>29.996093999999999</v>
      </c>
      <c r="F7" s="5">
        <v>29.996093999999999</v>
      </c>
    </row>
    <row r="8" spans="1:7">
      <c r="A8" s="5">
        <v>6</v>
      </c>
      <c r="B8" s="5">
        <v>1.0096000000000001</v>
      </c>
      <c r="C8" s="5">
        <v>3.1</v>
      </c>
      <c r="D8" s="5">
        <v>3.1</v>
      </c>
      <c r="E8" s="5">
        <v>29.996093999999999</v>
      </c>
      <c r="F8" s="5">
        <v>29.996093999999999</v>
      </c>
    </row>
    <row r="9" spans="1:7">
      <c r="A9" s="5">
        <v>7</v>
      </c>
      <c r="B9" s="5">
        <v>1.0124</v>
      </c>
      <c r="C9" s="5">
        <v>1.5</v>
      </c>
      <c r="D9" s="5">
        <v>1.5</v>
      </c>
      <c r="E9" s="5">
        <v>29.996093999999999</v>
      </c>
      <c r="F9" s="5">
        <v>29.996093999999999</v>
      </c>
    </row>
    <row r="10" spans="1:7">
      <c r="A10" s="5">
        <v>8</v>
      </c>
      <c r="B10" s="5">
        <v>1.0045999999999999</v>
      </c>
      <c r="C10" s="5">
        <v>3.1</v>
      </c>
      <c r="D10" s="5">
        <v>3.1</v>
      </c>
      <c r="E10" s="5">
        <v>30.019531000000001</v>
      </c>
      <c r="F10" s="5">
        <v>30.019531000000001</v>
      </c>
    </row>
    <row r="11" spans="1:7">
      <c r="A11" s="5">
        <v>9</v>
      </c>
      <c r="B11" s="5">
        <v>1.0096000000000001</v>
      </c>
      <c r="C11" s="5">
        <v>4.5999999999999996</v>
      </c>
      <c r="D11" s="5">
        <v>4.5999999999999996</v>
      </c>
      <c r="E11" s="5">
        <v>29.996093999999999</v>
      </c>
      <c r="F11" s="5">
        <v>29.996093999999999</v>
      </c>
    </row>
    <row r="12" spans="1:7">
      <c r="A12" s="5">
        <v>10</v>
      </c>
      <c r="B12" s="5">
        <v>1.0061</v>
      </c>
      <c r="C12" s="5">
        <v>1.6</v>
      </c>
      <c r="D12" s="5">
        <v>1.6</v>
      </c>
      <c r="E12" s="5">
        <v>30.03125</v>
      </c>
      <c r="F12" s="5">
        <v>30.03125</v>
      </c>
    </row>
    <row r="13" spans="1:7">
      <c r="A13" s="5">
        <f>AVERAGE(Table11[Run])</f>
        <v>5.5</v>
      </c>
      <c r="B13" s="5">
        <f>AVERAGE(Table11[Execution Time (s)])</f>
        <v>1.0073399999999999</v>
      </c>
      <c r="C13" s="5">
        <f>AVERAGE(Table11[Avg CPU (%)])</f>
        <v>3.1000000000000005</v>
      </c>
      <c r="D13" s="5">
        <f>AVERAGE(Table11[Max CPU (%)])</f>
        <v>3.1000000000000005</v>
      </c>
      <c r="E13" s="5">
        <f>AVERAGE(Table11[Avg Memory (MB)])</f>
        <v>29.999218899999999</v>
      </c>
      <c r="F13" s="5">
        <f>AVERAGE(Table11[Max Memory (MB)])</f>
        <v>29.999218899999999</v>
      </c>
      <c r="G13" t="s">
        <v>24</v>
      </c>
    </row>
    <row r="14" spans="1:7">
      <c r="A14" s="1"/>
      <c r="B14" s="1"/>
      <c r="C14" s="1"/>
      <c r="D14" s="1"/>
      <c r="E14" s="1"/>
      <c r="F14" s="1"/>
    </row>
    <row r="15" spans="1:7">
      <c r="A15" s="3" t="s">
        <v>18</v>
      </c>
      <c r="B15" s="1"/>
      <c r="C15" s="1"/>
      <c r="D15" s="1"/>
      <c r="E15" s="1"/>
      <c r="F15" s="1"/>
    </row>
    <row r="16" spans="1:7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</row>
    <row r="17" spans="1:7">
      <c r="A17" s="5">
        <v>1</v>
      </c>
      <c r="B17" s="5">
        <v>1.0137</v>
      </c>
      <c r="C17" s="5">
        <v>3.1</v>
      </c>
      <c r="D17" s="5">
        <v>3.1</v>
      </c>
      <c r="E17" s="5">
        <v>29.929687999999999</v>
      </c>
      <c r="F17" s="5">
        <v>29.929687999999999</v>
      </c>
    </row>
    <row r="18" spans="1:7">
      <c r="A18" s="5">
        <v>2</v>
      </c>
      <c r="B18" s="5">
        <v>1.0071000000000001</v>
      </c>
      <c r="C18" s="5">
        <v>1.5</v>
      </c>
      <c r="D18" s="5">
        <v>1.5</v>
      </c>
      <c r="E18" s="5">
        <v>29.953125</v>
      </c>
      <c r="F18" s="5">
        <v>29.953125</v>
      </c>
    </row>
    <row r="19" spans="1:7">
      <c r="A19" s="5">
        <v>3</v>
      </c>
      <c r="B19" s="5">
        <v>1.0096000000000001</v>
      </c>
      <c r="C19" s="5">
        <v>3.1</v>
      </c>
      <c r="D19" s="5">
        <v>3.1</v>
      </c>
      <c r="E19" s="5">
        <v>29.953125</v>
      </c>
      <c r="F19" s="5">
        <v>29.953125</v>
      </c>
    </row>
    <row r="20" spans="1:7">
      <c r="A20" s="5">
        <v>4</v>
      </c>
      <c r="B20" s="5">
        <v>1.0137</v>
      </c>
      <c r="C20" s="5">
        <v>3.1</v>
      </c>
      <c r="D20" s="5">
        <v>3.1</v>
      </c>
      <c r="E20" s="5">
        <v>29.953125</v>
      </c>
      <c r="F20" s="5">
        <v>29.953125</v>
      </c>
    </row>
    <row r="21" spans="1:7">
      <c r="A21" s="5">
        <v>5</v>
      </c>
      <c r="B21" s="5">
        <v>1.0095000000000001</v>
      </c>
      <c r="C21" s="5">
        <v>3.1</v>
      </c>
      <c r="D21" s="5">
        <v>3.1</v>
      </c>
      <c r="E21" s="5">
        <v>29.976562000000001</v>
      </c>
      <c r="F21" s="5">
        <v>29.976562000000001</v>
      </c>
    </row>
    <row r="22" spans="1:7">
      <c r="A22" s="5">
        <v>6</v>
      </c>
      <c r="B22" s="5">
        <v>1.0075000000000001</v>
      </c>
      <c r="C22" s="5">
        <v>3.1</v>
      </c>
      <c r="D22" s="5">
        <v>3.1</v>
      </c>
      <c r="E22" s="5">
        <v>29.957031000000001</v>
      </c>
      <c r="F22" s="5">
        <v>29.957031000000001</v>
      </c>
    </row>
    <row r="23" spans="1:7">
      <c r="A23" s="5">
        <v>7</v>
      </c>
      <c r="B23" s="5">
        <v>1.0123</v>
      </c>
      <c r="C23" s="5">
        <v>1.5</v>
      </c>
      <c r="D23" s="5">
        <v>1.5</v>
      </c>
      <c r="E23" s="5">
        <v>29.980468999999999</v>
      </c>
      <c r="F23" s="5">
        <v>29.980468999999999</v>
      </c>
    </row>
    <row r="24" spans="1:7">
      <c r="A24" s="5">
        <v>8</v>
      </c>
      <c r="B24" s="5">
        <v>1.006</v>
      </c>
      <c r="C24" s="5">
        <v>1.6</v>
      </c>
      <c r="D24" s="5">
        <v>1.6</v>
      </c>
      <c r="E24" s="5">
        <v>29.957031000000001</v>
      </c>
      <c r="F24" s="5">
        <v>29.957031000000001</v>
      </c>
    </row>
    <row r="25" spans="1:7">
      <c r="A25" s="5">
        <v>9</v>
      </c>
      <c r="B25" s="5">
        <v>1.0098</v>
      </c>
      <c r="C25" s="5">
        <v>3.1</v>
      </c>
      <c r="D25" s="5">
        <v>3.1</v>
      </c>
      <c r="E25" s="5">
        <v>29.980468999999999</v>
      </c>
      <c r="F25" s="5">
        <v>29.980468999999999</v>
      </c>
    </row>
    <row r="26" spans="1:7">
      <c r="A26" s="5">
        <v>10</v>
      </c>
      <c r="B26" s="5">
        <v>1.012</v>
      </c>
      <c r="C26" s="5">
        <v>1.5</v>
      </c>
      <c r="D26" s="5">
        <v>1.5</v>
      </c>
      <c r="E26" s="5">
        <v>29.996093999999999</v>
      </c>
      <c r="F26" s="5">
        <v>29.996093999999999</v>
      </c>
    </row>
    <row r="27" spans="1:7">
      <c r="A27" s="5">
        <f>AVERAGE(Table12[Run])</f>
        <v>5.5</v>
      </c>
      <c r="B27" s="5">
        <f>AVERAGE(Table12[Execution Time (s)])</f>
        <v>1.0101200000000001</v>
      </c>
      <c r="C27" s="5">
        <f>AVERAGE(Table12[Avg CPU (%)])</f>
        <v>2.4700000000000002</v>
      </c>
      <c r="D27" s="5">
        <f>AVERAGE(Table12[Max CPU (%)])</f>
        <v>2.4700000000000002</v>
      </c>
      <c r="E27" s="5">
        <f>AVERAGE(Table12[Avg Memory (MB)])</f>
        <v>29.963671899999998</v>
      </c>
      <c r="F27" s="5">
        <f>AVERAGE(Table12[Max Memory (MB)])</f>
        <v>29.963671899999998</v>
      </c>
      <c r="G27" t="s">
        <v>24</v>
      </c>
    </row>
    <row r="28" spans="1:7">
      <c r="A28" s="1"/>
      <c r="B28" s="1"/>
      <c r="C28" s="1"/>
      <c r="D28" s="1"/>
      <c r="E28" s="1"/>
      <c r="F28" s="1"/>
    </row>
    <row r="29" spans="1:7">
      <c r="A29" s="3" t="s">
        <v>19</v>
      </c>
      <c r="B29" s="1"/>
      <c r="C29" s="1"/>
      <c r="D29" s="1"/>
      <c r="E29" s="1"/>
      <c r="F29" s="1"/>
    </row>
    <row r="30" spans="1:7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4" t="s">
        <v>5</v>
      </c>
    </row>
    <row r="31" spans="1:7">
      <c r="A31" s="5">
        <v>1</v>
      </c>
      <c r="B31" s="5">
        <v>1.0114000000000001</v>
      </c>
      <c r="C31" s="5">
        <v>1.5</v>
      </c>
      <c r="D31" s="5">
        <v>1.5</v>
      </c>
      <c r="E31" s="5">
        <v>29.757812000000001</v>
      </c>
      <c r="F31" s="5">
        <v>29.757812000000001</v>
      </c>
    </row>
    <row r="32" spans="1:7">
      <c r="A32" s="5">
        <v>2</v>
      </c>
      <c r="B32" s="5">
        <v>1.0065999999999999</v>
      </c>
      <c r="C32" s="5">
        <v>0</v>
      </c>
      <c r="D32" s="5">
        <v>0</v>
      </c>
      <c r="E32" s="5">
        <v>29.78125</v>
      </c>
      <c r="F32" s="5">
        <v>29.78125</v>
      </c>
    </row>
    <row r="33" spans="1:7">
      <c r="A33" s="5">
        <v>3</v>
      </c>
      <c r="B33" s="5">
        <v>1.0165</v>
      </c>
      <c r="C33" s="5">
        <v>3.1</v>
      </c>
      <c r="D33" s="5">
        <v>3.1</v>
      </c>
      <c r="E33" s="5">
        <v>29.78125</v>
      </c>
      <c r="F33" s="5">
        <v>29.78125</v>
      </c>
    </row>
    <row r="34" spans="1:7">
      <c r="A34" s="5">
        <v>4</v>
      </c>
      <c r="B34" s="5">
        <v>1.0012000000000001</v>
      </c>
      <c r="C34" s="5">
        <v>3.1</v>
      </c>
      <c r="D34" s="5">
        <v>3.1</v>
      </c>
      <c r="E34" s="5">
        <v>29.78125</v>
      </c>
      <c r="F34" s="5">
        <v>29.78125</v>
      </c>
    </row>
    <row r="35" spans="1:7">
      <c r="A35" s="5">
        <v>5</v>
      </c>
      <c r="B35" s="5">
        <v>1.0072000000000001</v>
      </c>
      <c r="C35" s="5">
        <v>1.5</v>
      </c>
      <c r="D35" s="5">
        <v>1.5</v>
      </c>
      <c r="E35" s="5">
        <v>29.78125</v>
      </c>
      <c r="F35" s="5">
        <v>29.78125</v>
      </c>
    </row>
    <row r="36" spans="1:7">
      <c r="A36" s="5">
        <v>6</v>
      </c>
      <c r="B36" s="5">
        <v>1.0137</v>
      </c>
      <c r="C36" s="5">
        <v>3.1</v>
      </c>
      <c r="D36" s="5">
        <v>3.1</v>
      </c>
      <c r="E36" s="5">
        <v>29.78125</v>
      </c>
      <c r="F36" s="5">
        <v>29.78125</v>
      </c>
    </row>
    <row r="37" spans="1:7">
      <c r="A37" s="5">
        <v>7</v>
      </c>
      <c r="B37" s="5">
        <v>1.0135000000000001</v>
      </c>
      <c r="C37" s="5">
        <v>3.1</v>
      </c>
      <c r="D37" s="5">
        <v>3.1</v>
      </c>
      <c r="E37" s="5">
        <v>29.785156000000001</v>
      </c>
      <c r="F37" s="5">
        <v>29.785156000000001</v>
      </c>
    </row>
    <row r="38" spans="1:7">
      <c r="A38" s="5">
        <v>8</v>
      </c>
      <c r="B38" s="5">
        <v>1.0122</v>
      </c>
      <c r="C38" s="5">
        <v>3.1</v>
      </c>
      <c r="D38" s="5">
        <v>3.1</v>
      </c>
      <c r="E38" s="5">
        <v>29.78125</v>
      </c>
      <c r="F38" s="5">
        <v>29.78125</v>
      </c>
    </row>
    <row r="39" spans="1:7">
      <c r="A39" s="5">
        <v>9</v>
      </c>
      <c r="B39" s="5">
        <v>1.0148999999999999</v>
      </c>
      <c r="C39" s="5">
        <v>1.5</v>
      </c>
      <c r="D39" s="5">
        <v>1.5</v>
      </c>
      <c r="E39" s="5">
        <v>29.785156000000001</v>
      </c>
      <c r="F39" s="5">
        <v>29.785156000000001</v>
      </c>
    </row>
    <row r="40" spans="1:7">
      <c r="A40" s="5">
        <v>10</v>
      </c>
      <c r="B40" s="5">
        <v>1.0072000000000001</v>
      </c>
      <c r="C40" s="5">
        <v>3.1</v>
      </c>
      <c r="D40" s="5">
        <v>3.1</v>
      </c>
      <c r="E40" s="5">
        <v>29.785156000000001</v>
      </c>
      <c r="F40" s="5">
        <v>29.785156000000001</v>
      </c>
    </row>
    <row r="41" spans="1:7">
      <c r="A41" s="5">
        <f>AVERAGE(Table13[Run])</f>
        <v>5.5</v>
      </c>
      <c r="B41" s="5">
        <f>AVERAGE(Table13[Execution Time (s)])</f>
        <v>1.0104400000000002</v>
      </c>
      <c r="C41" s="5">
        <f>AVERAGE(Table13[Avg CPU (%)])</f>
        <v>2.31</v>
      </c>
      <c r="D41" s="5">
        <f>AVERAGE(Table13[Max CPU (%)])</f>
        <v>2.31</v>
      </c>
      <c r="E41" s="5">
        <f>AVERAGE(Table13[Avg Memory (MB)])</f>
        <v>29.780078000000003</v>
      </c>
      <c r="F41" s="5">
        <f>AVERAGE(Table13[Max Memory (MB)])</f>
        <v>29.780078000000003</v>
      </c>
      <c r="G41" t="s">
        <v>24</v>
      </c>
    </row>
    <row r="42" spans="1:7">
      <c r="A42" s="1"/>
      <c r="B42" s="1"/>
      <c r="C42" s="1"/>
      <c r="D42" s="1"/>
      <c r="E42" s="1"/>
      <c r="F42" s="1"/>
    </row>
    <row r="43" spans="1:7">
      <c r="A43" s="3" t="s">
        <v>10</v>
      </c>
      <c r="B43" s="1"/>
      <c r="C43" s="1"/>
      <c r="D43" s="1"/>
      <c r="E43" s="1"/>
      <c r="F43" s="1"/>
    </row>
    <row r="44" spans="1:7">
      <c r="A44" s="4" t="s">
        <v>0</v>
      </c>
      <c r="B44" s="4" t="s">
        <v>1</v>
      </c>
      <c r="C44" s="4" t="s">
        <v>2</v>
      </c>
      <c r="D44" s="4" t="s">
        <v>3</v>
      </c>
      <c r="E44" s="4" t="s">
        <v>4</v>
      </c>
      <c r="F44" s="4" t="s">
        <v>5</v>
      </c>
    </row>
    <row r="45" spans="1:7">
      <c r="A45" s="5">
        <v>1</v>
      </c>
      <c r="B45" s="5">
        <v>6.1124000000000001</v>
      </c>
      <c r="C45" s="5">
        <v>97.7</v>
      </c>
      <c r="D45" s="5">
        <v>100.1</v>
      </c>
      <c r="E45" s="5">
        <v>27.322265999999999</v>
      </c>
      <c r="F45" s="5">
        <v>27.359375</v>
      </c>
    </row>
    <row r="46" spans="1:7">
      <c r="A46" s="5">
        <v>2</v>
      </c>
      <c r="B46" s="5">
        <v>6.1768999999999998</v>
      </c>
      <c r="C46" s="5">
        <v>95.332999999999998</v>
      </c>
      <c r="D46" s="5">
        <v>101.5</v>
      </c>
      <c r="E46" s="5">
        <v>27.358723999999999</v>
      </c>
      <c r="F46" s="5">
        <v>27.367187999999999</v>
      </c>
    </row>
    <row r="47" spans="1:7">
      <c r="A47" s="5">
        <v>3</v>
      </c>
      <c r="B47" s="5">
        <v>6.1509999999999998</v>
      </c>
      <c r="C47" s="5">
        <v>94.1</v>
      </c>
      <c r="D47" s="5">
        <v>101.5</v>
      </c>
      <c r="E47" s="5">
        <v>27.352865000000001</v>
      </c>
      <c r="F47" s="5">
        <v>27.371093999999999</v>
      </c>
    </row>
    <row r="48" spans="1:7">
      <c r="A48" s="5">
        <v>4</v>
      </c>
      <c r="B48" s="5">
        <v>6.1439000000000004</v>
      </c>
      <c r="C48" s="5">
        <v>95.05</v>
      </c>
      <c r="D48" s="5">
        <v>100</v>
      </c>
      <c r="E48" s="5">
        <v>27.363281000000001</v>
      </c>
      <c r="F48" s="5">
        <v>27.375</v>
      </c>
    </row>
    <row r="49" spans="1:7">
      <c r="A49" s="5">
        <v>5</v>
      </c>
      <c r="B49" s="5">
        <v>6.1657000000000002</v>
      </c>
      <c r="C49" s="5">
        <v>90.382999999999996</v>
      </c>
      <c r="D49" s="5">
        <v>101.6</v>
      </c>
      <c r="E49" s="5">
        <v>27.432292</v>
      </c>
      <c r="F49" s="5">
        <v>27.445312000000001</v>
      </c>
    </row>
    <row r="50" spans="1:7">
      <c r="A50" s="5">
        <v>6</v>
      </c>
      <c r="B50" s="5">
        <v>6.1615000000000002</v>
      </c>
      <c r="C50" s="5">
        <v>99.766999999999996</v>
      </c>
      <c r="D50" s="5">
        <v>100.1</v>
      </c>
      <c r="E50" s="5">
        <v>27.395833</v>
      </c>
      <c r="F50" s="5">
        <v>27.402343999999999</v>
      </c>
    </row>
    <row r="51" spans="1:7">
      <c r="A51" s="5">
        <v>7</v>
      </c>
      <c r="B51" s="5">
        <v>7.1298000000000004</v>
      </c>
      <c r="C51" s="5">
        <v>92.643000000000001</v>
      </c>
      <c r="D51" s="5">
        <v>101.6</v>
      </c>
      <c r="E51" s="5">
        <v>27.407924000000001</v>
      </c>
      <c r="F51" s="5">
        <v>27.433593999999999</v>
      </c>
    </row>
    <row r="52" spans="1:7">
      <c r="A52" s="5">
        <v>8</v>
      </c>
      <c r="B52" s="5">
        <v>6.1416000000000004</v>
      </c>
      <c r="C52" s="5">
        <v>96.066999999999993</v>
      </c>
      <c r="D52" s="5">
        <v>101.5</v>
      </c>
      <c r="E52" s="5">
        <v>27.434245000000001</v>
      </c>
      <c r="F52" s="5">
        <v>27.4375</v>
      </c>
    </row>
    <row r="53" spans="1:7">
      <c r="A53" s="5">
        <v>9</v>
      </c>
      <c r="B53" s="5">
        <v>6.0862999999999996</v>
      </c>
      <c r="C53" s="5">
        <v>93.783000000000001</v>
      </c>
      <c r="D53" s="5">
        <v>100.1</v>
      </c>
      <c r="E53" s="5">
        <v>27.432943000000002</v>
      </c>
      <c r="F53" s="5">
        <v>27.4375</v>
      </c>
    </row>
    <row r="54" spans="1:7">
      <c r="A54" s="5">
        <v>10</v>
      </c>
      <c r="B54" s="5">
        <v>6.1060999999999996</v>
      </c>
      <c r="C54" s="5">
        <v>96.367000000000004</v>
      </c>
      <c r="D54" s="5">
        <v>100.1</v>
      </c>
      <c r="E54" s="5">
        <v>27.438151000000001</v>
      </c>
      <c r="F54" s="5">
        <v>27.464843999999999</v>
      </c>
    </row>
    <row r="55" spans="1:7">
      <c r="A55" s="5">
        <f>AVERAGE(A45:A54)</f>
        <v>5.5</v>
      </c>
      <c r="B55" s="5">
        <f t="shared" ref="B55:F55" si="0">AVERAGE(B45:B54)</f>
        <v>6.23752</v>
      </c>
      <c r="C55" s="5">
        <f t="shared" si="0"/>
        <v>95.11930000000001</v>
      </c>
      <c r="D55" s="5">
        <f t="shared" si="0"/>
        <v>100.81000000000002</v>
      </c>
      <c r="E55" s="5">
        <f t="shared" si="0"/>
        <v>27.393852399999997</v>
      </c>
      <c r="F55" s="5">
        <f t="shared" si="0"/>
        <v>27.409375099999998</v>
      </c>
      <c r="G55" t="s">
        <v>24</v>
      </c>
    </row>
    <row r="56" spans="1:7">
      <c r="A56" s="1"/>
      <c r="B56" s="1"/>
      <c r="C56" s="1"/>
      <c r="D56" s="1"/>
      <c r="E56" s="1"/>
      <c r="F56" s="1"/>
    </row>
    <row r="57" spans="1:7">
      <c r="A57" s="3" t="s">
        <v>11</v>
      </c>
      <c r="B57" s="1"/>
      <c r="C57" s="1"/>
      <c r="D57" s="1"/>
      <c r="E57" s="1"/>
      <c r="F57" s="1"/>
    </row>
    <row r="58" spans="1:7">
      <c r="A58" s="4" t="s">
        <v>0</v>
      </c>
      <c r="B58" s="4" t="s">
        <v>1</v>
      </c>
      <c r="C58" s="4" t="s">
        <v>2</v>
      </c>
      <c r="D58" s="4" t="s">
        <v>3</v>
      </c>
      <c r="E58" s="4" t="s">
        <v>4</v>
      </c>
      <c r="F58" s="4" t="s">
        <v>5</v>
      </c>
    </row>
    <row r="59" spans="1:7">
      <c r="A59" s="5">
        <v>1</v>
      </c>
      <c r="B59" s="5">
        <v>1.0026999999999999</v>
      </c>
      <c r="C59" s="5">
        <v>6.2</v>
      </c>
      <c r="D59" s="5">
        <v>6.2</v>
      </c>
      <c r="E59" s="5">
        <v>32.800781000000001</v>
      </c>
      <c r="F59" s="5">
        <v>32.800781000000001</v>
      </c>
    </row>
    <row r="60" spans="1:7">
      <c r="A60" s="5">
        <v>2</v>
      </c>
      <c r="B60" s="5">
        <v>1.0065999999999999</v>
      </c>
      <c r="C60" s="5">
        <v>4.7</v>
      </c>
      <c r="D60" s="5">
        <v>4.7</v>
      </c>
      <c r="E60" s="5">
        <v>32.910156000000001</v>
      </c>
      <c r="F60" s="5">
        <v>32.910156000000001</v>
      </c>
    </row>
    <row r="61" spans="1:7">
      <c r="A61" s="5">
        <v>3</v>
      </c>
      <c r="B61" s="5">
        <v>1.0089999999999999</v>
      </c>
      <c r="C61" s="5">
        <v>7.8</v>
      </c>
      <c r="D61" s="5">
        <v>7.8</v>
      </c>
      <c r="E61" s="5">
        <v>32.832031000000001</v>
      </c>
      <c r="F61" s="5">
        <v>32.832031000000001</v>
      </c>
    </row>
    <row r="62" spans="1:7">
      <c r="A62" s="5">
        <v>4</v>
      </c>
      <c r="B62" s="5">
        <v>1.0102</v>
      </c>
      <c r="C62" s="5">
        <v>6.2</v>
      </c>
      <c r="D62" s="5">
        <v>6.2</v>
      </c>
      <c r="E62" s="5">
        <v>32.832031000000001</v>
      </c>
      <c r="F62" s="5">
        <v>32.832031000000001</v>
      </c>
    </row>
    <row r="63" spans="1:7">
      <c r="A63" s="5">
        <v>5</v>
      </c>
      <c r="B63" s="5">
        <v>1.004</v>
      </c>
      <c r="C63" s="5">
        <v>7.8</v>
      </c>
      <c r="D63" s="5">
        <v>7.8</v>
      </c>
      <c r="E63" s="5">
        <v>32.828125</v>
      </c>
      <c r="F63" s="5">
        <v>32.828125</v>
      </c>
    </row>
    <row r="64" spans="1:7">
      <c r="A64" s="5">
        <v>6</v>
      </c>
      <c r="B64" s="5">
        <v>1.0133000000000001</v>
      </c>
      <c r="C64" s="5">
        <v>6.2</v>
      </c>
      <c r="D64" s="5">
        <v>6.2</v>
      </c>
      <c r="E64" s="5">
        <v>32.769531000000001</v>
      </c>
      <c r="F64" s="5">
        <v>32.769531000000001</v>
      </c>
    </row>
    <row r="65" spans="1:7">
      <c r="A65" s="5">
        <v>7</v>
      </c>
      <c r="B65" s="5">
        <v>1.0101</v>
      </c>
      <c r="C65" s="5">
        <v>4.7</v>
      </c>
      <c r="D65" s="5">
        <v>4.7</v>
      </c>
      <c r="E65" s="5">
        <v>32.839843999999999</v>
      </c>
      <c r="F65" s="5">
        <v>32.839843999999999</v>
      </c>
    </row>
    <row r="66" spans="1:7">
      <c r="A66" s="5">
        <v>8</v>
      </c>
      <c r="B66" s="5">
        <v>1.0126999999999999</v>
      </c>
      <c r="C66" s="5">
        <v>9.1999999999999993</v>
      </c>
      <c r="D66" s="5">
        <v>9.1999999999999993</v>
      </c>
      <c r="E66" s="5">
        <v>32.839843999999999</v>
      </c>
      <c r="F66" s="5">
        <v>32.839843999999999</v>
      </c>
    </row>
    <row r="67" spans="1:7">
      <c r="A67" s="5">
        <v>9</v>
      </c>
      <c r="B67" s="5">
        <v>1.0036</v>
      </c>
      <c r="C67" s="5">
        <v>7.8</v>
      </c>
      <c r="D67" s="5">
        <v>7.8</v>
      </c>
      <c r="E67" s="5">
        <v>32.851562000000001</v>
      </c>
      <c r="F67" s="5">
        <v>32.851562000000001</v>
      </c>
    </row>
    <row r="68" spans="1:7">
      <c r="A68" s="5">
        <v>10</v>
      </c>
      <c r="B68" s="5">
        <v>1.0133000000000001</v>
      </c>
      <c r="C68" s="5">
        <v>6.2</v>
      </c>
      <c r="D68" s="5">
        <v>6.2</v>
      </c>
      <c r="E68" s="5">
        <v>32.765625</v>
      </c>
      <c r="F68" s="5">
        <v>32.765625</v>
      </c>
    </row>
    <row r="69" spans="1:7">
      <c r="A69" s="5">
        <f>AVERAGE(Table15[Run])</f>
        <v>5.5</v>
      </c>
      <c r="B69" s="5">
        <f>AVERAGE(Table15[Execution Time (s)])</f>
        <v>1.0085500000000001</v>
      </c>
      <c r="C69" s="5">
        <f>AVERAGE(Table15[Avg CPU (%)])</f>
        <v>6.68</v>
      </c>
      <c r="D69" s="5">
        <f>AVERAGE(Table15[Max CPU (%)])</f>
        <v>6.68</v>
      </c>
      <c r="E69" s="5">
        <f>AVERAGE(Table15[Avg Memory (MB)])</f>
        <v>32.826952999999996</v>
      </c>
      <c r="F69" s="5">
        <f>AVERAGE(Table15[Max Memory (MB)])</f>
        <v>32.826952999999996</v>
      </c>
      <c r="G69" t="s">
        <v>24</v>
      </c>
    </row>
    <row r="70" spans="1:7">
      <c r="A70" s="1"/>
      <c r="B70" s="1"/>
      <c r="C70" s="1"/>
      <c r="D70" s="1"/>
      <c r="E70" s="1"/>
      <c r="F70" s="1"/>
    </row>
    <row r="71" spans="1:7">
      <c r="A71" s="3" t="s">
        <v>12</v>
      </c>
      <c r="B71" s="1"/>
      <c r="C71" s="1"/>
      <c r="D71" s="1"/>
      <c r="E71" s="1"/>
      <c r="F71" s="1"/>
    </row>
    <row r="72" spans="1:7">
      <c r="A72" s="4" t="s">
        <v>0</v>
      </c>
      <c r="B72" s="4" t="s">
        <v>1</v>
      </c>
      <c r="C72" s="4" t="s">
        <v>2</v>
      </c>
      <c r="D72" s="4" t="s">
        <v>3</v>
      </c>
      <c r="E72" s="4" t="s">
        <v>4</v>
      </c>
      <c r="F72" s="4" t="s">
        <v>5</v>
      </c>
    </row>
    <row r="73" spans="1:7">
      <c r="A73" s="5">
        <v>1</v>
      </c>
      <c r="B73" s="5">
        <v>7.1765999999999996</v>
      </c>
      <c r="C73" s="5">
        <v>88.114000000000004</v>
      </c>
      <c r="D73" s="5">
        <v>101.5</v>
      </c>
      <c r="E73" s="5">
        <v>44.543526999999997</v>
      </c>
      <c r="F73" s="5">
        <v>45.234375</v>
      </c>
    </row>
    <row r="74" spans="1:7">
      <c r="A74" s="5">
        <v>2</v>
      </c>
      <c r="B74" s="5">
        <v>7.2073</v>
      </c>
      <c r="C74" s="5">
        <v>89.956999999999994</v>
      </c>
      <c r="D74" s="5">
        <v>100</v>
      </c>
      <c r="E74" s="5">
        <v>44.929687999999999</v>
      </c>
      <c r="F74" s="5">
        <v>45.179687999999999</v>
      </c>
    </row>
    <row r="75" spans="1:7">
      <c r="A75" s="5">
        <v>3</v>
      </c>
      <c r="B75" s="5">
        <v>6.1585999999999999</v>
      </c>
      <c r="C75" s="5">
        <v>98.7</v>
      </c>
      <c r="D75" s="5">
        <v>100.1</v>
      </c>
      <c r="E75" s="5">
        <v>45.061197999999997</v>
      </c>
      <c r="F75" s="5">
        <v>45.617187999999999</v>
      </c>
    </row>
    <row r="76" spans="1:7">
      <c r="A76" s="5">
        <v>4</v>
      </c>
      <c r="B76" s="5">
        <v>8.1959999999999997</v>
      </c>
      <c r="C76" s="5">
        <v>87.688000000000002</v>
      </c>
      <c r="D76" s="5">
        <v>100.1</v>
      </c>
      <c r="E76" s="5">
        <v>44.993651999999997</v>
      </c>
      <c r="F76" s="5">
        <v>45.429687999999999</v>
      </c>
    </row>
    <row r="77" spans="1:7">
      <c r="A77" s="5">
        <v>5</v>
      </c>
      <c r="B77" s="5">
        <v>7.1923000000000004</v>
      </c>
      <c r="C77" s="5">
        <v>96.656999999999996</v>
      </c>
      <c r="D77" s="5">
        <v>100.1</v>
      </c>
      <c r="E77" s="5">
        <v>45.044085000000003</v>
      </c>
      <c r="F77" s="5">
        <v>45.765625</v>
      </c>
    </row>
    <row r="78" spans="1:7">
      <c r="A78" s="5">
        <v>6</v>
      </c>
      <c r="B78" s="5">
        <v>7.1932999999999998</v>
      </c>
      <c r="C78" s="5">
        <v>98.242999999999995</v>
      </c>
      <c r="D78" s="5">
        <v>101.6</v>
      </c>
      <c r="E78" s="5">
        <v>45.185825999999999</v>
      </c>
      <c r="F78" s="5">
        <v>45.722656000000001</v>
      </c>
    </row>
    <row r="79" spans="1:7">
      <c r="A79" s="5">
        <v>7</v>
      </c>
      <c r="B79" s="5">
        <v>12.3803</v>
      </c>
      <c r="C79" s="5">
        <v>96.724999999999994</v>
      </c>
      <c r="D79" s="5">
        <v>100</v>
      </c>
      <c r="E79" s="5">
        <v>45.045898000000001</v>
      </c>
      <c r="F79" s="5">
        <v>45.457031000000001</v>
      </c>
    </row>
    <row r="80" spans="1:7">
      <c r="A80" s="5">
        <v>8</v>
      </c>
      <c r="B80" s="5">
        <v>7.1818</v>
      </c>
      <c r="C80" s="5">
        <v>88.385999999999996</v>
      </c>
      <c r="D80" s="5">
        <v>100.1</v>
      </c>
      <c r="E80" s="5">
        <v>45.128348000000003</v>
      </c>
      <c r="F80" s="5">
        <v>45.554687999999999</v>
      </c>
    </row>
    <row r="81" spans="1:7">
      <c r="A81" s="5">
        <v>9</v>
      </c>
      <c r="B81" s="5">
        <v>7.21</v>
      </c>
      <c r="C81" s="5">
        <v>97.370999999999995</v>
      </c>
      <c r="D81" s="5">
        <v>100.1</v>
      </c>
      <c r="E81" s="5">
        <v>45.040179000000002</v>
      </c>
      <c r="F81" s="5">
        <v>45.386718999999999</v>
      </c>
    </row>
    <row r="82" spans="1:7">
      <c r="A82" s="5">
        <v>10</v>
      </c>
      <c r="B82" s="5">
        <v>6.1257999999999999</v>
      </c>
      <c r="C82" s="5">
        <v>98.716999999999999</v>
      </c>
      <c r="D82" s="5">
        <v>101.5</v>
      </c>
      <c r="E82" s="5">
        <v>45.080078</v>
      </c>
      <c r="F82" s="5">
        <v>45.40625</v>
      </c>
    </row>
    <row r="83" spans="1:7">
      <c r="A83" s="5">
        <f>AVERAGE(Table16[Run])</f>
        <v>5.5</v>
      </c>
      <c r="B83" s="5">
        <f>AVERAGE(Table16[Execution Time (s)])</f>
        <v>7.6022000000000007</v>
      </c>
      <c r="C83" s="5">
        <f>AVERAGE(Table16[Avg CPU (%)])</f>
        <v>94.055799999999991</v>
      </c>
      <c r="D83" s="5">
        <f>AVERAGE(Table16[Max CPU (%)])</f>
        <v>100.51000000000002</v>
      </c>
      <c r="E83" s="5">
        <f>AVERAGE(Table16[Avg Memory (MB)])</f>
        <v>45.005247900000008</v>
      </c>
      <c r="F83" s="5">
        <f>AVERAGE(Table16[Max Memory (MB)])</f>
        <v>45.4753908</v>
      </c>
      <c r="G83" t="s">
        <v>24</v>
      </c>
    </row>
    <row r="84" spans="1:7">
      <c r="A84" s="1"/>
      <c r="B84" s="1"/>
      <c r="C84" s="1"/>
      <c r="D84" s="1"/>
      <c r="E84" s="1"/>
      <c r="F84" s="1"/>
    </row>
    <row r="85" spans="1:7">
      <c r="A85" s="3" t="s">
        <v>13</v>
      </c>
      <c r="B85" s="1"/>
      <c r="C85" s="1"/>
      <c r="D85" s="1"/>
      <c r="E85" s="1"/>
      <c r="F85" s="1"/>
    </row>
    <row r="86" spans="1:7">
      <c r="A86" s="4" t="s">
        <v>0</v>
      </c>
      <c r="B86" s="4" t="s">
        <v>1</v>
      </c>
      <c r="C86" s="4" t="s">
        <v>2</v>
      </c>
      <c r="D86" s="4" t="s">
        <v>3</v>
      </c>
      <c r="E86" s="4" t="s">
        <v>4</v>
      </c>
      <c r="F86" s="4" t="s">
        <v>5</v>
      </c>
    </row>
    <row r="87" spans="1:7">
      <c r="A87" s="5">
        <v>1</v>
      </c>
      <c r="B87" s="5">
        <v>2.0249000000000001</v>
      </c>
      <c r="C87" s="5">
        <v>52.3</v>
      </c>
      <c r="D87" s="5">
        <v>98.4</v>
      </c>
      <c r="E87" s="5">
        <v>30.478515999999999</v>
      </c>
      <c r="F87" s="5">
        <v>30.535156000000001</v>
      </c>
    </row>
    <row r="88" spans="1:7">
      <c r="A88" s="5">
        <v>2</v>
      </c>
      <c r="B88" s="5">
        <v>2.0114000000000001</v>
      </c>
      <c r="C88" s="5">
        <v>61.7</v>
      </c>
      <c r="D88" s="5">
        <v>98.4</v>
      </c>
      <c r="E88" s="5">
        <v>30.5</v>
      </c>
      <c r="F88" s="5">
        <v>30.542968999999999</v>
      </c>
    </row>
    <row r="89" spans="1:7">
      <c r="A89" s="5">
        <v>3</v>
      </c>
      <c r="B89" s="5">
        <v>2.0285000000000002</v>
      </c>
      <c r="C89" s="5">
        <v>50</v>
      </c>
      <c r="D89" s="5">
        <v>95.3</v>
      </c>
      <c r="E89" s="5">
        <v>30.517578</v>
      </c>
      <c r="F89" s="5">
        <v>30.523437999999999</v>
      </c>
    </row>
    <row r="90" spans="1:7">
      <c r="A90" s="5">
        <v>4</v>
      </c>
      <c r="B90" s="5">
        <v>2.0163000000000002</v>
      </c>
      <c r="C90" s="5">
        <v>51.55</v>
      </c>
      <c r="D90" s="5">
        <v>96.9</v>
      </c>
      <c r="E90" s="5">
        <v>30.496093999999999</v>
      </c>
      <c r="F90" s="5">
        <v>30.527343999999999</v>
      </c>
    </row>
    <row r="91" spans="1:7">
      <c r="A91" s="5">
        <v>5</v>
      </c>
      <c r="B91" s="5">
        <v>2.0238</v>
      </c>
      <c r="C91" s="5">
        <v>51.55</v>
      </c>
      <c r="D91" s="5">
        <v>96.9</v>
      </c>
      <c r="E91" s="5">
        <v>30.492187999999999</v>
      </c>
      <c r="F91" s="5">
        <v>30.539062000000001</v>
      </c>
    </row>
    <row r="92" spans="1:7">
      <c r="A92" s="5">
        <v>6</v>
      </c>
      <c r="B92" s="5">
        <v>2.0276000000000001</v>
      </c>
      <c r="C92" s="5">
        <v>50</v>
      </c>
      <c r="D92" s="5">
        <v>96.9</v>
      </c>
      <c r="E92" s="5">
        <v>30.498047</v>
      </c>
      <c r="F92" s="5">
        <v>30.554687999999999</v>
      </c>
    </row>
    <row r="93" spans="1:7">
      <c r="A93" s="5">
        <v>7</v>
      </c>
      <c r="B93" s="5">
        <v>2.0181</v>
      </c>
      <c r="C93" s="5">
        <v>51.55</v>
      </c>
      <c r="D93" s="5">
        <v>98.4</v>
      </c>
      <c r="E93" s="5">
        <v>30.544922</v>
      </c>
      <c r="F93" s="5">
        <v>30.554687999999999</v>
      </c>
    </row>
    <row r="94" spans="1:7">
      <c r="A94" s="5">
        <v>8</v>
      </c>
      <c r="B94" s="5">
        <v>2.0192999999999999</v>
      </c>
      <c r="C94" s="5">
        <v>51.5</v>
      </c>
      <c r="D94" s="5">
        <v>98.4</v>
      </c>
      <c r="E94" s="5">
        <v>30.476562000000001</v>
      </c>
      <c r="F94" s="5">
        <v>30.476562000000001</v>
      </c>
    </row>
    <row r="95" spans="1:7">
      <c r="A95" s="5">
        <v>9</v>
      </c>
      <c r="B95" s="5">
        <v>2.0234000000000001</v>
      </c>
      <c r="C95" s="5">
        <v>50.8</v>
      </c>
      <c r="D95" s="5">
        <v>96.9</v>
      </c>
      <c r="E95" s="5">
        <v>30.511718999999999</v>
      </c>
      <c r="F95" s="5">
        <v>30.574218999999999</v>
      </c>
    </row>
    <row r="96" spans="1:7">
      <c r="A96" s="5">
        <v>10</v>
      </c>
      <c r="B96" s="5">
        <v>2.0394000000000001</v>
      </c>
      <c r="C96" s="5">
        <v>50.75</v>
      </c>
      <c r="D96" s="5">
        <v>98.4</v>
      </c>
      <c r="E96" s="5">
        <v>30.498047</v>
      </c>
      <c r="F96" s="5">
        <v>30.546875</v>
      </c>
    </row>
    <row r="97" spans="1:7">
      <c r="A97" s="5">
        <f>AVERAGE(Table17[Run])</f>
        <v>5.5</v>
      </c>
      <c r="B97" s="5">
        <f>AVERAGE(Table17[Execution Time (s)])</f>
        <v>2.0232700000000001</v>
      </c>
      <c r="C97" s="5">
        <f>AVERAGE(Table17[Avg CPU (%)])</f>
        <v>52.17</v>
      </c>
      <c r="D97" s="5">
        <f>AVERAGE(Table17[Max CPU (%)])</f>
        <v>97.489999999999981</v>
      </c>
      <c r="E97" s="5">
        <f>AVERAGE(Table17[Avg Memory (MB)])</f>
        <v>30.501367299999998</v>
      </c>
      <c r="F97" s="5">
        <f>AVERAGE(Table17[Max Memory (MB)])</f>
        <v>30.537500099999999</v>
      </c>
      <c r="G97" t="s">
        <v>24</v>
      </c>
    </row>
    <row r="98" spans="1:7">
      <c r="A98" s="1"/>
      <c r="B98" s="1"/>
      <c r="C98" s="1"/>
      <c r="D98" s="1"/>
      <c r="E98" s="1"/>
      <c r="F98" s="1"/>
    </row>
    <row r="99" spans="1:7">
      <c r="A99" s="3" t="s">
        <v>15</v>
      </c>
      <c r="B99" s="1"/>
      <c r="C99" s="1"/>
      <c r="D99" s="1"/>
      <c r="E99" s="1"/>
      <c r="F99" s="1"/>
    </row>
    <row r="100" spans="1:7">
      <c r="A100" s="4" t="s">
        <v>0</v>
      </c>
      <c r="B100" s="4" t="s">
        <v>1</v>
      </c>
      <c r="C100" s="4" t="s">
        <v>2</v>
      </c>
      <c r="D100" s="4" t="s">
        <v>3</v>
      </c>
      <c r="E100" s="4" t="s">
        <v>4</v>
      </c>
      <c r="F100" s="4" t="s">
        <v>5</v>
      </c>
    </row>
    <row r="101" spans="1:7">
      <c r="A101" s="5">
        <v>1</v>
      </c>
      <c r="B101" s="5">
        <v>1.0076000000000001</v>
      </c>
      <c r="C101" s="5">
        <v>10.9</v>
      </c>
      <c r="D101" s="5">
        <v>10.9</v>
      </c>
      <c r="E101" s="5">
        <v>31.917968999999999</v>
      </c>
      <c r="F101" s="5">
        <v>31.917968999999999</v>
      </c>
    </row>
    <row r="102" spans="1:7">
      <c r="A102" s="5">
        <v>2</v>
      </c>
      <c r="B102" s="5">
        <v>1.0071000000000001</v>
      </c>
      <c r="C102" s="5">
        <v>20</v>
      </c>
      <c r="D102" s="5">
        <v>20</v>
      </c>
      <c r="E102" s="5">
        <v>32.035156000000001</v>
      </c>
      <c r="F102" s="5">
        <v>32.035156000000001</v>
      </c>
    </row>
    <row r="103" spans="1:7">
      <c r="A103" s="5">
        <v>3</v>
      </c>
      <c r="B103" s="5">
        <v>1.0089999999999999</v>
      </c>
      <c r="C103" s="5">
        <v>9.4</v>
      </c>
      <c r="D103" s="5">
        <v>9.4</v>
      </c>
      <c r="E103" s="5">
        <v>32.027343999999999</v>
      </c>
      <c r="F103" s="5">
        <v>32.027343999999999</v>
      </c>
    </row>
    <row r="104" spans="1:7">
      <c r="A104" s="5">
        <v>4</v>
      </c>
      <c r="B104" s="5">
        <v>1.0027999999999999</v>
      </c>
      <c r="C104" s="5">
        <v>14.1</v>
      </c>
      <c r="D104" s="5">
        <v>14.1</v>
      </c>
      <c r="E104" s="5">
        <v>32.011718999999999</v>
      </c>
      <c r="F104" s="5">
        <v>32.011718999999999</v>
      </c>
    </row>
    <row r="105" spans="1:7">
      <c r="A105" s="5">
        <v>5</v>
      </c>
      <c r="B105" s="5">
        <v>1.0019</v>
      </c>
      <c r="C105" s="5">
        <v>17.2</v>
      </c>
      <c r="D105" s="5">
        <v>17.2</v>
      </c>
      <c r="E105" s="5">
        <v>32.03125</v>
      </c>
      <c r="F105" s="5">
        <v>32.03125</v>
      </c>
    </row>
    <row r="106" spans="1:7">
      <c r="A106" s="5">
        <v>6</v>
      </c>
      <c r="B106" s="5">
        <v>1.0086999999999999</v>
      </c>
      <c r="C106" s="5">
        <v>12.3</v>
      </c>
      <c r="D106" s="5">
        <v>12.3</v>
      </c>
      <c r="E106" s="5">
        <v>32</v>
      </c>
      <c r="F106" s="5">
        <v>32</v>
      </c>
    </row>
    <row r="107" spans="1:7">
      <c r="A107" s="5">
        <v>7</v>
      </c>
      <c r="B107" s="5">
        <v>1.0136000000000001</v>
      </c>
      <c r="C107" s="5">
        <v>16.899999999999999</v>
      </c>
      <c r="D107" s="5">
        <v>16.899999999999999</v>
      </c>
      <c r="E107" s="5">
        <v>31.960937999999999</v>
      </c>
      <c r="F107" s="5">
        <v>31.960937999999999</v>
      </c>
    </row>
    <row r="108" spans="1:7">
      <c r="A108" s="5">
        <v>8</v>
      </c>
      <c r="B108" s="5">
        <v>1.0099</v>
      </c>
      <c r="C108" s="5">
        <v>10.8</v>
      </c>
      <c r="D108" s="5">
        <v>10.8</v>
      </c>
      <c r="E108" s="5">
        <v>32.125</v>
      </c>
      <c r="F108" s="5">
        <v>32.125</v>
      </c>
    </row>
    <row r="109" spans="1:7">
      <c r="A109" s="5">
        <v>9</v>
      </c>
      <c r="B109" s="5">
        <v>1.0124</v>
      </c>
      <c r="C109" s="5">
        <v>10.9</v>
      </c>
      <c r="D109" s="5">
        <v>10.9</v>
      </c>
      <c r="E109" s="5">
        <v>32.09375</v>
      </c>
      <c r="F109" s="5">
        <v>32.09375</v>
      </c>
    </row>
    <row r="110" spans="1:7">
      <c r="A110" s="5">
        <v>10</v>
      </c>
      <c r="B110" s="5">
        <v>1.0116000000000001</v>
      </c>
      <c r="C110" s="5">
        <v>12.5</v>
      </c>
      <c r="D110" s="5">
        <v>12.5</v>
      </c>
      <c r="E110" s="5">
        <v>32.101562000000001</v>
      </c>
      <c r="F110" s="5">
        <v>32.101562000000001</v>
      </c>
    </row>
    <row r="111" spans="1:7">
      <c r="A111" s="5">
        <f>AVERAGE(Table18[Run])</f>
        <v>5.5</v>
      </c>
      <c r="B111" s="5">
        <f>AVERAGE(Table18[Execution Time (s)])</f>
        <v>1.0084599999999999</v>
      </c>
      <c r="C111" s="5">
        <f>AVERAGE(Table18[Avg CPU (%)])</f>
        <v>13.5</v>
      </c>
      <c r="D111" s="5">
        <f>AVERAGE(Table18[Max CPU (%)])</f>
        <v>13.5</v>
      </c>
      <c r="E111" s="5">
        <f>AVERAGE(Table18[Avg Memory (MB)])</f>
        <v>32.030468800000001</v>
      </c>
      <c r="F111" s="5">
        <f>AVERAGE(Table18[Max Memory (MB)])</f>
        <v>32.030468800000001</v>
      </c>
      <c r="G111" t="s">
        <v>24</v>
      </c>
    </row>
    <row r="112" spans="1:7">
      <c r="A112" s="1"/>
      <c r="B112" s="1"/>
      <c r="C112" s="1"/>
      <c r="D112" s="1"/>
      <c r="E112" s="1"/>
      <c r="F112" s="1"/>
    </row>
    <row r="113" spans="1:7">
      <c r="A113" s="3" t="s">
        <v>14</v>
      </c>
      <c r="B113" s="1"/>
      <c r="C113" s="1"/>
      <c r="D113" s="1"/>
      <c r="E113" s="1"/>
      <c r="F113" s="1"/>
    </row>
    <row r="114" spans="1:7">
      <c r="A114" s="4" t="s">
        <v>0</v>
      </c>
      <c r="B114" s="4" t="s">
        <v>1</v>
      </c>
      <c r="C114" s="4" t="s">
        <v>2</v>
      </c>
      <c r="D114" s="4" t="s">
        <v>3</v>
      </c>
      <c r="E114" s="4" t="s">
        <v>4</v>
      </c>
      <c r="F114" s="4" t="s">
        <v>5</v>
      </c>
    </row>
    <row r="115" spans="1:7">
      <c r="A115" s="5">
        <v>1</v>
      </c>
      <c r="B115" s="5">
        <v>1.0019</v>
      </c>
      <c r="C115" s="5">
        <v>15</v>
      </c>
      <c r="D115" s="5">
        <v>15</v>
      </c>
      <c r="E115" s="5">
        <v>31.621093999999999</v>
      </c>
      <c r="F115" s="5">
        <v>31.621093999999999</v>
      </c>
    </row>
    <row r="116" spans="1:7">
      <c r="A116" s="5">
        <v>2</v>
      </c>
      <c r="B116" s="5">
        <v>1.0004999999999999</v>
      </c>
      <c r="C116" s="5">
        <v>30</v>
      </c>
      <c r="D116" s="5">
        <v>30</v>
      </c>
      <c r="E116" s="5">
        <v>32.621093999999999</v>
      </c>
      <c r="F116" s="5">
        <v>32.621093999999999</v>
      </c>
    </row>
    <row r="117" spans="1:7">
      <c r="A117" s="5">
        <v>3</v>
      </c>
      <c r="B117" s="5">
        <v>1.0005999999999999</v>
      </c>
      <c r="C117" s="5">
        <v>10</v>
      </c>
      <c r="D117" s="5">
        <v>10</v>
      </c>
      <c r="E117" s="5">
        <v>32.621093999999999</v>
      </c>
      <c r="F117" s="5">
        <v>32.621093999999999</v>
      </c>
    </row>
    <row r="118" spans="1:7">
      <c r="A118" s="5">
        <v>4</v>
      </c>
      <c r="B118" s="5">
        <v>1.0004999999999999</v>
      </c>
      <c r="C118" s="5">
        <v>13</v>
      </c>
      <c r="D118" s="5">
        <v>13</v>
      </c>
      <c r="E118" s="5">
        <v>32.621093999999999</v>
      </c>
      <c r="F118" s="5">
        <v>32.621093999999999</v>
      </c>
    </row>
    <row r="119" spans="1:7">
      <c r="A119" s="5">
        <v>5</v>
      </c>
      <c r="B119" s="5">
        <v>1.0009999999999999</v>
      </c>
      <c r="C119" s="5">
        <v>14</v>
      </c>
      <c r="D119" s="5">
        <v>14</v>
      </c>
      <c r="E119" s="5">
        <v>32.621093999999999</v>
      </c>
      <c r="F119" s="5">
        <v>32.621093999999999</v>
      </c>
    </row>
    <row r="120" spans="1:7">
      <c r="A120" s="5">
        <v>6</v>
      </c>
      <c r="B120" s="5">
        <v>1.0019</v>
      </c>
      <c r="C120" s="5">
        <v>21</v>
      </c>
      <c r="D120" s="5">
        <v>21</v>
      </c>
      <c r="E120" s="5">
        <v>32.621093999999999</v>
      </c>
      <c r="F120" s="5">
        <v>32.621093999999999</v>
      </c>
    </row>
    <row r="121" spans="1:7">
      <c r="A121" s="5">
        <v>7</v>
      </c>
      <c r="B121" s="5">
        <v>1.0014000000000001</v>
      </c>
      <c r="C121" s="5">
        <v>11</v>
      </c>
      <c r="D121" s="5">
        <v>11</v>
      </c>
      <c r="E121" s="5">
        <v>32.621093999999999</v>
      </c>
      <c r="F121" s="5">
        <v>32.621093999999999</v>
      </c>
    </row>
    <row r="122" spans="1:7">
      <c r="A122" s="5">
        <v>8</v>
      </c>
      <c r="B122" s="5">
        <v>1.0007999999999999</v>
      </c>
      <c r="C122" s="5">
        <v>17</v>
      </c>
      <c r="D122" s="5">
        <v>17</v>
      </c>
      <c r="E122" s="5">
        <v>32.621093999999999</v>
      </c>
      <c r="F122" s="5">
        <v>32.621093999999999</v>
      </c>
    </row>
    <row r="123" spans="1:7">
      <c r="A123" s="5">
        <v>9</v>
      </c>
      <c r="B123" s="5">
        <v>1.0004999999999999</v>
      </c>
      <c r="C123" s="5">
        <v>13</v>
      </c>
      <c r="D123" s="5">
        <v>13</v>
      </c>
      <c r="E123" s="5">
        <v>32.621093999999999</v>
      </c>
      <c r="F123" s="5">
        <v>32.621093999999999</v>
      </c>
    </row>
    <row r="124" spans="1:7">
      <c r="A124" s="5">
        <v>10</v>
      </c>
      <c r="B124" s="5">
        <v>1.0005999999999999</v>
      </c>
      <c r="C124" s="5">
        <v>14</v>
      </c>
      <c r="D124" s="5">
        <v>14</v>
      </c>
      <c r="E124" s="5">
        <v>32.621093999999999</v>
      </c>
      <c r="F124" s="5">
        <v>32.621093999999999</v>
      </c>
    </row>
    <row r="125" spans="1:7">
      <c r="A125" s="5">
        <f>AVERAGE(Table19[Run])</f>
        <v>5.5</v>
      </c>
      <c r="B125" s="5">
        <f>AVERAGE(Table19[Execution Time (s)])</f>
        <v>1.0009700000000001</v>
      </c>
      <c r="C125" s="5">
        <f>AVERAGE(Table19[Avg CPU (%)])</f>
        <v>15.8</v>
      </c>
      <c r="D125" s="5">
        <f>AVERAGE(Table19[Max CPU (%)])</f>
        <v>15.8</v>
      </c>
      <c r="E125" s="5">
        <f>AVERAGE(Table19[Avg Memory (MB)])</f>
        <v>32.521093999999991</v>
      </c>
      <c r="F125" s="5">
        <f>AVERAGE(Table19[Max Memory (MB)])</f>
        <v>32.521093999999991</v>
      </c>
      <c r="G125" t="s">
        <v>24</v>
      </c>
    </row>
    <row r="126" spans="1:7">
      <c r="A126" s="1"/>
      <c r="B126" s="1"/>
      <c r="C126" s="1"/>
      <c r="D126" s="1"/>
      <c r="E126" s="1"/>
      <c r="F126" s="1"/>
    </row>
    <row r="127" spans="1:7">
      <c r="A127" s="3" t="s">
        <v>16</v>
      </c>
      <c r="B127" s="1"/>
      <c r="C127" s="1"/>
      <c r="D127" s="1"/>
      <c r="E127" s="1"/>
      <c r="F127" s="1"/>
    </row>
    <row r="128" spans="1:7">
      <c r="A128" s="4" t="s">
        <v>0</v>
      </c>
      <c r="B128" s="4" t="s">
        <v>1</v>
      </c>
      <c r="C128" s="4" t="s">
        <v>2</v>
      </c>
      <c r="D128" s="4" t="s">
        <v>3</v>
      </c>
      <c r="E128" s="4" t="s">
        <v>4</v>
      </c>
      <c r="F128" s="4" t="s">
        <v>5</v>
      </c>
    </row>
    <row r="129" spans="1:7">
      <c r="A129" s="5">
        <v>1</v>
      </c>
      <c r="B129" s="5">
        <v>15.035399999999999</v>
      </c>
      <c r="C129" s="5">
        <v>92.826999999999998</v>
      </c>
      <c r="D129" s="5">
        <v>100</v>
      </c>
      <c r="E129" s="5">
        <v>14.046875</v>
      </c>
      <c r="F129" s="5">
        <v>14.046875</v>
      </c>
    </row>
    <row r="130" spans="1:7">
      <c r="A130" s="5">
        <v>2</v>
      </c>
      <c r="B130" s="5">
        <v>15.023999999999999</v>
      </c>
      <c r="C130" s="5">
        <v>97.513000000000005</v>
      </c>
      <c r="D130" s="5">
        <v>101</v>
      </c>
      <c r="E130" s="5">
        <v>14.324218999999999</v>
      </c>
      <c r="F130" s="5">
        <v>14.324218999999999</v>
      </c>
    </row>
    <row r="131" spans="1:7">
      <c r="A131" s="5">
        <v>3</v>
      </c>
      <c r="B131" s="5">
        <v>15.0342</v>
      </c>
      <c r="C131" s="5">
        <v>96.733000000000004</v>
      </c>
      <c r="D131" s="5">
        <v>101</v>
      </c>
      <c r="E131" s="5">
        <v>14.324218999999999</v>
      </c>
      <c r="F131" s="5">
        <v>14.324218999999999</v>
      </c>
    </row>
    <row r="132" spans="1:7">
      <c r="A132" s="5">
        <v>4</v>
      </c>
      <c r="B132" s="5">
        <v>15.025</v>
      </c>
      <c r="C132" s="5">
        <v>95.986999999999995</v>
      </c>
      <c r="D132" s="5">
        <v>100</v>
      </c>
      <c r="E132" s="5">
        <v>14.324218999999999</v>
      </c>
      <c r="F132" s="5">
        <v>14.324218999999999</v>
      </c>
    </row>
    <row r="133" spans="1:7">
      <c r="A133" s="5">
        <v>5</v>
      </c>
      <c r="B133" s="5">
        <v>15.025399999999999</v>
      </c>
      <c r="C133" s="5">
        <v>97.507000000000005</v>
      </c>
      <c r="D133" s="5">
        <v>101</v>
      </c>
      <c r="E133" s="5">
        <v>14.324218999999999</v>
      </c>
      <c r="F133" s="5">
        <v>14.324218999999999</v>
      </c>
    </row>
    <row r="134" spans="1:7">
      <c r="A134" s="5">
        <v>6</v>
      </c>
      <c r="B134" s="5">
        <v>15.031700000000001</v>
      </c>
      <c r="C134" s="5">
        <v>96.4</v>
      </c>
      <c r="D134" s="5">
        <v>100</v>
      </c>
      <c r="E134" s="5">
        <v>14.324218999999999</v>
      </c>
      <c r="F134" s="5">
        <v>14.324218999999999</v>
      </c>
    </row>
    <row r="135" spans="1:7">
      <c r="A135" s="5">
        <v>7</v>
      </c>
      <c r="B135" s="5">
        <v>15.0372</v>
      </c>
      <c r="C135" s="5">
        <v>97.32</v>
      </c>
      <c r="D135" s="5">
        <v>100.8</v>
      </c>
      <c r="E135" s="5">
        <v>14.324218999999999</v>
      </c>
      <c r="F135" s="5">
        <v>14.324218999999999</v>
      </c>
    </row>
    <row r="136" spans="1:7">
      <c r="A136" s="5">
        <v>8</v>
      </c>
      <c r="B136" s="5">
        <v>15.025</v>
      </c>
      <c r="C136" s="5">
        <v>96.606999999999999</v>
      </c>
      <c r="D136" s="5">
        <v>100.9</v>
      </c>
      <c r="E136" s="5">
        <v>14.324218999999999</v>
      </c>
      <c r="F136" s="5">
        <v>14.324218999999999</v>
      </c>
    </row>
    <row r="137" spans="1:7">
      <c r="A137" s="5">
        <v>9</v>
      </c>
      <c r="B137" s="5">
        <v>15.023</v>
      </c>
      <c r="C137" s="5">
        <v>98.192999999999998</v>
      </c>
      <c r="D137" s="5">
        <v>100.9</v>
      </c>
      <c r="E137" s="5">
        <v>14.324218999999999</v>
      </c>
      <c r="F137" s="5">
        <v>14.324218999999999</v>
      </c>
    </row>
    <row r="138" spans="1:7">
      <c r="A138" s="5">
        <v>10</v>
      </c>
      <c r="B138" s="5">
        <v>15.0443</v>
      </c>
      <c r="C138" s="5">
        <v>96.947000000000003</v>
      </c>
      <c r="D138" s="5">
        <v>100.9</v>
      </c>
      <c r="E138" s="5">
        <v>14.324218999999999</v>
      </c>
      <c r="F138" s="5">
        <v>14.324218999999999</v>
      </c>
    </row>
    <row r="139" spans="1:7">
      <c r="A139" s="5">
        <f>AVERAGE(Table20[Run])</f>
        <v>5.5</v>
      </c>
      <c r="B139" s="5">
        <f>AVERAGE(Table20[Execution Time (s)])</f>
        <v>15.030519999999999</v>
      </c>
      <c r="C139" s="5">
        <f>AVERAGE(Table20[Avg CPU (%)])</f>
        <v>96.603399999999993</v>
      </c>
      <c r="D139" s="5">
        <f>AVERAGE(Table20[Max CPU (%)])</f>
        <v>100.64999999999999</v>
      </c>
      <c r="E139" s="5">
        <f>AVERAGE(Table20[Avg Memory (MB)])</f>
        <v>14.296484599999999</v>
      </c>
      <c r="F139" s="5">
        <f>AVERAGE(Table20[Max Memory (MB)])</f>
        <v>14.296484599999999</v>
      </c>
      <c r="G139" t="s">
        <v>24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Workstation 1 (AJ)</vt:lpstr>
      <vt:lpstr>Workstation 2 (RP)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Joiner</dc:creator>
  <cp:lastModifiedBy>Pizzo, Ryan - DSU Student</cp:lastModifiedBy>
  <dcterms:created xsi:type="dcterms:W3CDTF">2025-04-27T16:43:27Z</dcterms:created>
  <dcterms:modified xsi:type="dcterms:W3CDTF">2025-04-27T18:21:44Z</dcterms:modified>
</cp:coreProperties>
</file>