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oonstones\AJv2\TestExcelFiles\"/>
    </mc:Choice>
  </mc:AlternateContent>
  <xr:revisionPtr revIDLastSave="0" documentId="8_{FA29B110-C8F2-443A-AD25-F65FD424E56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&amp;L" sheetId="1" r:id="rId1"/>
    <sheet name="BoH Schedule" sheetId="5" r:id="rId2"/>
    <sheet name="FoH Schedule" sheetId="4" r:id="rId3"/>
  </sheets>
  <definedNames>
    <definedName name="_xlnm.Print_Area" localSheetId="2">'FoH Schedule'!$A$4:$S$32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5" i="1"/>
  <c r="H14" i="1"/>
  <c r="G21" i="1"/>
  <c r="G20" i="1"/>
  <c r="G15" i="1"/>
  <c r="G14" i="1"/>
  <c r="G8" i="1"/>
  <c r="F21" i="1" l="1"/>
  <c r="F20" i="1"/>
  <c r="F15" i="1"/>
  <c r="F14" i="1"/>
  <c r="F7" i="1"/>
  <c r="E21" i="1" l="1"/>
  <c r="E20" i="1"/>
  <c r="E15" i="1"/>
  <c r="E14" i="1"/>
  <c r="E8" i="1"/>
  <c r="C21" i="1"/>
  <c r="C20" i="1"/>
  <c r="C15" i="1"/>
  <c r="C14" i="1"/>
  <c r="D21" i="1"/>
  <c r="D20" i="1"/>
  <c r="D15" i="1"/>
  <c r="D14" i="1"/>
  <c r="Q37" i="4"/>
  <c r="AA11" i="4"/>
  <c r="I15" i="1" l="1"/>
  <c r="I14" i="1"/>
  <c r="I5" i="1"/>
  <c r="I20" i="1"/>
  <c r="B9" i="1"/>
  <c r="AA19" i="4"/>
  <c r="W19" i="4"/>
  <c r="W18" i="4"/>
  <c r="W17" i="4"/>
  <c r="W9" i="4"/>
  <c r="I8" i="1"/>
  <c r="Q54" i="4"/>
  <c r="AB19" i="4"/>
  <c r="I6" i="1"/>
  <c r="K6" i="1" s="1"/>
  <c r="Y16" i="5" s="1"/>
  <c r="X19" i="4"/>
  <c r="X18" i="4"/>
  <c r="AA12" i="4"/>
  <c r="I7" i="1"/>
  <c r="H64" i="4"/>
  <c r="F33" i="1"/>
  <c r="E3" i="5"/>
  <c r="G3" i="5" s="1"/>
  <c r="I3" i="5" s="1"/>
  <c r="K3" i="5" s="1"/>
  <c r="M3" i="5" s="1"/>
  <c r="O3" i="5" s="1"/>
  <c r="Q9" i="4"/>
  <c r="AB11" i="4"/>
  <c r="AB12" i="4"/>
  <c r="AB10" i="4"/>
  <c r="Q27" i="5"/>
  <c r="R27" i="5" s="1"/>
  <c r="Q25" i="5"/>
  <c r="S25" i="5" s="1"/>
  <c r="Z12" i="5"/>
  <c r="Q23" i="5"/>
  <c r="S23" i="5" s="1"/>
  <c r="H9" i="1"/>
  <c r="H24" i="1" s="1"/>
  <c r="D9" i="1"/>
  <c r="D27" i="1" s="1"/>
  <c r="Z4" i="5"/>
  <c r="E9" i="1"/>
  <c r="E26" i="1" s="1"/>
  <c r="F9" i="1"/>
  <c r="F25" i="1" s="1"/>
  <c r="G9" i="1"/>
  <c r="G35" i="1" s="1"/>
  <c r="AD6" i="5"/>
  <c r="AE7" i="5"/>
  <c r="AE11" i="5"/>
  <c r="A49" i="5"/>
  <c r="Q47" i="4"/>
  <c r="AE4" i="5"/>
  <c r="AD4" i="5"/>
  <c r="AC4" i="5"/>
  <c r="AB4" i="5"/>
  <c r="AA4" i="5"/>
  <c r="Y4" i="5"/>
  <c r="J64" i="4"/>
  <c r="AC9" i="4"/>
  <c r="AB9" i="4"/>
  <c r="AA9" i="4"/>
  <c r="Z9" i="4"/>
  <c r="Y9" i="4"/>
  <c r="X9" i="4"/>
  <c r="Q43" i="4"/>
  <c r="E8" i="4"/>
  <c r="G8" i="4" s="1"/>
  <c r="I8" i="4" s="1"/>
  <c r="K8" i="4" s="1"/>
  <c r="M8" i="4" s="1"/>
  <c r="O8" i="4" s="1"/>
  <c r="X12" i="4"/>
  <c r="Y12" i="5"/>
  <c r="Q15" i="5"/>
  <c r="R15" i="5" s="1"/>
  <c r="U15" i="5"/>
  <c r="Q19" i="5"/>
  <c r="R19" i="5" s="1"/>
  <c r="U19" i="5"/>
  <c r="D33" i="1"/>
  <c r="Y11" i="5"/>
  <c r="AE12" i="5"/>
  <c r="AD12" i="5"/>
  <c r="AC12" i="5"/>
  <c r="AB12" i="5"/>
  <c r="AA12" i="5"/>
  <c r="AC19" i="4"/>
  <c r="AB18" i="4"/>
  <c r="AB17" i="4"/>
  <c r="Z19" i="4"/>
  <c r="Z17" i="4"/>
  <c r="Z18" i="4"/>
  <c r="Y19" i="4"/>
  <c r="AC12" i="4"/>
  <c r="AC10" i="4"/>
  <c r="Z12" i="4"/>
  <c r="Z10" i="4"/>
  <c r="Z11" i="4"/>
  <c r="Y12" i="4"/>
  <c r="W12" i="4"/>
  <c r="N64" i="4"/>
  <c r="L64" i="4"/>
  <c r="D64" i="4"/>
  <c r="F64" i="4"/>
  <c r="Q62" i="4"/>
  <c r="X17" i="4"/>
  <c r="AC17" i="4"/>
  <c r="AA18" i="4"/>
  <c r="AA21" i="4" s="1"/>
  <c r="F18" i="1" s="1"/>
  <c r="AA17" i="4"/>
  <c r="Y18" i="4"/>
  <c r="Y17" i="4"/>
  <c r="Q60" i="4"/>
  <c r="AC11" i="5"/>
  <c r="AB11" i="5"/>
  <c r="Q17" i="5"/>
  <c r="R17" i="5" s="1"/>
  <c r="U27" i="5"/>
  <c r="Q9" i="5"/>
  <c r="S9" i="5"/>
  <c r="Q11" i="5"/>
  <c r="S11" i="5" s="1"/>
  <c r="Q13" i="5"/>
  <c r="AD11" i="5"/>
  <c r="AA11" i="5"/>
  <c r="Z11" i="5"/>
  <c r="U25" i="5"/>
  <c r="U23" i="5"/>
  <c r="Z6" i="5"/>
  <c r="Z7" i="5"/>
  <c r="AD7" i="5"/>
  <c r="AD8" i="5" s="1"/>
  <c r="G11" i="1" s="1"/>
  <c r="AC7" i="5"/>
  <c r="AC6" i="5"/>
  <c r="Y7" i="5"/>
  <c r="AB7" i="5"/>
  <c r="AA7" i="5"/>
  <c r="Q7" i="5"/>
  <c r="V7" i="5" s="1"/>
  <c r="U13" i="5"/>
  <c r="U11" i="5"/>
  <c r="U9" i="5"/>
  <c r="Q41" i="4"/>
  <c r="AE6" i="5"/>
  <c r="AB6" i="5"/>
  <c r="AA6" i="5"/>
  <c r="Y6" i="5"/>
  <c r="Q58" i="4"/>
  <c r="I39" i="1"/>
  <c r="Q45" i="4"/>
  <c r="Q35" i="4"/>
  <c r="Q29" i="4"/>
  <c r="Q33" i="4"/>
  <c r="I40" i="1"/>
  <c r="I38" i="1"/>
  <c r="I41" i="1"/>
  <c r="B33" i="1"/>
  <c r="C33" i="1"/>
  <c r="E33" i="1"/>
  <c r="G33" i="1"/>
  <c r="H33" i="1"/>
  <c r="U17" i="5"/>
  <c r="AD20" i="4"/>
  <c r="AA10" i="4"/>
  <c r="AA13" i="4" s="1"/>
  <c r="F12" i="1" s="1"/>
  <c r="O43" i="5"/>
  <c r="V5" i="5"/>
  <c r="V21" i="5"/>
  <c r="Q29" i="5"/>
  <c r="S29" i="5" s="1"/>
  <c r="U29" i="5"/>
  <c r="Q31" i="5"/>
  <c r="S31" i="5" s="1"/>
  <c r="U31" i="5"/>
  <c r="Q33" i="5"/>
  <c r="R33" i="5" s="1"/>
  <c r="U33" i="5"/>
  <c r="Q35" i="5"/>
  <c r="S35" i="5" s="1"/>
  <c r="U35" i="5"/>
  <c r="Q37" i="5"/>
  <c r="R37" i="5" s="1"/>
  <c r="U37" i="5"/>
  <c r="Q39" i="5"/>
  <c r="R39" i="5" s="1"/>
  <c r="U39" i="5"/>
  <c r="Q41" i="5"/>
  <c r="S41" i="5" s="1"/>
  <c r="U41" i="5"/>
  <c r="X10" i="4"/>
  <c r="W10" i="4"/>
  <c r="Y10" i="4"/>
  <c r="M43" i="5"/>
  <c r="K43" i="5"/>
  <c r="I43" i="5"/>
  <c r="G43" i="5"/>
  <c r="E43" i="5"/>
  <c r="C43" i="5"/>
  <c r="Y11" i="4"/>
  <c r="W11" i="4"/>
  <c r="X11" i="4"/>
  <c r="O50" i="5"/>
  <c r="O49" i="5"/>
  <c r="O48" i="5"/>
  <c r="S5" i="5"/>
  <c r="R5" i="5"/>
  <c r="Q56" i="4"/>
  <c r="Q52" i="4"/>
  <c r="Q50" i="4"/>
  <c r="Q39" i="4"/>
  <c r="Q27" i="4"/>
  <c r="Q24" i="4"/>
  <c r="Q22" i="4"/>
  <c r="Q20" i="4"/>
  <c r="Q18" i="4"/>
  <c r="I31" i="1"/>
  <c r="I34" i="1"/>
  <c r="I32" i="1"/>
  <c r="I30" i="1"/>
  <c r="I36" i="1"/>
  <c r="I37" i="1"/>
  <c r="I42" i="1"/>
  <c r="C9" i="1"/>
  <c r="C25" i="1" s="1"/>
  <c r="I21" i="1"/>
  <c r="R9" i="5"/>
  <c r="G24" i="1"/>
  <c r="H25" i="1"/>
  <c r="AC18" i="4"/>
  <c r="AC11" i="4"/>
  <c r="P64" i="4"/>
  <c r="Q31" i="4"/>
  <c r="R7" i="5" l="1"/>
  <c r="S19" i="5"/>
  <c r="AC13" i="4"/>
  <c r="H12" i="1" s="1"/>
  <c r="S17" i="5"/>
  <c r="H26" i="1"/>
  <c r="S37" i="5"/>
  <c r="V37" i="5" s="1"/>
  <c r="AB21" i="4"/>
  <c r="AB22" i="4" s="1"/>
  <c r="R29" i="5"/>
  <c r="V29" i="5" s="1"/>
  <c r="R11" i="5"/>
  <c r="V11" i="5" s="1"/>
  <c r="AE13" i="5"/>
  <c r="H17" i="1" s="1"/>
  <c r="AE8" i="5"/>
  <c r="H11" i="1" s="1"/>
  <c r="Y13" i="5"/>
  <c r="B17" i="1" s="1"/>
  <c r="AD10" i="4"/>
  <c r="X13" i="4"/>
  <c r="C12" i="1" s="1"/>
  <c r="S7" i="5"/>
  <c r="G26" i="1"/>
  <c r="G27" i="1"/>
  <c r="G25" i="1"/>
  <c r="R31" i="5"/>
  <c r="V31" i="5" s="1"/>
  <c r="Z13" i="5"/>
  <c r="Z14" i="5" s="1"/>
  <c r="V17" i="5"/>
  <c r="AA8" i="5"/>
  <c r="D11" i="1" s="1"/>
  <c r="AC8" i="5"/>
  <c r="F11" i="1" s="1"/>
  <c r="R25" i="5"/>
  <c r="V25" i="5" s="1"/>
  <c r="S27" i="5"/>
  <c r="V27" i="5" s="1"/>
  <c r="AB13" i="5"/>
  <c r="AB14" i="5" s="1"/>
  <c r="E24" i="1"/>
  <c r="C24" i="1"/>
  <c r="C35" i="1"/>
  <c r="S39" i="5"/>
  <c r="V39" i="5" s="1"/>
  <c r="Y13" i="4"/>
  <c r="D12" i="1" s="1"/>
  <c r="AC13" i="5"/>
  <c r="F17" i="1" s="1"/>
  <c r="AF6" i="5"/>
  <c r="R41" i="5"/>
  <c r="V41" i="5" s="1"/>
  <c r="Q43" i="5"/>
  <c r="X21" i="4"/>
  <c r="X22" i="4" s="1"/>
  <c r="V9" i="5"/>
  <c r="AB8" i="5"/>
  <c r="E11" i="1" s="1"/>
  <c r="V19" i="5"/>
  <c r="C27" i="1"/>
  <c r="C26" i="1"/>
  <c r="AA13" i="5"/>
  <c r="AA14" i="5" s="1"/>
  <c r="AD13" i="5"/>
  <c r="G17" i="1" s="1"/>
  <c r="AF12" i="5"/>
  <c r="AF11" i="5"/>
  <c r="Z8" i="5"/>
  <c r="C11" i="1" s="1"/>
  <c r="AF7" i="5"/>
  <c r="R23" i="5"/>
  <c r="V23" i="5" s="1"/>
  <c r="AD9" i="4"/>
  <c r="AF4" i="5"/>
  <c r="AD12" i="4"/>
  <c r="AC21" i="4"/>
  <c r="AC22" i="4" s="1"/>
  <c r="Y21" i="4"/>
  <c r="Y22" i="4" s="1"/>
  <c r="W13" i="4"/>
  <c r="B12" i="1" s="1"/>
  <c r="W21" i="4"/>
  <c r="B18" i="1" s="1"/>
  <c r="AD18" i="4"/>
  <c r="Q64" i="4"/>
  <c r="AD19" i="4"/>
  <c r="AB13" i="4"/>
  <c r="G12" i="1" s="1"/>
  <c r="AA22" i="4"/>
  <c r="AD11" i="4"/>
  <c r="AD17" i="4"/>
  <c r="Z13" i="4"/>
  <c r="E12" i="1" s="1"/>
  <c r="F27" i="1"/>
  <c r="F26" i="1"/>
  <c r="F35" i="1"/>
  <c r="I33" i="1"/>
  <c r="F24" i="1"/>
  <c r="D25" i="1"/>
  <c r="D26" i="1"/>
  <c r="D35" i="1"/>
  <c r="D24" i="1"/>
  <c r="B25" i="1"/>
  <c r="B27" i="1"/>
  <c r="B35" i="1"/>
  <c r="I9" i="1"/>
  <c r="B24" i="1"/>
  <c r="B26" i="1"/>
  <c r="R35" i="5"/>
  <c r="V35" i="5" s="1"/>
  <c r="S33" i="5"/>
  <c r="V33" i="5" s="1"/>
  <c r="E35" i="1"/>
  <c r="H35" i="1"/>
  <c r="Y8" i="5"/>
  <c r="Z21" i="4"/>
  <c r="E27" i="1"/>
  <c r="H27" i="1"/>
  <c r="S13" i="5"/>
  <c r="E25" i="1"/>
  <c r="S15" i="5"/>
  <c r="V15" i="5" s="1"/>
  <c r="R13" i="5"/>
  <c r="G18" i="1" l="1"/>
  <c r="S43" i="5"/>
  <c r="AE14" i="5"/>
  <c r="Y14" i="5"/>
  <c r="D18" i="1"/>
  <c r="E17" i="1"/>
  <c r="C17" i="1"/>
  <c r="D17" i="1"/>
  <c r="AC14" i="5"/>
  <c r="C18" i="1"/>
  <c r="AD14" i="5"/>
  <c r="AF13" i="5"/>
  <c r="AF14" i="5" s="1"/>
  <c r="R43" i="5"/>
  <c r="H18" i="1"/>
  <c r="AD21" i="4"/>
  <c r="AD22" i="4" s="1"/>
  <c r="W22" i="4"/>
  <c r="AD13" i="4"/>
  <c r="I12" i="1"/>
  <c r="E18" i="1"/>
  <c r="Z22" i="4"/>
  <c r="V13" i="5"/>
  <c r="V43" i="5" s="1"/>
  <c r="A51" i="5" s="1"/>
  <c r="B11" i="1"/>
  <c r="I11" i="1" s="1"/>
  <c r="AF8" i="5"/>
  <c r="I26" i="1"/>
  <c r="I25" i="1"/>
  <c r="I24" i="1"/>
  <c r="I35" i="1"/>
  <c r="I17" i="1" l="1"/>
  <c r="I18" i="1"/>
  <c r="G45" i="5"/>
  <c r="Q50" i="5"/>
  <c r="K45" i="5"/>
  <c r="Q48" i="5"/>
  <c r="I45" i="5"/>
  <c r="E45" i="5"/>
  <c r="Q49" i="5"/>
  <c r="C45" i="5"/>
  <c r="O45" i="5"/>
  <c r="M45" i="5"/>
  <c r="I27" i="1"/>
  <c r="Q45" i="5" l="1"/>
  <c r="K5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Hayes</author>
  </authors>
  <commentList>
    <comment ref="A27" authorId="0" shapeId="0" xr:uid="{C2AD33A8-CBF9-4A26-BDD3-458B8372EC4F}">
      <text>
        <r>
          <rPr>
            <b/>
            <sz val="9"/>
            <color indexed="81"/>
            <rFont val="Tahoma"/>
            <family val="2"/>
          </rPr>
          <t>Justin Hayes:</t>
        </r>
        <r>
          <rPr>
            <sz val="9"/>
            <color indexed="81"/>
            <rFont val="Tahoma"/>
            <family val="2"/>
          </rPr>
          <t xml:space="preserve">
Only wants 4 shifts normally</t>
        </r>
      </text>
    </comment>
    <comment ref="A29" authorId="0" shapeId="0" xr:uid="{FC9B6CB0-4010-4182-8A77-097BF2D356AC}">
      <text>
        <r>
          <rPr>
            <b/>
            <sz val="9"/>
            <color indexed="81"/>
            <rFont val="Tahoma"/>
            <charset val="1"/>
          </rPr>
          <t>Justin Hayes:</t>
        </r>
        <r>
          <rPr>
            <sz val="9"/>
            <color indexed="81"/>
            <rFont val="Tahoma"/>
            <charset val="1"/>
          </rPr>
          <t xml:space="preserve">
3-4 shifts
</t>
        </r>
      </text>
    </comment>
    <comment ref="G30" authorId="0" shapeId="0" xr:uid="{A350D2C1-2A49-4DD3-8F66-C671700FDDCB}">
      <text>
        <r>
          <rPr>
            <b/>
            <sz val="9"/>
            <color indexed="81"/>
            <rFont val="Tahoma"/>
            <charset val="1"/>
          </rPr>
          <t>Justin Hayes:</t>
        </r>
        <r>
          <rPr>
            <sz val="9"/>
            <color indexed="81"/>
            <rFont val="Tahoma"/>
            <charset val="1"/>
          </rPr>
          <t xml:space="preserve">
Can't Close</t>
        </r>
      </text>
    </comment>
    <comment ref="K30" authorId="0" shapeId="0" xr:uid="{C21C8D96-E902-440D-B31B-E6A981AFB173}">
      <text>
        <r>
          <rPr>
            <b/>
            <sz val="9"/>
            <color indexed="81"/>
            <rFont val="Tahoma"/>
            <charset val="1"/>
          </rPr>
          <t>Justin Hayes:</t>
        </r>
        <r>
          <rPr>
            <sz val="9"/>
            <color indexed="81"/>
            <rFont val="Tahoma"/>
            <charset val="1"/>
          </rPr>
          <t xml:space="preserve">
prefers open</t>
        </r>
      </text>
    </comment>
    <comment ref="M30" authorId="0" shapeId="0" xr:uid="{E8B5DEE4-C62A-4347-80D9-7C32CD4E5709}">
      <text>
        <r>
          <rPr>
            <b/>
            <sz val="9"/>
            <color indexed="81"/>
            <rFont val="Tahoma"/>
            <charset val="1"/>
          </rPr>
          <t>Justin Hayes:</t>
        </r>
        <r>
          <rPr>
            <sz val="9"/>
            <color indexed="81"/>
            <rFont val="Tahoma"/>
            <charset val="1"/>
          </rPr>
          <t xml:space="preserve">
5:30 earliest
</t>
        </r>
      </text>
    </comment>
    <comment ref="I32" authorId="0" shapeId="0" xr:uid="{E3FF65FF-9765-4653-A8C9-32D8A029C866}">
      <text>
        <r>
          <rPr>
            <b/>
            <sz val="9"/>
            <color indexed="81"/>
            <rFont val="Tahoma"/>
            <family val="2"/>
          </rPr>
          <t>Justin Hayes:</t>
        </r>
        <r>
          <rPr>
            <sz val="9"/>
            <color indexed="81"/>
            <rFont val="Tahoma"/>
            <family val="2"/>
          </rPr>
          <t xml:space="preserve">
4:30 Earliest</t>
        </r>
      </text>
    </comment>
    <comment ref="O33" authorId="0" shapeId="0" xr:uid="{B803FEFB-243D-40A3-91B0-7D9BE9F99577}">
      <text>
        <r>
          <rPr>
            <b/>
            <sz val="9"/>
            <color indexed="81"/>
            <rFont val="Tahoma"/>
            <family val="2"/>
          </rPr>
          <t>Justin Hayes:</t>
        </r>
        <r>
          <rPr>
            <sz val="9"/>
            <color indexed="81"/>
            <rFont val="Tahoma"/>
            <family val="2"/>
          </rPr>
          <t xml:space="preserve">
Every Other</t>
        </r>
      </text>
    </comment>
    <comment ref="I34" authorId="0" shapeId="0" xr:uid="{E9CF9987-06D7-46DB-9219-2794176231B2}">
      <text>
        <r>
          <rPr>
            <b/>
            <sz val="9"/>
            <color indexed="81"/>
            <rFont val="Tahoma"/>
            <family val="2"/>
          </rPr>
          <t>Justin Hayes:</t>
        </r>
        <r>
          <rPr>
            <sz val="9"/>
            <color indexed="81"/>
            <rFont val="Tahoma"/>
            <family val="2"/>
          </rPr>
          <t xml:space="preserve">
Needs to close</t>
        </r>
      </text>
    </comment>
    <comment ref="I38" authorId="0" shapeId="0" xr:uid="{6CA3957F-13F5-45DC-800E-1613562A289F}">
      <text>
        <r>
          <rPr>
            <b/>
            <sz val="9"/>
            <color indexed="81"/>
            <rFont val="Tahoma"/>
            <family val="2"/>
          </rPr>
          <t>Justin Hayes:</t>
        </r>
        <r>
          <rPr>
            <sz val="9"/>
            <color indexed="81"/>
            <rFont val="Tahoma"/>
            <family val="2"/>
          </rPr>
          <t xml:space="preserve">
Needs to close</t>
        </r>
      </text>
    </comment>
  </commentList>
</comments>
</file>

<file path=xl/sharedStrings.xml><?xml version="1.0" encoding="utf-8"?>
<sst xmlns="http://schemas.openxmlformats.org/spreadsheetml/2006/main" count="377" uniqueCount="169">
  <si>
    <t>Monday</t>
  </si>
  <si>
    <t>Tuesday</t>
  </si>
  <si>
    <t>Wednesday</t>
  </si>
  <si>
    <t>Thursday</t>
  </si>
  <si>
    <t>Saturday</t>
  </si>
  <si>
    <t>Sunday</t>
  </si>
  <si>
    <t>Weekly Sales Forecast</t>
  </si>
  <si>
    <t>Kitchen</t>
  </si>
  <si>
    <t>Dining Room</t>
  </si>
  <si>
    <t>Friday</t>
  </si>
  <si>
    <t>Kitchen %</t>
  </si>
  <si>
    <t>Daily Labor Scheduled Hrs</t>
  </si>
  <si>
    <t>Weekly totals</t>
  </si>
  <si>
    <t>Actual Daily Labor $ BOH</t>
  </si>
  <si>
    <t>Actual Daily Labor $ FOH</t>
  </si>
  <si>
    <t>Actual Daily Kitchen Hrs</t>
  </si>
  <si>
    <t>Actual Daily Dining Room Hrs</t>
  </si>
  <si>
    <t>Fill in all yellow cells in advance</t>
  </si>
  <si>
    <t>Total Daily Labor %</t>
  </si>
  <si>
    <t>Last Year</t>
  </si>
  <si>
    <t>Projected Sales</t>
  </si>
  <si>
    <t>Projected Labor $ FOH</t>
  </si>
  <si>
    <t>Projected Labor $ BOH</t>
  </si>
  <si>
    <t>SPECIAL TRACKING</t>
  </si>
  <si>
    <t>Actual BOH %</t>
  </si>
  <si>
    <t>Actual FOH %</t>
  </si>
  <si>
    <t>Location  MOONSTONES</t>
  </si>
  <si>
    <t>Total SP $</t>
  </si>
  <si>
    <t>Total SP %</t>
  </si>
  <si>
    <t>Total Sales</t>
  </si>
  <si>
    <t>Grubhub</t>
  </si>
  <si>
    <t>Doordash</t>
  </si>
  <si>
    <t>SALES Bar/DR/Patio</t>
  </si>
  <si>
    <t>SalesTakeout/Delivery</t>
  </si>
  <si>
    <t>Take Out</t>
  </si>
  <si>
    <t>Postmate</t>
  </si>
  <si>
    <t>Buck a Shuck</t>
  </si>
  <si>
    <t xml:space="preserve"> </t>
  </si>
  <si>
    <t>Mon</t>
  </si>
  <si>
    <t>Tue</t>
  </si>
  <si>
    <t>Wed</t>
  </si>
  <si>
    <t>Thu</t>
  </si>
  <si>
    <t>Fri</t>
  </si>
  <si>
    <t>Sat</t>
  </si>
  <si>
    <t>Sun</t>
  </si>
  <si>
    <t>total</t>
  </si>
  <si>
    <t>A     T</t>
  </si>
  <si>
    <t>$ RATES</t>
  </si>
  <si>
    <t>TOTALS</t>
  </si>
  <si>
    <t>MON</t>
  </si>
  <si>
    <t>TUE</t>
  </si>
  <si>
    <t>WED</t>
  </si>
  <si>
    <t>THU</t>
  </si>
  <si>
    <t>FRI</t>
  </si>
  <si>
    <t>SAT</t>
  </si>
  <si>
    <t>SUN</t>
  </si>
  <si>
    <t>Weekly Totals</t>
  </si>
  <si>
    <t>MGR</t>
  </si>
  <si>
    <t>AM</t>
  </si>
  <si>
    <t>NET Sales Projection</t>
  </si>
  <si>
    <t>PM</t>
  </si>
  <si>
    <t>Justin</t>
  </si>
  <si>
    <t>Total Servers Hours</t>
  </si>
  <si>
    <t>Total Front House Hours</t>
  </si>
  <si>
    <t>BAR</t>
  </si>
  <si>
    <t>Jeff</t>
  </si>
  <si>
    <t>Total Server Cost</t>
  </si>
  <si>
    <t>Total Front Louse Cost</t>
  </si>
  <si>
    <t>Total Front House %</t>
  </si>
  <si>
    <t>SERVER</t>
  </si>
  <si>
    <t>X</t>
  </si>
  <si>
    <t>Julia</t>
  </si>
  <si>
    <t>Total Hours</t>
  </si>
  <si>
    <t>Reg Hours</t>
  </si>
  <si>
    <t>OT Hours</t>
  </si>
  <si>
    <t>Pay Rate</t>
  </si>
  <si>
    <t>OT Rate</t>
  </si>
  <si>
    <t>Total</t>
  </si>
  <si>
    <t>Color key</t>
  </si>
  <si>
    <t>Baking</t>
  </si>
  <si>
    <t>Prep</t>
  </si>
  <si>
    <t>Raw Bar</t>
  </si>
  <si>
    <t>Grill</t>
  </si>
  <si>
    <t>Saute</t>
  </si>
  <si>
    <t>Fry</t>
  </si>
  <si>
    <t>Dish/Cleaning</t>
  </si>
  <si>
    <t>THUR</t>
  </si>
  <si>
    <t>Marco</t>
  </si>
  <si>
    <t>In</t>
  </si>
  <si>
    <t>Out</t>
  </si>
  <si>
    <t>close</t>
  </si>
  <si>
    <t>Total Cook Hours</t>
  </si>
  <si>
    <t>Total Dish Hours</t>
  </si>
  <si>
    <t>Total Kitchen Hours</t>
  </si>
  <si>
    <t>Total Cook Cost</t>
  </si>
  <si>
    <t>Total Dish Cost</t>
  </si>
  <si>
    <t>Total Kitchen Labor Cost</t>
  </si>
  <si>
    <t>Total BOH Labor %</t>
  </si>
  <si>
    <t>avr wage</t>
  </si>
  <si>
    <t xml:space="preserve">avr wage schedueled </t>
  </si>
  <si>
    <t>Total Runner Cost</t>
  </si>
  <si>
    <t>Total Runner Hours</t>
  </si>
  <si>
    <t>5:30pm</t>
  </si>
  <si>
    <t>Family Meals</t>
  </si>
  <si>
    <t>2:00pm</t>
  </si>
  <si>
    <t>Visal</t>
  </si>
  <si>
    <t>4:30pm</t>
  </si>
  <si>
    <t>Support</t>
  </si>
  <si>
    <t>Training hours</t>
  </si>
  <si>
    <t>Training $</t>
  </si>
  <si>
    <t>Devin</t>
  </si>
  <si>
    <t>3:30pm</t>
  </si>
  <si>
    <t>`</t>
  </si>
  <si>
    <t>3:30pm Expo</t>
  </si>
  <si>
    <t>cleidiane</t>
  </si>
  <si>
    <t>Taylor</t>
  </si>
  <si>
    <t>till</t>
  </si>
  <si>
    <t xml:space="preserve">      </t>
  </si>
  <si>
    <t>1:00pm</t>
  </si>
  <si>
    <t>Kurtis</t>
  </si>
  <si>
    <t>Alexandra</t>
  </si>
  <si>
    <t>Food Ordering Budget</t>
  </si>
  <si>
    <t>Tj</t>
  </si>
  <si>
    <t>anna</t>
  </si>
  <si>
    <t>12:00pm</t>
  </si>
  <si>
    <t>8:00am</t>
  </si>
  <si>
    <t>Nelly</t>
  </si>
  <si>
    <t>Yasmin</t>
  </si>
  <si>
    <t>9:15am</t>
  </si>
  <si>
    <t>9:15am Bar</t>
  </si>
  <si>
    <t>Supervisor</t>
  </si>
  <si>
    <t>3:30pm Bar</t>
  </si>
  <si>
    <t>colin</t>
  </si>
  <si>
    <t>danilo</t>
  </si>
  <si>
    <t>Total Bartender Cost</t>
  </si>
  <si>
    <t>Total Bartender Hours</t>
  </si>
  <si>
    <t>Shaunessy</t>
  </si>
  <si>
    <t>rafeal</t>
  </si>
  <si>
    <t>9:45am Expo</t>
  </si>
  <si>
    <t>Riley</t>
  </si>
  <si>
    <t>Anthony</t>
  </si>
  <si>
    <t>12pm</t>
  </si>
  <si>
    <t>9:15am Super</t>
  </si>
  <si>
    <t>1pm</t>
  </si>
  <si>
    <t>Jose</t>
  </si>
  <si>
    <t>Chris</t>
  </si>
  <si>
    <t>11:30am</t>
  </si>
  <si>
    <t xml:space="preserve">12pm </t>
  </si>
  <si>
    <t>8am</t>
  </si>
  <si>
    <t>2pm</t>
  </si>
  <si>
    <t>1:30pm</t>
  </si>
  <si>
    <t>2:30pm</t>
  </si>
  <si>
    <t>Celina</t>
  </si>
  <si>
    <t>2;00pm</t>
  </si>
  <si>
    <t>10am</t>
  </si>
  <si>
    <t>3:00pm Serve</t>
  </si>
  <si>
    <t>Week 12.25.2023-12.31.2023</t>
  </si>
  <si>
    <t>10aminvetory</t>
  </si>
  <si>
    <t>3:00pm</t>
  </si>
  <si>
    <t>2:pm</t>
  </si>
  <si>
    <t>9am</t>
  </si>
  <si>
    <t>3:00pm Expo</t>
  </si>
  <si>
    <t>1:00pm Bar</t>
  </si>
  <si>
    <t>INV</t>
  </si>
  <si>
    <t>11:00am</t>
  </si>
  <si>
    <t>Mike Bowen</t>
  </si>
  <si>
    <t>32ppl</t>
  </si>
  <si>
    <t>Dining  Room</t>
  </si>
  <si>
    <t>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</si>
</sst>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[$-F800]dddd\,\ mmmm\ dd\,\ yyyy"/>
    <numFmt numFmtId="167" formatCode="[$-409]h:mm\ AM/PM;@"/>
    <numFmt numFmtId="168" formatCode="0.000%"/>
    <numFmt numFmtId="169" formatCode="#,##0.0_);\(#,##0.0\)"/>
  </numFmts>
  <fonts count="5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3"/>
      <name val="Comic Sans MS"/>
      <family val="4"/>
    </font>
    <font>
      <sz val="13"/>
      <name val="Arial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0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5"/>
      <color theme="1"/>
      <name val="Times New Roman"/>
      <family val="1"/>
    </font>
    <font>
      <b/>
      <sz val="10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8"/>
      <name val="Arial"/>
      <family val="2"/>
    </font>
    <font>
      <b/>
      <sz val="6"/>
      <color indexed="12"/>
      <name val="Arial"/>
      <family val="2"/>
    </font>
    <font>
      <b/>
      <sz val="14"/>
      <name val="Arial"/>
      <family val="2"/>
    </font>
    <font>
      <b/>
      <i/>
      <sz val="14"/>
      <name val="Times New Roman"/>
      <family val="1"/>
    </font>
    <font>
      <b/>
      <i/>
      <sz val="18"/>
      <name val="Times New Roman"/>
      <family val="1"/>
    </font>
    <font>
      <b/>
      <i/>
      <sz val="13"/>
      <name val="Times New Roman"/>
      <family val="1"/>
    </font>
    <font>
      <b/>
      <sz val="8"/>
      <color indexed="10"/>
      <name val="Arial"/>
      <family val="2"/>
    </font>
    <font>
      <b/>
      <sz val="8"/>
      <name val="Palatino"/>
      <family val="1"/>
    </font>
    <font>
      <sz val="10"/>
      <name val="Comic Sans MS"/>
      <family val="4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8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sz val="6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b/>
      <i/>
      <sz val="15"/>
      <name val="Times New Roman"/>
      <family val="1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rgb="FF3184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/>
      <right/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60">
    <xf numFmtId="0" fontId="0" fillId="0" borderId="0" xfId="0"/>
    <xf numFmtId="5" fontId="3" fillId="14" borderId="1" xfId="0" applyNumberFormat="1" applyFont="1" applyFill="1" applyBorder="1" applyAlignment="1" applyProtection="1">
      <alignment horizontal="center"/>
      <protection locked="0"/>
    </xf>
    <xf numFmtId="165" fontId="4" fillId="14" borderId="1" xfId="0" applyNumberFormat="1" applyFont="1" applyFill="1" applyBorder="1" applyAlignment="1" applyProtection="1">
      <alignment horizontal="center"/>
      <protection locked="0"/>
    </xf>
    <xf numFmtId="0" fontId="17" fillId="0" borderId="33" xfId="0" applyFont="1" applyBorder="1" applyProtection="1">
      <protection locked="0"/>
    </xf>
    <xf numFmtId="5" fontId="17" fillId="9" borderId="34" xfId="0" applyNumberFormat="1" applyFont="1" applyFill="1" applyBorder="1" applyProtection="1">
      <protection locked="0"/>
    </xf>
    <xf numFmtId="0" fontId="0" fillId="5" borderId="0" xfId="0" applyFill="1" applyProtection="1">
      <protection locked="0"/>
    </xf>
    <xf numFmtId="0" fontId="2" fillId="5" borderId="0" xfId="0" applyFont="1" applyFill="1" applyProtection="1">
      <protection locked="0"/>
    </xf>
    <xf numFmtId="0" fontId="2" fillId="39" borderId="0" xfId="0" applyFont="1" applyFill="1" applyProtection="1">
      <protection locked="0"/>
    </xf>
    <xf numFmtId="0" fontId="2" fillId="7" borderId="1" xfId="0" applyFont="1" applyFill="1" applyBorder="1" applyProtection="1">
      <protection locked="0"/>
    </xf>
    <xf numFmtId="0" fontId="1" fillId="6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5" fontId="2" fillId="2" borderId="0" xfId="0" applyNumberFormat="1" applyFont="1" applyFill="1" applyProtection="1">
      <protection locked="0"/>
    </xf>
    <xf numFmtId="0" fontId="2" fillId="10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0" xfId="0" applyFont="1" applyFill="1" applyProtection="1">
      <protection locked="0"/>
    </xf>
    <xf numFmtId="1" fontId="2" fillId="0" borderId="0" xfId="0" applyNumberFormat="1" applyFont="1" applyProtection="1">
      <protection locked="0"/>
    </xf>
    <xf numFmtId="0" fontId="1" fillId="3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1" fillId="39" borderId="0" xfId="0" applyFont="1" applyFill="1" applyProtection="1">
      <protection locked="0"/>
    </xf>
    <xf numFmtId="164" fontId="2" fillId="4" borderId="0" xfId="0" applyNumberFormat="1" applyFont="1" applyFill="1" applyProtection="1">
      <protection locked="0"/>
    </xf>
    <xf numFmtId="10" fontId="2" fillId="0" borderId="0" xfId="1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10" fontId="2" fillId="4" borderId="0" xfId="0" applyNumberFormat="1" applyFont="1" applyFill="1" applyProtection="1">
      <protection locked="0"/>
    </xf>
    <xf numFmtId="10" fontId="2" fillId="10" borderId="0" xfId="0" applyNumberFormat="1" applyFont="1" applyFill="1" applyProtection="1">
      <protection locked="0"/>
    </xf>
    <xf numFmtId="0" fontId="1" fillId="7" borderId="0" xfId="0" applyFont="1" applyFill="1" applyProtection="1">
      <protection locked="0"/>
    </xf>
    <xf numFmtId="0" fontId="2" fillId="8" borderId="0" xfId="0" applyFont="1" applyFill="1" applyProtection="1">
      <protection locked="0"/>
    </xf>
    <xf numFmtId="0" fontId="2" fillId="11" borderId="0" xfId="0" applyFont="1" applyFill="1"/>
    <xf numFmtId="0" fontId="2" fillId="4" borderId="0" xfId="0" applyFont="1" applyFill="1"/>
    <xf numFmtId="0" fontId="2" fillId="2" borderId="0" xfId="0" applyFont="1" applyFill="1"/>
    <xf numFmtId="0" fontId="2" fillId="9" borderId="0" xfId="0" applyFont="1" applyFill="1"/>
    <xf numFmtId="1" fontId="2" fillId="2" borderId="0" xfId="0" applyNumberFormat="1" applyFont="1" applyFill="1"/>
    <xf numFmtId="37" fontId="2" fillId="9" borderId="0" xfId="0" applyNumberFormat="1" applyFont="1" applyFill="1"/>
    <xf numFmtId="1" fontId="2" fillId="9" borderId="0" xfId="0" applyNumberFormat="1" applyFont="1" applyFill="1"/>
    <xf numFmtId="164" fontId="2" fillId="4" borderId="0" xfId="0" applyNumberFormat="1" applyFont="1" applyFill="1"/>
    <xf numFmtId="37" fontId="2" fillId="2" borderId="0" xfId="0" applyNumberFormat="1" applyFont="1" applyFill="1"/>
    <xf numFmtId="0" fontId="1" fillId="0" borderId="0" xfId="0" applyFont="1"/>
    <xf numFmtId="10" fontId="2" fillId="0" borderId="0" xfId="0" applyNumberFormat="1" applyFont="1"/>
    <xf numFmtId="10" fontId="2" fillId="4" borderId="0" xfId="0" applyNumberFormat="1" applyFont="1" applyFill="1"/>
    <xf numFmtId="10" fontId="2" fillId="3" borderId="0" xfId="0" applyNumberFormat="1" applyFont="1" applyFill="1"/>
    <xf numFmtId="0" fontId="2" fillId="9" borderId="1" xfId="0" applyFont="1" applyFill="1" applyBorder="1"/>
    <xf numFmtId="9" fontId="2" fillId="9" borderId="1" xfId="1" applyFont="1" applyFill="1" applyBorder="1" applyProtection="1"/>
    <xf numFmtId="0" fontId="15" fillId="34" borderId="32" xfId="0" applyFont="1" applyFill="1" applyBorder="1" applyAlignment="1" applyProtection="1">
      <alignment horizontal="center" vertical="center"/>
      <protection locked="0"/>
    </xf>
    <xf numFmtId="167" fontId="37" fillId="36" borderId="37" xfId="0" applyNumberFormat="1" applyFont="1" applyFill="1" applyBorder="1" applyAlignment="1" applyProtection="1">
      <alignment horizontal="right" vertical="center"/>
      <protection locked="0"/>
    </xf>
    <xf numFmtId="167" fontId="37" fillId="10" borderId="37" xfId="0" applyNumberFormat="1" applyFont="1" applyFill="1" applyBorder="1" applyAlignment="1" applyProtection="1">
      <alignment horizontal="right" vertical="center"/>
      <protection locked="0"/>
    </xf>
    <xf numFmtId="167" fontId="37" fillId="31" borderId="37" xfId="0" applyNumberFormat="1" applyFont="1" applyFill="1" applyBorder="1" applyAlignment="1" applyProtection="1">
      <alignment horizontal="right" vertical="center"/>
      <protection locked="0"/>
    </xf>
    <xf numFmtId="44" fontId="27" fillId="28" borderId="15" xfId="0" applyNumberFormat="1" applyFont="1" applyFill="1" applyBorder="1" applyAlignment="1" applyProtection="1">
      <alignment horizontal="center" vertical="center"/>
      <protection locked="0"/>
    </xf>
    <xf numFmtId="0" fontId="15" fillId="34" borderId="67" xfId="0" applyFont="1" applyFill="1" applyBorder="1" applyAlignment="1" applyProtection="1">
      <alignment horizontal="center" vertical="center"/>
      <protection locked="0"/>
    </xf>
    <xf numFmtId="8" fontId="27" fillId="28" borderId="27" xfId="0" applyNumberFormat="1" applyFont="1" applyFill="1" applyBorder="1" applyAlignment="1" applyProtection="1">
      <alignment horizontal="center" vertical="center"/>
      <protection locked="0"/>
    </xf>
    <xf numFmtId="165" fontId="37" fillId="35" borderId="32" xfId="0" applyNumberFormat="1" applyFont="1" applyFill="1" applyBorder="1" applyAlignment="1" applyProtection="1">
      <alignment horizontal="right"/>
      <protection locked="0"/>
    </xf>
    <xf numFmtId="165" fontId="37" fillId="35" borderId="7" xfId="0" applyNumberFormat="1" applyFont="1" applyFill="1" applyBorder="1" applyAlignment="1" applyProtection="1">
      <alignment horizontal="right"/>
      <protection locked="0"/>
    </xf>
    <xf numFmtId="167" fontId="37" fillId="16" borderId="37" xfId="0" applyNumberFormat="1" applyFont="1" applyFill="1" applyBorder="1" applyAlignment="1" applyProtection="1">
      <alignment horizontal="right" vertical="center"/>
      <protection locked="0"/>
    </xf>
    <xf numFmtId="165" fontId="37" fillId="35" borderId="40" xfId="0" applyNumberFormat="1" applyFont="1" applyFill="1" applyBorder="1" applyAlignment="1" applyProtection="1">
      <alignment horizontal="right"/>
      <protection locked="0"/>
    </xf>
    <xf numFmtId="165" fontId="37" fillId="35" borderId="39" xfId="0" applyNumberFormat="1" applyFont="1" applyFill="1" applyBorder="1" applyAlignment="1" applyProtection="1">
      <alignment horizontal="right"/>
      <protection locked="0"/>
    </xf>
    <xf numFmtId="167" fontId="37" fillId="9" borderId="37" xfId="0" applyNumberFormat="1" applyFont="1" applyFill="1" applyBorder="1" applyAlignment="1" applyProtection="1">
      <alignment horizontal="right" vertical="center"/>
      <protection locked="0"/>
    </xf>
    <xf numFmtId="167" fontId="37" fillId="30" borderId="37" xfId="0" applyNumberFormat="1" applyFont="1" applyFill="1" applyBorder="1" applyAlignment="1" applyProtection="1">
      <alignment horizontal="right" vertical="center"/>
      <protection locked="0"/>
    </xf>
    <xf numFmtId="0" fontId="15" fillId="34" borderId="69" xfId="0" applyFont="1" applyFill="1" applyBorder="1" applyAlignment="1" applyProtection="1">
      <alignment horizontal="center" vertical="center"/>
      <protection locked="0"/>
    </xf>
    <xf numFmtId="0" fontId="15" fillId="34" borderId="70" xfId="0" applyFont="1" applyFill="1" applyBorder="1" applyAlignment="1" applyProtection="1">
      <alignment horizontal="center" vertical="center"/>
      <protection locked="0"/>
    </xf>
    <xf numFmtId="167" fontId="37" fillId="32" borderId="37" xfId="0" applyNumberFormat="1" applyFont="1" applyFill="1" applyBorder="1" applyAlignment="1" applyProtection="1">
      <alignment horizontal="right" vertical="center"/>
      <protection locked="0"/>
    </xf>
    <xf numFmtId="16" fontId="29" fillId="10" borderId="56" xfId="0" applyNumberFormat="1" applyFont="1" applyFill="1" applyBorder="1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4" fontId="41" fillId="0" borderId="0" xfId="0" applyNumberFormat="1" applyFont="1" applyAlignment="1" applyProtection="1">
      <alignment vertical="center"/>
      <protection locked="0"/>
    </xf>
    <xf numFmtId="44" fontId="0" fillId="0" borderId="0" xfId="0" applyNumberFormat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165" fontId="43" fillId="0" borderId="0" xfId="0" applyNumberFormat="1" applyFont="1" applyProtection="1">
      <protection locked="0"/>
    </xf>
    <xf numFmtId="0" fontId="44" fillId="10" borderId="0" xfId="0" applyFont="1" applyFill="1" applyAlignment="1" applyProtection="1">
      <alignment vertical="center"/>
      <protection locked="0"/>
    </xf>
    <xf numFmtId="165" fontId="45" fillId="10" borderId="0" xfId="0" applyNumberFormat="1" applyFont="1" applyFill="1" applyProtection="1">
      <protection locked="0"/>
    </xf>
    <xf numFmtId="0" fontId="42" fillId="10" borderId="0" xfId="0" applyFont="1" applyFill="1" applyProtection="1">
      <protection locked="0"/>
    </xf>
    <xf numFmtId="0" fontId="16" fillId="0" borderId="0" xfId="0" applyFont="1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1" fontId="37" fillId="9" borderId="7" xfId="0" applyNumberFormat="1" applyFont="1" applyFill="1" applyBorder="1" applyProtection="1">
      <protection locked="0"/>
    </xf>
    <xf numFmtId="10" fontId="46" fillId="9" borderId="6" xfId="0" applyNumberFormat="1" applyFont="1" applyFill="1" applyBorder="1" applyProtection="1">
      <protection locked="0"/>
    </xf>
    <xf numFmtId="165" fontId="37" fillId="9" borderId="6" xfId="0" applyNumberFormat="1" applyFont="1" applyFill="1" applyBorder="1" applyProtection="1">
      <protection locked="0"/>
    </xf>
    <xf numFmtId="2" fontId="47" fillId="9" borderId="31" xfId="0" applyNumberFormat="1" applyFont="1" applyFill="1" applyBorder="1" applyProtection="1">
      <protection locked="0"/>
    </xf>
    <xf numFmtId="44" fontId="15" fillId="0" borderId="0" xfId="0" applyNumberFormat="1" applyFont="1" applyAlignment="1" applyProtection="1">
      <alignment vertical="center"/>
      <protection locked="0"/>
    </xf>
    <xf numFmtId="0" fontId="37" fillId="0" borderId="56" xfId="0" applyFont="1" applyBorder="1" applyProtection="1">
      <protection locked="0"/>
    </xf>
    <xf numFmtId="10" fontId="46" fillId="0" borderId="54" xfId="0" applyNumberFormat="1" applyFont="1" applyBorder="1" applyProtection="1">
      <protection locked="0"/>
    </xf>
    <xf numFmtId="165" fontId="37" fillId="0" borderId="54" xfId="0" applyNumberFormat="1" applyFont="1" applyBorder="1" applyProtection="1">
      <protection locked="0"/>
    </xf>
    <xf numFmtId="2" fontId="37" fillId="0" borderId="54" xfId="0" applyNumberFormat="1" applyFont="1" applyBorder="1" applyProtection="1">
      <protection locked="0"/>
    </xf>
    <xf numFmtId="168" fontId="37" fillId="37" borderId="56" xfId="1" applyNumberFormat="1" applyFont="1" applyFill="1" applyBorder="1" applyProtection="1">
      <protection locked="0"/>
    </xf>
    <xf numFmtId="10" fontId="46" fillId="0" borderId="82" xfId="0" applyNumberFormat="1" applyFont="1" applyBorder="1" applyProtection="1">
      <protection locked="0"/>
    </xf>
    <xf numFmtId="165" fontId="37" fillId="0" borderId="82" xfId="0" applyNumberFormat="1" applyFont="1" applyBorder="1" applyProtection="1">
      <protection locked="0"/>
    </xf>
    <xf numFmtId="2" fontId="37" fillId="0" borderId="53" xfId="0" applyNumberFormat="1" applyFont="1" applyBorder="1" applyProtection="1">
      <protection locked="0"/>
    </xf>
    <xf numFmtId="0" fontId="42" fillId="10" borderId="83" xfId="0" applyFont="1" applyFill="1" applyBorder="1" applyProtection="1">
      <protection locked="0"/>
    </xf>
    <xf numFmtId="165" fontId="43" fillId="0" borderId="84" xfId="0" applyNumberFormat="1" applyFont="1" applyBorder="1" applyProtection="1">
      <protection locked="0"/>
    </xf>
    <xf numFmtId="0" fontId="42" fillId="10" borderId="85" xfId="0" applyFont="1" applyFill="1" applyBorder="1" applyProtection="1">
      <protection locked="0"/>
    </xf>
    <xf numFmtId="0" fontId="27" fillId="27" borderId="0" xfId="0" applyFont="1" applyFill="1"/>
    <xf numFmtId="0" fontId="15" fillId="28" borderId="0" xfId="0" applyFont="1" applyFill="1"/>
    <xf numFmtId="0" fontId="15" fillId="28" borderId="0" xfId="0" applyFont="1" applyFill="1" applyAlignment="1">
      <alignment vertical="center"/>
    </xf>
    <xf numFmtId="0" fontId="27" fillId="28" borderId="0" xfId="0" applyFont="1" applyFill="1" applyAlignment="1">
      <alignment horizontal="center"/>
    </xf>
    <xf numFmtId="0" fontId="27" fillId="28" borderId="0" xfId="0" applyFont="1" applyFill="1" applyAlignment="1">
      <alignment horizontal="center" vertical="center"/>
    </xf>
    <xf numFmtId="0" fontId="15" fillId="28" borderId="0" xfId="0" applyFont="1" applyFill="1" applyAlignment="1">
      <alignment horizontal="center" vertical="center"/>
    </xf>
    <xf numFmtId="44" fontId="34" fillId="28" borderId="15" xfId="0" applyNumberFormat="1" applyFont="1" applyFill="1" applyBorder="1" applyAlignment="1">
      <alignment horizontal="center" vertical="center"/>
    </xf>
    <xf numFmtId="44" fontId="34" fillId="28" borderId="27" xfId="0" applyNumberFormat="1" applyFont="1" applyFill="1" applyBorder="1" applyAlignment="1">
      <alignment horizontal="center" vertical="center"/>
    </xf>
    <xf numFmtId="44" fontId="34" fillId="28" borderId="12" xfId="0" applyNumberFormat="1" applyFont="1" applyFill="1" applyBorder="1" applyAlignment="1">
      <alignment horizontal="center" vertical="center"/>
    </xf>
    <xf numFmtId="0" fontId="15" fillId="0" borderId="17" xfId="0" applyFont="1" applyBorder="1"/>
    <xf numFmtId="0" fontId="15" fillId="0" borderId="27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9" borderId="64" xfId="0" applyFont="1" applyFill="1" applyBorder="1"/>
    <xf numFmtId="0" fontId="15" fillId="0" borderId="65" xfId="0" applyFont="1" applyBorder="1"/>
    <xf numFmtId="5" fontId="35" fillId="12" borderId="1" xfId="0" applyNumberFormat="1" applyFont="1" applyFill="1" applyBorder="1" applyAlignment="1">
      <alignment horizontal="center"/>
    </xf>
    <xf numFmtId="5" fontId="35" fillId="12" borderId="2" xfId="0" applyNumberFormat="1" applyFont="1" applyFill="1" applyBorder="1" applyAlignment="1">
      <alignment horizontal="center"/>
    </xf>
    <xf numFmtId="5" fontId="15" fillId="9" borderId="66" xfId="0" applyNumberFormat="1" applyFont="1" applyFill="1" applyBorder="1"/>
    <xf numFmtId="7" fontId="16" fillId="0" borderId="1" xfId="0" applyNumberFormat="1" applyFont="1" applyBorder="1" applyAlignment="1">
      <alignment horizontal="center"/>
    </xf>
    <xf numFmtId="7" fontId="16" fillId="0" borderId="2" xfId="0" applyNumberFormat="1" applyFont="1" applyBorder="1" applyAlignment="1">
      <alignment horizontal="center"/>
    </xf>
    <xf numFmtId="7" fontId="15" fillId="0" borderId="66" xfId="0" applyNumberFormat="1" applyFont="1" applyBorder="1"/>
    <xf numFmtId="0" fontId="15" fillId="16" borderId="65" xfId="0" applyFont="1" applyFill="1" applyBorder="1"/>
    <xf numFmtId="165" fontId="16" fillId="25" borderId="1" xfId="0" applyNumberFormat="1" applyFont="1" applyFill="1" applyBorder="1" applyAlignment="1">
      <alignment horizontal="center"/>
    </xf>
    <xf numFmtId="165" fontId="16" fillId="25" borderId="2" xfId="0" applyNumberFormat="1" applyFont="1" applyFill="1" applyBorder="1" applyAlignment="1">
      <alignment horizontal="center"/>
    </xf>
    <xf numFmtId="165" fontId="15" fillId="9" borderId="66" xfId="0" applyNumberFormat="1" applyFont="1" applyFill="1" applyBorder="1"/>
    <xf numFmtId="165" fontId="16" fillId="0" borderId="1" xfId="0" applyNumberFormat="1" applyFont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0" fontId="15" fillId="0" borderId="66" xfId="0" applyFont="1" applyBorder="1"/>
    <xf numFmtId="7" fontId="16" fillId="25" borderId="1" xfId="0" applyNumberFormat="1" applyFont="1" applyFill="1" applyBorder="1" applyAlignment="1">
      <alignment horizontal="center"/>
    </xf>
    <xf numFmtId="7" fontId="15" fillId="9" borderId="66" xfId="0" applyNumberFormat="1" applyFont="1" applyFill="1" applyBorder="1"/>
    <xf numFmtId="7" fontId="15" fillId="9" borderId="71" xfId="0" applyNumberFormat="1" applyFont="1" applyFill="1" applyBorder="1"/>
    <xf numFmtId="7" fontId="16" fillId="16" borderId="1" xfId="0" applyNumberFormat="1" applyFont="1" applyFill="1" applyBorder="1" applyAlignment="1">
      <alignment horizontal="center"/>
    </xf>
    <xf numFmtId="7" fontId="16" fillId="16" borderId="2" xfId="0" applyNumberFormat="1" applyFont="1" applyFill="1" applyBorder="1" applyAlignment="1">
      <alignment horizontal="center"/>
    </xf>
    <xf numFmtId="0" fontId="15" fillId="16" borderId="74" xfId="0" applyFont="1" applyFill="1" applyBorder="1"/>
    <xf numFmtId="10" fontId="16" fillId="16" borderId="75" xfId="0" applyNumberFormat="1" applyFont="1" applyFill="1" applyBorder="1" applyAlignment="1">
      <alignment horizontal="center"/>
    </xf>
    <xf numFmtId="10" fontId="16" fillId="16" borderId="76" xfId="0" applyNumberFormat="1" applyFont="1" applyFill="1" applyBorder="1" applyAlignment="1">
      <alignment horizontal="center"/>
    </xf>
    <xf numFmtId="10" fontId="15" fillId="9" borderId="42" xfId="0" applyNumberFormat="1" applyFont="1" applyFill="1" applyBorder="1"/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13" fillId="19" borderId="7" xfId="0" applyFont="1" applyFill="1" applyBorder="1" applyAlignment="1" applyProtection="1">
      <alignment horizontal="center" vertical="center"/>
      <protection locked="0"/>
    </xf>
    <xf numFmtId="0" fontId="13" fillId="19" borderId="13" xfId="0" applyFont="1" applyFill="1" applyBorder="1" applyAlignment="1" applyProtection="1">
      <alignment vertical="center" textRotation="255" wrapText="1"/>
      <protection locked="0"/>
    </xf>
    <xf numFmtId="0" fontId="8" fillId="15" borderId="17" xfId="0" applyFont="1" applyFill="1" applyBorder="1" applyAlignment="1" applyProtection="1">
      <alignment vertical="center" wrapText="1"/>
      <protection locked="0"/>
    </xf>
    <xf numFmtId="0" fontId="2" fillId="16" borderId="0" xfId="0" applyFont="1" applyFill="1" applyAlignment="1" applyProtection="1">
      <alignment vertical="top" wrapText="1"/>
      <protection locked="0"/>
    </xf>
    <xf numFmtId="0" fontId="18" fillId="16" borderId="0" xfId="0" applyFont="1" applyFill="1" applyAlignment="1" applyProtection="1">
      <alignment horizontal="center" vertical="center" wrapText="1"/>
      <protection locked="0"/>
    </xf>
    <xf numFmtId="0" fontId="2" fillId="0" borderId="18" xfId="0" applyFont="1" applyBorder="1" applyProtection="1">
      <protection locked="0"/>
    </xf>
    <xf numFmtId="0" fontId="19" fillId="20" borderId="21" xfId="0" applyFont="1" applyFill="1" applyBorder="1" applyAlignment="1" applyProtection="1">
      <alignment horizontal="center" vertical="center" wrapText="1"/>
      <protection locked="0"/>
    </xf>
    <xf numFmtId="166" fontId="20" fillId="20" borderId="22" xfId="0" applyNumberFormat="1" applyFont="1" applyFill="1" applyBorder="1" applyAlignment="1" applyProtection="1">
      <alignment horizontal="center" vertical="center" wrapText="1"/>
      <protection locked="0"/>
    </xf>
    <xf numFmtId="14" fontId="7" fillId="20" borderId="23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23" xfId="0" applyNumberFormat="1" applyFont="1" applyFill="1" applyBorder="1" applyAlignment="1" applyProtection="1">
      <alignment horizontal="center" vertical="center" wrapText="1"/>
      <protection locked="0"/>
    </xf>
    <xf numFmtId="166" fontId="10" fillId="9" borderId="23" xfId="0" applyNumberFormat="1" applyFont="1" applyFill="1" applyBorder="1" applyAlignment="1" applyProtection="1">
      <alignment horizontal="center" vertical="center" wrapText="1"/>
      <protection locked="0"/>
    </xf>
    <xf numFmtId="16" fontId="10" fillId="20" borderId="2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Border="1" applyAlignment="1" applyProtection="1">
      <alignment horizontal="center" vertical="center" wrapText="1"/>
      <protection locked="0"/>
    </xf>
    <xf numFmtId="20" fontId="22" fillId="22" borderId="31" xfId="0" applyNumberFormat="1" applyFont="1" applyFill="1" applyBorder="1" applyAlignment="1" applyProtection="1">
      <alignment horizontal="center" vertical="center" wrapText="1"/>
      <protection locked="0"/>
    </xf>
    <xf numFmtId="0" fontId="23" fillId="23" borderId="32" xfId="0" applyFont="1" applyFill="1" applyBorder="1" applyAlignment="1" applyProtection="1">
      <alignment horizontal="center" vertical="center" wrapText="1"/>
      <protection locked="0"/>
    </xf>
    <xf numFmtId="20" fontId="22" fillId="38" borderId="31" xfId="0" applyNumberFormat="1" applyFont="1" applyFill="1" applyBorder="1" applyAlignment="1" applyProtection="1">
      <alignment horizontal="center" vertical="center" wrapText="1"/>
      <protection locked="0"/>
    </xf>
    <xf numFmtId="0" fontId="10" fillId="23" borderId="32" xfId="0" applyFont="1" applyFill="1" applyBorder="1" applyAlignment="1" applyProtection="1">
      <alignment vertical="center" wrapText="1"/>
      <protection locked="0"/>
    </xf>
    <xf numFmtId="20" fontId="22" fillId="22" borderId="36" xfId="0" applyNumberFormat="1" applyFont="1" applyFill="1" applyBorder="1" applyAlignment="1" applyProtection="1">
      <alignment horizontal="center" vertical="center" wrapText="1"/>
      <protection locked="0"/>
    </xf>
    <xf numFmtId="0" fontId="23" fillId="23" borderId="37" xfId="0" applyFont="1" applyFill="1" applyBorder="1" applyAlignment="1" applyProtection="1">
      <alignment horizontal="center" vertical="center" wrapText="1"/>
      <protection locked="0"/>
    </xf>
    <xf numFmtId="20" fontId="22" fillId="22" borderId="38" xfId="0" applyNumberFormat="1" applyFont="1" applyFill="1" applyBorder="1" applyAlignment="1" applyProtection="1">
      <alignment horizontal="center" vertical="center" wrapText="1"/>
      <protection locked="0"/>
    </xf>
    <xf numFmtId="0" fontId="10" fillId="23" borderId="37" xfId="0" applyFont="1" applyFill="1" applyBorder="1" applyAlignment="1" applyProtection="1">
      <alignment vertical="center" wrapText="1"/>
      <protection locked="0"/>
    </xf>
    <xf numFmtId="0" fontId="23" fillId="23" borderId="41" xfId="0" applyFont="1" applyFill="1" applyBorder="1" applyAlignment="1" applyProtection="1">
      <alignment horizontal="center" vertical="center" wrapText="1"/>
      <protection locked="0"/>
    </xf>
    <xf numFmtId="0" fontId="22" fillId="38" borderId="42" xfId="0" applyFont="1" applyFill="1" applyBorder="1" applyAlignment="1" applyProtection="1">
      <alignment horizontal="center" vertical="center" wrapText="1"/>
      <protection locked="0"/>
    </xf>
    <xf numFmtId="0" fontId="10" fillId="23" borderId="41" xfId="0" applyFont="1" applyFill="1" applyBorder="1" applyAlignment="1" applyProtection="1">
      <alignment vertical="center" wrapText="1"/>
      <protection locked="0"/>
    </xf>
    <xf numFmtId="0" fontId="22" fillId="22" borderId="42" xfId="0" applyFont="1" applyFill="1" applyBorder="1" applyAlignment="1" applyProtection="1">
      <alignment horizontal="center" vertical="center" wrapText="1"/>
      <protection locked="0"/>
    </xf>
    <xf numFmtId="0" fontId="26" fillId="20" borderId="21" xfId="0" applyFont="1" applyFill="1" applyBorder="1" applyAlignment="1" applyProtection="1">
      <alignment horizontal="center" vertical="center" wrapText="1"/>
      <protection locked="0"/>
    </xf>
    <xf numFmtId="0" fontId="21" fillId="20" borderId="22" xfId="0" applyFont="1" applyFill="1" applyBorder="1" applyAlignment="1" applyProtection="1">
      <alignment horizontal="center" vertical="center" wrapText="1"/>
      <protection locked="0"/>
    </xf>
    <xf numFmtId="16" fontId="10" fillId="20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9" borderId="23" xfId="0" applyFont="1" applyFill="1" applyBorder="1" applyAlignment="1" applyProtection="1">
      <alignment horizontal="center" vertical="center" wrapText="1"/>
      <protection locked="0"/>
    </xf>
    <xf numFmtId="20" fontId="22" fillId="16" borderId="32" xfId="0" applyNumberFormat="1" applyFont="1" applyFill="1" applyBorder="1" applyAlignment="1" applyProtection="1">
      <alignment horizontal="center" vertical="center" wrapText="1"/>
      <protection locked="0"/>
    </xf>
    <xf numFmtId="20" fontId="22" fillId="16" borderId="31" xfId="0" applyNumberFormat="1" applyFont="1" applyFill="1" applyBorder="1" applyAlignment="1" applyProtection="1">
      <alignment horizontal="center" vertical="center" wrapText="1"/>
      <protection locked="0"/>
    </xf>
    <xf numFmtId="20" fontId="22" fillId="16" borderId="3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44" xfId="0" applyFont="1" applyBorder="1" applyAlignment="1" applyProtection="1">
      <alignment horizontal="center" vertical="center" wrapText="1"/>
      <protection locked="0"/>
    </xf>
    <xf numFmtId="20" fontId="22" fillId="16" borderId="37" xfId="0" applyNumberFormat="1" applyFont="1" applyFill="1" applyBorder="1" applyAlignment="1" applyProtection="1">
      <alignment horizontal="center" vertical="center" wrapText="1"/>
      <protection locked="0"/>
    </xf>
    <xf numFmtId="0" fontId="22" fillId="16" borderId="37" xfId="0" applyFont="1" applyFill="1" applyBorder="1" applyAlignment="1" applyProtection="1">
      <alignment horizontal="center" vertical="center" wrapText="1"/>
      <protection locked="0"/>
    </xf>
    <xf numFmtId="20" fontId="22" fillId="16" borderId="36" xfId="0" applyNumberFormat="1" applyFont="1" applyFill="1" applyBorder="1" applyAlignment="1" applyProtection="1">
      <alignment horizontal="center" vertical="center" wrapText="1"/>
      <protection locked="0"/>
    </xf>
    <xf numFmtId="0" fontId="22" fillId="16" borderId="18" xfId="0" applyFont="1" applyFill="1" applyBorder="1" applyAlignment="1" applyProtection="1">
      <alignment horizontal="center" vertical="center" wrapText="1"/>
      <protection locked="0"/>
    </xf>
    <xf numFmtId="0" fontId="23" fillId="23" borderId="18" xfId="0" applyFont="1" applyFill="1" applyBorder="1" applyAlignment="1" applyProtection="1">
      <alignment horizontal="center" vertical="center" wrapText="1"/>
      <protection locked="0"/>
    </xf>
    <xf numFmtId="20" fontId="22" fillId="16" borderId="18" xfId="0" applyNumberFormat="1" applyFont="1" applyFill="1" applyBorder="1" applyAlignment="1" applyProtection="1">
      <alignment horizontal="center" vertical="center" wrapText="1"/>
      <protection locked="0"/>
    </xf>
    <xf numFmtId="0" fontId="22" fillId="16" borderId="36" xfId="0" applyFont="1" applyFill="1" applyBorder="1" applyAlignment="1" applyProtection="1">
      <alignment horizontal="center" vertical="center" wrapText="1"/>
      <protection locked="0"/>
    </xf>
    <xf numFmtId="16" fontId="23" fillId="20" borderId="23" xfId="0" applyNumberFormat="1" applyFont="1" applyFill="1" applyBorder="1" applyAlignment="1" applyProtection="1">
      <alignment horizontal="center" vertical="center" wrapText="1"/>
      <protection locked="0"/>
    </xf>
    <xf numFmtId="0" fontId="23" fillId="9" borderId="23" xfId="0" applyFont="1" applyFill="1" applyBorder="1" applyAlignment="1" applyProtection="1">
      <alignment horizontal="center" vertical="center" wrapText="1"/>
      <protection locked="0"/>
    </xf>
    <xf numFmtId="16" fontId="23" fillId="20" borderId="38" xfId="0" applyNumberFormat="1" applyFont="1" applyFill="1" applyBorder="1" applyAlignment="1" applyProtection="1">
      <alignment horizontal="center" vertical="center" wrapText="1"/>
      <protection locked="0"/>
    </xf>
    <xf numFmtId="20" fontId="22" fillId="16" borderId="87" xfId="0" applyNumberFormat="1" applyFont="1" applyFill="1" applyBorder="1" applyAlignment="1" applyProtection="1">
      <alignment horizontal="center" vertical="center" wrapText="1"/>
      <protection locked="0"/>
    </xf>
    <xf numFmtId="20" fontId="18" fillId="16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3" borderId="32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3" fillId="23" borderId="87" xfId="0" applyFont="1" applyFill="1" applyBorder="1" applyAlignment="1" applyProtection="1">
      <alignment horizontal="center" vertical="center" wrapText="1"/>
      <protection locked="0"/>
    </xf>
    <xf numFmtId="0" fontId="13" fillId="19" borderId="0" xfId="0" applyFont="1" applyFill="1" applyAlignment="1" applyProtection="1">
      <alignment vertical="center" textRotation="255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50" fillId="23" borderId="32" xfId="0" applyFont="1" applyFill="1" applyBorder="1" applyAlignment="1" applyProtection="1">
      <alignment horizontal="center" vertical="center" wrapText="1"/>
      <protection locked="0"/>
    </xf>
    <xf numFmtId="0" fontId="22" fillId="38" borderId="36" xfId="0" applyFont="1" applyFill="1" applyBorder="1" applyAlignment="1" applyProtection="1">
      <alignment horizontal="center" vertical="center" wrapText="1"/>
      <protection locked="0"/>
    </xf>
    <xf numFmtId="0" fontId="21" fillId="26" borderId="22" xfId="0" applyFont="1" applyFill="1" applyBorder="1" applyAlignment="1" applyProtection="1">
      <alignment horizontal="center" vertical="center" wrapText="1"/>
      <protection locked="0"/>
    </xf>
    <xf numFmtId="0" fontId="7" fillId="0" borderId="50" xfId="0" applyFont="1" applyBorder="1" applyAlignment="1" applyProtection="1">
      <alignment horizontal="center" vertical="center" wrapText="1"/>
      <protection locked="0"/>
    </xf>
    <xf numFmtId="0" fontId="8" fillId="0" borderId="51" xfId="0" applyFont="1" applyBorder="1" applyAlignment="1" applyProtection="1">
      <alignment horizontal="center" vertical="center" wrapText="1"/>
      <protection locked="0"/>
    </xf>
    <xf numFmtId="0" fontId="22" fillId="0" borderId="52" xfId="0" applyFont="1" applyBorder="1" applyAlignment="1" applyProtection="1">
      <alignment horizontal="center" vertical="center" wrapText="1"/>
      <protection locked="0"/>
    </xf>
    <xf numFmtId="0" fontId="23" fillId="23" borderId="53" xfId="0" applyFont="1" applyFill="1" applyBorder="1" applyAlignment="1" applyProtection="1">
      <alignment horizontal="center" vertical="center" wrapText="1"/>
      <protection locked="0"/>
    </xf>
    <xf numFmtId="0" fontId="22" fillId="0" borderId="53" xfId="0" applyFont="1" applyBorder="1" applyAlignment="1" applyProtection="1">
      <alignment horizontal="center" vertical="center" wrapText="1"/>
      <protection locked="0"/>
    </xf>
    <xf numFmtId="0" fontId="13" fillId="19" borderId="40" xfId="0" applyFont="1" applyFill="1" applyBorder="1" applyAlignment="1" applyProtection="1">
      <alignment horizontal="center" vertical="center" textRotation="255" wrapText="1"/>
      <protection locked="0"/>
    </xf>
    <xf numFmtId="16" fontId="10" fillId="20" borderId="54" xfId="0" applyNumberFormat="1" applyFont="1" applyFill="1" applyBorder="1" applyAlignment="1" applyProtection="1">
      <alignment horizontal="center" vertical="center" wrapText="1"/>
      <protection locked="0"/>
    </xf>
    <xf numFmtId="0" fontId="18" fillId="21" borderId="24" xfId="0" applyFont="1" applyFill="1" applyBorder="1" applyAlignment="1">
      <alignment horizontal="center" vertical="center" wrapText="1"/>
    </xf>
    <xf numFmtId="0" fontId="18" fillId="19" borderId="49" xfId="0" applyFont="1" applyFill="1" applyBorder="1" applyAlignment="1">
      <alignment horizontal="center" vertical="center" wrapText="1"/>
    </xf>
    <xf numFmtId="0" fontId="18" fillId="21" borderId="40" xfId="0" applyFont="1" applyFill="1" applyBorder="1" applyAlignment="1">
      <alignment horizontal="center" vertical="center" wrapText="1"/>
    </xf>
    <xf numFmtId="0" fontId="17" fillId="16" borderId="33" xfId="0" applyFont="1" applyFill="1" applyBorder="1"/>
    <xf numFmtId="165" fontId="4" fillId="25" borderId="1" xfId="0" applyNumberFormat="1" applyFont="1" applyFill="1" applyBorder="1" applyAlignment="1">
      <alignment horizontal="center"/>
    </xf>
    <xf numFmtId="165" fontId="17" fillId="9" borderId="34" xfId="0" applyNumberFormat="1" applyFont="1" applyFill="1" applyBorder="1"/>
    <xf numFmtId="0" fontId="17" fillId="9" borderId="33" xfId="0" applyFont="1" applyFill="1" applyBorder="1"/>
    <xf numFmtId="165" fontId="4" fillId="13" borderId="1" xfId="0" applyNumberFormat="1" applyFont="1" applyFill="1" applyBorder="1" applyAlignment="1">
      <alignment horizontal="center"/>
    </xf>
    <xf numFmtId="165" fontId="4" fillId="13" borderId="2" xfId="0" applyNumberFormat="1" applyFont="1" applyFill="1" applyBorder="1" applyAlignment="1">
      <alignment horizontal="center"/>
    </xf>
    <xf numFmtId="0" fontId="17" fillId="0" borderId="33" xfId="0" applyFont="1" applyBorder="1"/>
    <xf numFmtId="165" fontId="4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17" fillId="0" borderId="34" xfId="0" applyFont="1" applyBorder="1"/>
    <xf numFmtId="7" fontId="4" fillId="25" borderId="1" xfId="0" applyNumberFormat="1" applyFont="1" applyFill="1" applyBorder="1" applyAlignment="1">
      <alignment horizontal="center"/>
    </xf>
    <xf numFmtId="7" fontId="17" fillId="9" borderId="34" xfId="0" applyNumberFormat="1" applyFont="1" applyFill="1" applyBorder="1"/>
    <xf numFmtId="0" fontId="17" fillId="9" borderId="45" xfId="0" applyFont="1" applyFill="1" applyBorder="1"/>
    <xf numFmtId="7" fontId="4" fillId="9" borderId="46" xfId="0" applyNumberFormat="1" applyFont="1" applyFill="1" applyBorder="1" applyAlignment="1">
      <alignment horizontal="center"/>
    </xf>
    <xf numFmtId="7" fontId="17" fillId="9" borderId="47" xfId="0" applyNumberFormat="1" applyFont="1" applyFill="1" applyBorder="1"/>
    <xf numFmtId="0" fontId="30" fillId="10" borderId="13" xfId="0" applyFont="1" applyFill="1" applyBorder="1" applyAlignment="1" applyProtection="1">
      <alignment horizontal="center" vertical="center" wrapText="1"/>
      <protection locked="0"/>
    </xf>
    <xf numFmtId="0" fontId="30" fillId="10" borderId="39" xfId="0" applyFont="1" applyFill="1" applyBorder="1" applyAlignment="1" applyProtection="1">
      <alignment horizontal="center" vertical="center" wrapText="1"/>
      <protection locked="0"/>
    </xf>
    <xf numFmtId="0" fontId="31" fillId="29" borderId="13" xfId="0" applyFont="1" applyFill="1" applyBorder="1" applyAlignment="1" applyProtection="1">
      <alignment horizontal="center" vertical="center" wrapText="1"/>
      <protection locked="0"/>
    </xf>
    <xf numFmtId="0" fontId="31" fillId="29" borderId="3" xfId="0" applyFont="1" applyFill="1" applyBorder="1" applyAlignment="1" applyProtection="1">
      <alignment horizontal="center" vertical="center" wrapText="1"/>
      <protection locked="0"/>
    </xf>
    <xf numFmtId="0" fontId="31" fillId="30" borderId="13" xfId="0" applyFont="1" applyFill="1" applyBorder="1" applyAlignment="1" applyProtection="1">
      <alignment horizontal="center" vertical="center" wrapText="1"/>
      <protection locked="0"/>
    </xf>
    <xf numFmtId="0" fontId="31" fillId="30" borderId="3" xfId="0" applyFont="1" applyFill="1" applyBorder="1" applyAlignment="1" applyProtection="1">
      <alignment horizontal="center" vertical="center" wrapText="1"/>
      <protection locked="0"/>
    </xf>
    <xf numFmtId="0" fontId="31" fillId="9" borderId="13" xfId="0" applyFont="1" applyFill="1" applyBorder="1" applyAlignment="1" applyProtection="1">
      <alignment horizontal="center" vertical="center" wrapText="1"/>
      <protection locked="0"/>
    </xf>
    <xf numFmtId="0" fontId="31" fillId="9" borderId="3" xfId="0" applyFont="1" applyFill="1" applyBorder="1" applyAlignment="1" applyProtection="1">
      <alignment horizontal="center" vertical="center" wrapText="1"/>
      <protection locked="0"/>
    </xf>
    <xf numFmtId="0" fontId="31" fillId="31" borderId="13" xfId="0" applyFont="1" applyFill="1" applyBorder="1" applyAlignment="1" applyProtection="1">
      <alignment horizontal="center" vertical="center" wrapText="1"/>
      <protection locked="0"/>
    </xf>
    <xf numFmtId="0" fontId="31" fillId="31" borderId="3" xfId="0" applyFont="1" applyFill="1" applyBorder="1" applyAlignment="1" applyProtection="1">
      <alignment horizontal="center" vertical="center" wrapText="1"/>
      <protection locked="0"/>
    </xf>
    <xf numFmtId="0" fontId="32" fillId="32" borderId="13" xfId="0" applyFont="1" applyFill="1" applyBorder="1" applyAlignment="1" applyProtection="1">
      <alignment horizontal="center" vertical="center" wrapText="1"/>
      <protection locked="0"/>
    </xf>
    <xf numFmtId="0" fontId="32" fillId="32" borderId="3" xfId="0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 applyProtection="1">
      <protection locked="0"/>
    </xf>
    <xf numFmtId="20" fontId="22" fillId="22" borderId="37" xfId="0" applyNumberFormat="1" applyFont="1" applyFill="1" applyBorder="1" applyAlignment="1" applyProtection="1">
      <alignment horizontal="center" vertical="center" wrapText="1"/>
      <protection locked="0"/>
    </xf>
    <xf numFmtId="20" fontId="22" fillId="22" borderId="32" xfId="0" applyNumberFormat="1" applyFont="1" applyFill="1" applyBorder="1" applyAlignment="1" applyProtection="1">
      <alignment horizontal="center" vertical="center" wrapText="1"/>
      <protection locked="0"/>
    </xf>
    <xf numFmtId="16" fontId="23" fillId="19" borderId="90" xfId="0" applyNumberFormat="1" applyFont="1" applyFill="1" applyBorder="1" applyAlignment="1" applyProtection="1">
      <alignment horizontal="center" vertical="center" wrapText="1"/>
      <protection locked="0"/>
    </xf>
    <xf numFmtId="20" fontId="22" fillId="38" borderId="18" xfId="0" applyNumberFormat="1" applyFont="1" applyFill="1" applyBorder="1" applyAlignment="1" applyProtection="1">
      <alignment horizontal="center" vertical="center" wrapText="1"/>
      <protection locked="0"/>
    </xf>
    <xf numFmtId="20" fontId="22" fillId="38" borderId="40" xfId="0" applyNumberFormat="1" applyFont="1" applyFill="1" applyBorder="1" applyAlignment="1" applyProtection="1">
      <alignment horizontal="center" vertical="center" wrapText="1"/>
      <protection locked="0"/>
    </xf>
    <xf numFmtId="20" fontId="22" fillId="29" borderId="87" xfId="0" applyNumberFormat="1" applyFont="1" applyFill="1" applyBorder="1" applyAlignment="1" applyProtection="1">
      <alignment horizontal="center" vertical="center" wrapText="1"/>
      <protection locked="0"/>
    </xf>
    <xf numFmtId="20" fontId="18" fillId="22" borderId="53" xfId="0" applyNumberFormat="1" applyFont="1" applyFill="1" applyBorder="1" applyAlignment="1" applyProtection="1">
      <alignment horizontal="center" vertical="center" wrapText="1"/>
      <protection locked="0"/>
    </xf>
    <xf numFmtId="20" fontId="22" fillId="22" borderId="87" xfId="0" applyNumberFormat="1" applyFont="1" applyFill="1" applyBorder="1" applyAlignment="1" applyProtection="1">
      <alignment horizontal="center" vertical="center" wrapText="1"/>
      <protection locked="0"/>
    </xf>
    <xf numFmtId="20" fontId="22" fillId="22" borderId="53" xfId="0" applyNumberFormat="1" applyFont="1" applyFill="1" applyBorder="1" applyAlignment="1" applyProtection="1">
      <alignment horizontal="center" vertical="center" wrapText="1"/>
      <protection locked="0"/>
    </xf>
    <xf numFmtId="20" fontId="22" fillId="22" borderId="40" xfId="0" applyNumberFormat="1" applyFont="1" applyFill="1" applyBorder="1" applyAlignment="1" applyProtection="1">
      <alignment horizontal="center" vertical="center" wrapText="1"/>
      <protection locked="0"/>
    </xf>
    <xf numFmtId="20" fontId="22" fillId="16" borderId="40" xfId="0" applyNumberFormat="1" applyFont="1" applyFill="1" applyBorder="1" applyAlignment="1" applyProtection="1">
      <alignment horizontal="center" vertical="center" wrapText="1"/>
      <protection locked="0"/>
    </xf>
    <xf numFmtId="20" fontId="22" fillId="16" borderId="53" xfId="0" applyNumberFormat="1" applyFont="1" applyFill="1" applyBorder="1" applyAlignment="1" applyProtection="1">
      <alignment horizontal="center" vertical="center" wrapText="1"/>
      <protection locked="0"/>
    </xf>
    <xf numFmtId="20" fontId="18" fillId="16" borderId="53" xfId="0" applyNumberFormat="1" applyFont="1" applyFill="1" applyBorder="1" applyAlignment="1" applyProtection="1">
      <alignment horizontal="center" vertical="center" wrapText="1"/>
      <protection locked="0"/>
    </xf>
    <xf numFmtId="20" fontId="18" fillId="16" borderId="40" xfId="0" applyNumberFormat="1" applyFont="1" applyFill="1" applyBorder="1" applyAlignment="1" applyProtection="1">
      <alignment horizontal="center" vertical="center" wrapText="1"/>
      <protection locked="0"/>
    </xf>
    <xf numFmtId="20" fontId="2" fillId="0" borderId="0" xfId="0" applyNumberFormat="1" applyFont="1" applyProtection="1">
      <protection locked="0"/>
    </xf>
    <xf numFmtId="0" fontId="22" fillId="16" borderId="53" xfId="0" applyFont="1" applyFill="1" applyBorder="1" applyAlignment="1" applyProtection="1">
      <alignment horizontal="center" vertical="center" wrapText="1"/>
      <protection locked="0"/>
    </xf>
    <xf numFmtId="10" fontId="4" fillId="9" borderId="46" xfId="0" applyNumberFormat="1" applyFont="1" applyFill="1" applyBorder="1" applyAlignment="1">
      <alignment horizontal="center"/>
    </xf>
    <xf numFmtId="10" fontId="17" fillId="9" borderId="47" xfId="0" applyNumberFormat="1" applyFont="1" applyFill="1" applyBorder="1"/>
    <xf numFmtId="20" fontId="22" fillId="29" borderId="31" xfId="0" applyNumberFormat="1" applyFont="1" applyFill="1" applyBorder="1" applyAlignment="1" applyProtection="1">
      <alignment horizontal="center" vertical="center" wrapText="1"/>
      <protection locked="0"/>
    </xf>
    <xf numFmtId="1" fontId="23" fillId="23" borderId="53" xfId="0" applyNumberFormat="1" applyFont="1" applyFill="1" applyBorder="1" applyAlignment="1" applyProtection="1">
      <alignment horizontal="center" vertical="center" wrapText="1"/>
      <protection locked="0"/>
    </xf>
    <xf numFmtId="16" fontId="2" fillId="0" borderId="0" xfId="0" applyNumberFormat="1" applyFont="1" applyProtection="1">
      <protection locked="0"/>
    </xf>
    <xf numFmtId="20" fontId="25" fillId="16" borderId="37" xfId="0" applyNumberFormat="1" applyFont="1" applyFill="1" applyBorder="1" applyAlignment="1" applyProtection="1">
      <alignment horizontal="center" vertical="center" wrapText="1"/>
      <protection locked="0"/>
    </xf>
    <xf numFmtId="0" fontId="25" fillId="38" borderId="37" xfId="0" applyFont="1" applyFill="1" applyBorder="1" applyAlignment="1" applyProtection="1">
      <alignment horizontal="center" vertical="center" wrapText="1"/>
      <protection locked="0"/>
    </xf>
    <xf numFmtId="0" fontId="25" fillId="16" borderId="37" xfId="0" applyFont="1" applyFill="1" applyBorder="1" applyAlignment="1" applyProtection="1">
      <alignment horizontal="center" vertical="center" wrapText="1"/>
      <protection locked="0"/>
    </xf>
    <xf numFmtId="20" fontId="25" fillId="29" borderId="18" xfId="0" applyNumberFormat="1" applyFont="1" applyFill="1" applyBorder="1" applyAlignment="1" applyProtection="1">
      <alignment horizontal="center" vertical="center" wrapText="1"/>
      <protection locked="0"/>
    </xf>
    <xf numFmtId="0" fontId="22" fillId="16" borderId="77" xfId="0" applyFont="1" applyFill="1" applyBorder="1" applyAlignment="1" applyProtection="1">
      <alignment horizontal="center" vertical="center" wrapText="1"/>
      <protection locked="0"/>
    </xf>
    <xf numFmtId="0" fontId="10" fillId="23" borderId="18" xfId="0" applyFont="1" applyFill="1" applyBorder="1" applyAlignment="1" applyProtection="1">
      <alignment horizontal="center" vertical="center" wrapText="1"/>
      <protection locked="0"/>
    </xf>
    <xf numFmtId="20" fontId="18" fillId="16" borderId="31" xfId="0" applyNumberFormat="1" applyFont="1" applyFill="1" applyBorder="1" applyAlignment="1" applyProtection="1">
      <alignment horizontal="center" vertical="center" wrapText="1"/>
      <protection locked="0"/>
    </xf>
    <xf numFmtId="16" fontId="37" fillId="10" borderId="56" xfId="0" applyNumberFormat="1" applyFont="1" applyFill="1" applyBorder="1" applyAlignment="1" applyProtection="1">
      <alignment horizontal="center" vertical="center"/>
      <protection locked="0"/>
    </xf>
    <xf numFmtId="20" fontId="18" fillId="16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6" borderId="3" xfId="0" applyFont="1" applyFill="1" applyBorder="1" applyAlignment="1" applyProtection="1">
      <alignment horizontal="center" vertical="center" wrapText="1"/>
      <protection locked="0"/>
    </xf>
    <xf numFmtId="20" fontId="18" fillId="16" borderId="32" xfId="0" applyNumberFormat="1" applyFont="1" applyFill="1" applyBorder="1" applyAlignment="1" applyProtection="1">
      <alignment horizontal="center" vertical="center" wrapText="1"/>
      <protection locked="0"/>
    </xf>
    <xf numFmtId="18" fontId="2" fillId="0" borderId="0" xfId="0" applyNumberFormat="1" applyFont="1" applyProtection="1">
      <protection locked="0"/>
    </xf>
    <xf numFmtId="0" fontId="10" fillId="23" borderId="37" xfId="0" applyFont="1" applyFill="1" applyBorder="1" applyAlignment="1" applyProtection="1">
      <alignment horizontal="center" vertical="center" wrapText="1"/>
      <protection locked="0"/>
    </xf>
    <xf numFmtId="0" fontId="25" fillId="22" borderId="42" xfId="0" applyFont="1" applyFill="1" applyBorder="1" applyAlignment="1" applyProtection="1">
      <alignment horizontal="center" vertical="center" wrapText="1"/>
      <protection locked="0"/>
    </xf>
    <xf numFmtId="20" fontId="25" fillId="16" borderId="32" xfId="0" applyNumberFormat="1" applyFont="1" applyFill="1" applyBorder="1" applyAlignment="1" applyProtection="1">
      <alignment horizontal="center" vertical="center" wrapText="1"/>
      <protection locked="0"/>
    </xf>
    <xf numFmtId="20" fontId="25" fillId="16" borderId="31" xfId="0" applyNumberFormat="1" applyFont="1" applyFill="1" applyBorder="1" applyAlignment="1" applyProtection="1">
      <alignment horizontal="center" vertical="center" wrapText="1"/>
      <protection locked="0"/>
    </xf>
    <xf numFmtId="20" fontId="18" fillId="22" borderId="42" xfId="0" applyNumberFormat="1" applyFont="1" applyFill="1" applyBorder="1" applyAlignment="1" applyProtection="1">
      <alignment horizontal="center" vertical="center" wrapText="1"/>
      <protection locked="0"/>
    </xf>
    <xf numFmtId="20" fontId="25" fillId="16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22" borderId="42" xfId="0" applyFont="1" applyFill="1" applyBorder="1" applyAlignment="1" applyProtection="1">
      <alignment horizontal="center" vertical="center" wrapText="1"/>
      <protection locked="0"/>
    </xf>
    <xf numFmtId="20" fontId="18" fillId="16" borderId="3" xfId="0" applyNumberFormat="1" applyFont="1" applyFill="1" applyBorder="1" applyAlignment="1" applyProtection="1">
      <alignment horizontal="center" vertical="center" wrapText="1"/>
      <protection locked="0"/>
    </xf>
    <xf numFmtId="0" fontId="23" fillId="23" borderId="88" xfId="0" applyFont="1" applyFill="1" applyBorder="1" applyAlignment="1" applyProtection="1">
      <alignment horizontal="center" vertical="center" wrapText="1"/>
      <protection locked="0"/>
    </xf>
    <xf numFmtId="0" fontId="23" fillId="23" borderId="86" xfId="0" applyFont="1" applyFill="1" applyBorder="1" applyAlignment="1" applyProtection="1">
      <alignment horizontal="center" vertical="center" wrapText="1"/>
      <protection locked="0"/>
    </xf>
    <xf numFmtId="9" fontId="2" fillId="11" borderId="0" xfId="1" applyFont="1" applyFill="1" applyProtection="1">
      <protection locked="0"/>
    </xf>
    <xf numFmtId="0" fontId="2" fillId="41" borderId="0" xfId="0" applyFont="1" applyFill="1" applyProtection="1">
      <protection locked="0"/>
    </xf>
    <xf numFmtId="5" fontId="2" fillId="9" borderId="0" xfId="0" applyNumberFormat="1" applyFont="1" applyFill="1" applyProtection="1">
      <protection locked="0"/>
    </xf>
    <xf numFmtId="169" fontId="2" fillId="9" borderId="0" xfId="0" applyNumberFormat="1" applyFont="1" applyFill="1"/>
    <xf numFmtId="10" fontId="2" fillId="10" borderId="0" xfId="1" applyNumberFormat="1" applyFont="1" applyFill="1" applyProtection="1"/>
    <xf numFmtId="0" fontId="2" fillId="33" borderId="0" xfId="0" applyFont="1" applyFill="1" applyProtection="1">
      <protection locked="0"/>
    </xf>
    <xf numFmtId="0" fontId="21" fillId="0" borderId="82" xfId="0" applyFont="1" applyBorder="1" applyAlignment="1" applyProtection="1">
      <alignment horizontal="center" vertical="center" wrapText="1"/>
      <protection locked="0"/>
    </xf>
    <xf numFmtId="4" fontId="0" fillId="5" borderId="0" xfId="0" applyNumberFormat="1" applyFill="1" applyProtection="1">
      <protection locked="0"/>
    </xf>
    <xf numFmtId="164" fontId="16" fillId="25" borderId="1" xfId="0" applyNumberFormat="1" applyFont="1" applyFill="1" applyBorder="1" applyAlignment="1">
      <alignment horizontal="center"/>
    </xf>
    <xf numFmtId="164" fontId="16" fillId="25" borderId="2" xfId="2" applyNumberFormat="1" applyFont="1" applyFill="1" applyBorder="1" applyAlignment="1" applyProtection="1">
      <alignment horizontal="center"/>
    </xf>
    <xf numFmtId="44" fontId="0" fillId="0" borderId="0" xfId="2" applyFont="1" applyProtection="1">
      <protection locked="0"/>
    </xf>
    <xf numFmtId="20" fontId="18" fillId="38" borderId="87" xfId="0" applyNumberFormat="1" applyFont="1" applyFill="1" applyBorder="1" applyAlignment="1" applyProtection="1">
      <alignment horizontal="center" vertical="center" wrapText="1"/>
      <protection locked="0"/>
    </xf>
    <xf numFmtId="20" fontId="18" fillId="16" borderId="36" xfId="0" applyNumberFormat="1" applyFont="1" applyFill="1" applyBorder="1" applyAlignment="1" applyProtection="1">
      <alignment horizontal="center" vertical="center" wrapText="1"/>
      <protection locked="0"/>
    </xf>
    <xf numFmtId="20" fontId="18" fillId="38" borderId="18" xfId="0" applyNumberFormat="1" applyFont="1" applyFill="1" applyBorder="1" applyAlignment="1" applyProtection="1">
      <alignment horizontal="center" vertical="center" wrapText="1"/>
      <protection locked="0"/>
    </xf>
    <xf numFmtId="20" fontId="18" fillId="29" borderId="18" xfId="0" applyNumberFormat="1" applyFont="1" applyFill="1" applyBorder="1" applyAlignment="1" applyProtection="1">
      <alignment horizontal="center" vertical="center" wrapText="1"/>
      <protection locked="0"/>
    </xf>
    <xf numFmtId="0" fontId="18" fillId="16" borderId="18" xfId="0" applyFont="1" applyFill="1" applyBorder="1" applyAlignment="1" applyProtection="1">
      <alignment horizontal="center" vertical="center" wrapText="1"/>
      <protection locked="0"/>
    </xf>
    <xf numFmtId="0" fontId="10" fillId="23" borderId="36" xfId="0" applyFont="1" applyFill="1" applyBorder="1" applyAlignment="1" applyProtection="1">
      <alignment horizontal="center" vertical="center" wrapText="1"/>
      <protection locked="0"/>
    </xf>
    <xf numFmtId="167" fontId="47" fillId="10" borderId="37" xfId="0" applyNumberFormat="1" applyFont="1" applyFill="1" applyBorder="1" applyAlignment="1" applyProtection="1">
      <alignment horizontal="right" vertical="center"/>
      <protection locked="0"/>
    </xf>
    <xf numFmtId="20" fontId="22" fillId="38" borderId="87" xfId="0" applyNumberFormat="1" applyFont="1" applyFill="1" applyBorder="1" applyAlignment="1" applyProtection="1">
      <alignment horizontal="center" vertical="center" wrapText="1"/>
      <protection locked="0"/>
    </xf>
    <xf numFmtId="0" fontId="25" fillId="16" borderId="32" xfId="0" applyFont="1" applyFill="1" applyBorder="1" applyAlignment="1" applyProtection="1">
      <alignment horizontal="center" vertical="center" wrapText="1"/>
      <protection locked="0"/>
    </xf>
    <xf numFmtId="0" fontId="22" fillId="16" borderId="32" xfId="0" applyFont="1" applyFill="1" applyBorder="1" applyAlignment="1" applyProtection="1">
      <alignment horizontal="center" vertical="center" wrapText="1"/>
      <protection locked="0"/>
    </xf>
    <xf numFmtId="167" fontId="37" fillId="42" borderId="37" xfId="0" applyNumberFormat="1" applyFont="1" applyFill="1" applyBorder="1" applyAlignment="1" applyProtection="1">
      <alignment horizontal="right" vertical="center"/>
      <protection locked="0"/>
    </xf>
    <xf numFmtId="20" fontId="25" fillId="16" borderId="53" xfId="0" applyNumberFormat="1" applyFont="1" applyFill="1" applyBorder="1" applyAlignment="1" applyProtection="1">
      <alignment horizontal="center" vertical="center" wrapText="1"/>
      <protection locked="0"/>
    </xf>
    <xf numFmtId="20" fontId="22" fillId="38" borderId="41" xfId="0" applyNumberFormat="1" applyFont="1" applyFill="1" applyBorder="1" applyAlignment="1" applyProtection="1">
      <alignment horizontal="center" vertical="center" wrapText="1"/>
      <protection locked="0"/>
    </xf>
    <xf numFmtId="20" fontId="22" fillId="16" borderId="77" xfId="0" applyNumberFormat="1" applyFont="1" applyFill="1" applyBorder="1" applyAlignment="1" applyProtection="1">
      <alignment horizontal="center" vertical="center" wrapText="1"/>
      <protection locked="0"/>
    </xf>
    <xf numFmtId="20" fontId="22" fillId="43" borderId="87" xfId="0" applyNumberFormat="1" applyFont="1" applyFill="1" applyBorder="1" applyAlignment="1" applyProtection="1">
      <alignment horizontal="center" vertical="center" wrapText="1"/>
      <protection locked="0"/>
    </xf>
    <xf numFmtId="20" fontId="18" fillId="43" borderId="32" xfId="0" applyNumberFormat="1" applyFont="1" applyFill="1" applyBorder="1" applyAlignment="1" applyProtection="1">
      <alignment horizontal="center" vertical="center" wrapText="1"/>
      <protection locked="0"/>
    </xf>
    <xf numFmtId="20" fontId="18" fillId="43" borderId="37" xfId="0" applyNumberFormat="1" applyFont="1" applyFill="1" applyBorder="1" applyAlignment="1" applyProtection="1">
      <alignment horizontal="center" vertical="center" wrapText="1"/>
      <protection locked="0"/>
    </xf>
    <xf numFmtId="0" fontId="22" fillId="16" borderId="87" xfId="0" applyFont="1" applyFill="1" applyBorder="1" applyAlignment="1" applyProtection="1">
      <alignment horizontal="center" vertical="center" wrapText="1"/>
      <protection locked="0"/>
    </xf>
    <xf numFmtId="4" fontId="2" fillId="33" borderId="0" xfId="0" applyNumberFormat="1" applyFont="1" applyFill="1" applyProtection="1">
      <protection locked="0"/>
    </xf>
    <xf numFmtId="0" fontId="50" fillId="23" borderId="37" xfId="0" applyFont="1" applyFill="1" applyBorder="1" applyAlignment="1" applyProtection="1">
      <alignment horizontal="center" vertical="center" wrapText="1"/>
      <protection locked="0"/>
    </xf>
    <xf numFmtId="20" fontId="25" fillId="16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23" borderId="41" xfId="0" applyFont="1" applyFill="1" applyBorder="1" applyAlignment="1" applyProtection="1">
      <alignment horizontal="center" vertical="center" wrapText="1"/>
      <protection locked="0"/>
    </xf>
    <xf numFmtId="20" fontId="22" fillId="36" borderId="31" xfId="0" applyNumberFormat="1" applyFont="1" applyFill="1" applyBorder="1" applyAlignment="1" applyProtection="1">
      <alignment horizontal="center" vertical="center" wrapText="1"/>
      <protection locked="0"/>
    </xf>
    <xf numFmtId="20" fontId="25" fillId="16" borderId="3" xfId="0" applyNumberFormat="1" applyFont="1" applyFill="1" applyBorder="1" applyAlignment="1" applyProtection="1">
      <alignment horizontal="center" vertical="center" wrapText="1"/>
      <protection locked="0"/>
    </xf>
    <xf numFmtId="20" fontId="25" fillId="38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0" xfId="0" applyFill="1" applyProtection="1">
      <protection locked="0"/>
    </xf>
    <xf numFmtId="20" fontId="22" fillId="16" borderId="41" xfId="0" applyNumberFormat="1" applyFont="1" applyFill="1" applyBorder="1" applyAlignment="1" applyProtection="1">
      <alignment horizontal="center" vertical="center" wrapText="1"/>
      <protection locked="0"/>
    </xf>
    <xf numFmtId="20" fontId="22" fillId="29" borderId="37" xfId="0" applyNumberFormat="1" applyFont="1" applyFill="1" applyBorder="1" applyAlignment="1" applyProtection="1">
      <alignment horizontal="center" vertical="center" wrapText="1"/>
      <protection locked="0"/>
    </xf>
    <xf numFmtId="20" fontId="22" fillId="36" borderId="41" xfId="0" applyNumberFormat="1" applyFont="1" applyFill="1" applyBorder="1" applyAlignment="1" applyProtection="1">
      <alignment horizontal="center" vertical="center" wrapText="1"/>
      <protection locked="0"/>
    </xf>
    <xf numFmtId="20" fontId="22" fillId="40" borderId="37" xfId="0" applyNumberFormat="1" applyFont="1" applyFill="1" applyBorder="1" applyAlignment="1" applyProtection="1">
      <alignment horizontal="center" vertical="center" wrapText="1"/>
      <protection locked="0"/>
    </xf>
    <xf numFmtId="20" fontId="22" fillId="40" borderId="36" xfId="0" applyNumberFormat="1" applyFont="1" applyFill="1" applyBorder="1" applyAlignment="1" applyProtection="1">
      <alignment horizontal="center" vertical="center" wrapText="1"/>
      <protection locked="0"/>
    </xf>
    <xf numFmtId="20" fontId="22" fillId="40" borderId="87" xfId="0" applyNumberFormat="1" applyFont="1" applyFill="1" applyBorder="1" applyAlignment="1" applyProtection="1">
      <alignment horizontal="center" vertical="center" wrapText="1"/>
      <protection locked="0"/>
    </xf>
    <xf numFmtId="20" fontId="22" fillId="29" borderId="18" xfId="0" applyNumberFormat="1" applyFont="1" applyFill="1" applyBorder="1" applyAlignment="1" applyProtection="1">
      <alignment horizontal="center" vertical="center" wrapText="1"/>
      <protection locked="0"/>
    </xf>
    <xf numFmtId="0" fontId="31" fillId="10" borderId="13" xfId="0" applyFont="1" applyFill="1" applyBorder="1" applyAlignment="1" applyProtection="1">
      <alignment horizontal="center" vertical="center" wrapText="1"/>
      <protection locked="0"/>
    </xf>
    <xf numFmtId="0" fontId="31" fillId="10" borderId="3" xfId="0" applyFont="1" applyFill="1" applyBorder="1" applyAlignment="1" applyProtection="1">
      <alignment horizontal="center" vertical="center" wrapText="1"/>
      <protection locked="0"/>
    </xf>
    <xf numFmtId="16" fontId="47" fillId="10" borderId="56" xfId="0" applyNumberFormat="1" applyFont="1" applyFill="1" applyBorder="1" applyAlignment="1" applyProtection="1">
      <alignment horizontal="center" vertical="center"/>
      <protection locked="0"/>
    </xf>
    <xf numFmtId="0" fontId="4" fillId="25" borderId="1" xfId="0" applyFont="1" applyFill="1" applyBorder="1" applyAlignment="1">
      <alignment horizontal="center"/>
    </xf>
    <xf numFmtId="0" fontId="0" fillId="10" borderId="0" xfId="0" applyFill="1" applyProtection="1">
      <protection locked="0"/>
    </xf>
    <xf numFmtId="20" fontId="25" fillId="29" borderId="87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0" xfId="0" applyFont="1" applyFill="1" applyProtection="1">
      <protection locked="0"/>
    </xf>
    <xf numFmtId="20" fontId="25" fillId="16" borderId="36" xfId="0" applyNumberFormat="1" applyFont="1" applyFill="1" applyBorder="1" applyAlignment="1" applyProtection="1">
      <alignment horizontal="center" vertical="center" wrapText="1"/>
      <protection locked="0"/>
    </xf>
    <xf numFmtId="20" fontId="18" fillId="40" borderId="53" xfId="0" applyNumberFormat="1" applyFont="1" applyFill="1" applyBorder="1" applyAlignment="1" applyProtection="1">
      <alignment horizontal="center" vertical="center" wrapText="1"/>
      <protection locked="0"/>
    </xf>
    <xf numFmtId="167" fontId="47" fillId="30" borderId="37" xfId="0" applyNumberFormat="1" applyFont="1" applyFill="1" applyBorder="1" applyAlignment="1" applyProtection="1">
      <alignment horizontal="right" vertical="center"/>
      <protection locked="0"/>
    </xf>
    <xf numFmtId="167" fontId="37" fillId="30" borderId="41" xfId="0" applyNumberFormat="1" applyFont="1" applyFill="1" applyBorder="1" applyAlignment="1" applyProtection="1">
      <alignment horizontal="right" vertical="center"/>
      <protection locked="0"/>
    </xf>
    <xf numFmtId="0" fontId="0" fillId="36" borderId="1" xfId="0" applyFill="1" applyBorder="1" applyProtection="1">
      <protection locked="0"/>
    </xf>
    <xf numFmtId="167" fontId="37" fillId="36" borderId="1" xfId="0" applyNumberFormat="1" applyFont="1" applyFill="1" applyBorder="1" applyAlignment="1" applyProtection="1">
      <alignment horizontal="right" vertical="center"/>
      <protection locked="0"/>
    </xf>
    <xf numFmtId="167" fontId="37" fillId="42" borderId="86" xfId="0" applyNumberFormat="1" applyFont="1" applyFill="1" applyBorder="1" applyAlignment="1" applyProtection="1">
      <alignment horizontal="right" vertical="center"/>
      <protection locked="0"/>
    </xf>
    <xf numFmtId="167" fontId="37" fillId="32" borderId="86" xfId="0" applyNumberFormat="1" applyFont="1" applyFill="1" applyBorder="1" applyAlignment="1" applyProtection="1">
      <alignment horizontal="right" vertical="center"/>
      <protection locked="0"/>
    </xf>
    <xf numFmtId="20" fontId="25" fillId="16" borderId="40" xfId="0" applyNumberFormat="1" applyFont="1" applyFill="1" applyBorder="1" applyAlignment="1" applyProtection="1">
      <alignment horizontal="center" vertical="center" wrapText="1"/>
      <protection locked="0"/>
    </xf>
    <xf numFmtId="20" fontId="25" fillId="38" borderId="18" xfId="0" applyNumberFormat="1" applyFont="1" applyFill="1" applyBorder="1" applyAlignment="1" applyProtection="1">
      <alignment horizontal="center" vertical="center" wrapText="1"/>
      <protection locked="0"/>
    </xf>
    <xf numFmtId="0" fontId="22" fillId="36" borderId="36" xfId="0" applyFont="1" applyFill="1" applyBorder="1" applyAlignment="1" applyProtection="1">
      <alignment horizontal="center" vertical="center" wrapText="1"/>
      <protection locked="0"/>
    </xf>
    <xf numFmtId="20" fontId="18" fillId="40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7" fillId="28" borderId="15" xfId="0" applyNumberFormat="1" applyFont="1" applyFill="1" applyBorder="1" applyAlignment="1">
      <alignment horizontal="center"/>
    </xf>
    <xf numFmtId="2" fontId="27" fillId="28" borderId="27" xfId="0" applyNumberFormat="1" applyFont="1" applyFill="1" applyBorder="1" applyAlignment="1">
      <alignment horizontal="center"/>
    </xf>
    <xf numFmtId="2" fontId="33" fillId="28" borderId="15" xfId="0" applyNumberFormat="1" applyFont="1" applyFill="1" applyBorder="1" applyAlignment="1">
      <alignment horizontal="center" vertical="center"/>
    </xf>
    <xf numFmtId="2" fontId="33" fillId="28" borderId="27" xfId="0" applyNumberFormat="1" applyFont="1" applyFill="1" applyBorder="1" applyAlignment="1">
      <alignment horizontal="center" vertical="center"/>
    </xf>
    <xf numFmtId="2" fontId="27" fillId="33" borderId="72" xfId="0" applyNumberFormat="1" applyFont="1" applyFill="1" applyBorder="1" applyAlignment="1">
      <alignment horizontal="center"/>
    </xf>
    <xf numFmtId="2" fontId="27" fillId="33" borderId="73" xfId="0" applyNumberFormat="1" applyFont="1" applyFill="1" applyBorder="1" applyAlignment="1">
      <alignment horizontal="center"/>
    </xf>
    <xf numFmtId="44" fontId="27" fillId="28" borderId="15" xfId="0" applyNumberFormat="1" applyFont="1" applyFill="1" applyBorder="1" applyAlignment="1" applyProtection="1">
      <alignment horizontal="center" vertical="center"/>
      <protection locked="0"/>
    </xf>
    <xf numFmtId="44" fontId="27" fillId="28" borderId="27" xfId="0" applyNumberFormat="1" applyFont="1" applyFill="1" applyBorder="1" applyAlignment="1" applyProtection="1">
      <alignment horizontal="center" vertical="center"/>
      <protection locked="0"/>
    </xf>
    <xf numFmtId="44" fontId="34" fillId="28" borderId="15" xfId="0" applyNumberFormat="1" applyFont="1" applyFill="1" applyBorder="1" applyAlignment="1">
      <alignment horizontal="center" vertical="center"/>
    </xf>
    <xf numFmtId="44" fontId="34" fillId="28" borderId="27" xfId="0" applyNumberFormat="1" applyFont="1" applyFill="1" applyBorder="1" applyAlignment="1">
      <alignment horizontal="center" vertical="center"/>
    </xf>
    <xf numFmtId="165" fontId="37" fillId="35" borderId="15" xfId="0" applyNumberFormat="1" applyFont="1" applyFill="1" applyBorder="1" applyAlignment="1" applyProtection="1">
      <alignment horizontal="center"/>
      <protection locked="0"/>
    </xf>
    <xf numFmtId="165" fontId="37" fillId="35" borderId="27" xfId="0" applyNumberFormat="1" applyFont="1" applyFill="1" applyBorder="1" applyAlignment="1" applyProtection="1">
      <alignment horizontal="center"/>
      <protection locked="0"/>
    </xf>
    <xf numFmtId="165" fontId="37" fillId="35" borderId="32" xfId="0" applyNumberFormat="1" applyFont="1" applyFill="1" applyBorder="1" applyAlignment="1" applyProtection="1">
      <alignment horizontal="center"/>
      <protection locked="0"/>
    </xf>
    <xf numFmtId="165" fontId="37" fillId="35" borderId="40" xfId="0" applyNumberFormat="1" applyFont="1" applyFill="1" applyBorder="1" applyAlignment="1" applyProtection="1">
      <alignment horizontal="center"/>
      <protection locked="0"/>
    </xf>
    <xf numFmtId="0" fontId="36" fillId="10" borderId="32" xfId="0" applyFont="1" applyFill="1" applyBorder="1" applyAlignment="1" applyProtection="1">
      <alignment horizontal="center" vertical="center"/>
      <protection locked="0"/>
    </xf>
    <xf numFmtId="0" fontId="36" fillId="10" borderId="40" xfId="0" applyFont="1" applyFill="1" applyBorder="1" applyAlignment="1" applyProtection="1">
      <alignment horizontal="center" vertical="center"/>
      <protection locked="0"/>
    </xf>
    <xf numFmtId="0" fontId="36" fillId="10" borderId="31" xfId="0" applyFont="1" applyFill="1" applyBorder="1" applyAlignment="1" applyProtection="1">
      <alignment horizontal="center" vertical="center"/>
      <protection locked="0"/>
    </xf>
    <xf numFmtId="0" fontId="36" fillId="10" borderId="53" xfId="0" applyFont="1" applyFill="1" applyBorder="1" applyAlignment="1" applyProtection="1">
      <alignment horizontal="center" vertical="center"/>
      <protection locked="0"/>
    </xf>
    <xf numFmtId="2" fontId="27" fillId="33" borderId="63" xfId="0" applyNumberFormat="1" applyFont="1" applyFill="1" applyBorder="1" applyAlignment="1">
      <alignment horizontal="center"/>
    </xf>
    <xf numFmtId="2" fontId="27" fillId="33" borderId="17" xfId="0" applyNumberFormat="1" applyFont="1" applyFill="1" applyBorder="1" applyAlignment="1">
      <alignment horizontal="center"/>
    </xf>
    <xf numFmtId="165" fontId="37" fillId="35" borderId="77" xfId="0" applyNumberFormat="1" applyFont="1" applyFill="1" applyBorder="1" applyAlignment="1" applyProtection="1">
      <alignment horizontal="center"/>
      <protection locked="0"/>
    </xf>
    <xf numFmtId="165" fontId="37" fillId="35" borderId="41" xfId="0" applyNumberFormat="1" applyFont="1" applyFill="1" applyBorder="1" applyAlignment="1" applyProtection="1">
      <alignment horizontal="center"/>
      <protection locked="0"/>
    </xf>
    <xf numFmtId="165" fontId="28" fillId="0" borderId="32" xfId="0" applyNumberFormat="1" applyFont="1" applyBorder="1" applyAlignment="1" applyProtection="1">
      <alignment horizontal="center"/>
      <protection locked="0"/>
    </xf>
    <xf numFmtId="165" fontId="28" fillId="0" borderId="18" xfId="0" applyNumberFormat="1" applyFont="1" applyBorder="1" applyAlignment="1" applyProtection="1">
      <alignment horizontal="center"/>
      <protection locked="0"/>
    </xf>
    <xf numFmtId="165" fontId="28" fillId="0" borderId="40" xfId="0" applyNumberFormat="1" applyFont="1" applyBorder="1" applyAlignment="1" applyProtection="1">
      <alignment horizontal="center"/>
      <protection locked="0"/>
    </xf>
    <xf numFmtId="0" fontId="48" fillId="0" borderId="0" xfId="0" applyFont="1" applyAlignment="1" applyProtection="1">
      <alignment horizontal="left" vertical="center"/>
      <protection locked="0"/>
    </xf>
    <xf numFmtId="44" fontId="15" fillId="28" borderId="15" xfId="0" applyNumberFormat="1" applyFont="1" applyFill="1" applyBorder="1" applyAlignment="1">
      <alignment horizontal="center" vertical="center"/>
    </xf>
    <xf numFmtId="44" fontId="15" fillId="28" borderId="27" xfId="0" applyNumberFormat="1" applyFont="1" applyFill="1" applyBorder="1" applyAlignment="1">
      <alignment horizontal="center" vertical="center"/>
    </xf>
    <xf numFmtId="44" fontId="40" fillId="28" borderId="1" xfId="0" applyNumberFormat="1" applyFont="1" applyFill="1" applyBorder="1" applyAlignment="1">
      <alignment horizontal="center" vertical="center"/>
    </xf>
    <xf numFmtId="2" fontId="15" fillId="28" borderId="15" xfId="0" applyNumberFormat="1" applyFont="1" applyFill="1" applyBorder="1" applyAlignment="1">
      <alignment horizontal="center"/>
    </xf>
    <xf numFmtId="2" fontId="15" fillId="28" borderId="27" xfId="0" applyNumberFormat="1" applyFont="1" applyFill="1" applyBorder="1" applyAlignment="1">
      <alignment horizontal="center"/>
    </xf>
    <xf numFmtId="2" fontId="39" fillId="28" borderId="15" xfId="0" applyNumberFormat="1" applyFont="1" applyFill="1" applyBorder="1" applyAlignment="1">
      <alignment horizontal="center" vertical="center"/>
    </xf>
    <xf numFmtId="2" fontId="39" fillId="28" borderId="27" xfId="0" applyNumberFormat="1" applyFont="1" applyFill="1" applyBorder="1" applyAlignment="1">
      <alignment horizontal="center" vertical="center"/>
    </xf>
    <xf numFmtId="44" fontId="15" fillId="28" borderId="15" xfId="0" applyNumberFormat="1" applyFont="1" applyFill="1" applyBorder="1" applyAlignment="1" applyProtection="1">
      <alignment horizontal="center" vertical="center"/>
      <protection locked="0"/>
    </xf>
    <xf numFmtId="44" fontId="15" fillId="28" borderId="27" xfId="0" applyNumberFormat="1" applyFont="1" applyFill="1" applyBorder="1" applyAlignment="1" applyProtection="1">
      <alignment horizontal="center" vertical="center"/>
      <protection locked="0"/>
    </xf>
    <xf numFmtId="44" fontId="34" fillId="28" borderId="1" xfId="0" applyNumberFormat="1" applyFont="1" applyFill="1" applyBorder="1" applyAlignment="1">
      <alignment horizontal="center" vertical="center"/>
    </xf>
    <xf numFmtId="0" fontId="15" fillId="0" borderId="78" xfId="0" applyFont="1" applyBorder="1" applyAlignment="1" applyProtection="1">
      <alignment horizontal="center"/>
      <protection locked="0"/>
    </xf>
    <xf numFmtId="44" fontId="15" fillId="0" borderId="79" xfId="0" applyNumberFormat="1" applyFont="1" applyBorder="1" applyAlignment="1" applyProtection="1">
      <alignment horizontal="center"/>
      <protection locked="0"/>
    </xf>
    <xf numFmtId="44" fontId="15" fillId="0" borderId="74" xfId="0" applyNumberFormat="1" applyFont="1" applyBorder="1" applyAlignment="1" applyProtection="1">
      <alignment horizontal="center"/>
      <protection locked="0"/>
    </xf>
    <xf numFmtId="44" fontId="15" fillId="0" borderId="42" xfId="0" applyNumberFormat="1" applyFont="1" applyBorder="1" applyAlignment="1" applyProtection="1">
      <alignment horizontal="center"/>
      <protection locked="0"/>
    </xf>
    <xf numFmtId="44" fontId="15" fillId="0" borderId="78" xfId="0" applyNumberFormat="1" applyFont="1" applyBorder="1" applyAlignment="1" applyProtection="1">
      <alignment horizontal="center"/>
      <protection locked="0"/>
    </xf>
    <xf numFmtId="44" fontId="41" fillId="0" borderId="81" xfId="0" applyNumberFormat="1" applyFont="1" applyBorder="1" applyAlignment="1" applyProtection="1">
      <alignment horizontal="center" vertical="center"/>
      <protection locked="0"/>
    </xf>
    <xf numFmtId="2" fontId="15" fillId="10" borderId="78" xfId="0" applyNumberFormat="1" applyFont="1" applyFill="1" applyBorder="1" applyAlignment="1" applyProtection="1">
      <alignment horizontal="center"/>
      <protection locked="0"/>
    </xf>
    <xf numFmtId="2" fontId="15" fillId="10" borderId="79" xfId="0" applyNumberFormat="1" applyFont="1" applyFill="1" applyBorder="1" applyAlignment="1" applyProtection="1">
      <alignment horizontal="center"/>
      <protection locked="0"/>
    </xf>
    <xf numFmtId="2" fontId="15" fillId="10" borderId="74" xfId="0" applyNumberFormat="1" applyFont="1" applyFill="1" applyBorder="1" applyAlignment="1" applyProtection="1">
      <alignment horizontal="center"/>
      <protection locked="0"/>
    </xf>
    <xf numFmtId="2" fontId="15" fillId="10" borderId="42" xfId="0" applyNumberFormat="1" applyFont="1" applyFill="1" applyBorder="1" applyAlignment="1" applyProtection="1">
      <alignment horizontal="center"/>
      <protection locked="0"/>
    </xf>
    <xf numFmtId="2" fontId="15" fillId="10" borderId="80" xfId="0" applyNumberFormat="1" applyFont="1" applyFill="1" applyBorder="1" applyAlignment="1" applyProtection="1">
      <alignment horizontal="center"/>
      <protection locked="0"/>
    </xf>
    <xf numFmtId="2" fontId="15" fillId="10" borderId="72" xfId="0" applyNumberFormat="1" applyFont="1" applyFill="1" applyBorder="1" applyAlignment="1" applyProtection="1">
      <alignment horizontal="center"/>
      <protection locked="0"/>
    </xf>
    <xf numFmtId="2" fontId="15" fillId="10" borderId="71" xfId="0" applyNumberFormat="1" applyFont="1" applyFill="1" applyBorder="1" applyAlignment="1" applyProtection="1">
      <alignment horizontal="center"/>
      <protection locked="0"/>
    </xf>
    <xf numFmtId="2" fontId="15" fillId="33" borderId="72" xfId="0" applyNumberFormat="1" applyFont="1" applyFill="1" applyBorder="1" applyAlignment="1">
      <alignment horizontal="center"/>
    </xf>
    <xf numFmtId="2" fontId="15" fillId="33" borderId="30" xfId="0" applyNumberFormat="1" applyFont="1" applyFill="1" applyBorder="1" applyAlignment="1">
      <alignment horizontal="center"/>
    </xf>
    <xf numFmtId="165" fontId="38" fillId="35" borderId="7" xfId="0" applyNumberFormat="1" applyFont="1" applyFill="1" applyBorder="1" applyAlignment="1" applyProtection="1">
      <alignment horizontal="center"/>
      <protection locked="0"/>
    </xf>
    <xf numFmtId="165" fontId="38" fillId="35" borderId="39" xfId="0" applyNumberFormat="1" applyFont="1" applyFill="1" applyBorder="1" applyAlignment="1" applyProtection="1">
      <alignment horizontal="center"/>
      <protection locked="0"/>
    </xf>
    <xf numFmtId="165" fontId="38" fillId="35" borderId="32" xfId="0" applyNumberFormat="1" applyFont="1" applyFill="1" applyBorder="1" applyAlignment="1" applyProtection="1">
      <alignment horizontal="center"/>
      <protection locked="0"/>
    </xf>
    <xf numFmtId="165" fontId="38" fillId="35" borderId="40" xfId="0" applyNumberFormat="1" applyFont="1" applyFill="1" applyBorder="1" applyAlignment="1" applyProtection="1">
      <alignment horizontal="center"/>
      <protection locked="0"/>
    </xf>
    <xf numFmtId="44" fontId="27" fillId="28" borderId="1" xfId="0" applyNumberFormat="1" applyFont="1" applyFill="1" applyBorder="1" applyAlignment="1" applyProtection="1">
      <alignment horizontal="center" vertical="center"/>
      <protection locked="0"/>
    </xf>
    <xf numFmtId="165" fontId="37" fillId="35" borderId="43" xfId="0" applyNumberFormat="1" applyFont="1" applyFill="1" applyBorder="1" applyAlignment="1" applyProtection="1">
      <alignment horizontal="right"/>
      <protection locked="0"/>
    </xf>
    <xf numFmtId="165" fontId="37" fillId="35" borderId="68" xfId="0" applyNumberFormat="1" applyFont="1" applyFill="1" applyBorder="1" applyAlignment="1" applyProtection="1">
      <alignment horizontal="right"/>
      <protection locked="0"/>
    </xf>
    <xf numFmtId="165" fontId="37" fillId="35" borderId="18" xfId="0" applyNumberFormat="1" applyFont="1" applyFill="1" applyBorder="1" applyAlignment="1" applyProtection="1">
      <alignment horizontal="center"/>
      <protection locked="0"/>
    </xf>
    <xf numFmtId="16" fontId="29" fillId="10" borderId="50" xfId="0" applyNumberFormat="1" applyFont="1" applyFill="1" applyBorder="1" applyAlignment="1" applyProtection="1">
      <alignment horizontal="center" vertical="center"/>
      <protection locked="0"/>
    </xf>
    <xf numFmtId="0" fontId="29" fillId="10" borderId="59" xfId="0" applyFont="1" applyFill="1" applyBorder="1" applyAlignment="1" applyProtection="1">
      <alignment horizontal="center" vertical="center"/>
      <protection locked="0"/>
    </xf>
    <xf numFmtId="0" fontId="29" fillId="10" borderId="50" xfId="0" applyFont="1" applyFill="1" applyBorder="1" applyAlignment="1" applyProtection="1">
      <alignment horizontal="center" vertical="center"/>
      <protection locked="0"/>
    </xf>
    <xf numFmtId="2" fontId="27" fillId="33" borderId="63" xfId="0" applyNumberFormat="1" applyFont="1" applyFill="1" applyBorder="1" applyAlignment="1" applyProtection="1">
      <alignment horizontal="center"/>
      <protection locked="0"/>
    </xf>
    <xf numFmtId="2" fontId="27" fillId="33" borderId="17" xfId="0" applyNumberFormat="1" applyFont="1" applyFill="1" applyBorder="1" applyAlignment="1" applyProtection="1">
      <alignment horizontal="center"/>
      <protection locked="0"/>
    </xf>
    <xf numFmtId="2" fontId="27" fillId="28" borderId="15" xfId="0" applyNumberFormat="1" applyFont="1" applyFill="1" applyBorder="1" applyAlignment="1" applyProtection="1">
      <alignment horizontal="center"/>
      <protection locked="0"/>
    </xf>
    <xf numFmtId="2" fontId="27" fillId="28" borderId="27" xfId="0" applyNumberFormat="1" applyFont="1" applyFill="1" applyBorder="1" applyAlignment="1" applyProtection="1">
      <alignment horizontal="center"/>
      <protection locked="0"/>
    </xf>
    <xf numFmtId="2" fontId="33" fillId="28" borderId="15" xfId="0" applyNumberFormat="1" applyFont="1" applyFill="1" applyBorder="1" applyAlignment="1" applyProtection="1">
      <alignment horizontal="center" vertical="center"/>
      <protection locked="0"/>
    </xf>
    <xf numFmtId="2" fontId="33" fillId="28" borderId="27" xfId="0" applyNumberFormat="1" applyFont="1" applyFill="1" applyBorder="1" applyAlignment="1" applyProtection="1">
      <alignment horizontal="center" vertical="center"/>
      <protection locked="0"/>
    </xf>
    <xf numFmtId="16" fontId="29" fillId="10" borderId="56" xfId="0" applyNumberFormat="1" applyFont="1" applyFill="1" applyBorder="1" applyAlignment="1" applyProtection="1">
      <alignment horizontal="center" vertical="center"/>
      <protection locked="0"/>
    </xf>
    <xf numFmtId="16" fontId="29" fillId="10" borderId="57" xfId="0" applyNumberFormat="1" applyFont="1" applyFill="1" applyBorder="1" applyAlignment="1" applyProtection="1">
      <alignment horizontal="center" vertical="center"/>
      <protection locked="0"/>
    </xf>
    <xf numFmtId="0" fontId="15" fillId="9" borderId="60" xfId="0" applyFont="1" applyFill="1" applyBorder="1" applyAlignment="1">
      <alignment horizontal="center"/>
    </xf>
    <xf numFmtId="0" fontId="16" fillId="9" borderId="61" xfId="0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165" fontId="28" fillId="10" borderId="55" xfId="0" applyNumberFormat="1" applyFont="1" applyFill="1" applyBorder="1" applyAlignment="1" applyProtection="1">
      <alignment horizontal="center"/>
      <protection locked="0"/>
    </xf>
    <xf numFmtId="165" fontId="28" fillId="10" borderId="58" xfId="0" applyNumberFormat="1" applyFont="1" applyFill="1" applyBorder="1" applyAlignment="1" applyProtection="1">
      <alignment horizontal="center"/>
      <protection locked="0"/>
    </xf>
    <xf numFmtId="44" fontId="27" fillId="28" borderId="15" xfId="0" applyNumberFormat="1" applyFont="1" applyFill="1" applyBorder="1" applyAlignment="1">
      <alignment horizontal="center" vertical="center"/>
    </xf>
    <xf numFmtId="44" fontId="27" fillId="28" borderId="27" xfId="0" applyNumberFormat="1" applyFont="1" applyFill="1" applyBorder="1" applyAlignment="1">
      <alignment horizontal="center" vertical="center"/>
    </xf>
    <xf numFmtId="165" fontId="37" fillId="35" borderId="63" xfId="0" applyNumberFormat="1" applyFont="1" applyFill="1" applyBorder="1" applyAlignment="1" applyProtection="1">
      <alignment horizontal="center"/>
      <protection locked="0"/>
    </xf>
    <xf numFmtId="165" fontId="37" fillId="35" borderId="17" xfId="0" applyNumberFormat="1" applyFont="1" applyFill="1" applyBorder="1" applyAlignment="1" applyProtection="1">
      <alignment horizontal="center"/>
      <protection locked="0"/>
    </xf>
    <xf numFmtId="165" fontId="37" fillId="35" borderId="71" xfId="0" applyNumberFormat="1" applyFont="1" applyFill="1" applyBorder="1" applyAlignment="1" applyProtection="1">
      <alignment horizontal="center"/>
      <protection locked="0"/>
    </xf>
    <xf numFmtId="165" fontId="37" fillId="35" borderId="52" xfId="0" applyNumberFormat="1" applyFont="1" applyFill="1" applyBorder="1" applyAlignment="1" applyProtection="1">
      <alignment horizontal="center"/>
      <protection locked="0"/>
    </xf>
    <xf numFmtId="0" fontId="0" fillId="35" borderId="32" xfId="0" applyFill="1" applyBorder="1" applyAlignment="1" applyProtection="1">
      <alignment horizontal="center"/>
      <protection locked="0"/>
    </xf>
    <xf numFmtId="0" fontId="0" fillId="35" borderId="40" xfId="0" applyFill="1" applyBorder="1" applyAlignment="1" applyProtection="1">
      <alignment horizontal="center"/>
      <protection locked="0"/>
    </xf>
    <xf numFmtId="0" fontId="18" fillId="21" borderId="7" xfId="0" applyFont="1" applyFill="1" applyBorder="1" applyAlignment="1">
      <alignment horizontal="center" vertical="center" wrapText="1"/>
    </xf>
    <xf numFmtId="0" fontId="18" fillId="21" borderId="39" xfId="0" applyFont="1" applyFill="1" applyBorder="1" applyAlignment="1">
      <alignment horizontal="center" vertical="center" wrapText="1"/>
    </xf>
    <xf numFmtId="44" fontId="24" fillId="24" borderId="11" xfId="2" applyFont="1" applyFill="1" applyBorder="1" applyAlignment="1" applyProtection="1">
      <alignment horizontal="center" vertical="center" wrapText="1"/>
      <protection locked="0"/>
    </xf>
    <xf numFmtId="44" fontId="24" fillId="24" borderId="17" xfId="2" applyFont="1" applyFill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horizontal="center" vertical="center" wrapText="1"/>
      <protection locked="0"/>
    </xf>
    <xf numFmtId="0" fontId="19" fillId="0" borderId="35" xfId="0" applyFont="1" applyBorder="1" applyAlignment="1" applyProtection="1">
      <alignment horizontal="center" vertical="center" wrapText="1"/>
      <protection locked="0"/>
    </xf>
    <xf numFmtId="44" fontId="24" fillId="24" borderId="63" xfId="2" applyFont="1" applyFill="1" applyBorder="1" applyAlignment="1" applyProtection="1">
      <alignment horizontal="center" vertical="center" wrapText="1"/>
      <protection locked="0"/>
    </xf>
    <xf numFmtId="44" fontId="24" fillId="24" borderId="35" xfId="2" applyFont="1" applyFill="1" applyBorder="1" applyAlignment="1" applyProtection="1">
      <alignment horizontal="center" vertical="center" wrapText="1"/>
      <protection locked="0"/>
    </xf>
    <xf numFmtId="0" fontId="18" fillId="21" borderId="13" xfId="0" applyFont="1" applyFill="1" applyBorder="1" applyAlignment="1">
      <alignment horizontal="center" vertical="center" wrapText="1"/>
    </xf>
    <xf numFmtId="44" fontId="49" fillId="24" borderId="32" xfId="2" applyFont="1" applyFill="1" applyBorder="1" applyAlignment="1" applyProtection="1">
      <alignment horizontal="center" vertical="center" wrapText="1"/>
      <protection locked="0"/>
    </xf>
    <xf numFmtId="44" fontId="49" fillId="24" borderId="40" xfId="2" applyFont="1" applyFill="1" applyBorder="1" applyAlignment="1" applyProtection="1">
      <alignment horizontal="center" vertical="center" wrapText="1"/>
      <protection locked="0"/>
    </xf>
    <xf numFmtId="0" fontId="18" fillId="21" borderId="32" xfId="0" applyFont="1" applyFill="1" applyBorder="1" applyAlignment="1">
      <alignment horizontal="center" vertical="center" wrapText="1"/>
    </xf>
    <xf numFmtId="0" fontId="18" fillId="21" borderId="40" xfId="0" applyFont="1" applyFill="1" applyBorder="1" applyAlignment="1">
      <alignment horizontal="center" vertical="center" wrapText="1"/>
    </xf>
    <xf numFmtId="0" fontId="19" fillId="0" borderId="29" xfId="0" applyFont="1" applyBorder="1" applyAlignment="1" applyProtection="1">
      <alignment horizontal="center" vertical="center" wrapText="1"/>
      <protection locked="0"/>
    </xf>
    <xf numFmtId="0" fontId="19" fillId="10" borderId="89" xfId="0" applyFont="1" applyFill="1" applyBorder="1" applyAlignment="1" applyProtection="1">
      <alignment horizontal="center" vertical="center" wrapText="1"/>
      <protection locked="0"/>
    </xf>
    <xf numFmtId="0" fontId="19" fillId="10" borderId="73" xfId="0" applyFont="1" applyFill="1" applyBorder="1" applyAlignment="1" applyProtection="1">
      <alignment horizontal="center" vertical="center" wrapText="1"/>
      <protection locked="0"/>
    </xf>
    <xf numFmtId="44" fontId="24" fillId="24" borderId="4" xfId="2" applyFont="1" applyFill="1" applyBorder="1" applyAlignment="1" applyProtection="1">
      <alignment horizontal="center" vertical="center" wrapText="1"/>
      <protection locked="0"/>
    </xf>
    <xf numFmtId="0" fontId="19" fillId="0" borderId="48" xfId="0" applyFont="1" applyBorder="1" applyAlignment="1" applyProtection="1">
      <alignment horizontal="center" vertical="center" wrapText="1"/>
      <protection locked="0"/>
    </xf>
    <xf numFmtId="0" fontId="19" fillId="0" borderId="17" xfId="0" applyFont="1" applyBorder="1" applyAlignment="1" applyProtection="1">
      <alignment horizontal="center" vertical="center" wrapText="1"/>
      <protection locked="0"/>
    </xf>
    <xf numFmtId="0" fontId="18" fillId="21" borderId="43" xfId="0" applyFont="1" applyFill="1" applyBorder="1" applyAlignment="1">
      <alignment horizontal="center" vertical="center" wrapText="1"/>
    </xf>
    <xf numFmtId="0" fontId="2" fillId="24" borderId="32" xfId="0" applyFont="1" applyFill="1" applyBorder="1" applyAlignment="1" applyProtection="1">
      <alignment horizontal="center"/>
      <protection locked="0"/>
    </xf>
    <xf numFmtId="0" fontId="2" fillId="24" borderId="40" xfId="0" applyFont="1" applyFill="1" applyBorder="1" applyAlignment="1" applyProtection="1">
      <alignment horizontal="center"/>
      <protection locked="0"/>
    </xf>
    <xf numFmtId="0" fontId="8" fillId="15" borderId="4" xfId="0" applyFont="1" applyFill="1" applyBorder="1" applyAlignment="1" applyProtection="1">
      <alignment horizontal="center" vertical="center" wrapText="1"/>
      <protection locked="0"/>
    </xf>
    <xf numFmtId="0" fontId="8" fillId="15" borderId="11" xfId="0" applyFont="1" applyFill="1" applyBorder="1" applyAlignment="1" applyProtection="1">
      <alignment horizontal="center" vertical="center" wrapText="1"/>
      <protection locked="0"/>
    </xf>
    <xf numFmtId="0" fontId="9" fillId="16" borderId="5" xfId="0" applyFont="1" applyFill="1" applyBorder="1" applyAlignment="1" applyProtection="1">
      <alignment horizontal="center" vertical="center" wrapText="1"/>
      <protection locked="0"/>
    </xf>
    <xf numFmtId="0" fontId="9" fillId="16" borderId="12" xfId="0" applyFont="1" applyFill="1" applyBorder="1" applyAlignment="1" applyProtection="1">
      <alignment horizontal="center" vertical="center" wrapText="1"/>
      <protection locked="0"/>
    </xf>
    <xf numFmtId="0" fontId="10" fillId="17" borderId="5" xfId="0" applyFont="1" applyFill="1" applyBorder="1" applyAlignment="1" applyProtection="1">
      <alignment horizontal="center" vertical="center" wrapText="1"/>
      <protection locked="0"/>
    </xf>
    <xf numFmtId="0" fontId="10" fillId="17" borderId="12" xfId="0" applyFont="1" applyFill="1" applyBorder="1" applyAlignment="1" applyProtection="1">
      <alignment horizontal="center" vertical="center" wrapText="1"/>
      <protection locked="0"/>
    </xf>
    <xf numFmtId="0" fontId="2" fillId="24" borderId="18" xfId="0" applyFont="1" applyFill="1" applyBorder="1" applyAlignment="1" applyProtection="1">
      <alignment horizontal="center"/>
      <protection locked="0"/>
    </xf>
    <xf numFmtId="0" fontId="11" fillId="17" borderId="5" xfId="0" applyFont="1" applyFill="1" applyBorder="1" applyAlignment="1" applyProtection="1">
      <alignment horizontal="center" vertical="center" wrapText="1"/>
      <protection locked="0"/>
    </xf>
    <xf numFmtId="0" fontId="11" fillId="17" borderId="12" xfId="0" applyFont="1" applyFill="1" applyBorder="1" applyAlignment="1" applyProtection="1">
      <alignment horizontal="center" vertical="center" wrapText="1"/>
      <protection locked="0"/>
    </xf>
    <xf numFmtId="0" fontId="12" fillId="18" borderId="6" xfId="0" applyFont="1" applyFill="1" applyBorder="1" applyAlignment="1">
      <alignment horizontal="center" vertical="center" wrapText="1"/>
    </xf>
    <xf numFmtId="0" fontId="12" fillId="18" borderId="0" xfId="0" applyFont="1" applyFill="1" applyAlignment="1">
      <alignment horizontal="center" vertical="center" wrapText="1"/>
    </xf>
    <xf numFmtId="0" fontId="14" fillId="15" borderId="4" xfId="0" applyFont="1" applyFill="1" applyBorder="1" applyAlignment="1" applyProtection="1">
      <alignment horizontal="center" vertical="center" wrapText="1"/>
      <protection locked="0"/>
    </xf>
    <xf numFmtId="0" fontId="14" fillId="15" borderId="11" xfId="0" applyFont="1" applyFill="1" applyBorder="1" applyAlignment="1" applyProtection="1">
      <alignment horizontal="center" vertical="center" wrapText="1"/>
      <protection locked="0"/>
    </xf>
    <xf numFmtId="0" fontId="15" fillId="9" borderId="8" xfId="0" applyFont="1" applyFill="1" applyBorder="1" applyAlignment="1" applyProtection="1">
      <alignment horizontal="center"/>
      <protection locked="0"/>
    </xf>
    <xf numFmtId="0" fontId="16" fillId="9" borderId="9" xfId="0" applyFont="1" applyFill="1" applyBorder="1" applyAlignment="1" applyProtection="1">
      <alignment horizontal="center"/>
      <protection locked="0"/>
    </xf>
    <xf numFmtId="0" fontId="16" fillId="9" borderId="10" xfId="0" applyFont="1" applyFill="1" applyBorder="1" applyAlignment="1" applyProtection="1">
      <alignment horizontal="center"/>
      <protection locked="0"/>
    </xf>
    <xf numFmtId="0" fontId="17" fillId="0" borderId="14" xfId="0" applyFont="1" applyBorder="1" applyAlignment="1" applyProtection="1">
      <alignment horizontal="center"/>
      <protection locked="0"/>
    </xf>
    <xf numFmtId="0" fontId="17" fillId="0" borderId="19" xfId="0" applyFont="1" applyBorder="1" applyAlignment="1" applyProtection="1">
      <alignment horizontal="center"/>
      <protection locked="0"/>
    </xf>
    <xf numFmtId="0" fontId="17" fillId="0" borderId="26" xfId="0" applyFont="1" applyBorder="1" applyAlignment="1" applyProtection="1">
      <alignment horizontal="center"/>
      <protection locked="0"/>
    </xf>
    <xf numFmtId="0" fontId="17" fillId="0" borderId="15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7" fillId="0" borderId="27" xfId="0" applyFont="1" applyBorder="1" applyAlignment="1" applyProtection="1">
      <alignment horizontal="center"/>
      <protection locked="0"/>
    </xf>
    <xf numFmtId="0" fontId="17" fillId="9" borderId="16" xfId="0" applyFont="1" applyFill="1" applyBorder="1" applyAlignment="1" applyProtection="1">
      <alignment horizontal="center"/>
      <protection locked="0"/>
    </xf>
    <xf numFmtId="0" fontId="17" fillId="9" borderId="20" xfId="0" applyFont="1" applyFill="1" applyBorder="1" applyAlignment="1" applyProtection="1">
      <alignment horizontal="center"/>
      <protection locked="0"/>
    </xf>
    <xf numFmtId="0" fontId="17" fillId="9" borderId="28" xfId="0" applyFont="1" applyFill="1" applyBorder="1" applyAlignment="1" applyProtection="1">
      <alignment horizont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2"/>
  <sheetViews>
    <sheetView topLeftCell="A13" zoomScale="129" zoomScaleNormal="130" workbookViewId="0">
      <selection activeCell="H22" sqref="H22"/>
    </sheetView>
  </sheetViews>
  <sheetFormatPr defaultColWidth="8.81640625" defaultRowHeight="14.5"/>
  <cols>
    <col min="1" max="1" width="28.54296875" style="11" customWidth="1"/>
    <col min="2" max="2" width="12.1796875" style="11" customWidth="1"/>
    <col min="3" max="3" width="11.453125" style="11" customWidth="1"/>
    <col min="4" max="4" width="11.54296875" style="11" customWidth="1"/>
    <col min="5" max="5" width="11.453125" style="11" customWidth="1"/>
    <col min="6" max="6" width="9.81640625" style="11" customWidth="1"/>
    <col min="7" max="7" width="10.54296875" style="11" customWidth="1"/>
    <col min="8" max="8" width="11.1796875" style="11" customWidth="1"/>
    <col min="9" max="9" width="13" style="11" customWidth="1"/>
    <col min="10" max="12" width="8.81640625" style="11"/>
    <col min="13" max="13" width="8.1796875" style="11" customWidth="1"/>
    <col min="14" max="16384" width="8.81640625" style="11"/>
  </cols>
  <sheetData>
    <row r="1" spans="1:20">
      <c r="A1" s="10" t="s">
        <v>6</v>
      </c>
    </row>
    <row r="2" spans="1:20">
      <c r="A2" s="10" t="s">
        <v>17</v>
      </c>
    </row>
    <row r="3" spans="1:20">
      <c r="A3" s="12" t="s">
        <v>26</v>
      </c>
    </row>
    <row r="4" spans="1:20">
      <c r="A4" s="315" t="s">
        <v>156</v>
      </c>
      <c r="B4" s="11" t="s">
        <v>0</v>
      </c>
      <c r="C4" s="11" t="s">
        <v>1</v>
      </c>
      <c r="D4" s="11" t="s">
        <v>2</v>
      </c>
      <c r="E4" s="11" t="s">
        <v>3</v>
      </c>
      <c r="F4" s="11" t="s">
        <v>9</v>
      </c>
      <c r="G4" s="11" t="s">
        <v>4</v>
      </c>
      <c r="H4" s="11" t="s">
        <v>5</v>
      </c>
      <c r="I4" s="11" t="s">
        <v>12</v>
      </c>
    </row>
    <row r="5" spans="1:20">
      <c r="A5" s="10" t="s">
        <v>19</v>
      </c>
      <c r="B5" s="270">
        <v>5100.8599999999997</v>
      </c>
      <c r="C5" s="270">
        <v>2797.59</v>
      </c>
      <c r="D5" s="270">
        <v>4934.2700000000004</v>
      </c>
      <c r="E5" s="270">
        <v>4320.13</v>
      </c>
      <c r="F5" s="270">
        <v>5023.8999999999996</v>
      </c>
      <c r="G5" s="270">
        <v>6963.84</v>
      </c>
      <c r="H5" s="294">
        <v>1309.3499999999999</v>
      </c>
      <c r="I5" s="14">
        <f>SUM(B5:H5)</f>
        <v>30449.94</v>
      </c>
    </row>
    <row r="6" spans="1:20">
      <c r="A6" s="10" t="s">
        <v>20</v>
      </c>
      <c r="B6" s="15">
        <v>0</v>
      </c>
      <c r="C6" s="15">
        <v>3000</v>
      </c>
      <c r="D6" s="15">
        <v>3500</v>
      </c>
      <c r="E6" s="15">
        <v>4000</v>
      </c>
      <c r="F6" s="15">
        <v>5000</v>
      </c>
      <c r="G6" s="15">
        <v>6000</v>
      </c>
      <c r="H6" s="267">
        <v>5000</v>
      </c>
      <c r="I6" s="14">
        <f>SUM(B6:H6)</f>
        <v>26500</v>
      </c>
      <c r="K6" s="11">
        <f>I6*0.63*0.3</f>
        <v>5008.5</v>
      </c>
    </row>
    <row r="7" spans="1:20" ht="17.25" customHeight="1">
      <c r="A7" s="10" t="s">
        <v>32</v>
      </c>
      <c r="B7" s="5"/>
      <c r="C7" s="272">
        <v>1386.32</v>
      </c>
      <c r="D7" s="5">
        <v>2153.91</v>
      </c>
      <c r="E7" s="6">
        <v>2397.6999999999998</v>
      </c>
      <c r="F7" s="5">
        <f>5476.57</f>
        <v>5476.57</v>
      </c>
      <c r="G7" s="6">
        <v>6262.5</v>
      </c>
      <c r="H7" s="266">
        <v>7726.39</v>
      </c>
      <c r="I7" s="14">
        <f>SUM(B7:H7)</f>
        <v>25403.39</v>
      </c>
      <c r="M7" s="1"/>
      <c r="N7" s="1"/>
      <c r="O7" s="1"/>
      <c r="P7" s="1"/>
      <c r="Q7" s="1"/>
      <c r="R7" s="1"/>
      <c r="S7" s="16"/>
      <c r="T7" s="16"/>
    </row>
    <row r="8" spans="1:20">
      <c r="A8" s="10" t="s">
        <v>33</v>
      </c>
      <c r="B8" s="6"/>
      <c r="C8" s="6">
        <v>157</v>
      </c>
      <c r="D8" s="6">
        <v>204.4</v>
      </c>
      <c r="E8" s="5">
        <f>90.75+32.9</f>
        <v>123.65</v>
      </c>
      <c r="F8" s="6">
        <v>94.7</v>
      </c>
      <c r="G8" s="6">
        <f>468.95+86.75</f>
        <v>555.70000000000005</v>
      </c>
      <c r="H8" s="266">
        <v>358.85</v>
      </c>
      <c r="I8" s="14">
        <f>SUM(B8:H8)</f>
        <v>1494.3000000000002</v>
      </c>
      <c r="J8" s="17"/>
      <c r="M8" s="16"/>
      <c r="N8" s="16"/>
      <c r="O8" s="16"/>
      <c r="P8" s="16"/>
      <c r="Q8" s="16"/>
      <c r="R8" s="16"/>
      <c r="S8" s="16"/>
      <c r="T8" s="16"/>
    </row>
    <row r="9" spans="1:20">
      <c r="A9" s="10" t="s">
        <v>29</v>
      </c>
      <c r="B9" s="30">
        <f t="shared" ref="B9:G9" si="0">SUM(B7:B8)</f>
        <v>0</v>
      </c>
      <c r="C9" s="30">
        <f t="shared" si="0"/>
        <v>1543.32</v>
      </c>
      <c r="D9" s="30">
        <f t="shared" si="0"/>
        <v>2358.31</v>
      </c>
      <c r="E9" s="30">
        <f t="shared" si="0"/>
        <v>2521.35</v>
      </c>
      <c r="F9" s="30">
        <f>SUM(F7:F8)</f>
        <v>5571.2699999999995</v>
      </c>
      <c r="G9" s="30">
        <f t="shared" si="0"/>
        <v>6818.2</v>
      </c>
      <c r="H9" s="30">
        <f>SUM(H7:H8)</f>
        <v>8085.2400000000007</v>
      </c>
      <c r="I9" s="31">
        <f>SUM(B9:H9)</f>
        <v>26897.690000000002</v>
      </c>
      <c r="M9" s="16"/>
      <c r="N9" s="16"/>
      <c r="O9" s="16"/>
      <c r="P9" s="16"/>
      <c r="Q9" s="16"/>
      <c r="R9" s="16"/>
      <c r="S9" s="16"/>
      <c r="T9" s="16"/>
    </row>
    <row r="10" spans="1:20">
      <c r="A10" s="10" t="s">
        <v>11</v>
      </c>
      <c r="B10" s="328"/>
      <c r="C10" s="329"/>
      <c r="D10" s="329"/>
      <c r="E10" s="329"/>
      <c r="F10" s="329"/>
      <c r="G10" s="329"/>
      <c r="H10" s="329"/>
      <c r="I10" s="18"/>
      <c r="M10" s="16"/>
      <c r="N10" s="16"/>
      <c r="O10" s="16"/>
      <c r="P10" s="16"/>
      <c r="Q10" s="16"/>
      <c r="R10" s="16"/>
      <c r="S10" s="16"/>
      <c r="T10" s="16"/>
    </row>
    <row r="11" spans="1:20" ht="16.5">
      <c r="A11" s="10" t="s">
        <v>7</v>
      </c>
      <c r="B11" s="32">
        <f>'BoH Schedule'!Y8</f>
        <v>0</v>
      </c>
      <c r="C11" s="32">
        <f>'BoH Schedule'!Z8</f>
        <v>34</v>
      </c>
      <c r="D11" s="32">
        <f>'BoH Schedule'!AA8</f>
        <v>29</v>
      </c>
      <c r="E11" s="32">
        <f>'BoH Schedule'!AB8</f>
        <v>34</v>
      </c>
      <c r="F11" s="32">
        <f>'BoH Schedule'!AC8</f>
        <v>32</v>
      </c>
      <c r="G11" s="32">
        <f>'BoH Schedule'!AD8</f>
        <v>33</v>
      </c>
      <c r="H11" s="36">
        <f>'BoH Schedule'!AE8</f>
        <v>34</v>
      </c>
      <c r="I11" s="31">
        <f>SUM(B11:H11)</f>
        <v>196</v>
      </c>
      <c r="J11" s="19"/>
      <c r="M11" s="16"/>
      <c r="N11" s="2"/>
      <c r="O11" s="2"/>
      <c r="P11" s="2"/>
      <c r="Q11" s="2"/>
      <c r="R11" s="2"/>
      <c r="S11" s="2"/>
      <c r="T11" s="2"/>
    </row>
    <row r="12" spans="1:20">
      <c r="A12" s="10" t="s">
        <v>8</v>
      </c>
      <c r="B12" s="32">
        <f>'FoH Schedule'!W13</f>
        <v>0</v>
      </c>
      <c r="C12" s="32">
        <f>'FoH Schedule'!X13</f>
        <v>29</v>
      </c>
      <c r="D12" s="32">
        <f>'FoH Schedule'!Y13</f>
        <v>25.5</v>
      </c>
      <c r="E12" s="32">
        <f>'FoH Schedule'!Z13</f>
        <v>19</v>
      </c>
      <c r="F12" s="33">
        <f>'FoH Schedule'!AA13</f>
        <v>26.5</v>
      </c>
      <c r="G12" s="32">
        <f>'FoH Schedule'!AB13</f>
        <v>32</v>
      </c>
      <c r="H12" s="33">
        <f>'FoH Schedule'!AC13</f>
        <v>46</v>
      </c>
      <c r="I12" s="31">
        <f>SUM(B12:H12)</f>
        <v>178</v>
      </c>
      <c r="J12" s="19"/>
    </row>
    <row r="13" spans="1:20">
      <c r="A13" s="20"/>
      <c r="B13" s="21"/>
      <c r="C13" s="21"/>
      <c r="D13" s="21"/>
      <c r="E13" s="21"/>
      <c r="F13" s="21"/>
      <c r="G13" s="21"/>
      <c r="H13" s="21"/>
      <c r="I13" s="21"/>
    </row>
    <row r="14" spans="1:20">
      <c r="A14" s="10" t="s">
        <v>15</v>
      </c>
      <c r="B14" s="6"/>
      <c r="C14" s="6">
        <f>7.1+14.93+7.38</f>
        <v>29.41</v>
      </c>
      <c r="D14" s="6">
        <f>7.35+13.74+7.22</f>
        <v>28.31</v>
      </c>
      <c r="E14" s="5">
        <f>13.04+14.81</f>
        <v>27.85</v>
      </c>
      <c r="F14" s="6">
        <f>7.77+7.65+15.8</f>
        <v>31.22</v>
      </c>
      <c r="G14" s="6">
        <f>7.97+8.09+17.69</f>
        <v>33.75</v>
      </c>
      <c r="H14" s="266">
        <f>2.63+4.71+12.83+25.01</f>
        <v>45.180000000000007</v>
      </c>
      <c r="I14" s="14">
        <f>SUM(B14:H14)</f>
        <v>195.72</v>
      </c>
    </row>
    <row r="15" spans="1:20">
      <c r="A15" s="10" t="s">
        <v>16</v>
      </c>
      <c r="B15" s="6"/>
      <c r="C15" s="6">
        <f>59.26-29.41-5.5</f>
        <v>24.349999999999998</v>
      </c>
      <c r="D15" s="6">
        <f>6.08+6.32+14.56</f>
        <v>26.96</v>
      </c>
      <c r="E15" s="5">
        <f>6.49+5.6+10.8</f>
        <v>22.89</v>
      </c>
      <c r="F15" s="6">
        <f>59.1-31.22</f>
        <v>27.880000000000003</v>
      </c>
      <c r="G15" s="6">
        <f>71.14-33.75</f>
        <v>37.39</v>
      </c>
      <c r="H15" s="266">
        <f>115.6+4.86-45.18-12.1</f>
        <v>63.18</v>
      </c>
      <c r="I15" s="14">
        <f>SUM(B15:H15)</f>
        <v>202.65000000000003</v>
      </c>
    </row>
    <row r="16" spans="1:20">
      <c r="A16" s="22" t="s">
        <v>108</v>
      </c>
      <c r="B16" s="7"/>
      <c r="C16" s="7"/>
      <c r="D16" s="7"/>
      <c r="E16" s="7"/>
      <c r="F16" s="7"/>
      <c r="G16" s="7"/>
      <c r="H16" s="7"/>
      <c r="I16" s="18"/>
    </row>
    <row r="17" spans="1:10">
      <c r="A17" s="10" t="s">
        <v>22</v>
      </c>
      <c r="B17" s="34">
        <f>'BoH Schedule'!Y13</f>
        <v>0</v>
      </c>
      <c r="C17" s="35">
        <f>'BoH Schedule'!Z13</f>
        <v>668</v>
      </c>
      <c r="D17" s="35">
        <f>'BoH Schedule'!AA13</f>
        <v>580</v>
      </c>
      <c r="E17" s="35">
        <f>'BoH Schedule'!AB13</f>
        <v>666</v>
      </c>
      <c r="F17" s="36">
        <f>'BoH Schedule'!AC13</f>
        <v>544</v>
      </c>
      <c r="G17" s="35">
        <f>'BoH Schedule'!AD13</f>
        <v>633</v>
      </c>
      <c r="H17" s="35">
        <f>'BoH Schedule'!AE13</f>
        <v>822</v>
      </c>
      <c r="I17" s="37">
        <f>SUM(B17:H17)</f>
        <v>3913</v>
      </c>
      <c r="J17" s="24"/>
    </row>
    <row r="18" spans="1:10">
      <c r="A18" s="10" t="s">
        <v>21</v>
      </c>
      <c r="B18" s="38">
        <f>'FoH Schedule'!W21</f>
        <v>0</v>
      </c>
      <c r="C18" s="35">
        <f>'FoH Schedule'!X21</f>
        <v>197.75</v>
      </c>
      <c r="D18" s="35">
        <f>'FoH Schedule'!Y21</f>
        <v>173.75</v>
      </c>
      <c r="E18" s="35">
        <f>'FoH Schedule'!Z21</f>
        <v>128.25</v>
      </c>
      <c r="F18" s="35">
        <f>'FoH Schedule'!AA21</f>
        <v>162.75</v>
      </c>
      <c r="G18" s="35">
        <f>'FoH Schedule'!AB21</f>
        <v>155.75</v>
      </c>
      <c r="H18" s="268">
        <f>'FoH Schedule'!AC21</f>
        <v>271.5</v>
      </c>
      <c r="I18" s="37">
        <f>SUM(B18:H18)</f>
        <v>1089.75</v>
      </c>
      <c r="J18" s="24"/>
    </row>
    <row r="19" spans="1:10">
      <c r="A19" s="20"/>
      <c r="B19" s="21"/>
      <c r="C19" s="21"/>
      <c r="D19" s="21"/>
      <c r="E19" s="21"/>
      <c r="F19" s="21"/>
      <c r="G19" s="21"/>
      <c r="H19" s="21"/>
      <c r="I19" s="21"/>
    </row>
    <row r="20" spans="1:10">
      <c r="A20" s="10" t="s">
        <v>13</v>
      </c>
      <c r="B20" s="6"/>
      <c r="C20" s="6">
        <f>156.2+306+125.46</f>
        <v>587.66</v>
      </c>
      <c r="D20" s="6">
        <f>161.7+280.52+122.74</f>
        <v>564.95999999999992</v>
      </c>
      <c r="E20" s="6">
        <f>275.16+259.16</f>
        <v>534.32000000000005</v>
      </c>
      <c r="F20" s="6">
        <f>170.94+153+276.57</f>
        <v>600.51</v>
      </c>
      <c r="G20" s="6">
        <f>175.34+161.8+308.97</f>
        <v>646.11</v>
      </c>
      <c r="H20" s="266">
        <f>213.29+269.43+433.32</f>
        <v>916.04</v>
      </c>
      <c r="I20" s="23">
        <f>SUM(B20:H20)</f>
        <v>3849.6</v>
      </c>
    </row>
    <row r="21" spans="1:10">
      <c r="A21" s="10" t="s">
        <v>14</v>
      </c>
      <c r="B21" s="6"/>
      <c r="C21" s="6">
        <f>873.02-587.66-121</f>
        <v>164.36</v>
      </c>
      <c r="D21" s="6">
        <f>42.56+42.66+98.28</f>
        <v>183.5</v>
      </c>
      <c r="E21" s="6">
        <f>43.81+37.8+72.9</f>
        <v>154.51</v>
      </c>
      <c r="F21" s="6">
        <f>803.62-600.51</f>
        <v>203.11</v>
      </c>
      <c r="G21" s="6">
        <f>914.68-646.11</f>
        <v>268.56999999999994</v>
      </c>
      <c r="H21" s="266">
        <f>1614.91-916.04-266.2</f>
        <v>432.67000000000013</v>
      </c>
      <c r="I21" s="23">
        <f>SUM(B21:H21)</f>
        <v>1406.72</v>
      </c>
    </row>
    <row r="22" spans="1:10">
      <c r="A22" s="22" t="s">
        <v>109</v>
      </c>
      <c r="B22" s="7"/>
      <c r="C22" s="7"/>
      <c r="D22" s="7"/>
      <c r="E22" s="7"/>
      <c r="F22" s="7"/>
      <c r="G22" s="7"/>
      <c r="H22" s="7"/>
      <c r="I22" s="14"/>
    </row>
    <row r="23" spans="1:10">
      <c r="A23" s="10"/>
      <c r="B23" s="25" t="s">
        <v>0</v>
      </c>
      <c r="C23" s="11" t="s">
        <v>1</v>
      </c>
      <c r="D23" s="11" t="s">
        <v>2</v>
      </c>
      <c r="E23" s="11" t="s">
        <v>3</v>
      </c>
      <c r="F23" s="11" t="s">
        <v>9</v>
      </c>
      <c r="G23" s="11" t="s">
        <v>4</v>
      </c>
      <c r="H23" s="18" t="s">
        <v>5</v>
      </c>
      <c r="I23" s="14"/>
    </row>
    <row r="24" spans="1:10" hidden="1">
      <c r="A24" s="10" t="s">
        <v>10</v>
      </c>
      <c r="B24" s="25" t="e">
        <f t="shared" ref="B24:H24" si="1">(B20/B9)</f>
        <v>#DIV/0!</v>
      </c>
      <c r="C24" s="25">
        <f>(C20/C9)</f>
        <v>0.38077650778840422</v>
      </c>
      <c r="D24" s="25">
        <f t="shared" si="1"/>
        <v>0.23956138081931549</v>
      </c>
      <c r="E24" s="25">
        <f t="shared" si="1"/>
        <v>0.21191821841473815</v>
      </c>
      <c r="F24" s="25">
        <f t="shared" si="1"/>
        <v>0.10778691393524278</v>
      </c>
      <c r="G24" s="25">
        <f t="shared" si="1"/>
        <v>9.4762547299873878E-2</v>
      </c>
      <c r="H24" s="18">
        <f t="shared" si="1"/>
        <v>0.11329781181510999</v>
      </c>
      <c r="I24" s="26">
        <f>SUM(B20:H20)/I9</f>
        <v>0.14312009693025682</v>
      </c>
    </row>
    <row r="25" spans="1:10">
      <c r="A25" s="39" t="s">
        <v>24</v>
      </c>
      <c r="B25" s="40" t="e">
        <f t="shared" ref="B25:H25" si="2">(B20/B9)</f>
        <v>#DIV/0!</v>
      </c>
      <c r="C25" s="40">
        <f>(C20/C9)</f>
        <v>0.38077650778840422</v>
      </c>
      <c r="D25" s="40">
        <f t="shared" si="2"/>
        <v>0.23956138081931549</v>
      </c>
      <c r="E25" s="40">
        <f t="shared" si="2"/>
        <v>0.21191821841473815</v>
      </c>
      <c r="F25" s="40">
        <f t="shared" si="2"/>
        <v>0.10778691393524278</v>
      </c>
      <c r="G25" s="40">
        <f t="shared" si="2"/>
        <v>9.4762547299873878E-2</v>
      </c>
      <c r="H25" s="269">
        <f t="shared" si="2"/>
        <v>0.11329781181510999</v>
      </c>
      <c r="I25" s="41">
        <f>SUM(B20:H20)/I9</f>
        <v>0.14312009693025682</v>
      </c>
    </row>
    <row r="26" spans="1:10">
      <c r="A26" s="39" t="s">
        <v>25</v>
      </c>
      <c r="B26" s="40" t="e">
        <f t="shared" ref="B26:H26" si="3">(B21/B9)</f>
        <v>#DIV/0!</v>
      </c>
      <c r="C26" s="40">
        <f>(C21/C9)</f>
        <v>0.10649768032553199</v>
      </c>
      <c r="D26" s="40">
        <f t="shared" si="3"/>
        <v>7.7809957130317894E-2</v>
      </c>
      <c r="E26" s="40">
        <f t="shared" si="3"/>
        <v>6.1280663136811631E-2</v>
      </c>
      <c r="F26" s="40">
        <f t="shared" si="3"/>
        <v>3.6456678638802288E-2</v>
      </c>
      <c r="G26" s="40">
        <f t="shared" si="3"/>
        <v>3.9390161626235654E-2</v>
      </c>
      <c r="H26" s="269">
        <f t="shared" si="3"/>
        <v>5.3513562986380131E-2</v>
      </c>
      <c r="I26" s="41">
        <f>SUM(B21:H21)/I9</f>
        <v>5.2298914888230179E-2</v>
      </c>
    </row>
    <row r="27" spans="1:10">
      <c r="A27" s="39" t="s">
        <v>18</v>
      </c>
      <c r="B27" s="40" t="e">
        <f t="shared" ref="B27:H27" si="4">(B20+B21)/B9</f>
        <v>#DIV/0!</v>
      </c>
      <c r="C27" s="42">
        <f>(C20+C21)/C9</f>
        <v>0.48727418811393619</v>
      </c>
      <c r="D27" s="42">
        <f t="shared" si="4"/>
        <v>0.3173713379496334</v>
      </c>
      <c r="E27" s="42">
        <f t="shared" si="4"/>
        <v>0.27319888155154981</v>
      </c>
      <c r="F27" s="42">
        <f t="shared" si="4"/>
        <v>0.14424359257404507</v>
      </c>
      <c r="G27" s="42">
        <f t="shared" si="4"/>
        <v>0.13415270892610953</v>
      </c>
      <c r="H27" s="269">
        <f t="shared" si="4"/>
        <v>0.16681137480149011</v>
      </c>
      <c r="I27" s="41">
        <f>I24+I26</f>
        <v>0.195419011818487</v>
      </c>
    </row>
    <row r="28" spans="1:10">
      <c r="A28" s="10"/>
      <c r="B28" s="25"/>
      <c r="I28" s="27"/>
    </row>
    <row r="29" spans="1:10">
      <c r="A29" s="28" t="s">
        <v>23</v>
      </c>
      <c r="B29" s="29"/>
      <c r="C29" s="29"/>
      <c r="D29" s="29"/>
      <c r="E29" s="29"/>
      <c r="F29" s="29"/>
      <c r="G29" s="29"/>
      <c r="H29" s="29"/>
      <c r="I29" s="29"/>
    </row>
    <row r="30" spans="1:10">
      <c r="A30" s="9" t="s">
        <v>30</v>
      </c>
      <c r="B30" s="8"/>
      <c r="C30" s="8"/>
      <c r="D30" s="8"/>
      <c r="E30" s="8"/>
      <c r="F30" s="8"/>
      <c r="G30" s="8"/>
      <c r="H30" s="8"/>
      <c r="I30" s="13">
        <f>SUM(B30:H30)</f>
        <v>0</v>
      </c>
    </row>
    <row r="31" spans="1:10">
      <c r="A31" s="9" t="s">
        <v>31</v>
      </c>
      <c r="B31" s="8"/>
      <c r="C31" s="8">
        <v>167.95</v>
      </c>
      <c r="D31" s="8">
        <v>66.12</v>
      </c>
      <c r="E31" s="8">
        <v>97.08</v>
      </c>
      <c r="F31" s="8">
        <v>81.06</v>
      </c>
      <c r="G31" s="8">
        <v>391.8</v>
      </c>
      <c r="H31" s="8">
        <v>225.06</v>
      </c>
      <c r="I31" s="13">
        <f>SUM(B31:H31)</f>
        <v>1029.07</v>
      </c>
    </row>
    <row r="32" spans="1:10">
      <c r="A32" s="9" t="s">
        <v>35</v>
      </c>
      <c r="B32" s="8"/>
      <c r="C32" s="8"/>
      <c r="D32" s="8"/>
      <c r="E32" s="8"/>
      <c r="F32" s="8"/>
      <c r="G32" s="8"/>
      <c r="H32" s="8"/>
      <c r="I32" s="13">
        <f>SUM(B32:H32)</f>
        <v>0</v>
      </c>
    </row>
    <row r="33" spans="1:9">
      <c r="A33" s="9" t="s">
        <v>34</v>
      </c>
      <c r="B33" s="43">
        <f t="shared" ref="B33:H33" si="5">B8-SUM(B30:B32)</f>
        <v>0</v>
      </c>
      <c r="C33" s="43">
        <f t="shared" si="5"/>
        <v>-10.949999999999989</v>
      </c>
      <c r="D33" s="43">
        <f t="shared" si="5"/>
        <v>138.28</v>
      </c>
      <c r="E33" s="43">
        <f>E8-SUM(E30:E32)</f>
        <v>26.570000000000007</v>
      </c>
      <c r="F33" s="43">
        <f>F8-SUM(F30:F32)</f>
        <v>13.64</v>
      </c>
      <c r="G33" s="43">
        <f t="shared" si="5"/>
        <v>163.90000000000003</v>
      </c>
      <c r="H33" s="43">
        <f t="shared" si="5"/>
        <v>133.79000000000002</v>
      </c>
      <c r="I33" s="13">
        <f>SUM(B33:H33)</f>
        <v>465.23000000000008</v>
      </c>
    </row>
    <row r="34" spans="1:9">
      <c r="A34" s="9" t="s">
        <v>27</v>
      </c>
      <c r="B34" s="8"/>
      <c r="C34" s="8">
        <v>38.380000000000003</v>
      </c>
      <c r="D34" s="8">
        <v>105.79</v>
      </c>
      <c r="E34" s="8">
        <v>41.87</v>
      </c>
      <c r="F34" s="8">
        <v>43.9</v>
      </c>
      <c r="G34" s="8">
        <v>149.1</v>
      </c>
      <c r="H34" s="8">
        <v>323.89</v>
      </c>
      <c r="I34" s="13">
        <f>SUM(B34:H34)</f>
        <v>702.93000000000006</v>
      </c>
    </row>
    <row r="35" spans="1:9">
      <c r="A35" s="9" t="s">
        <v>28</v>
      </c>
      <c r="B35" s="44" t="e">
        <f>B34/B9</f>
        <v>#DIV/0!</v>
      </c>
      <c r="C35" s="44">
        <f t="shared" ref="C35:I35" si="6">C34/C9</f>
        <v>2.4868465386310035E-2</v>
      </c>
      <c r="D35" s="44">
        <f t="shared" si="6"/>
        <v>4.4858394358672102E-2</v>
      </c>
      <c r="E35" s="44">
        <f t="shared" si="6"/>
        <v>1.6606183195510341E-2</v>
      </c>
      <c r="F35" s="44">
        <f t="shared" si="6"/>
        <v>7.8797114481976294E-3</v>
      </c>
      <c r="G35" s="44">
        <f t="shared" si="6"/>
        <v>2.1867941685488838E-2</v>
      </c>
      <c r="H35" s="44">
        <f t="shared" si="6"/>
        <v>4.0059416912794174E-2</v>
      </c>
      <c r="I35" s="265">
        <f t="shared" si="6"/>
        <v>2.6133470941184914E-2</v>
      </c>
    </row>
    <row r="36" spans="1:9">
      <c r="A36" s="9" t="s">
        <v>36</v>
      </c>
      <c r="B36" s="8"/>
      <c r="C36" s="8"/>
      <c r="D36" s="8"/>
      <c r="E36" s="8"/>
      <c r="F36" s="8"/>
      <c r="G36" s="8"/>
      <c r="H36" s="8"/>
      <c r="I36" s="13">
        <f t="shared" ref="I36:I42" si="7">SUM(B36:H36)</f>
        <v>0</v>
      </c>
    </row>
    <row r="37" spans="1:9">
      <c r="A37" s="9"/>
      <c r="B37" s="8" t="s">
        <v>37</v>
      </c>
      <c r="C37" s="8"/>
      <c r="D37" s="8"/>
      <c r="E37" s="8"/>
      <c r="F37" s="8"/>
      <c r="G37" s="8"/>
      <c r="H37" s="8"/>
      <c r="I37" s="13">
        <f t="shared" si="7"/>
        <v>0</v>
      </c>
    </row>
    <row r="38" spans="1:9">
      <c r="A38" s="9"/>
      <c r="B38" s="8"/>
      <c r="C38" s="8"/>
      <c r="D38" s="8"/>
      <c r="E38" s="8"/>
      <c r="F38" s="8"/>
      <c r="G38" s="8"/>
      <c r="H38" s="8"/>
      <c r="I38" s="13">
        <f t="shared" si="7"/>
        <v>0</v>
      </c>
    </row>
    <row r="39" spans="1:9">
      <c r="A39" s="9"/>
      <c r="B39" s="8"/>
      <c r="C39" s="8"/>
      <c r="D39" s="8"/>
      <c r="E39" s="8"/>
      <c r="F39" s="8"/>
      <c r="G39" s="8"/>
      <c r="H39" s="8"/>
      <c r="I39" s="13">
        <f t="shared" si="7"/>
        <v>0</v>
      </c>
    </row>
    <row r="40" spans="1:9">
      <c r="A40" s="9"/>
      <c r="B40" s="8"/>
      <c r="C40" s="8"/>
      <c r="D40" s="8"/>
      <c r="E40" s="8"/>
      <c r="F40" s="8"/>
      <c r="G40" s="8"/>
      <c r="H40" s="8"/>
      <c r="I40" s="13">
        <f>SUM(B40:H40)</f>
        <v>0</v>
      </c>
    </row>
    <row r="41" spans="1:9">
      <c r="A41" s="9"/>
      <c r="B41" s="8"/>
      <c r="C41" s="8"/>
      <c r="D41" s="8"/>
      <c r="E41" s="8"/>
      <c r="F41" s="8"/>
      <c r="G41" s="8"/>
      <c r="H41" s="8"/>
      <c r="I41" s="13">
        <f>SUM(B41:H41)</f>
        <v>0</v>
      </c>
    </row>
    <row r="42" spans="1:9">
      <c r="A42" s="9" t="s">
        <v>103</v>
      </c>
      <c r="B42" s="8"/>
      <c r="C42" s="8"/>
      <c r="D42" s="8"/>
      <c r="E42" s="8"/>
      <c r="F42" s="8"/>
      <c r="G42" s="8"/>
      <c r="H42" s="8"/>
      <c r="I42" s="13">
        <f t="shared" si="7"/>
        <v>0</v>
      </c>
    </row>
  </sheetData>
  <mergeCells count="1">
    <mergeCell ref="B10:H10"/>
  </mergeCells>
  <phoneticPr fontId="0" type="noConversion"/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2"/>
  <sheetViews>
    <sheetView topLeftCell="V1" zoomScaleNormal="100" workbookViewId="0">
      <selection activeCell="G17" sqref="G17"/>
    </sheetView>
  </sheetViews>
  <sheetFormatPr defaultColWidth="9.1796875" defaultRowHeight="14.5"/>
  <cols>
    <col min="1" max="1" width="14.54296875" style="17" customWidth="1"/>
    <col min="2" max="2" width="5.54296875" style="17" customWidth="1"/>
    <col min="3" max="3" width="12.54296875" style="17" customWidth="1"/>
    <col min="4" max="4" width="4.54296875" style="17" customWidth="1"/>
    <col min="5" max="5" width="12.54296875" style="17" customWidth="1"/>
    <col min="6" max="6" width="4.54296875" style="17" customWidth="1"/>
    <col min="7" max="7" width="12.54296875" style="17" customWidth="1"/>
    <col min="8" max="8" width="4.54296875" style="17" customWidth="1"/>
    <col min="9" max="9" width="12.54296875" style="17" customWidth="1"/>
    <col min="10" max="10" width="4.54296875" style="17" customWidth="1"/>
    <col min="11" max="11" width="12.54296875" style="17" customWidth="1"/>
    <col min="12" max="12" width="4.54296875" style="17" customWidth="1"/>
    <col min="13" max="13" width="12.54296875" style="17" customWidth="1"/>
    <col min="14" max="14" width="4.54296875" style="17" customWidth="1"/>
    <col min="15" max="15" width="12.54296875" style="17" customWidth="1"/>
    <col min="16" max="16" width="4.54296875" style="17" customWidth="1"/>
    <col min="17" max="17" width="17.453125" style="17" bestFit="1" customWidth="1"/>
    <col min="18" max="18" width="9.54296875" style="17" bestFit="1" customWidth="1"/>
    <col min="19" max="19" width="9.453125" style="17" bestFit="1" customWidth="1"/>
    <col min="20" max="21" width="10" style="17" bestFit="1" customWidth="1"/>
    <col min="22" max="22" width="13" style="17" bestFit="1" customWidth="1"/>
    <col min="23" max="23" width="9.1796875" style="17"/>
    <col min="24" max="24" width="25.54296875" style="17" customWidth="1"/>
    <col min="25" max="31" width="11.54296875" style="17" customWidth="1"/>
    <col min="32" max="32" width="15.54296875" style="17" customWidth="1"/>
    <col min="33" max="16384" width="9.1796875" style="17"/>
  </cols>
  <sheetData>
    <row r="1" spans="1:32" ht="15" thickBot="1">
      <c r="A1" s="17" t="s">
        <v>112</v>
      </c>
      <c r="Q1" s="91"/>
      <c r="R1" s="92"/>
      <c r="S1" s="93"/>
      <c r="T1" s="93"/>
      <c r="U1" s="93"/>
      <c r="V1" s="93"/>
    </row>
    <row r="2" spans="1:32" ht="15" thickBot="1">
      <c r="Q2" s="91" t="s">
        <v>72</v>
      </c>
      <c r="R2" s="94" t="s">
        <v>73</v>
      </c>
      <c r="S2" s="95" t="s">
        <v>74</v>
      </c>
      <c r="T2" s="96" t="s">
        <v>75</v>
      </c>
      <c r="U2" s="96" t="s">
        <v>76</v>
      </c>
      <c r="V2" s="96" t="s">
        <v>77</v>
      </c>
      <c r="X2" s="400" t="s">
        <v>48</v>
      </c>
      <c r="Y2" s="401"/>
      <c r="Z2" s="401"/>
      <c r="AA2" s="401"/>
      <c r="AB2" s="401"/>
      <c r="AC2" s="401"/>
      <c r="AD2" s="401"/>
      <c r="AE2" s="401"/>
      <c r="AF2" s="402"/>
    </row>
    <row r="3" spans="1:32" ht="15" customHeight="1" thickTop="1" thickBot="1">
      <c r="B3" s="403"/>
      <c r="C3" s="398">
        <v>45285</v>
      </c>
      <c r="D3" s="399"/>
      <c r="E3" s="398">
        <f>C3+1</f>
        <v>45286</v>
      </c>
      <c r="F3" s="399"/>
      <c r="G3" s="398">
        <f>E3+1</f>
        <v>45287</v>
      </c>
      <c r="H3" s="399"/>
      <c r="I3" s="398">
        <f>G3+1</f>
        <v>45288</v>
      </c>
      <c r="J3" s="399"/>
      <c r="K3" s="398">
        <f>I3+1</f>
        <v>45289</v>
      </c>
      <c r="L3" s="399"/>
      <c r="M3" s="398">
        <f>K3+1</f>
        <v>45290</v>
      </c>
      <c r="N3" s="399"/>
      <c r="O3" s="398">
        <f>M3+1</f>
        <v>45291</v>
      </c>
      <c r="P3" s="399"/>
      <c r="Q3" s="348"/>
      <c r="R3" s="330"/>
      <c r="S3" s="332"/>
      <c r="T3" s="405"/>
      <c r="U3" s="338"/>
      <c r="V3" s="338"/>
      <c r="X3" s="100"/>
      <c r="Y3" s="101" t="s">
        <v>49</v>
      </c>
      <c r="Z3" s="101" t="s">
        <v>50</v>
      </c>
      <c r="AA3" s="101" t="s">
        <v>51</v>
      </c>
      <c r="AB3" s="101" t="s">
        <v>86</v>
      </c>
      <c r="AC3" s="101" t="s">
        <v>53</v>
      </c>
      <c r="AD3" s="101" t="s">
        <v>54</v>
      </c>
      <c r="AE3" s="102" t="s">
        <v>55</v>
      </c>
      <c r="AF3" s="103" t="s">
        <v>56</v>
      </c>
    </row>
    <row r="4" spans="1:32" ht="16.5" customHeight="1" thickBot="1">
      <c r="A4" s="17" t="s">
        <v>117</v>
      </c>
      <c r="B4" s="404"/>
      <c r="C4" s="389" t="s">
        <v>38</v>
      </c>
      <c r="D4" s="390"/>
      <c r="E4" s="389" t="s">
        <v>39</v>
      </c>
      <c r="F4" s="390"/>
      <c r="G4" s="391" t="s">
        <v>40</v>
      </c>
      <c r="H4" s="390"/>
      <c r="I4" s="391" t="s">
        <v>41</v>
      </c>
      <c r="J4" s="390"/>
      <c r="K4" s="391" t="s">
        <v>42</v>
      </c>
      <c r="L4" s="390"/>
      <c r="M4" s="391" t="s">
        <v>43</v>
      </c>
      <c r="N4" s="390"/>
      <c r="O4" s="391" t="s">
        <v>44</v>
      </c>
      <c r="P4" s="390"/>
      <c r="Q4" s="349"/>
      <c r="R4" s="331"/>
      <c r="S4" s="333"/>
      <c r="T4" s="406"/>
      <c r="U4" s="339"/>
      <c r="V4" s="339"/>
      <c r="X4" s="104" t="s">
        <v>59</v>
      </c>
      <c r="Y4" s="105">
        <f>'S&amp;L'!B6</f>
        <v>0</v>
      </c>
      <c r="Z4" s="105">
        <f>'S&amp;L'!C6</f>
        <v>3000</v>
      </c>
      <c r="AA4" s="105">
        <f>'S&amp;L'!D6</f>
        <v>3500</v>
      </c>
      <c r="AB4" s="105">
        <f>'S&amp;L'!E6</f>
        <v>4000</v>
      </c>
      <c r="AC4" s="105">
        <f>'S&amp;L'!F6</f>
        <v>5000</v>
      </c>
      <c r="AD4" s="105">
        <f>'S&amp;L'!G6</f>
        <v>6000</v>
      </c>
      <c r="AE4" s="106">
        <f>'S&amp;L'!H6</f>
        <v>5000</v>
      </c>
      <c r="AF4" s="107">
        <f>SUM(Y4:AE4)</f>
        <v>26500</v>
      </c>
    </row>
    <row r="5" spans="1:32" ht="15" customHeight="1">
      <c r="A5" s="209" t="s">
        <v>78</v>
      </c>
      <c r="C5" s="309" t="s">
        <v>79</v>
      </c>
      <c r="D5" s="310"/>
      <c r="E5" s="309" t="s">
        <v>80</v>
      </c>
      <c r="F5" s="310"/>
      <c r="G5" s="211" t="s">
        <v>81</v>
      </c>
      <c r="H5" s="212"/>
      <c r="I5" s="213" t="s">
        <v>82</v>
      </c>
      <c r="J5" s="214"/>
      <c r="K5" s="215" t="s">
        <v>83</v>
      </c>
      <c r="L5" s="216"/>
      <c r="M5" s="217" t="s">
        <v>84</v>
      </c>
      <c r="N5" s="218"/>
      <c r="O5" s="219" t="s">
        <v>85</v>
      </c>
      <c r="P5" s="220"/>
      <c r="Q5" s="392"/>
      <c r="R5" s="394">
        <f>IF(Q5&gt;40,40,Q5)</f>
        <v>0</v>
      </c>
      <c r="S5" s="396">
        <f>IF(Q5&gt;40,Q5-40,0)</f>
        <v>0</v>
      </c>
      <c r="T5" s="49"/>
      <c r="U5" s="97"/>
      <c r="V5" s="338">
        <f>(R6*T6)+(S6*U6)</f>
        <v>0</v>
      </c>
      <c r="X5" s="104"/>
      <c r="Y5" s="108"/>
      <c r="Z5" s="108"/>
      <c r="AA5" s="108"/>
      <c r="AB5" s="108"/>
      <c r="AC5" s="108"/>
      <c r="AD5" s="108"/>
      <c r="AE5" s="109"/>
      <c r="AF5" s="110"/>
    </row>
    <row r="6" spans="1:32" ht="15.75" customHeight="1" thickBot="1">
      <c r="A6" s="210"/>
      <c r="C6" s="309"/>
      <c r="D6" s="310"/>
      <c r="E6" s="309"/>
      <c r="F6" s="310"/>
      <c r="G6" s="211"/>
      <c r="H6" s="212"/>
      <c r="I6" s="213"/>
      <c r="J6" s="214"/>
      <c r="K6" s="215"/>
      <c r="L6" s="216"/>
      <c r="M6" s="217"/>
      <c r="N6" s="218"/>
      <c r="O6" s="219"/>
      <c r="P6" s="220"/>
      <c r="Q6" s="393"/>
      <c r="R6" s="395"/>
      <c r="S6" s="397"/>
      <c r="T6" s="51"/>
      <c r="U6" s="98"/>
      <c r="V6" s="339"/>
      <c r="X6" s="111" t="s">
        <v>91</v>
      </c>
      <c r="Y6" s="112">
        <f>SUM(D11:D19)</f>
        <v>0</v>
      </c>
      <c r="Z6" s="112">
        <f>SUM(F11:F20)</f>
        <v>20</v>
      </c>
      <c r="AA6" s="112">
        <f>SUM(H11:H20)</f>
        <v>14</v>
      </c>
      <c r="AB6" s="112">
        <f>SUM(J11:J19)</f>
        <v>27</v>
      </c>
      <c r="AC6" s="112">
        <f>SUM(L11:L19)</f>
        <v>16</v>
      </c>
      <c r="AD6" s="112">
        <f>SUM(N11:N20)</f>
        <v>16</v>
      </c>
      <c r="AE6" s="113">
        <f>SUM(P11:P20)</f>
        <v>21</v>
      </c>
      <c r="AF6" s="114">
        <f>SUM(Y6:AE6)</f>
        <v>114</v>
      </c>
    </row>
    <row r="7" spans="1:32" ht="15" customHeight="1" thickBot="1">
      <c r="A7" s="344" t="s">
        <v>87</v>
      </c>
      <c r="B7" s="45" t="s">
        <v>88</v>
      </c>
      <c r="C7" s="311"/>
      <c r="D7" s="52"/>
      <c r="E7" s="47" t="s">
        <v>154</v>
      </c>
      <c r="F7" s="53"/>
      <c r="G7" s="47"/>
      <c r="H7" s="52"/>
      <c r="I7" s="46" t="s">
        <v>146</v>
      </c>
      <c r="J7" s="53"/>
      <c r="K7" s="47" t="s">
        <v>141</v>
      </c>
      <c r="L7" s="53"/>
      <c r="M7" s="47" t="s">
        <v>147</v>
      </c>
      <c r="N7" s="53"/>
      <c r="O7" s="57" t="s">
        <v>160</v>
      </c>
      <c r="P7" s="52"/>
      <c r="Q7" s="348">
        <f>D9+F9+H9+J9+L9+N9+P9</f>
        <v>0</v>
      </c>
      <c r="R7" s="330">
        <f>IF(Q7&gt;40,40,Q7)</f>
        <v>0</v>
      </c>
      <c r="S7" s="332">
        <f>IF(Q7&gt;40,Q7-40,0)</f>
        <v>0</v>
      </c>
      <c r="T7" s="336"/>
      <c r="U7" s="338"/>
      <c r="V7" s="338">
        <f>(Q7*T7)+(S8*U7)</f>
        <v>0</v>
      </c>
      <c r="X7" s="111" t="s">
        <v>92</v>
      </c>
      <c r="Y7" s="112">
        <f>SUM(D21:D36)</f>
        <v>0</v>
      </c>
      <c r="Z7" s="112">
        <f>SUM(F21:F36)</f>
        <v>14</v>
      </c>
      <c r="AA7" s="112">
        <f>SUM(H21:H36)</f>
        <v>15</v>
      </c>
      <c r="AB7" s="112">
        <f>SUM(J21:J36)</f>
        <v>7</v>
      </c>
      <c r="AC7" s="112">
        <f>SUM(L21:L36)</f>
        <v>16</v>
      </c>
      <c r="AD7" s="112">
        <f>SUM(N21:N36)</f>
        <v>17</v>
      </c>
      <c r="AE7" s="113">
        <f>SUM(P23:P36)</f>
        <v>13</v>
      </c>
      <c r="AF7" s="114">
        <f>SUM(Y7:AE7)</f>
        <v>82</v>
      </c>
    </row>
    <row r="8" spans="1:32" ht="15.75" customHeight="1" thickBot="1">
      <c r="A8" s="345"/>
      <c r="B8" s="50" t="s">
        <v>89</v>
      </c>
      <c r="C8" s="250"/>
      <c r="D8" s="55"/>
      <c r="E8" s="46" t="s">
        <v>116</v>
      </c>
      <c r="F8" s="56"/>
      <c r="G8" s="47"/>
      <c r="H8" s="55"/>
      <c r="I8" s="47" t="s">
        <v>116</v>
      </c>
      <c r="J8" s="56"/>
      <c r="K8" s="46" t="s">
        <v>116</v>
      </c>
      <c r="L8" s="56"/>
      <c r="M8" s="46" t="s">
        <v>116</v>
      </c>
      <c r="N8" s="56"/>
      <c r="O8" s="47" t="s">
        <v>116</v>
      </c>
      <c r="P8" s="55"/>
      <c r="Q8" s="349"/>
      <c r="R8" s="331"/>
      <c r="S8" s="333"/>
      <c r="T8" s="337"/>
      <c r="U8" s="339"/>
      <c r="V8" s="339"/>
      <c r="X8" s="111" t="s">
        <v>93</v>
      </c>
      <c r="Y8" s="112">
        <f t="shared" ref="Y8:AE8" si="0">SUM(Y6:Y7)</f>
        <v>0</v>
      </c>
      <c r="Z8" s="112">
        <f t="shared" si="0"/>
        <v>34</v>
      </c>
      <c r="AA8" s="112">
        <f t="shared" si="0"/>
        <v>29</v>
      </c>
      <c r="AB8" s="112">
        <f t="shared" si="0"/>
        <v>34</v>
      </c>
      <c r="AC8" s="112">
        <f t="shared" si="0"/>
        <v>32</v>
      </c>
      <c r="AD8" s="112">
        <f t="shared" si="0"/>
        <v>33</v>
      </c>
      <c r="AE8" s="113">
        <f t="shared" si="0"/>
        <v>34</v>
      </c>
      <c r="AF8" s="114">
        <f>SUM(Y8:AE8)</f>
        <v>196</v>
      </c>
    </row>
    <row r="9" spans="1:32" ht="15" customHeight="1" thickBot="1">
      <c r="A9" s="344"/>
      <c r="B9" s="45" t="s">
        <v>88</v>
      </c>
      <c r="C9" s="250"/>
      <c r="D9" s="342"/>
      <c r="E9" s="47"/>
      <c r="F9" s="342"/>
      <c r="G9" s="47"/>
      <c r="H9" s="342"/>
      <c r="I9" s="47"/>
      <c r="J9" s="342"/>
      <c r="K9" s="47"/>
      <c r="L9" s="342"/>
      <c r="M9" s="47"/>
      <c r="N9" s="342"/>
      <c r="O9" s="47"/>
      <c r="P9" s="342"/>
      <c r="Q9" s="348">
        <f>(D9+F9+H9+J9+L9+N9+P9)</f>
        <v>0</v>
      </c>
      <c r="R9" s="330">
        <f>IF(Q9&gt;40,40,Q9)</f>
        <v>0</v>
      </c>
      <c r="S9" s="332">
        <f>IF(Q9&gt;40,Q9-40,0)</f>
        <v>0</v>
      </c>
      <c r="T9" s="336"/>
      <c r="U9" s="338">
        <f>T9*1.5</f>
        <v>0</v>
      </c>
      <c r="V9" s="338">
        <f>(R9*T9)+(S9*U9)</f>
        <v>0</v>
      </c>
      <c r="X9" s="111"/>
      <c r="Y9" s="112"/>
      <c r="Z9" s="112"/>
      <c r="AA9" s="112"/>
      <c r="AB9" s="112"/>
      <c r="AC9" s="112"/>
      <c r="AD9" s="112"/>
      <c r="AE9" s="113"/>
      <c r="AF9" s="114"/>
    </row>
    <row r="10" spans="1:32" ht="15.75" customHeight="1" thickBot="1">
      <c r="A10" s="345"/>
      <c r="B10" s="50" t="s">
        <v>89</v>
      </c>
      <c r="C10" s="250"/>
      <c r="D10" s="343"/>
      <c r="E10" s="47"/>
      <c r="F10" s="343"/>
      <c r="G10" s="47"/>
      <c r="H10" s="343"/>
      <c r="I10" s="47"/>
      <c r="J10" s="343"/>
      <c r="K10" s="47"/>
      <c r="L10" s="343"/>
      <c r="M10" s="47"/>
      <c r="N10" s="343"/>
      <c r="O10" s="47"/>
      <c r="P10" s="343"/>
      <c r="Q10" s="349"/>
      <c r="R10" s="331"/>
      <c r="S10" s="333"/>
      <c r="T10" s="337"/>
      <c r="U10" s="339"/>
      <c r="V10" s="339"/>
      <c r="X10" s="104"/>
      <c r="Y10" s="115"/>
      <c r="Z10" s="115"/>
      <c r="AA10" s="115"/>
      <c r="AB10" s="115"/>
      <c r="AC10" s="115"/>
      <c r="AD10" s="115"/>
      <c r="AE10" s="116"/>
      <c r="AF10" s="117"/>
    </row>
    <row r="11" spans="1:32" ht="15" customHeight="1" thickBot="1">
      <c r="A11" s="344" t="s">
        <v>132</v>
      </c>
      <c r="B11" s="45" t="s">
        <v>88</v>
      </c>
      <c r="C11" s="47"/>
      <c r="D11" s="342"/>
      <c r="E11" s="57" t="s">
        <v>104</v>
      </c>
      <c r="F11" s="342">
        <v>7</v>
      </c>
      <c r="G11" s="57" t="s">
        <v>104</v>
      </c>
      <c r="H11" s="342">
        <v>7</v>
      </c>
      <c r="I11" s="57" t="s">
        <v>153</v>
      </c>
      <c r="J11" s="342">
        <v>7</v>
      </c>
      <c r="K11" s="57" t="s">
        <v>104</v>
      </c>
      <c r="L11" s="342">
        <v>8</v>
      </c>
      <c r="M11" s="57" t="s">
        <v>104</v>
      </c>
      <c r="N11" s="342">
        <v>8</v>
      </c>
      <c r="O11" s="57" t="s">
        <v>159</v>
      </c>
      <c r="P11" s="342">
        <v>7</v>
      </c>
      <c r="Q11" s="348">
        <f>(D11+F11+H11+J11+L11+N11+P11)</f>
        <v>44</v>
      </c>
      <c r="R11" s="330">
        <f>IF(Q11&gt;40,40,Q11)</f>
        <v>40</v>
      </c>
      <c r="S11" s="332">
        <f>IF(Q11&gt;40,Q11-40,0)</f>
        <v>4</v>
      </c>
      <c r="T11" s="336">
        <v>22</v>
      </c>
      <c r="U11" s="338">
        <f>T11*1.5</f>
        <v>33</v>
      </c>
      <c r="V11" s="338">
        <f>(R11*T11)+(S11*U11)</f>
        <v>1012</v>
      </c>
      <c r="X11" s="111" t="s">
        <v>94</v>
      </c>
      <c r="Y11" s="118">
        <f>(D11+D12)*T11+(D13+D14)*T13+(D15+D16)*T15+(D17+D18)*T17+(D20+D19)*T19</f>
        <v>0</v>
      </c>
      <c r="Z11" s="273">
        <f>(F11+F12)*T11+(F13+F14)*T13+(F15+F16)*T15+(F17+F18)*T17+(F19+F20)*T19</f>
        <v>409</v>
      </c>
      <c r="AA11" s="118">
        <f>(H11+H12)*T11+(H13+H14)*T13+(H15+H16)*T15+(H17+H18)*T17+(H19+H20)*T19</f>
        <v>301</v>
      </c>
      <c r="AB11" s="118">
        <f>(J11+J12)*T11+(J13+J14)*T13+(J15+J16)*T15+(J17+J18)*T17+(J20+J19)*T19</f>
        <v>547</v>
      </c>
      <c r="AC11" s="118">
        <f>(L11+L12)*T11+(L13+L4)*T13+(L15+L16)*T15+(L17+L18)*T17+(L20+L19)*T19</f>
        <v>320</v>
      </c>
      <c r="AD11" s="118">
        <f>(N11+N12)*T11+(N13+N14)*T13+(N15+N16)*T15+(N17+N18)*T17+(N19+N20)*T19</f>
        <v>320</v>
      </c>
      <c r="AE11" s="274">
        <f>(P11+P12)*T11+(P13+P14)*T13+(P15+P16)*T15+(P17+P18)*T17+(P19+P20)*T19</f>
        <v>427</v>
      </c>
      <c r="AF11" s="119">
        <f>SUM(Y11:AE11)</f>
        <v>2324</v>
      </c>
    </row>
    <row r="12" spans="1:32" ht="15.75" customHeight="1" thickBot="1">
      <c r="A12" s="345"/>
      <c r="B12" s="50" t="s">
        <v>89</v>
      </c>
      <c r="C12" s="47"/>
      <c r="D12" s="350"/>
      <c r="E12" s="57" t="s">
        <v>90</v>
      </c>
      <c r="F12" s="343"/>
      <c r="G12" s="57" t="s">
        <v>90</v>
      </c>
      <c r="H12" s="343"/>
      <c r="I12" s="57" t="s">
        <v>90</v>
      </c>
      <c r="J12" s="350"/>
      <c r="K12" s="57" t="s">
        <v>90</v>
      </c>
      <c r="L12" s="350"/>
      <c r="M12" s="57" t="s">
        <v>90</v>
      </c>
      <c r="N12" s="343"/>
      <c r="O12" s="57" t="s">
        <v>90</v>
      </c>
      <c r="P12" s="343"/>
      <c r="Q12" s="349"/>
      <c r="R12" s="331"/>
      <c r="S12" s="333"/>
      <c r="T12" s="337"/>
      <c r="U12" s="339"/>
      <c r="V12" s="339"/>
      <c r="X12" s="111" t="s">
        <v>95</v>
      </c>
      <c r="Y12" s="118">
        <f>(D21+D22)*T21+(D23+D24)*T23+(F24+F23)*T25+(D27+D28)*T27</f>
        <v>0</v>
      </c>
      <c r="Z12" s="118">
        <f>(F21+F22)*T21+(F23+F24)*T23+(F26+F25)*T25+(F27+F28)*T27</f>
        <v>259</v>
      </c>
      <c r="AA12" s="118">
        <f>(H21+H22)*T21+(H24+H23)*T23+(H25+H26)*T25+(H27+H28)*T27</f>
        <v>279</v>
      </c>
      <c r="AB12" s="118">
        <f>(J21+J22)*T21+(J23+J24)*T23+(J26+J25)*T25+(J27+J28)*T27</f>
        <v>119</v>
      </c>
      <c r="AC12" s="118">
        <f>(L21+L22)*T21+(L23+L24)*T23+(L26+L25)*T25+(L27+L28)*L27</f>
        <v>224</v>
      </c>
      <c r="AD12" s="118">
        <f>(N21+N22)*T21+(N23+N24)*T23+(N26+N25)*T25+(N27+N28)*T27</f>
        <v>313</v>
      </c>
      <c r="AE12" s="118">
        <f>(P21+P22)*T21+(P23+P24)*T23+(P26+P25)*T25+(P27+P28)*T27</f>
        <v>395</v>
      </c>
      <c r="AF12" s="120">
        <f>SUM(Y12:AE12)</f>
        <v>1589</v>
      </c>
    </row>
    <row r="13" spans="1:32" ht="15" customHeight="1" thickBot="1">
      <c r="A13" s="344" t="s">
        <v>122</v>
      </c>
      <c r="B13" s="59" t="s">
        <v>88</v>
      </c>
      <c r="C13" s="47"/>
      <c r="D13" s="351"/>
      <c r="E13" s="58" t="s">
        <v>104</v>
      </c>
      <c r="F13" s="342">
        <v>7</v>
      </c>
      <c r="G13" s="58" t="s">
        <v>104</v>
      </c>
      <c r="H13" s="342">
        <v>7</v>
      </c>
      <c r="I13" s="318" t="s">
        <v>104</v>
      </c>
      <c r="J13" s="351">
        <v>7</v>
      </c>
      <c r="K13" s="47"/>
      <c r="L13" s="351"/>
      <c r="M13" s="47"/>
      <c r="N13" s="342"/>
      <c r="O13" s="58" t="s">
        <v>125</v>
      </c>
      <c r="P13" s="342">
        <v>7</v>
      </c>
      <c r="Q13" s="334">
        <f>(D13+F13+H13+J13+L13+N13+P13)</f>
        <v>28</v>
      </c>
      <c r="R13" s="330">
        <f>IF(Q13&gt;40,40,Q13)</f>
        <v>28</v>
      </c>
      <c r="S13" s="332">
        <f>IF(Q13&gt;40,Q13-40,0)</f>
        <v>0</v>
      </c>
      <c r="T13" s="336">
        <v>21</v>
      </c>
      <c r="U13" s="338">
        <f>T13*1.5</f>
        <v>31.5</v>
      </c>
      <c r="V13" s="338">
        <f>(R13*T13)+(S13*U13)</f>
        <v>588</v>
      </c>
      <c r="X13" s="111" t="s">
        <v>96</v>
      </c>
      <c r="Y13" s="121">
        <f t="shared" ref="Y13:AE13" si="1">SUM(Y11:Y12)</f>
        <v>0</v>
      </c>
      <c r="Z13" s="121">
        <f t="shared" si="1"/>
        <v>668</v>
      </c>
      <c r="AA13" s="121">
        <f t="shared" si="1"/>
        <v>580</v>
      </c>
      <c r="AB13" s="121">
        <f t="shared" si="1"/>
        <v>666</v>
      </c>
      <c r="AC13" s="121">
        <f t="shared" si="1"/>
        <v>544</v>
      </c>
      <c r="AD13" s="121">
        <f t="shared" si="1"/>
        <v>633</v>
      </c>
      <c r="AE13" s="122">
        <f t="shared" si="1"/>
        <v>822</v>
      </c>
      <c r="AF13" s="120">
        <f>SUM(AF11:AF12)</f>
        <v>3913</v>
      </c>
    </row>
    <row r="14" spans="1:32" ht="15.75" customHeight="1" thickBot="1">
      <c r="A14" s="345"/>
      <c r="B14" s="60" t="s">
        <v>89</v>
      </c>
      <c r="C14" s="47"/>
      <c r="D14" s="350"/>
      <c r="E14" s="301" t="s">
        <v>90</v>
      </c>
      <c r="F14" s="350"/>
      <c r="G14" s="58" t="s">
        <v>90</v>
      </c>
      <c r="H14" s="350"/>
      <c r="I14" s="319" t="s">
        <v>90</v>
      </c>
      <c r="J14" s="350"/>
      <c r="K14" s="47"/>
      <c r="L14" s="343"/>
      <c r="M14" s="47"/>
      <c r="N14" s="343"/>
      <c r="O14" s="58" t="s">
        <v>158</v>
      </c>
      <c r="P14" s="343"/>
      <c r="Q14" s="335"/>
      <c r="R14" s="331"/>
      <c r="S14" s="333"/>
      <c r="T14" s="337"/>
      <c r="U14" s="339"/>
      <c r="V14" s="339"/>
      <c r="X14" s="123" t="s">
        <v>97</v>
      </c>
      <c r="Y14" s="124" t="e">
        <f t="shared" ref="Y14:AF14" si="2">Y13/Y4</f>
        <v>#DIV/0!</v>
      </c>
      <c r="Z14" s="124">
        <f t="shared" si="2"/>
        <v>0.22266666666666668</v>
      </c>
      <c r="AA14" s="124">
        <f t="shared" si="2"/>
        <v>0.1657142857142857</v>
      </c>
      <c r="AB14" s="124">
        <f t="shared" si="2"/>
        <v>0.16650000000000001</v>
      </c>
      <c r="AC14" s="124">
        <f t="shared" si="2"/>
        <v>0.10879999999999999</v>
      </c>
      <c r="AD14" s="124">
        <f t="shared" si="2"/>
        <v>0.1055</v>
      </c>
      <c r="AE14" s="125">
        <f t="shared" si="2"/>
        <v>0.16439999999999999</v>
      </c>
      <c r="AF14" s="126">
        <f t="shared" si="2"/>
        <v>0.14766037735849058</v>
      </c>
    </row>
    <row r="15" spans="1:32" ht="15" customHeight="1" thickBot="1">
      <c r="A15" s="344" t="s">
        <v>114</v>
      </c>
      <c r="B15" s="45" t="s">
        <v>88</v>
      </c>
      <c r="C15" s="47"/>
      <c r="D15" s="351"/>
      <c r="E15" s="47"/>
      <c r="F15" s="351"/>
      <c r="G15" s="47"/>
      <c r="H15" s="407"/>
      <c r="I15" s="320" t="s">
        <v>148</v>
      </c>
      <c r="J15" s="409">
        <v>6</v>
      </c>
      <c r="K15" s="47"/>
      <c r="L15" s="342"/>
      <c r="M15" s="47"/>
      <c r="N15" s="342"/>
      <c r="O15" s="47"/>
      <c r="P15" s="342"/>
      <c r="Q15" s="348">
        <f>(D15+F15+H15+J15+L15+N15+P15)</f>
        <v>6</v>
      </c>
      <c r="R15" s="330">
        <f>IF(Q15&gt;40,40,Q15)</f>
        <v>6</v>
      </c>
      <c r="S15" s="332">
        <f>IF(Q15&gt;40,Q15-40,0)</f>
        <v>0</v>
      </c>
      <c r="T15" s="336">
        <v>20</v>
      </c>
      <c r="U15" s="338">
        <f>T15*1.5</f>
        <v>30</v>
      </c>
      <c r="V15" s="338">
        <f>(R15*T15)+(S15*U15)</f>
        <v>120</v>
      </c>
    </row>
    <row r="16" spans="1:32" ht="15.75" customHeight="1" thickBot="1">
      <c r="A16" s="345"/>
      <c r="B16" s="50" t="s">
        <v>89</v>
      </c>
      <c r="C16" s="47"/>
      <c r="D16" s="343"/>
      <c r="E16" s="47"/>
      <c r="F16" s="343"/>
      <c r="G16" s="47"/>
      <c r="H16" s="408"/>
      <c r="I16" s="321" t="s">
        <v>149</v>
      </c>
      <c r="J16" s="410"/>
      <c r="K16" s="47"/>
      <c r="L16" s="343"/>
      <c r="M16" s="47"/>
      <c r="N16" s="343"/>
      <c r="O16" s="47"/>
      <c r="P16" s="343"/>
      <c r="Q16" s="349"/>
      <c r="R16" s="331"/>
      <c r="S16" s="333"/>
      <c r="T16" s="337"/>
      <c r="U16" s="339"/>
      <c r="V16" s="339"/>
      <c r="X16" s="17" t="s">
        <v>121</v>
      </c>
      <c r="Y16" s="275">
        <f>'S&amp;L'!K6</f>
        <v>5008.5</v>
      </c>
    </row>
    <row r="17" spans="1:22" ht="15" customHeight="1" thickBot="1">
      <c r="A17" s="346" t="s">
        <v>123</v>
      </c>
      <c r="B17" s="45" t="s">
        <v>88</v>
      </c>
      <c r="C17" s="47"/>
      <c r="D17" s="342"/>
      <c r="E17" s="48" t="s">
        <v>158</v>
      </c>
      <c r="F17" s="342">
        <v>6</v>
      </c>
      <c r="G17" s="47"/>
      <c r="H17" s="351"/>
      <c r="I17" s="48" t="s">
        <v>104</v>
      </c>
      <c r="J17" s="342">
        <v>7</v>
      </c>
      <c r="K17" s="48" t="s">
        <v>104</v>
      </c>
      <c r="L17" s="342">
        <v>8</v>
      </c>
      <c r="M17" s="48" t="s">
        <v>104</v>
      </c>
      <c r="N17" s="342">
        <v>8</v>
      </c>
      <c r="O17" s="48" t="s">
        <v>125</v>
      </c>
      <c r="P17" s="342">
        <v>7</v>
      </c>
      <c r="Q17" s="348">
        <f>(D17+F17+H17+J17+L17+N17+P17)</f>
        <v>36</v>
      </c>
      <c r="R17" s="330">
        <f>IF(Q17&gt;40,40,Q17)</f>
        <v>36</v>
      </c>
      <c r="S17" s="332">
        <f>IF(Q17&gt;40,Q17-40,0)</f>
        <v>0</v>
      </c>
      <c r="T17" s="336">
        <v>18</v>
      </c>
      <c r="U17" s="338">
        <f>T17*1.5</f>
        <v>27</v>
      </c>
      <c r="V17" s="338">
        <f>(Q17*T17)+(S18*U17)</f>
        <v>648</v>
      </c>
    </row>
    <row r="18" spans="1:22" ht="15.75" customHeight="1" thickBot="1">
      <c r="A18" s="347"/>
      <c r="B18" s="50" t="s">
        <v>89</v>
      </c>
      <c r="C18" s="47"/>
      <c r="D18" s="343"/>
      <c r="E18" s="48" t="s">
        <v>90</v>
      </c>
      <c r="F18" s="343"/>
      <c r="G18" s="47"/>
      <c r="H18" s="343"/>
      <c r="I18" s="48" t="s">
        <v>90</v>
      </c>
      <c r="J18" s="343"/>
      <c r="K18" s="48" t="s">
        <v>90</v>
      </c>
      <c r="L18" s="343"/>
      <c r="M18" s="48" t="s">
        <v>90</v>
      </c>
      <c r="N18" s="343"/>
      <c r="O18" s="48" t="s">
        <v>158</v>
      </c>
      <c r="P18" s="343"/>
      <c r="Q18" s="349"/>
      <c r="R18" s="331"/>
      <c r="S18" s="333"/>
      <c r="T18" s="337"/>
      <c r="U18" s="339"/>
      <c r="V18" s="339"/>
    </row>
    <row r="19" spans="1:22" ht="15" customHeight="1" thickBot="1">
      <c r="A19" s="344"/>
      <c r="B19" s="45" t="s">
        <v>88</v>
      </c>
      <c r="C19" s="282"/>
      <c r="D19" s="342"/>
      <c r="E19" s="47"/>
      <c r="F19" s="342"/>
      <c r="G19" s="47"/>
      <c r="H19" s="342"/>
      <c r="I19" s="47"/>
      <c r="J19" s="342"/>
      <c r="K19" s="47"/>
      <c r="L19" s="342"/>
      <c r="M19" s="47"/>
      <c r="N19" s="342"/>
      <c r="O19" s="47"/>
      <c r="P19" s="342"/>
      <c r="Q19" s="348">
        <f>(D19+F19+H19+J19+L19+N19+P19)</f>
        <v>0</v>
      </c>
      <c r="R19" s="330">
        <f>IF(Q19&gt;40,40,Q19)</f>
        <v>0</v>
      </c>
      <c r="S19" s="332">
        <f>IF(Q19&gt;40,Q19-40,0)</f>
        <v>0</v>
      </c>
      <c r="T19" s="336"/>
      <c r="U19" s="338">
        <f>T19*1.5</f>
        <v>0</v>
      </c>
      <c r="V19" s="338">
        <f>(R19*T19)+(S19*U19)</f>
        <v>0</v>
      </c>
    </row>
    <row r="20" spans="1:22" ht="15.75" customHeight="1" thickBot="1">
      <c r="A20" s="345"/>
      <c r="B20" s="50" t="s">
        <v>89</v>
      </c>
      <c r="C20" s="47"/>
      <c r="D20" s="343"/>
      <c r="E20" s="47"/>
      <c r="F20" s="350"/>
      <c r="G20" s="47"/>
      <c r="H20" s="350"/>
      <c r="I20" s="47"/>
      <c r="J20" s="350"/>
      <c r="K20" s="47"/>
      <c r="L20" s="343"/>
      <c r="M20" s="47"/>
      <c r="N20" s="343"/>
      <c r="O20" s="47"/>
      <c r="P20" s="343"/>
      <c r="Q20" s="349"/>
      <c r="R20" s="331"/>
      <c r="S20" s="333"/>
      <c r="T20" s="337"/>
      <c r="U20" s="339"/>
      <c r="V20" s="339"/>
    </row>
    <row r="21" spans="1:22" ht="15" customHeight="1" thickBot="1">
      <c r="A21" s="344" t="s">
        <v>137</v>
      </c>
      <c r="B21" s="45" t="s">
        <v>88</v>
      </c>
      <c r="C21" s="47"/>
      <c r="D21" s="342"/>
      <c r="E21" s="47"/>
      <c r="F21" s="351"/>
      <c r="G21" s="47"/>
      <c r="H21" s="351"/>
      <c r="I21" s="47"/>
      <c r="J21" s="351"/>
      <c r="K21" s="47"/>
      <c r="L21" s="342"/>
      <c r="M21" s="286" t="s">
        <v>143</v>
      </c>
      <c r="N21" s="342">
        <v>9</v>
      </c>
      <c r="O21" s="61" t="s">
        <v>124</v>
      </c>
      <c r="P21" s="342">
        <v>9</v>
      </c>
      <c r="Q21" s="348">
        <v>16.5</v>
      </c>
      <c r="R21" s="330"/>
      <c r="S21" s="332"/>
      <c r="T21" s="336">
        <v>17</v>
      </c>
      <c r="U21" s="338">
        <v>99</v>
      </c>
      <c r="V21" s="338">
        <f>(R21*T21)+(S21*U21)</f>
        <v>0</v>
      </c>
    </row>
    <row r="22" spans="1:22" ht="15.75" customHeight="1" thickBot="1">
      <c r="A22" s="345"/>
      <c r="B22" s="50" t="s">
        <v>89</v>
      </c>
      <c r="C22" s="47"/>
      <c r="D22" s="350"/>
      <c r="E22" s="47"/>
      <c r="F22" s="350"/>
      <c r="G22" s="47"/>
      <c r="H22" s="350"/>
      <c r="I22" s="47"/>
      <c r="J22" s="350"/>
      <c r="K22" s="47"/>
      <c r="L22" s="343"/>
      <c r="M22" s="61" t="s">
        <v>90</v>
      </c>
      <c r="N22" s="343"/>
      <c r="O22" s="48" t="s">
        <v>90</v>
      </c>
      <c r="P22" s="343"/>
      <c r="Q22" s="349"/>
      <c r="R22" s="331"/>
      <c r="S22" s="333"/>
      <c r="T22" s="337"/>
      <c r="U22" s="339"/>
      <c r="V22" s="339"/>
    </row>
    <row r="23" spans="1:22" ht="15" customHeight="1" thickBot="1">
      <c r="A23" s="344" t="s">
        <v>126</v>
      </c>
      <c r="B23" s="45" t="s">
        <v>88</v>
      </c>
      <c r="C23" s="47"/>
      <c r="D23" s="351"/>
      <c r="E23" s="47" t="s">
        <v>157</v>
      </c>
      <c r="F23" s="342">
        <v>7</v>
      </c>
      <c r="G23" s="48" t="s">
        <v>150</v>
      </c>
      <c r="H23" s="351">
        <v>8</v>
      </c>
      <c r="I23" s="47"/>
      <c r="J23" s="351"/>
      <c r="K23" s="58" t="s">
        <v>104</v>
      </c>
      <c r="L23" s="342">
        <v>8</v>
      </c>
      <c r="M23" s="58" t="s">
        <v>104</v>
      </c>
      <c r="N23" s="342">
        <v>8</v>
      </c>
      <c r="O23" s="58" t="s">
        <v>118</v>
      </c>
      <c r="P23" s="342">
        <v>7</v>
      </c>
      <c r="Q23" s="348">
        <f>(D23+F23+H23+J23+L23+N23+P23)</f>
        <v>38</v>
      </c>
      <c r="R23" s="330">
        <f>IF(Q23&gt;40,40,Q23)</f>
        <v>38</v>
      </c>
      <c r="S23" s="332">
        <f>IF(Q23&gt;40,Q23-40,0)</f>
        <v>0</v>
      </c>
      <c r="T23" s="336">
        <v>20</v>
      </c>
      <c r="U23" s="338">
        <f>T23*1.5</f>
        <v>30</v>
      </c>
      <c r="V23" s="338">
        <f>(R23*T23)+(S23*U23)</f>
        <v>760</v>
      </c>
    </row>
    <row r="24" spans="1:22" ht="15.75" customHeight="1" thickBot="1">
      <c r="A24" s="345"/>
      <c r="B24" s="50" t="s">
        <v>89</v>
      </c>
      <c r="C24" s="47"/>
      <c r="D24" s="343"/>
      <c r="E24" s="46" t="s">
        <v>116</v>
      </c>
      <c r="F24" s="343"/>
      <c r="G24" s="48" t="s">
        <v>90</v>
      </c>
      <c r="H24" s="343"/>
      <c r="I24" s="47"/>
      <c r="J24" s="343"/>
      <c r="K24" s="58" t="s">
        <v>90</v>
      </c>
      <c r="L24" s="343"/>
      <c r="M24" s="58" t="s">
        <v>90</v>
      </c>
      <c r="N24" s="343"/>
      <c r="O24" s="58" t="s">
        <v>90</v>
      </c>
      <c r="P24" s="343"/>
      <c r="Q24" s="349"/>
      <c r="R24" s="331"/>
      <c r="S24" s="333"/>
      <c r="T24" s="337"/>
      <c r="U24" s="339"/>
      <c r="V24" s="339"/>
    </row>
    <row r="25" spans="1:22" ht="15.75" customHeight="1" thickBot="1">
      <c r="A25" s="344"/>
      <c r="B25" s="45" t="s">
        <v>88</v>
      </c>
      <c r="C25" s="47"/>
      <c r="D25" s="411"/>
      <c r="E25" s="47"/>
      <c r="F25" s="342"/>
      <c r="G25" s="47"/>
      <c r="H25" s="342"/>
      <c r="I25" s="47"/>
      <c r="J25" s="342"/>
      <c r="K25" s="47"/>
      <c r="L25" s="342"/>
      <c r="M25" s="47"/>
      <c r="N25" s="342"/>
      <c r="O25" s="47"/>
      <c r="P25" s="342"/>
      <c r="Q25" s="348">
        <f>(D25+F25+H25+J25+L25+N25+P25)</f>
        <v>0</v>
      </c>
      <c r="R25" s="330">
        <f>IF(Q25&gt;40,40,Q25)</f>
        <v>0</v>
      </c>
      <c r="S25" s="332">
        <f>IF(Q25&gt;40,Q25-40,0)</f>
        <v>0</v>
      </c>
      <c r="T25" s="336"/>
      <c r="U25" s="338">
        <f>T25*1.5</f>
        <v>0</v>
      </c>
      <c r="V25" s="338">
        <f>(R25*T25)+(S25*U25)</f>
        <v>0</v>
      </c>
    </row>
    <row r="26" spans="1:22" ht="15.75" customHeight="1" thickBot="1">
      <c r="A26" s="345"/>
      <c r="B26" s="50" t="s">
        <v>89</v>
      </c>
      <c r="C26" s="47"/>
      <c r="D26" s="412"/>
      <c r="E26" s="47"/>
      <c r="F26" s="343"/>
      <c r="G26" s="47"/>
      <c r="H26" s="343"/>
      <c r="I26" s="47"/>
      <c r="J26" s="343"/>
      <c r="K26" s="47"/>
      <c r="L26" s="343"/>
      <c r="M26" s="47"/>
      <c r="N26" s="343"/>
      <c r="O26" s="47"/>
      <c r="P26" s="350"/>
      <c r="Q26" s="349"/>
      <c r="R26" s="331"/>
      <c r="S26" s="333"/>
      <c r="T26" s="337"/>
      <c r="U26" s="339"/>
      <c r="V26" s="339"/>
    </row>
    <row r="27" spans="1:22" ht="15" customHeight="1" thickBot="1">
      <c r="A27" s="344" t="s">
        <v>133</v>
      </c>
      <c r="B27" s="45" t="s">
        <v>88</v>
      </c>
      <c r="C27" s="47"/>
      <c r="D27" s="342"/>
      <c r="E27" s="286" t="s">
        <v>104</v>
      </c>
      <c r="F27" s="342">
        <v>7</v>
      </c>
      <c r="G27" s="286" t="s">
        <v>104</v>
      </c>
      <c r="H27" s="342">
        <v>7</v>
      </c>
      <c r="I27" s="286" t="s">
        <v>104</v>
      </c>
      <c r="J27" s="342">
        <v>7</v>
      </c>
      <c r="K27" s="286" t="s">
        <v>104</v>
      </c>
      <c r="L27" s="342">
        <v>8</v>
      </c>
      <c r="M27" s="47"/>
      <c r="N27" s="342"/>
      <c r="O27" s="322" t="s">
        <v>104</v>
      </c>
      <c r="P27" s="340">
        <v>6</v>
      </c>
      <c r="Q27" s="334">
        <f>D27+F27+H27+J27+L27+N27+P27</f>
        <v>35</v>
      </c>
      <c r="R27" s="330">
        <f>IF(Q27&gt;40,40,Q27)</f>
        <v>35</v>
      </c>
      <c r="S27" s="332">
        <f>IF(Q27&gt;40,Q27-40,0)</f>
        <v>0</v>
      </c>
      <c r="T27" s="336">
        <v>17</v>
      </c>
      <c r="U27" s="338">
        <f>T27*1.5</f>
        <v>25.5</v>
      </c>
      <c r="V27" s="338">
        <f>(R27*T27)+(S27*U27)</f>
        <v>595</v>
      </c>
    </row>
    <row r="28" spans="1:22" ht="15.75" customHeight="1" thickBot="1">
      <c r="A28" s="345"/>
      <c r="B28" s="50" t="s">
        <v>89</v>
      </c>
      <c r="C28" s="47"/>
      <c r="D28" s="343"/>
      <c r="E28" s="61" t="s">
        <v>90</v>
      </c>
      <c r="F28" s="343"/>
      <c r="G28" s="61" t="s">
        <v>90</v>
      </c>
      <c r="H28" s="343"/>
      <c r="I28" s="61" t="s">
        <v>90</v>
      </c>
      <c r="J28" s="343"/>
      <c r="K28" s="61" t="s">
        <v>90</v>
      </c>
      <c r="L28" s="343"/>
      <c r="M28" s="47"/>
      <c r="N28" s="343"/>
      <c r="O28" s="323" t="s">
        <v>90</v>
      </c>
      <c r="P28" s="341"/>
      <c r="Q28" s="335"/>
      <c r="R28" s="331"/>
      <c r="S28" s="333"/>
      <c r="T28" s="337"/>
      <c r="U28" s="339"/>
      <c r="V28" s="339"/>
    </row>
    <row r="29" spans="1:22" ht="15" customHeight="1" thickBot="1">
      <c r="A29" s="344"/>
      <c r="B29" s="45" t="s">
        <v>88</v>
      </c>
      <c r="C29" s="47"/>
      <c r="D29" s="342"/>
      <c r="E29" s="47"/>
      <c r="F29" s="342"/>
      <c r="G29" s="47"/>
      <c r="H29" s="342"/>
      <c r="I29" s="47"/>
      <c r="J29" s="342"/>
      <c r="K29" s="47"/>
      <c r="L29" s="342"/>
      <c r="M29" s="47"/>
      <c r="N29" s="342"/>
      <c r="O29" s="47"/>
      <c r="P29" s="388"/>
      <c r="Q29" s="348">
        <f>(D29+F29+H29+J29+L29+N29+P29)</f>
        <v>0</v>
      </c>
      <c r="R29" s="330">
        <f>IF(Q29&gt;40,40,Q29)</f>
        <v>0</v>
      </c>
      <c r="S29" s="332">
        <f>IF(Q29&gt;40,Q29-40,0)</f>
        <v>0</v>
      </c>
      <c r="T29" s="336">
        <v>0</v>
      </c>
      <c r="U29" s="338">
        <f>T29*1.5</f>
        <v>0</v>
      </c>
      <c r="V29" s="97">
        <f>(R29*T29)+(S29*U29)</f>
        <v>0</v>
      </c>
    </row>
    <row r="30" spans="1:22" ht="15.75" customHeight="1" thickBot="1">
      <c r="A30" s="345"/>
      <c r="B30" s="50" t="s">
        <v>89</v>
      </c>
      <c r="C30" s="47"/>
      <c r="D30" s="343"/>
      <c r="E30" s="47"/>
      <c r="F30" s="343"/>
      <c r="G30" s="47"/>
      <c r="H30" s="343"/>
      <c r="I30" s="47"/>
      <c r="J30" s="343"/>
      <c r="K30" s="47"/>
      <c r="L30" s="343"/>
      <c r="M30" s="47"/>
      <c r="N30" s="343"/>
      <c r="O30" s="47"/>
      <c r="P30" s="343"/>
      <c r="Q30" s="349"/>
      <c r="R30" s="331"/>
      <c r="S30" s="333"/>
      <c r="T30" s="337"/>
      <c r="U30" s="339"/>
      <c r="V30" s="99"/>
    </row>
    <row r="31" spans="1:22" ht="15" customHeight="1" thickBot="1">
      <c r="A31" s="344"/>
      <c r="B31" s="45" t="s">
        <v>88</v>
      </c>
      <c r="C31" s="54"/>
      <c r="D31" s="53"/>
      <c r="E31" s="54"/>
      <c r="F31" s="53"/>
      <c r="G31" s="54"/>
      <c r="H31" s="53"/>
      <c r="I31" s="54"/>
      <c r="J31" s="53"/>
      <c r="K31" s="54"/>
      <c r="L31" s="53"/>
      <c r="M31" s="54"/>
      <c r="N31" s="53"/>
      <c r="O31" s="47"/>
      <c r="P31" s="52"/>
      <c r="Q31" s="334">
        <f>(D31+F31+H31+J31+L31+N31+P31)</f>
        <v>0</v>
      </c>
      <c r="R31" s="330">
        <f>IF(Q31&gt;40,40,Q31)</f>
        <v>0</v>
      </c>
      <c r="S31" s="332">
        <f>IF(Q31&gt;40,Q31-40,0)</f>
        <v>0</v>
      </c>
      <c r="T31" s="336">
        <v>17</v>
      </c>
      <c r="U31" s="338">
        <f>T31*1.5</f>
        <v>25.5</v>
      </c>
      <c r="V31" s="338">
        <f>(R31*T31)+(S31*U31)</f>
        <v>0</v>
      </c>
    </row>
    <row r="32" spans="1:22" ht="15.75" customHeight="1" thickBot="1">
      <c r="A32" s="345"/>
      <c r="B32" s="50" t="s">
        <v>89</v>
      </c>
      <c r="C32" s="54"/>
      <c r="D32" s="56"/>
      <c r="E32" s="54"/>
      <c r="F32" s="56"/>
      <c r="G32" s="54"/>
      <c r="H32" s="56"/>
      <c r="I32" s="54"/>
      <c r="J32" s="56"/>
      <c r="K32" s="54"/>
      <c r="L32" s="56"/>
      <c r="M32" s="54"/>
      <c r="N32" s="56"/>
      <c r="O32" s="47"/>
      <c r="P32" s="55"/>
      <c r="Q32" s="335"/>
      <c r="R32" s="331"/>
      <c r="S32" s="333"/>
      <c r="T32" s="337"/>
      <c r="U32" s="339"/>
      <c r="V32" s="339"/>
    </row>
    <row r="33" spans="1:22" ht="15" customHeight="1" thickBot="1">
      <c r="A33" s="344"/>
      <c r="B33" s="45" t="s">
        <v>88</v>
      </c>
      <c r="C33" s="54"/>
      <c r="D33" s="53"/>
      <c r="E33" s="54"/>
      <c r="F33" s="53"/>
      <c r="G33" s="54"/>
      <c r="H33" s="53"/>
      <c r="I33" s="54"/>
      <c r="J33" s="53"/>
      <c r="K33" s="54"/>
      <c r="L33" s="53"/>
      <c r="M33" s="54"/>
      <c r="N33" s="53"/>
      <c r="O33" s="47"/>
      <c r="P33" s="52"/>
      <c r="Q33" s="348">
        <f>(D33+F33+H33+J33+L33+N33+P33)</f>
        <v>0</v>
      </c>
      <c r="R33" s="330">
        <f>IF(Q33&gt;40,40,Q33)</f>
        <v>0</v>
      </c>
      <c r="S33" s="332">
        <f>IF(Q33&gt;40,Q33-40,0)</f>
        <v>0</v>
      </c>
      <c r="T33" s="336">
        <v>0</v>
      </c>
      <c r="U33" s="338">
        <f>T33*1.5</f>
        <v>0</v>
      </c>
      <c r="V33" s="338">
        <f>(R33*T33)+(S33*U33)</f>
        <v>0</v>
      </c>
    </row>
    <row r="34" spans="1:22" ht="15.75" customHeight="1" thickBot="1">
      <c r="A34" s="345"/>
      <c r="B34" s="50" t="s">
        <v>89</v>
      </c>
      <c r="C34" s="54"/>
      <c r="D34" s="56"/>
      <c r="E34" s="54"/>
      <c r="F34" s="56"/>
      <c r="G34" s="54"/>
      <c r="H34" s="56"/>
      <c r="I34" s="54"/>
      <c r="J34" s="56"/>
      <c r="K34" s="54"/>
      <c r="L34" s="56"/>
      <c r="M34" s="54"/>
      <c r="N34" s="56"/>
      <c r="O34" s="47"/>
      <c r="P34" s="55"/>
      <c r="Q34" s="349"/>
      <c r="R34" s="331"/>
      <c r="S34" s="333"/>
      <c r="T34" s="337"/>
      <c r="U34" s="339"/>
      <c r="V34" s="339"/>
    </row>
    <row r="35" spans="1:22" ht="15" customHeight="1" thickBot="1">
      <c r="A35" s="344"/>
      <c r="B35" s="45" t="s">
        <v>88</v>
      </c>
      <c r="C35" s="54"/>
      <c r="D35" s="53"/>
      <c r="E35" s="54"/>
      <c r="F35" s="53"/>
      <c r="G35" s="54"/>
      <c r="H35" s="386"/>
      <c r="I35" s="54"/>
      <c r="J35" s="386"/>
      <c r="K35" s="54"/>
      <c r="L35" s="53"/>
      <c r="M35" s="54"/>
      <c r="N35" s="53"/>
      <c r="O35" s="47"/>
      <c r="P35" s="52"/>
      <c r="Q35" s="334">
        <f>(D35+F35+H35+J35+L35+N35+P35)</f>
        <v>0</v>
      </c>
      <c r="R35" s="330">
        <f>IF(Q35&gt;40,40,Q35)</f>
        <v>0</v>
      </c>
      <c r="S35" s="332">
        <f>IF(Q35&gt;40,Q35-40,0)</f>
        <v>0</v>
      </c>
      <c r="T35" s="336">
        <v>0</v>
      </c>
      <c r="U35" s="338">
        <f>T35*1.5</f>
        <v>0</v>
      </c>
      <c r="V35" s="338">
        <f>(R35*T35)+(S35*U35)</f>
        <v>0</v>
      </c>
    </row>
    <row r="36" spans="1:22" ht="15.75" customHeight="1" thickBot="1">
      <c r="A36" s="345"/>
      <c r="B36" s="50" t="s">
        <v>89</v>
      </c>
      <c r="C36" s="54"/>
      <c r="D36" s="56"/>
      <c r="E36" s="54"/>
      <c r="F36" s="56"/>
      <c r="G36" s="54"/>
      <c r="H36" s="387"/>
      <c r="I36" s="54"/>
      <c r="J36" s="387"/>
      <c r="K36" s="54"/>
      <c r="L36" s="56"/>
      <c r="M36" s="54"/>
      <c r="N36" s="56"/>
      <c r="O36" s="47"/>
      <c r="P36" s="55"/>
      <c r="Q36" s="335"/>
      <c r="R36" s="331"/>
      <c r="S36" s="333"/>
      <c r="T36" s="337"/>
      <c r="U36" s="339"/>
      <c r="V36" s="339"/>
    </row>
    <row r="37" spans="1:22" ht="15" customHeight="1" thickBot="1">
      <c r="A37" s="344"/>
      <c r="B37" s="45" t="s">
        <v>88</v>
      </c>
      <c r="C37" s="54"/>
      <c r="D37" s="381"/>
      <c r="E37" s="54"/>
      <c r="F37" s="53"/>
      <c r="G37" s="54"/>
      <c r="H37" s="53"/>
      <c r="I37" s="54"/>
      <c r="J37" s="53"/>
      <c r="K37" s="54"/>
      <c r="L37" s="381"/>
      <c r="M37" s="54"/>
      <c r="N37" s="381"/>
      <c r="O37" s="47"/>
      <c r="P37" s="53"/>
      <c r="Q37" s="334">
        <f>(D37+F37+H37+J37+L37+N37+P37)</f>
        <v>0</v>
      </c>
      <c r="R37" s="330">
        <f>IF(Q37&gt;40,40,Q37)</f>
        <v>0</v>
      </c>
      <c r="S37" s="332">
        <f>IF(Q37&gt;40,Q37-40,0)</f>
        <v>0</v>
      </c>
      <c r="T37" s="336">
        <v>0</v>
      </c>
      <c r="U37" s="338">
        <f>T37*1.5</f>
        <v>0</v>
      </c>
      <c r="V37" s="338">
        <f>(R37*T37)+(S37*U37)</f>
        <v>0</v>
      </c>
    </row>
    <row r="38" spans="1:22" ht="15.75" customHeight="1" thickBot="1">
      <c r="A38" s="345"/>
      <c r="B38" s="50" t="s">
        <v>89</v>
      </c>
      <c r="C38" s="54"/>
      <c r="D38" s="382"/>
      <c r="E38" s="54"/>
      <c r="F38" s="56"/>
      <c r="G38" s="54"/>
      <c r="H38" s="56"/>
      <c r="I38" s="54"/>
      <c r="J38" s="56"/>
      <c r="K38" s="54"/>
      <c r="L38" s="382"/>
      <c r="M38" s="54"/>
      <c r="N38" s="382"/>
      <c r="O38" s="47"/>
      <c r="P38" s="56"/>
      <c r="Q38" s="335"/>
      <c r="R38" s="331"/>
      <c r="S38" s="333"/>
      <c r="T38" s="337"/>
      <c r="U38" s="339"/>
      <c r="V38" s="339"/>
    </row>
    <row r="39" spans="1:22" ht="15" customHeight="1" thickBot="1">
      <c r="A39" s="344"/>
      <c r="B39" s="45" t="s">
        <v>88</v>
      </c>
      <c r="C39" s="62"/>
      <c r="D39" s="381"/>
      <c r="E39" s="54"/>
      <c r="F39" s="381"/>
      <c r="G39" s="54"/>
      <c r="H39" s="381"/>
      <c r="I39" s="54"/>
      <c r="J39" s="381"/>
      <c r="K39" s="54"/>
      <c r="L39" s="381"/>
      <c r="M39" s="54"/>
      <c r="N39" s="381"/>
      <c r="O39" s="47"/>
      <c r="P39" s="383"/>
      <c r="Q39" s="334">
        <f>(D39+F39+H39+J39+L39+N39+P39)</f>
        <v>0</v>
      </c>
      <c r="R39" s="330">
        <f>IF(Q39&gt;40,40,Q39)</f>
        <v>0</v>
      </c>
      <c r="S39" s="332">
        <f>IF(Q39&gt;40,Q39-40,0)</f>
        <v>0</v>
      </c>
      <c r="T39" s="385">
        <v>0</v>
      </c>
      <c r="U39" s="365">
        <f>T39*1.5</f>
        <v>0</v>
      </c>
      <c r="V39" s="338">
        <f>(R39*T39)+(S39*U39)</f>
        <v>0</v>
      </c>
    </row>
    <row r="40" spans="1:22" ht="15.75" customHeight="1" thickBot="1">
      <c r="A40" s="345"/>
      <c r="B40" s="50" t="s">
        <v>89</v>
      </c>
      <c r="C40" s="62"/>
      <c r="D40" s="382"/>
      <c r="E40" s="54"/>
      <c r="F40" s="382"/>
      <c r="G40" s="54"/>
      <c r="H40" s="382"/>
      <c r="I40" s="54"/>
      <c r="J40" s="382"/>
      <c r="K40" s="54"/>
      <c r="L40" s="382"/>
      <c r="M40" s="54"/>
      <c r="N40" s="382"/>
      <c r="O40" s="47"/>
      <c r="P40" s="384"/>
      <c r="Q40" s="335"/>
      <c r="R40" s="331"/>
      <c r="S40" s="333"/>
      <c r="T40" s="385"/>
      <c r="U40" s="365"/>
      <c r="V40" s="339"/>
    </row>
    <row r="41" spans="1:22" ht="15" customHeight="1" thickBot="1">
      <c r="A41" s="344"/>
      <c r="B41" s="45" t="s">
        <v>88</v>
      </c>
      <c r="C41" s="62"/>
      <c r="D41" s="381"/>
      <c r="E41" s="54"/>
      <c r="F41" s="381"/>
      <c r="G41" s="54"/>
      <c r="H41" s="381"/>
      <c r="I41" s="54"/>
      <c r="J41" s="381"/>
      <c r="K41" s="54"/>
      <c r="L41" s="381"/>
      <c r="M41" s="54"/>
      <c r="N41" s="381"/>
      <c r="O41" s="47"/>
      <c r="P41" s="383"/>
      <c r="Q41" s="334">
        <f>(D41+F41+H41+J41+L41+N41+P41)</f>
        <v>0</v>
      </c>
      <c r="R41" s="330">
        <f>IF(Q41&gt;40,40,Q41)</f>
        <v>0</v>
      </c>
      <c r="S41" s="332">
        <f>IF(Q41&gt;40,Q41-40,0)</f>
        <v>0</v>
      </c>
      <c r="T41" s="336">
        <v>0</v>
      </c>
      <c r="U41" s="365">
        <f>T41*1.5</f>
        <v>0</v>
      </c>
      <c r="V41" s="338">
        <f>(R41*T41)+(S41*U41)</f>
        <v>0</v>
      </c>
    </row>
    <row r="42" spans="1:22" ht="15.75" customHeight="1" thickBot="1">
      <c r="A42" s="345"/>
      <c r="B42" s="50" t="s">
        <v>89</v>
      </c>
      <c r="C42" s="62"/>
      <c r="D42" s="382"/>
      <c r="E42" s="54"/>
      <c r="F42" s="382"/>
      <c r="G42" s="54"/>
      <c r="H42" s="382"/>
      <c r="I42" s="54"/>
      <c r="J42" s="382"/>
      <c r="K42" s="54"/>
      <c r="L42" s="382"/>
      <c r="M42" s="54"/>
      <c r="N42" s="382"/>
      <c r="O42" s="47"/>
      <c r="P42" s="384"/>
      <c r="Q42" s="335"/>
      <c r="R42" s="331"/>
      <c r="S42" s="333"/>
      <c r="T42" s="337"/>
      <c r="U42" s="365"/>
      <c r="V42" s="339"/>
    </row>
    <row r="43" spans="1:22">
      <c r="A43" s="63"/>
      <c r="B43" s="63"/>
      <c r="C43" s="372">
        <f>SUM(D7:D43)</f>
        <v>0</v>
      </c>
      <c r="D43" s="373"/>
      <c r="E43" s="372">
        <f>SUM(F7:F43)</f>
        <v>34</v>
      </c>
      <c r="F43" s="373"/>
      <c r="G43" s="372">
        <f>SUM(H7:H42)</f>
        <v>29</v>
      </c>
      <c r="H43" s="373"/>
      <c r="I43" s="372">
        <f>SUM(J7:J42)</f>
        <v>34</v>
      </c>
      <c r="J43" s="373"/>
      <c r="K43" s="372">
        <f>SUM(L7:L42)</f>
        <v>32</v>
      </c>
      <c r="L43" s="373"/>
      <c r="M43" s="372">
        <f>SUM(N7:N42)</f>
        <v>33</v>
      </c>
      <c r="N43" s="373"/>
      <c r="O43" s="376">
        <f>SUM(P7:P42)</f>
        <v>43</v>
      </c>
      <c r="P43" s="373"/>
      <c r="Q43" s="379">
        <f>SUM(Q5:Q42)</f>
        <v>203.5</v>
      </c>
      <c r="R43" s="359">
        <f>SUM(R3:R42)</f>
        <v>183</v>
      </c>
      <c r="S43" s="361">
        <f>SUM(S3:S42)</f>
        <v>4</v>
      </c>
      <c r="T43" s="363"/>
      <c r="U43" s="356"/>
      <c r="V43" s="358">
        <f>SUM(V5:V42)</f>
        <v>3723</v>
      </c>
    </row>
    <row r="44" spans="1:22" ht="15" thickBot="1">
      <c r="A44" s="63"/>
      <c r="B44" s="63"/>
      <c r="C44" s="374"/>
      <c r="D44" s="375"/>
      <c r="E44" s="374"/>
      <c r="F44" s="375"/>
      <c r="G44" s="374"/>
      <c r="H44" s="375"/>
      <c r="I44" s="374"/>
      <c r="J44" s="375"/>
      <c r="K44" s="374"/>
      <c r="L44" s="375"/>
      <c r="M44" s="374"/>
      <c r="N44" s="375"/>
      <c r="O44" s="377"/>
      <c r="P44" s="378"/>
      <c r="Q44" s="380"/>
      <c r="R44" s="360"/>
      <c r="S44" s="362"/>
      <c r="T44" s="364"/>
      <c r="U44" s="357"/>
      <c r="V44" s="358"/>
    </row>
    <row r="45" spans="1:22">
      <c r="A45" s="64"/>
      <c r="B45" s="65"/>
      <c r="C45" s="366">
        <f>C43*A51</f>
        <v>0</v>
      </c>
      <c r="D45" s="367"/>
      <c r="E45" s="370">
        <f>E43*A51</f>
        <v>622.02457002457004</v>
      </c>
      <c r="F45" s="367"/>
      <c r="G45" s="370">
        <f>G43*A51</f>
        <v>530.5503685503686</v>
      </c>
      <c r="H45" s="367"/>
      <c r="I45" s="370">
        <f>I43*A51</f>
        <v>622.02457002457004</v>
      </c>
      <c r="J45" s="367"/>
      <c r="K45" s="370">
        <f>K43*A51</f>
        <v>585.43488943488944</v>
      </c>
      <c r="L45" s="367"/>
      <c r="M45" s="370">
        <f>M43*A51</f>
        <v>603.72972972972968</v>
      </c>
      <c r="N45" s="367"/>
      <c r="O45" s="370">
        <f>O43*A51</f>
        <v>786.67813267813267</v>
      </c>
      <c r="P45" s="367"/>
      <c r="Q45" s="371">
        <f>C45+E45+G45+I45+K45+M45+O45</f>
        <v>3750.4422604422607</v>
      </c>
      <c r="R45" s="66"/>
      <c r="S45" s="65"/>
      <c r="T45" s="67"/>
      <c r="U45" s="65"/>
      <c r="V45" s="65"/>
    </row>
    <row r="46" spans="1:22" ht="15" thickBot="1">
      <c r="A46" s="64"/>
      <c r="B46" s="65"/>
      <c r="C46" s="368"/>
      <c r="D46" s="369"/>
      <c r="E46" s="368"/>
      <c r="F46" s="369"/>
      <c r="G46" s="368"/>
      <c r="H46" s="369"/>
      <c r="I46" s="368"/>
      <c r="J46" s="369"/>
      <c r="K46" s="368"/>
      <c r="L46" s="369"/>
      <c r="M46" s="368"/>
      <c r="N46" s="369"/>
      <c r="O46" s="368"/>
      <c r="P46" s="369"/>
      <c r="Q46" s="371"/>
      <c r="R46" s="66"/>
      <c r="S46" s="65"/>
      <c r="T46" s="65"/>
      <c r="U46" s="65"/>
      <c r="V46" s="65"/>
    </row>
    <row r="47" spans="1:22" ht="15" thickBot="1">
      <c r="A47" s="65"/>
      <c r="B47" s="65"/>
      <c r="C47" s="68"/>
      <c r="D47" s="69"/>
      <c r="E47" s="68"/>
      <c r="F47" s="69"/>
      <c r="G47" s="70"/>
      <c r="H47" s="71"/>
      <c r="I47" s="68"/>
      <c r="J47" s="69"/>
      <c r="K47" s="68"/>
      <c r="L47" s="69"/>
      <c r="M47" s="68"/>
      <c r="N47" s="69"/>
      <c r="O47" s="68"/>
      <c r="P47" s="69"/>
      <c r="Q47" s="72"/>
      <c r="R47" s="73"/>
      <c r="S47" s="64"/>
      <c r="T47" s="65"/>
      <c r="U47" s="65"/>
      <c r="V47" s="65"/>
    </row>
    <row r="48" spans="1:22" ht="15" thickBot="1">
      <c r="A48" s="74" t="s">
        <v>98</v>
      </c>
      <c r="B48" s="74"/>
      <c r="C48" s="68"/>
      <c r="D48" s="69"/>
      <c r="E48" s="68"/>
      <c r="F48" s="69"/>
      <c r="G48" s="68"/>
      <c r="H48" s="69"/>
      <c r="I48" s="68"/>
      <c r="J48" s="69"/>
      <c r="K48" s="75">
        <v>12300</v>
      </c>
      <c r="L48" s="352"/>
      <c r="M48" s="76">
        <v>0.1</v>
      </c>
      <c r="N48" s="352"/>
      <c r="O48" s="77">
        <f>(K48*M48)</f>
        <v>1230</v>
      </c>
      <c r="P48" s="352"/>
      <c r="Q48" s="78">
        <f>O48/A51</f>
        <v>67.232070910556004</v>
      </c>
      <c r="S48" s="355" t="s">
        <v>37</v>
      </c>
      <c r="T48" s="355"/>
      <c r="U48" s="65"/>
      <c r="V48" s="65"/>
    </row>
    <row r="49" spans="1:22" ht="15" thickBot="1">
      <c r="A49" s="79">
        <f>AVERAGE(T11:T42)</f>
        <v>10.857142857142858</v>
      </c>
      <c r="B49" s="74"/>
      <c r="C49" s="68"/>
      <c r="D49" s="69"/>
      <c r="E49" s="68"/>
      <c r="F49" s="69"/>
      <c r="G49" s="68"/>
      <c r="H49" s="69"/>
      <c r="I49" s="68"/>
      <c r="J49" s="69"/>
      <c r="K49" s="80">
        <v>1497</v>
      </c>
      <c r="L49" s="353"/>
      <c r="M49" s="81">
        <v>0.1</v>
      </c>
      <c r="N49" s="353"/>
      <c r="O49" s="82">
        <f>(K48*M49)</f>
        <v>1230</v>
      </c>
      <c r="P49" s="353"/>
      <c r="Q49" s="83">
        <f>O49/A51</f>
        <v>67.232070910556004</v>
      </c>
      <c r="S49" s="355"/>
      <c r="T49" s="355"/>
      <c r="U49" s="65"/>
      <c r="V49" s="65"/>
    </row>
    <row r="50" spans="1:22" ht="15" thickBot="1">
      <c r="A50" s="74" t="s">
        <v>99</v>
      </c>
      <c r="B50" s="74"/>
      <c r="C50" s="68"/>
      <c r="D50" s="69"/>
      <c r="E50" s="68"/>
      <c r="F50" s="69"/>
      <c r="G50" s="68" t="s">
        <v>37</v>
      </c>
      <c r="H50" s="69"/>
      <c r="I50" s="68"/>
      <c r="J50" s="69"/>
      <c r="K50" s="84">
        <f>(Q45/K48)</f>
        <v>0.30491400491400494</v>
      </c>
      <c r="L50" s="354"/>
      <c r="M50" s="85">
        <v>0.1</v>
      </c>
      <c r="N50" s="354"/>
      <c r="O50" s="86">
        <f>(K48*M50)</f>
        <v>1230</v>
      </c>
      <c r="P50" s="354"/>
      <c r="Q50" s="87">
        <f>O50/A51</f>
        <v>67.232070910556004</v>
      </c>
      <c r="S50" s="65"/>
      <c r="T50" s="65"/>
      <c r="U50" s="65"/>
      <c r="V50" s="65"/>
    </row>
    <row r="51" spans="1:22">
      <c r="A51" s="79">
        <f>V43/Q43</f>
        <v>18.294840294840295</v>
      </c>
      <c r="B51" s="74"/>
      <c r="C51" s="68"/>
      <c r="D51" s="69"/>
      <c r="E51" s="68"/>
      <c r="F51" s="69"/>
      <c r="G51" s="68"/>
      <c r="H51" s="69"/>
      <c r="I51" s="68"/>
      <c r="J51" s="69"/>
      <c r="K51" s="68"/>
      <c r="L51" s="69"/>
      <c r="M51" s="68"/>
      <c r="N51" s="69"/>
      <c r="O51" s="68"/>
      <c r="P51" s="69"/>
      <c r="Q51" s="88"/>
      <c r="S51" s="65"/>
      <c r="T51" s="65"/>
      <c r="U51" s="65"/>
      <c r="V51" s="65"/>
    </row>
    <row r="52" spans="1:22">
      <c r="A52" s="65"/>
      <c r="B52" s="65"/>
      <c r="C52" s="68"/>
      <c r="D52" s="69"/>
      <c r="E52" s="68"/>
      <c r="F52" s="69"/>
      <c r="G52" s="68"/>
      <c r="H52" s="69"/>
      <c r="I52" s="68"/>
      <c r="J52" s="69"/>
      <c r="K52" s="68"/>
      <c r="L52" s="69"/>
      <c r="M52" s="68"/>
      <c r="N52" s="69"/>
      <c r="O52" s="68"/>
      <c r="P52" s="89"/>
      <c r="Q52" s="90"/>
      <c r="S52" s="65"/>
      <c r="T52" s="65"/>
      <c r="U52" s="65"/>
      <c r="V52" s="65"/>
    </row>
  </sheetData>
  <mergeCells count="273">
    <mergeCell ref="F27:F28"/>
    <mergeCell ref="D27:D28"/>
    <mergeCell ref="J25:J26"/>
    <mergeCell ref="H25:H26"/>
    <mergeCell ref="F23:F24"/>
    <mergeCell ref="F25:F26"/>
    <mergeCell ref="P25:P26"/>
    <mergeCell ref="N25:N26"/>
    <mergeCell ref="L25:L26"/>
    <mergeCell ref="J27:J28"/>
    <mergeCell ref="H27:H28"/>
    <mergeCell ref="D23:D24"/>
    <mergeCell ref="H23:H24"/>
    <mergeCell ref="J23:J24"/>
    <mergeCell ref="L23:L24"/>
    <mergeCell ref="N23:N24"/>
    <mergeCell ref="P23:P24"/>
    <mergeCell ref="D25:D26"/>
    <mergeCell ref="D21:D22"/>
    <mergeCell ref="F21:F22"/>
    <mergeCell ref="H21:H22"/>
    <mergeCell ref="J21:J22"/>
    <mergeCell ref="L21:L22"/>
    <mergeCell ref="N21:N22"/>
    <mergeCell ref="D17:D18"/>
    <mergeCell ref="F17:F18"/>
    <mergeCell ref="H17:H18"/>
    <mergeCell ref="J17:J18"/>
    <mergeCell ref="L17:L18"/>
    <mergeCell ref="N17:N18"/>
    <mergeCell ref="H15:H16"/>
    <mergeCell ref="D15:D16"/>
    <mergeCell ref="F15:F16"/>
    <mergeCell ref="F13:F14"/>
    <mergeCell ref="H13:H14"/>
    <mergeCell ref="J13:J14"/>
    <mergeCell ref="L13:L14"/>
    <mergeCell ref="N13:N14"/>
    <mergeCell ref="P13:P14"/>
    <mergeCell ref="J15:J16"/>
    <mergeCell ref="L15:L16"/>
    <mergeCell ref="N15:N16"/>
    <mergeCell ref="P15:P16"/>
    <mergeCell ref="X2:AF2"/>
    <mergeCell ref="Q3:Q4"/>
    <mergeCell ref="B3:B4"/>
    <mergeCell ref="R3:R4"/>
    <mergeCell ref="S3:S4"/>
    <mergeCell ref="T3:T4"/>
    <mergeCell ref="U3:U4"/>
    <mergeCell ref="V3:V4"/>
    <mergeCell ref="M3:N3"/>
    <mergeCell ref="O3:P3"/>
    <mergeCell ref="S5:S6"/>
    <mergeCell ref="T7:T8"/>
    <mergeCell ref="U7:U8"/>
    <mergeCell ref="Q9:Q10"/>
    <mergeCell ref="C3:D3"/>
    <mergeCell ref="E3:F3"/>
    <mergeCell ref="G3:H3"/>
    <mergeCell ref="I3:J3"/>
    <mergeCell ref="K3:L3"/>
    <mergeCell ref="P9:P10"/>
    <mergeCell ref="N9:N10"/>
    <mergeCell ref="L9:L10"/>
    <mergeCell ref="J9:J10"/>
    <mergeCell ref="H9:H10"/>
    <mergeCell ref="F9:F10"/>
    <mergeCell ref="D9:D10"/>
    <mergeCell ref="V15:V16"/>
    <mergeCell ref="Q13:Q14"/>
    <mergeCell ref="R13:R14"/>
    <mergeCell ref="S13:S14"/>
    <mergeCell ref="T13:T14"/>
    <mergeCell ref="V7:V8"/>
    <mergeCell ref="C4:D4"/>
    <mergeCell ref="E4:F4"/>
    <mergeCell ref="G4:H4"/>
    <mergeCell ref="I4:J4"/>
    <mergeCell ref="K4:L4"/>
    <mergeCell ref="M4:N4"/>
    <mergeCell ref="O4:P4"/>
    <mergeCell ref="R9:R10"/>
    <mergeCell ref="S9:S10"/>
    <mergeCell ref="T9:T10"/>
    <mergeCell ref="U9:U10"/>
    <mergeCell ref="V9:V10"/>
    <mergeCell ref="V5:V6"/>
    <mergeCell ref="Q7:Q8"/>
    <mergeCell ref="R7:R8"/>
    <mergeCell ref="S7:S8"/>
    <mergeCell ref="Q5:Q6"/>
    <mergeCell ref="R5:R6"/>
    <mergeCell ref="L29:L30"/>
    <mergeCell ref="N29:N30"/>
    <mergeCell ref="V23:V24"/>
    <mergeCell ref="Q25:Q26"/>
    <mergeCell ref="R25:R26"/>
    <mergeCell ref="S25:S26"/>
    <mergeCell ref="T25:T26"/>
    <mergeCell ref="U25:U26"/>
    <mergeCell ref="U21:U22"/>
    <mergeCell ref="Q23:Q24"/>
    <mergeCell ref="R23:R24"/>
    <mergeCell ref="S23:S24"/>
    <mergeCell ref="T23:T24"/>
    <mergeCell ref="U23:U24"/>
    <mergeCell ref="Q21:Q22"/>
    <mergeCell ref="R21:R22"/>
    <mergeCell ref="S21:S22"/>
    <mergeCell ref="T21:T22"/>
    <mergeCell ref="V25:V26"/>
    <mergeCell ref="V27:V28"/>
    <mergeCell ref="L27:L28"/>
    <mergeCell ref="P21:P22"/>
    <mergeCell ref="V31:V32"/>
    <mergeCell ref="A33:A34"/>
    <mergeCell ref="Q33:Q34"/>
    <mergeCell ref="R33:R34"/>
    <mergeCell ref="S33:S34"/>
    <mergeCell ref="T33:T34"/>
    <mergeCell ref="U33:U34"/>
    <mergeCell ref="V33:V34"/>
    <mergeCell ref="A31:A32"/>
    <mergeCell ref="Q31:Q32"/>
    <mergeCell ref="R31:R32"/>
    <mergeCell ref="S31:S32"/>
    <mergeCell ref="T31:T32"/>
    <mergeCell ref="U31:U32"/>
    <mergeCell ref="A29:A30"/>
    <mergeCell ref="Q29:Q30"/>
    <mergeCell ref="R29:R30"/>
    <mergeCell ref="S29:S30"/>
    <mergeCell ref="T29:T30"/>
    <mergeCell ref="U29:U30"/>
    <mergeCell ref="A37:A38"/>
    <mergeCell ref="D37:D38"/>
    <mergeCell ref="L37:L38"/>
    <mergeCell ref="N37:N38"/>
    <mergeCell ref="Q37:Q38"/>
    <mergeCell ref="R37:R38"/>
    <mergeCell ref="S37:S38"/>
    <mergeCell ref="A35:A36"/>
    <mergeCell ref="H35:H36"/>
    <mergeCell ref="J35:J36"/>
    <mergeCell ref="Q35:Q36"/>
    <mergeCell ref="R35:R36"/>
    <mergeCell ref="S35:S36"/>
    <mergeCell ref="D29:D30"/>
    <mergeCell ref="F29:F30"/>
    <mergeCell ref="H29:H30"/>
    <mergeCell ref="P29:P30"/>
    <mergeCell ref="J29:J30"/>
    <mergeCell ref="A39:A40"/>
    <mergeCell ref="D39:D40"/>
    <mergeCell ref="F39:F40"/>
    <mergeCell ref="H39:H40"/>
    <mergeCell ref="J39:J40"/>
    <mergeCell ref="L39:L40"/>
    <mergeCell ref="N39:N40"/>
    <mergeCell ref="V39:V40"/>
    <mergeCell ref="A41:A42"/>
    <mergeCell ref="D41:D42"/>
    <mergeCell ref="F41:F42"/>
    <mergeCell ref="H41:H42"/>
    <mergeCell ref="J41:J42"/>
    <mergeCell ref="L41:L42"/>
    <mergeCell ref="N41:N42"/>
    <mergeCell ref="P41:P42"/>
    <mergeCell ref="Q41:Q42"/>
    <mergeCell ref="P39:P40"/>
    <mergeCell ref="Q39:Q40"/>
    <mergeCell ref="R39:R40"/>
    <mergeCell ref="S39:S40"/>
    <mergeCell ref="T39:T40"/>
    <mergeCell ref="U39:U40"/>
    <mergeCell ref="R41:R42"/>
    <mergeCell ref="C45:D46"/>
    <mergeCell ref="E45:F46"/>
    <mergeCell ref="G45:H46"/>
    <mergeCell ref="I45:J46"/>
    <mergeCell ref="K45:L46"/>
    <mergeCell ref="M45:N46"/>
    <mergeCell ref="O45:P46"/>
    <mergeCell ref="Q45:Q46"/>
    <mergeCell ref="M43:N44"/>
    <mergeCell ref="O43:P44"/>
    <mergeCell ref="Q43:Q44"/>
    <mergeCell ref="C43:D44"/>
    <mergeCell ref="E43:F44"/>
    <mergeCell ref="G43:H44"/>
    <mergeCell ref="I43:J44"/>
    <mergeCell ref="K43:L44"/>
    <mergeCell ref="S41:S42"/>
    <mergeCell ref="T41:T42"/>
    <mergeCell ref="U41:U42"/>
    <mergeCell ref="V41:V42"/>
    <mergeCell ref="T35:T36"/>
    <mergeCell ref="U35:U36"/>
    <mergeCell ref="V35:V36"/>
    <mergeCell ref="T37:T38"/>
    <mergeCell ref="U37:U38"/>
    <mergeCell ref="V37:V38"/>
    <mergeCell ref="L48:L50"/>
    <mergeCell ref="N48:N50"/>
    <mergeCell ref="P48:P50"/>
    <mergeCell ref="S48:T48"/>
    <mergeCell ref="S49:T49"/>
    <mergeCell ref="U43:U44"/>
    <mergeCell ref="V43:V44"/>
    <mergeCell ref="R43:R44"/>
    <mergeCell ref="S43:S44"/>
    <mergeCell ref="T43:T44"/>
    <mergeCell ref="A7:A8"/>
    <mergeCell ref="A27:A28"/>
    <mergeCell ref="A25:A26"/>
    <mergeCell ref="V19:V20"/>
    <mergeCell ref="V21:V22"/>
    <mergeCell ref="U13:U14"/>
    <mergeCell ref="V13:V14"/>
    <mergeCell ref="Q11:Q12"/>
    <mergeCell ref="R11:R12"/>
    <mergeCell ref="S11:S12"/>
    <mergeCell ref="T11:T12"/>
    <mergeCell ref="U11:U12"/>
    <mergeCell ref="V11:V12"/>
    <mergeCell ref="T17:T18"/>
    <mergeCell ref="U17:U18"/>
    <mergeCell ref="V17:V18"/>
    <mergeCell ref="Q17:Q18"/>
    <mergeCell ref="R17:R18"/>
    <mergeCell ref="S17:S18"/>
    <mergeCell ref="Q19:Q20"/>
    <mergeCell ref="R19:R20"/>
    <mergeCell ref="S19:S20"/>
    <mergeCell ref="T19:T20"/>
    <mergeCell ref="U19:U20"/>
    <mergeCell ref="A23:A24"/>
    <mergeCell ref="A11:A12"/>
    <mergeCell ref="A13:A14"/>
    <mergeCell ref="A17:A18"/>
    <mergeCell ref="A19:A20"/>
    <mergeCell ref="A21:A22"/>
    <mergeCell ref="A15:A16"/>
    <mergeCell ref="A9:A10"/>
    <mergeCell ref="Q15:Q16"/>
    <mergeCell ref="P19:P20"/>
    <mergeCell ref="N19:N20"/>
    <mergeCell ref="L19:L20"/>
    <mergeCell ref="J19:J20"/>
    <mergeCell ref="H19:H20"/>
    <mergeCell ref="F19:F20"/>
    <mergeCell ref="D19:D20"/>
    <mergeCell ref="D11:D12"/>
    <mergeCell ref="F11:F12"/>
    <mergeCell ref="H11:H12"/>
    <mergeCell ref="L11:L12"/>
    <mergeCell ref="J11:J12"/>
    <mergeCell ref="N11:N12"/>
    <mergeCell ref="P11:P12"/>
    <mergeCell ref="D13:D14"/>
    <mergeCell ref="R15:R16"/>
    <mergeCell ref="S15:S16"/>
    <mergeCell ref="Q27:Q28"/>
    <mergeCell ref="R27:R28"/>
    <mergeCell ref="S27:S28"/>
    <mergeCell ref="T27:T28"/>
    <mergeCell ref="U27:U28"/>
    <mergeCell ref="P27:P28"/>
    <mergeCell ref="N27:N28"/>
    <mergeCell ref="T15:T16"/>
    <mergeCell ref="U15:U16"/>
    <mergeCell ref="P17:P18"/>
  </mergeCells>
  <conditionalFormatting sqref="A5:A6">
    <cfRule type="cellIs" dxfId="2" priority="2" stopIfTrue="1" operator="equal">
      <formula>0</formula>
    </cfRule>
  </conditionalFormatting>
  <conditionalFormatting sqref="B3:B4 D5 H5 J5 N5 P5">
    <cfRule type="cellIs" dxfId="1" priority="1" stopIfTrue="1" operator="equal">
      <formula>0</formula>
    </cfRule>
  </conditionalFormatting>
  <conditionalFormatting sqref="Q3:S4 Q5 R5:S6 Q7:S10 Q9:Q35 R11:R13 S11:S14 R15:S16 Q17:S18 R19 S19:S22 R21 R23:S24 S24:S30 R25 R27 Q29:R29 Q31:S32 R33:S34 Q35:S44">
    <cfRule type="cellIs" dxfId="0" priority="95" stopIfTrue="1" operator="equal">
      <formula>0</formula>
    </cfRule>
  </conditionalFormatting>
  <pageMargins left="0.7" right="0.7" top="0.75" bottom="0.75" header="0.3" footer="0.3"/>
  <pageSetup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79"/>
  <sheetViews>
    <sheetView tabSelected="1" topLeftCell="U1" zoomScale="81" zoomScaleNormal="70" workbookViewId="0">
      <selection activeCell="X12" sqref="X12"/>
    </sheetView>
  </sheetViews>
  <sheetFormatPr defaultColWidth="9.1796875" defaultRowHeight="13.5" customHeight="1"/>
  <cols>
    <col min="1" max="1" width="18.453125" style="127" bestFit="1" customWidth="1"/>
    <col min="2" max="2" width="4.54296875" style="128" customWidth="1"/>
    <col min="3" max="3" width="15.54296875" style="11" customWidth="1"/>
    <col min="4" max="4" width="4.54296875" style="11" customWidth="1"/>
    <col min="5" max="5" width="15.54296875" style="11" customWidth="1"/>
    <col min="6" max="6" width="4.54296875" style="11" customWidth="1"/>
    <col min="7" max="7" width="15.54296875" style="11" customWidth="1"/>
    <col min="8" max="8" width="4.54296875" style="129" customWidth="1"/>
    <col min="9" max="9" width="15.54296875" style="11" customWidth="1"/>
    <col min="10" max="10" width="4.54296875" style="11" customWidth="1"/>
    <col min="11" max="11" width="15.54296875" style="11" customWidth="1"/>
    <col min="12" max="12" width="4.54296875" style="129" customWidth="1"/>
    <col min="13" max="13" width="15.54296875" style="11" customWidth="1"/>
    <col min="14" max="14" width="4.54296875" style="11" customWidth="1"/>
    <col min="15" max="15" width="15.54296875" style="11" customWidth="1"/>
    <col min="16" max="16" width="4.54296875" style="11" customWidth="1"/>
    <col min="17" max="18" width="6.54296875" style="11" customWidth="1"/>
    <col min="19" max="19" width="15.54296875" style="11" customWidth="1"/>
    <col min="20" max="21" width="9.1796875" style="11"/>
    <col min="22" max="22" width="35.54296875" style="11" customWidth="1"/>
    <col min="23" max="30" width="20.54296875" style="11" customWidth="1"/>
    <col min="31" max="16384" width="9.1796875" style="11"/>
  </cols>
  <sheetData>
    <row r="1" spans="1:30" ht="17"/>
    <row r="4" spans="1:30" ht="17.5" thickBot="1"/>
    <row r="5" spans="1:30" ht="32.25" customHeight="1" thickTop="1">
      <c r="A5" s="130"/>
      <c r="B5" s="435" t="s">
        <v>37</v>
      </c>
      <c r="C5" s="437" t="s">
        <v>38</v>
      </c>
      <c r="D5" s="439"/>
      <c r="E5" s="437" t="s">
        <v>39</v>
      </c>
      <c r="F5" s="439"/>
      <c r="G5" s="437" t="s">
        <v>40</v>
      </c>
      <c r="H5" s="439"/>
      <c r="I5" s="437" t="s">
        <v>41</v>
      </c>
      <c r="J5" s="439"/>
      <c r="K5" s="437" t="s">
        <v>42</v>
      </c>
      <c r="L5" s="439"/>
      <c r="M5" s="437" t="s">
        <v>43</v>
      </c>
      <c r="N5" s="439"/>
      <c r="O5" s="437" t="s">
        <v>44</v>
      </c>
      <c r="P5" s="442"/>
      <c r="Q5" s="444" t="s">
        <v>45</v>
      </c>
      <c r="R5" s="131" t="s">
        <v>46</v>
      </c>
      <c r="S5" s="446" t="s">
        <v>47</v>
      </c>
      <c r="V5" s="448" t="s">
        <v>48</v>
      </c>
      <c r="W5" s="449"/>
      <c r="X5" s="449"/>
      <c r="Y5" s="449"/>
      <c r="Z5" s="449"/>
      <c r="AA5" s="449"/>
      <c r="AB5" s="449"/>
      <c r="AC5" s="449"/>
      <c r="AD5" s="450"/>
    </row>
    <row r="6" spans="1:30" ht="13.5" customHeight="1" thickBot="1">
      <c r="A6" s="130"/>
      <c r="B6" s="436"/>
      <c r="C6" s="438"/>
      <c r="D6" s="440"/>
      <c r="E6" s="438"/>
      <c r="F6" s="440"/>
      <c r="G6" s="438"/>
      <c r="H6" s="440"/>
      <c r="I6" s="438"/>
      <c r="J6" s="440"/>
      <c r="K6" s="438"/>
      <c r="L6" s="440"/>
      <c r="M6" s="438"/>
      <c r="N6" s="440"/>
      <c r="O6" s="438"/>
      <c r="P6" s="443"/>
      <c r="Q6" s="445"/>
      <c r="R6" s="132"/>
      <c r="S6" s="447"/>
      <c r="V6" s="451"/>
      <c r="W6" s="454" t="s">
        <v>49</v>
      </c>
      <c r="X6" s="454" t="s">
        <v>50</v>
      </c>
      <c r="Y6" s="454" t="s">
        <v>51</v>
      </c>
      <c r="Z6" s="454" t="s">
        <v>52</v>
      </c>
      <c r="AA6" s="454" t="s">
        <v>53</v>
      </c>
      <c r="AB6" s="454" t="s">
        <v>54</v>
      </c>
      <c r="AC6" s="454" t="s">
        <v>55</v>
      </c>
      <c r="AD6" s="457" t="s">
        <v>56</v>
      </c>
    </row>
    <row r="7" spans="1:30" ht="15" hidden="1" customHeight="1">
      <c r="A7" s="130"/>
      <c r="B7" s="133"/>
      <c r="C7" s="134"/>
      <c r="D7" s="440"/>
      <c r="E7" s="134"/>
      <c r="F7" s="440"/>
      <c r="G7" s="134"/>
      <c r="H7" s="440"/>
      <c r="I7" s="134"/>
      <c r="J7" s="440"/>
      <c r="K7" s="134"/>
      <c r="L7" s="440"/>
      <c r="M7" s="134"/>
      <c r="N7" s="440"/>
      <c r="O7" s="135"/>
      <c r="P7" s="443"/>
      <c r="Q7" s="445"/>
      <c r="R7" s="132"/>
      <c r="S7" s="136"/>
      <c r="V7" s="452"/>
      <c r="W7" s="455"/>
      <c r="X7" s="455"/>
      <c r="Y7" s="455"/>
      <c r="Z7" s="455"/>
      <c r="AA7" s="455"/>
      <c r="AB7" s="455"/>
      <c r="AC7" s="455"/>
      <c r="AD7" s="458"/>
    </row>
    <row r="8" spans="1:30" ht="20.149999999999999" customHeight="1" thickBot="1">
      <c r="A8" s="137" t="s">
        <v>57</v>
      </c>
      <c r="B8" s="138"/>
      <c r="C8" s="139">
        <v>45285</v>
      </c>
      <c r="D8" s="140"/>
      <c r="E8" s="139">
        <f>C8+1</f>
        <v>45286</v>
      </c>
      <c r="F8" s="140"/>
      <c r="G8" s="139">
        <f>E8+1</f>
        <v>45287</v>
      </c>
      <c r="H8" s="140"/>
      <c r="I8" s="139">
        <f>G8+1</f>
        <v>45288</v>
      </c>
      <c r="J8" s="140"/>
      <c r="K8" s="139">
        <f>I8+1</f>
        <v>45289</v>
      </c>
      <c r="L8" s="140"/>
      <c r="M8" s="139">
        <f>K8+1</f>
        <v>45290</v>
      </c>
      <c r="N8" s="140"/>
      <c r="O8" s="139">
        <f>M8+1</f>
        <v>45291</v>
      </c>
      <c r="P8" s="141"/>
      <c r="Q8" s="191"/>
      <c r="R8" s="132"/>
      <c r="S8" s="142"/>
      <c r="V8" s="453"/>
      <c r="W8" s="456"/>
      <c r="X8" s="456"/>
      <c r="Y8" s="456"/>
      <c r="Z8" s="456"/>
      <c r="AA8" s="456"/>
      <c r="AB8" s="456"/>
      <c r="AC8" s="456"/>
      <c r="AD8" s="459"/>
    </row>
    <row r="9" spans="1:30" ht="20.149999999999999" customHeight="1" thickTop="1">
      <c r="A9" s="426" t="s">
        <v>61</v>
      </c>
      <c r="B9" s="143" t="s">
        <v>58</v>
      </c>
      <c r="C9" s="144"/>
      <c r="D9" s="145"/>
      <c r="E9" s="144" t="s">
        <v>163</v>
      </c>
      <c r="F9" s="145"/>
      <c r="G9" s="144"/>
      <c r="H9" s="145"/>
      <c r="I9" s="144"/>
      <c r="J9" s="145"/>
      <c r="K9" s="144"/>
      <c r="L9" s="145"/>
      <c r="M9" s="144"/>
      <c r="N9" s="145"/>
      <c r="O9" s="146"/>
      <c r="P9" s="147"/>
      <c r="Q9" s="413">
        <f>D9+D10+F9+F10+H9+H10+J9+J10+L9+L10+N9+N10+P9+P10</f>
        <v>0</v>
      </c>
      <c r="R9" s="132"/>
      <c r="S9" s="441"/>
      <c r="V9" s="3" t="s">
        <v>59</v>
      </c>
      <c r="W9" s="105">
        <f>'S&amp;L'!B6</f>
        <v>0</v>
      </c>
      <c r="X9" s="105">
        <f>'S&amp;L'!C6</f>
        <v>3000</v>
      </c>
      <c r="Y9" s="105">
        <f>'S&amp;L'!D6</f>
        <v>3500</v>
      </c>
      <c r="Z9" s="105">
        <f>'S&amp;L'!E6</f>
        <v>4000</v>
      </c>
      <c r="AA9" s="105">
        <f>'S&amp;L'!F6</f>
        <v>5000</v>
      </c>
      <c r="AB9" s="105">
        <f>'S&amp;L'!G6</f>
        <v>6000</v>
      </c>
      <c r="AC9" s="106">
        <f>'S&amp;L'!H6</f>
        <v>5000</v>
      </c>
      <c r="AD9" s="4">
        <f>SUM(W9:AC9)</f>
        <v>26500</v>
      </c>
    </row>
    <row r="10" spans="1:30" ht="20.149999999999999" customHeight="1" thickBot="1">
      <c r="A10" s="418"/>
      <c r="B10" s="143" t="s">
        <v>60</v>
      </c>
      <c r="C10" s="148"/>
      <c r="D10" s="149"/>
      <c r="E10" s="148" t="s">
        <v>164</v>
      </c>
      <c r="F10" s="149"/>
      <c r="G10" s="148"/>
      <c r="H10" s="149"/>
      <c r="I10" s="148"/>
      <c r="J10" s="149"/>
      <c r="K10" s="148" t="s">
        <v>118</v>
      </c>
      <c r="L10" s="152"/>
      <c r="M10" s="150" t="s">
        <v>118</v>
      </c>
      <c r="N10" s="152"/>
      <c r="O10" s="153" t="s">
        <v>118</v>
      </c>
      <c r="P10" s="151"/>
      <c r="Q10" s="414"/>
      <c r="R10" s="132"/>
      <c r="S10" s="434"/>
      <c r="V10" s="194" t="s">
        <v>135</v>
      </c>
      <c r="W10" s="195">
        <f>SUM(D18:D25)</f>
        <v>0</v>
      </c>
      <c r="X10" s="195">
        <f>SUM(F18:F25)</f>
        <v>8</v>
      </c>
      <c r="Y10" s="195">
        <f>SUM(H18:H25)</f>
        <v>6.5</v>
      </c>
      <c r="Z10" s="195">
        <f>SUM(J18:J25)</f>
        <v>0</v>
      </c>
      <c r="AA10" s="195">
        <f>SUM(L18:L25)</f>
        <v>7.5</v>
      </c>
      <c r="AB10" s="195">
        <f>SUM(N18:N25)</f>
        <v>6.5</v>
      </c>
      <c r="AC10" s="195">
        <f>SUM(P18:P25)</f>
        <v>6</v>
      </c>
      <c r="AD10" s="196">
        <f>SUM(W10:AC10)</f>
        <v>34.5</v>
      </c>
    </row>
    <row r="11" spans="1:30" ht="20.149999999999999" customHeight="1">
      <c r="A11" s="417"/>
      <c r="B11" s="143" t="s">
        <v>58</v>
      </c>
      <c r="C11" s="144"/>
      <c r="D11" s="145"/>
      <c r="E11" s="144"/>
      <c r="F11" s="145"/>
      <c r="G11" s="144"/>
      <c r="H11" s="145"/>
      <c r="I11" s="144"/>
      <c r="J11" s="145"/>
      <c r="K11" s="144"/>
      <c r="L11" s="145"/>
      <c r="M11" s="144"/>
      <c r="N11" s="145"/>
      <c r="O11" s="146"/>
      <c r="P11" s="147"/>
      <c r="Q11" s="413"/>
      <c r="R11" s="132"/>
      <c r="S11" s="415"/>
      <c r="V11" s="194" t="s">
        <v>62</v>
      </c>
      <c r="W11" s="195">
        <f>SUM(D27:D46)</f>
        <v>0</v>
      </c>
      <c r="X11" s="195">
        <f>SUM(F27:F46)</f>
        <v>15.5</v>
      </c>
      <c r="Y11" s="195">
        <f>SUM(H27:H46)</f>
        <v>13.5</v>
      </c>
      <c r="Z11" s="195">
        <f>SUM(J27:J46)</f>
        <v>13.5</v>
      </c>
      <c r="AA11" s="195">
        <f>SUM(L27:L48)</f>
        <v>13.5</v>
      </c>
      <c r="AB11" s="195">
        <f>SUM(N27:N48)</f>
        <v>20</v>
      </c>
      <c r="AC11" s="195">
        <f>SUM(P27:P46)</f>
        <v>30</v>
      </c>
      <c r="AD11" s="196">
        <f>SUM(W11:AC11)</f>
        <v>106</v>
      </c>
    </row>
    <row r="12" spans="1:30" ht="20.149999999999999" customHeight="1" thickBot="1">
      <c r="A12" s="431"/>
      <c r="B12" s="143" t="s">
        <v>60</v>
      </c>
      <c r="C12" s="155"/>
      <c r="D12" s="149"/>
      <c r="E12" s="261"/>
      <c r="F12" s="149"/>
      <c r="G12" s="155"/>
      <c r="H12" s="149"/>
      <c r="I12" s="155"/>
      <c r="J12" s="149"/>
      <c r="K12" s="155"/>
      <c r="L12" s="149"/>
      <c r="M12" s="259"/>
      <c r="N12" s="149"/>
      <c r="O12" s="153"/>
      <c r="P12" s="154"/>
      <c r="Q12" s="414"/>
      <c r="R12" s="132"/>
      <c r="S12" s="416"/>
      <c r="V12" s="194" t="s">
        <v>101</v>
      </c>
      <c r="W12" s="195">
        <f>SUM(D50:D63)</f>
        <v>0</v>
      </c>
      <c r="X12" s="195">
        <f>SUM(F50:F63)</f>
        <v>5.5</v>
      </c>
      <c r="Y12" s="195">
        <f>SUM(H50:H63)</f>
        <v>5.5</v>
      </c>
      <c r="Z12" s="195">
        <f>SUM(J50:J63)</f>
        <v>5.5</v>
      </c>
      <c r="AA12" s="195">
        <f>SUM(L50:L63)</f>
        <v>5.5</v>
      </c>
      <c r="AB12" s="195">
        <f>SUM(N50:N63)</f>
        <v>5.5</v>
      </c>
      <c r="AC12" s="195">
        <f>SUM(P50:P63)</f>
        <v>10</v>
      </c>
      <c r="AD12" s="196">
        <f>SUM(W12:AC12)</f>
        <v>37.5</v>
      </c>
    </row>
    <row r="13" spans="1:30" ht="20.149999999999999" customHeight="1">
      <c r="A13" s="417"/>
      <c r="B13" s="143" t="s">
        <v>58</v>
      </c>
      <c r="C13" s="144"/>
      <c r="D13" s="145"/>
      <c r="E13" s="144"/>
      <c r="F13" s="145"/>
      <c r="G13" s="144"/>
      <c r="H13" s="145"/>
      <c r="I13" s="144"/>
      <c r="J13" s="145"/>
      <c r="K13" s="144"/>
      <c r="L13" s="145"/>
      <c r="M13" s="144"/>
      <c r="N13" s="145"/>
      <c r="O13" s="146"/>
      <c r="P13" s="147"/>
      <c r="Q13" s="413"/>
      <c r="R13" s="132"/>
      <c r="S13" s="415"/>
      <c r="V13" s="197" t="s">
        <v>63</v>
      </c>
      <c r="W13" s="198">
        <f t="shared" ref="W13:AA13" si="0">SUM(W10:W12)</f>
        <v>0</v>
      </c>
      <c r="X13" s="198">
        <f t="shared" si="0"/>
        <v>29</v>
      </c>
      <c r="Y13" s="198">
        <f t="shared" si="0"/>
        <v>25.5</v>
      </c>
      <c r="Z13" s="198">
        <f t="shared" si="0"/>
        <v>19</v>
      </c>
      <c r="AA13" s="198">
        <f t="shared" si="0"/>
        <v>26.5</v>
      </c>
      <c r="AB13" s="198">
        <f>SUM(AB10:AB12)</f>
        <v>32</v>
      </c>
      <c r="AC13" s="199">
        <f>SUM(AC10:AC12)</f>
        <v>46</v>
      </c>
      <c r="AD13" s="196">
        <f>SUM(W13:AC13)</f>
        <v>178</v>
      </c>
    </row>
    <row r="14" spans="1:30" ht="20.149999999999999" customHeight="1" thickBot="1">
      <c r="A14" s="431"/>
      <c r="B14" s="143" t="s">
        <v>60</v>
      </c>
      <c r="C14" s="155"/>
      <c r="D14" s="149"/>
      <c r="E14" s="256"/>
      <c r="F14" s="149"/>
      <c r="G14" s="155"/>
      <c r="H14" s="149"/>
      <c r="I14" s="155"/>
      <c r="J14" s="149"/>
      <c r="K14" s="155"/>
      <c r="L14" s="149"/>
      <c r="M14" s="259"/>
      <c r="N14" s="149"/>
      <c r="O14" s="153"/>
      <c r="P14" s="154"/>
      <c r="Q14" s="432"/>
      <c r="R14" s="132"/>
      <c r="S14" s="416"/>
      <c r="V14" s="200"/>
      <c r="W14" s="201"/>
      <c r="X14" s="201"/>
      <c r="Y14" s="201"/>
      <c r="Z14" s="201"/>
      <c r="AA14" s="201"/>
      <c r="AB14" s="201"/>
      <c r="AC14" s="202"/>
      <c r="AD14" s="203"/>
    </row>
    <row r="15" spans="1:30" ht="20.149999999999999" customHeight="1">
      <c r="A15" s="417"/>
      <c r="B15" s="143" t="s">
        <v>58</v>
      </c>
      <c r="C15" s="223"/>
      <c r="D15" s="145"/>
      <c r="E15" s="223"/>
      <c r="F15" s="145"/>
      <c r="G15" s="229"/>
      <c r="H15" s="145"/>
      <c r="I15" s="229"/>
      <c r="J15" s="145"/>
      <c r="K15" s="229"/>
      <c r="L15" s="181"/>
      <c r="M15" s="144"/>
      <c r="N15" s="145"/>
      <c r="O15" s="227"/>
      <c r="P15" s="147"/>
      <c r="Q15" s="413"/>
      <c r="R15" s="132"/>
      <c r="S15" s="433"/>
      <c r="V15" s="200"/>
      <c r="W15" s="201"/>
      <c r="X15" s="201"/>
      <c r="Y15" s="201"/>
      <c r="Z15" s="201"/>
      <c r="AA15" s="201"/>
      <c r="AB15" s="201"/>
      <c r="AC15" s="202"/>
      <c r="AD15" s="203"/>
    </row>
    <row r="16" spans="1:30" ht="20.149999999999999" customHeight="1" thickBot="1">
      <c r="A16" s="418"/>
      <c r="B16" s="163" t="s">
        <v>60</v>
      </c>
      <c r="C16" s="222"/>
      <c r="D16" s="149"/>
      <c r="E16" s="222"/>
      <c r="F16" s="149"/>
      <c r="G16" s="228"/>
      <c r="H16" s="149"/>
      <c r="I16" s="230"/>
      <c r="J16" s="149"/>
      <c r="K16" s="231"/>
      <c r="L16" s="149"/>
      <c r="M16" s="148"/>
      <c r="N16" s="149"/>
      <c r="O16" s="225"/>
      <c r="P16" s="151"/>
      <c r="Q16" s="432"/>
      <c r="R16" s="132"/>
      <c r="S16" s="434"/>
      <c r="V16" s="200"/>
      <c r="W16" s="201"/>
      <c r="X16" s="201"/>
      <c r="Y16" s="201"/>
      <c r="Z16" s="201"/>
      <c r="AA16" s="201"/>
      <c r="AB16" s="201"/>
      <c r="AC16" s="202"/>
      <c r="AD16" s="203"/>
    </row>
    <row r="17" spans="1:30" ht="20.149999999999999" customHeight="1" thickBot="1">
      <c r="A17" s="156" t="s">
        <v>64</v>
      </c>
      <c r="B17" s="157"/>
      <c r="C17" s="158"/>
      <c r="D17" s="159"/>
      <c r="E17" s="158"/>
      <c r="F17" s="159"/>
      <c r="G17" s="158"/>
      <c r="H17" s="159"/>
      <c r="I17" s="158"/>
      <c r="J17" s="159"/>
      <c r="K17" s="158"/>
      <c r="L17" s="159"/>
      <c r="M17" s="158"/>
      <c r="N17" s="159"/>
      <c r="O17" s="158"/>
      <c r="P17" s="159"/>
      <c r="Q17" s="191"/>
      <c r="R17" s="132"/>
      <c r="S17" s="142"/>
      <c r="V17" s="194" t="s">
        <v>134</v>
      </c>
      <c r="W17" s="204">
        <f>(D18+D19)*S18+(D20+D21)*S20+(D22+D23)*S22+(D24+D25)*S24</f>
        <v>0</v>
      </c>
      <c r="X17" s="204">
        <f>(F18+F19)*S18+(F20+F21)*S20+(F22+F23)*S22+(F24+F25)*S24</f>
        <v>56</v>
      </c>
      <c r="Y17" s="204">
        <f>(H18+H19)*S18+(H20+H21)*S20+(H22+H23)*S22+(H24+H25)*S24</f>
        <v>45.5</v>
      </c>
      <c r="Z17" s="204">
        <f>(J18+J19)*S18+(J20+J21)*S20+(J22+J23)*S22+(J24+J25)*S24</f>
        <v>0</v>
      </c>
      <c r="AA17" s="204">
        <f>(L18+L19)*S18+(L20+L21)*S20+(L22+L23)*S22+(L24+L25)*S24</f>
        <v>52.5</v>
      </c>
      <c r="AB17" s="204">
        <f>(N18+N19)*S18+(N20+N21)*S20+(N22+N23)*S22+(N24+N25)*S24</f>
        <v>45.5</v>
      </c>
      <c r="AC17" s="204">
        <f>(P18+P19)*S18+(P20+P21)*S20+(P22+P23)*S22+(P24+P25)*S24</f>
        <v>42</v>
      </c>
      <c r="AD17" s="205">
        <f>SUM(W17:AC17)</f>
        <v>241.5</v>
      </c>
    </row>
    <row r="18" spans="1:30" ht="20.149999999999999" customHeight="1" thickTop="1">
      <c r="A18" s="417" t="s">
        <v>65</v>
      </c>
      <c r="B18" s="143" t="s">
        <v>58</v>
      </c>
      <c r="C18" s="160"/>
      <c r="D18" s="176"/>
      <c r="E18" s="160" t="s">
        <v>163</v>
      </c>
      <c r="F18" s="181"/>
      <c r="G18" s="258"/>
      <c r="H18" s="181"/>
      <c r="I18" s="258"/>
      <c r="J18" s="181"/>
      <c r="K18" s="257"/>
      <c r="L18" s="181"/>
      <c r="M18" s="299"/>
      <c r="N18" s="181"/>
      <c r="O18" s="300"/>
      <c r="P18" s="176"/>
      <c r="Q18" s="413">
        <f>D18+D19+F18+F19+H18+H19+J18+J19+L18+L19+N18+N19+P18+P19</f>
        <v>34.5</v>
      </c>
      <c r="R18" s="132"/>
      <c r="S18" s="415">
        <v>7</v>
      </c>
      <c r="V18" s="194" t="s">
        <v>66</v>
      </c>
      <c r="W18" s="204">
        <f>(D27+D28)*S27+(D29+D30)*S29+(D31+D32)*S31+(D33+D34)*S33+(D35+D36)*S35+(D37+D38)*S37+(D39+D40)*S39+(D45+D46)*S45+(D41+D42)*S41+(D43+D44)*S43+(D47+D48)*S47</f>
        <v>0</v>
      </c>
      <c r="X18" s="204">
        <f>(F27+F28)*S27+(F29+F30)*S29+(F31+F32)*S31+(F33+F34)*S33+(F35+F36)*S35+(F37+F38)*S37+(F39+F40)*S39+(F45+F46)*S45+(F41+F42)*S41+(F43+F44)*S43</f>
        <v>104.625</v>
      </c>
      <c r="Y18" s="204">
        <f>(H27+H28)*S27+(H29+H30)*S29+(H31+H32)*S31+(H33+H34)*S33+(H35+H36)*S35+(+H37+H38)*S37+(H39+H40)*S39+(H45+H46)*S45</f>
        <v>91.125</v>
      </c>
      <c r="Z18" s="204">
        <f>(J27+J28)*S27+(J29+J30)*S29+(J31+J32)*S31+(J33+J34)*S33+(J35+J36)*S35+(J37+J38)*S37+(J39+J40)*S39+(J45+J46)*S45</f>
        <v>91.125</v>
      </c>
      <c r="AA18" s="204">
        <f>(L27+L28)*S27+(L29+L30)*S29+(L31+L32)*S31+(L33+L34)*S33+(L35+L36)*S35+(L37+L38)*S37+(L39+L40)*S39+(L45+L46)*S45</f>
        <v>60.75</v>
      </c>
      <c r="AB18" s="204">
        <f>(N27+N28)*S27+(N29+N30)*S29+(N31+N32)*S31+(N33+N34)*S33+(N35+N36)*S35+(N37+N38)*S37+(N39+N40)*S39+(N45+N46)*S45</f>
        <v>60.75</v>
      </c>
      <c r="AC18" s="204">
        <f>(P27+P28)*S27+(P29+P30)*S29+(P31+P32)*S31+(P33+P34)*S33+(P35+P36)*S35+(P37+P38)*S37+(P39+P40)*S39+(P45+P46)*S45</f>
        <v>162</v>
      </c>
      <c r="AD18" s="205">
        <f>SUM(W18:AC18)</f>
        <v>570.375</v>
      </c>
    </row>
    <row r="19" spans="1:30" ht="20.149999999999999" customHeight="1" thickBot="1">
      <c r="A19" s="431"/>
      <c r="B19" s="163" t="s">
        <v>60</v>
      </c>
      <c r="C19" s="166"/>
      <c r="D19" s="149"/>
      <c r="E19" s="305" t="s">
        <v>164</v>
      </c>
      <c r="F19" s="149">
        <v>8</v>
      </c>
      <c r="G19" s="306" t="s">
        <v>111</v>
      </c>
      <c r="H19" s="149">
        <v>6.5</v>
      </c>
      <c r="I19" s="166"/>
      <c r="J19" s="149"/>
      <c r="K19" s="305" t="s">
        <v>151</v>
      </c>
      <c r="L19" s="149">
        <v>7.5</v>
      </c>
      <c r="M19" s="306" t="s">
        <v>111</v>
      </c>
      <c r="N19" s="149">
        <v>6.5</v>
      </c>
      <c r="O19" s="327" t="s">
        <v>158</v>
      </c>
      <c r="P19" s="255">
        <v>6</v>
      </c>
      <c r="Q19" s="414"/>
      <c r="R19" s="132"/>
      <c r="S19" s="416"/>
      <c r="V19" s="194" t="s">
        <v>100</v>
      </c>
      <c r="W19" s="204">
        <f>(D50+D51)*S50+(D52+D53)*S52+(D54+D55)*S54+(D56+D57)*S56+(D58+D59)*S58+(D60+D61)*S60+(D62+D63)*S62</f>
        <v>0</v>
      </c>
      <c r="X19" s="204">
        <f>(F50+F51)*S50+(F52+F53)*S52+(F54+F55)*S54+(F56+F57)*S56+(F58+F59)*S59+(F60+F61)*F61+(F62+F63)*S63</f>
        <v>37.125</v>
      </c>
      <c r="Y19" s="204">
        <f>(H50+H51)*S50+(H52+H53)*S52+(H54+H55)*S54+(H56+H57)*S56+(H58+H59)*S59+(H60+H61)*F61+(H62+H63)*S63</f>
        <v>37.125</v>
      </c>
      <c r="Z19" s="204">
        <f>(J50+J51)*S50+(J52+J53)*S52+(J54+J55)*S54+(J56+J57)*S56+(J58+J59)*S59+(J60+J61)*F61+(J62+J63)*S63</f>
        <v>37.125</v>
      </c>
      <c r="AA19" s="204">
        <f>(L50+L51)*S50+(L52+L53)*S52+(L54+L55)*S54+(L56+L57)*S56+(L58+L59)*S59+(L60+L61)*F61+(L62+L63)*S63</f>
        <v>49.5</v>
      </c>
      <c r="AB19" s="312">
        <f>(N50+N51)*S50+(N52+N53)*S52+(N54+N55)*S54+(N56+N57)*S56+(N58+N59)*S58+(N60+N61)*F60+(N62+N63)*S62</f>
        <v>49.5</v>
      </c>
      <c r="AC19" s="204">
        <f>(P50+P51)*S50+(P52+P53)*S52+(P54+P55)*S54+(P56+P57)*S56+(P58+P59)*S59+(P60+P61)*F61+(P62+P63)*S63</f>
        <v>67.5</v>
      </c>
      <c r="AD19" s="205">
        <f>SUM(W19:AC19)</f>
        <v>277.875</v>
      </c>
    </row>
    <row r="20" spans="1:30" ht="20.149999999999999" customHeight="1">
      <c r="A20" s="417"/>
      <c r="B20" s="143" t="s">
        <v>58</v>
      </c>
      <c r="C20" s="247"/>
      <c r="D20" s="168"/>
      <c r="E20" s="247"/>
      <c r="F20" s="168"/>
      <c r="G20" s="162"/>
      <c r="H20" s="168"/>
      <c r="I20" s="162"/>
      <c r="J20" s="168"/>
      <c r="K20" s="169"/>
      <c r="L20" s="168"/>
      <c r="M20" s="162"/>
      <c r="N20" s="168"/>
      <c r="O20" s="225"/>
      <c r="P20" s="248"/>
      <c r="Q20" s="424">
        <f>D20+D21+F20+F21+H20+H21+J20+J21+L20+L21+N20+N21+P20+P21</f>
        <v>0</v>
      </c>
      <c r="R20" s="132"/>
      <c r="S20" s="429">
        <v>6.75</v>
      </c>
      <c r="V20" s="194"/>
      <c r="W20" s="204"/>
      <c r="X20" s="204"/>
      <c r="Y20" s="204"/>
      <c r="Z20" s="204"/>
      <c r="AA20" s="204"/>
      <c r="AB20" s="204"/>
      <c r="AC20" s="204"/>
      <c r="AD20" s="205">
        <f>SUM(W20:AC20)</f>
        <v>0</v>
      </c>
    </row>
    <row r="21" spans="1:30" ht="20.149999999999999" customHeight="1" thickBot="1">
      <c r="A21" s="418"/>
      <c r="B21" s="163" t="s">
        <v>60</v>
      </c>
      <c r="C21" s="165"/>
      <c r="D21" s="149"/>
      <c r="E21" s="164"/>
      <c r="F21" s="149"/>
      <c r="G21" s="164"/>
      <c r="H21" s="149"/>
      <c r="I21" s="165"/>
      <c r="J21" s="149"/>
      <c r="K21" s="164"/>
      <c r="L21" s="149"/>
      <c r="M21" s="277"/>
      <c r="N21" s="255"/>
      <c r="O21" s="244"/>
      <c r="P21" s="255"/>
      <c r="Q21" s="425"/>
      <c r="R21" s="132"/>
      <c r="S21" s="420"/>
      <c r="V21" s="206" t="s">
        <v>67</v>
      </c>
      <c r="W21" s="207">
        <f>SUM(W17:W20)</f>
        <v>0</v>
      </c>
      <c r="X21" s="207">
        <f>SUM(X17:X20)</f>
        <v>197.75</v>
      </c>
      <c r="Y21" s="207">
        <f t="shared" ref="Y21:AC21" si="1">SUM(Y17:Y20)</f>
        <v>173.75</v>
      </c>
      <c r="Z21" s="207">
        <f t="shared" si="1"/>
        <v>128.25</v>
      </c>
      <c r="AA21" s="207">
        <f t="shared" si="1"/>
        <v>162.75</v>
      </c>
      <c r="AB21" s="207">
        <f t="shared" si="1"/>
        <v>155.75</v>
      </c>
      <c r="AC21" s="207">
        <f t="shared" si="1"/>
        <v>271.5</v>
      </c>
      <c r="AD21" s="208">
        <f>SUM(AD17:AD20)</f>
        <v>1089.75</v>
      </c>
    </row>
    <row r="22" spans="1:30" ht="20.149999999999999" customHeight="1" thickBot="1">
      <c r="A22" s="417"/>
      <c r="B22" s="143" t="s">
        <v>58</v>
      </c>
      <c r="C22" s="167"/>
      <c r="D22" s="168"/>
      <c r="E22" s="167"/>
      <c r="F22" s="168"/>
      <c r="G22" s="161"/>
      <c r="H22" s="168"/>
      <c r="I22" s="162"/>
      <c r="J22" s="168"/>
      <c r="K22" s="169"/>
      <c r="L22" s="168"/>
      <c r="M22" s="162"/>
      <c r="N22" s="168"/>
      <c r="O22" s="246"/>
      <c r="P22" s="176"/>
      <c r="Q22" s="424">
        <f>D22+D23+F22+F23+H22+H23+J22+J23+L22+L23+N22+N23+P22+P23</f>
        <v>0</v>
      </c>
      <c r="R22" s="132"/>
      <c r="S22" s="429">
        <v>6.75</v>
      </c>
      <c r="V22" s="206" t="s">
        <v>68</v>
      </c>
      <c r="W22" s="238" t="e">
        <f>W21/W9</f>
        <v>#DIV/0!</v>
      </c>
      <c r="X22" s="238">
        <f t="shared" ref="X22:AD22" si="2">X21/X9</f>
        <v>6.5916666666666665E-2</v>
      </c>
      <c r="Y22" s="238">
        <f t="shared" si="2"/>
        <v>4.9642857142857141E-2</v>
      </c>
      <c r="Z22" s="238">
        <f t="shared" si="2"/>
        <v>3.2062500000000001E-2</v>
      </c>
      <c r="AA22" s="238">
        <f t="shared" si="2"/>
        <v>3.2550000000000003E-2</v>
      </c>
      <c r="AB22" s="238">
        <f t="shared" si="2"/>
        <v>2.5958333333333333E-2</v>
      </c>
      <c r="AC22" s="238">
        <f t="shared" si="2"/>
        <v>5.4300000000000001E-2</v>
      </c>
      <c r="AD22" s="239">
        <f t="shared" si="2"/>
        <v>4.1122641509433962E-2</v>
      </c>
    </row>
    <row r="23" spans="1:30" ht="20.149999999999999" customHeight="1" thickTop="1" thickBot="1">
      <c r="A23" s="418"/>
      <c r="B23" s="163" t="s">
        <v>60</v>
      </c>
      <c r="C23" s="165"/>
      <c r="D23" s="149"/>
      <c r="E23" s="165"/>
      <c r="F23" s="149"/>
      <c r="G23" s="165"/>
      <c r="H23" s="149"/>
      <c r="I23" s="245"/>
      <c r="J23" s="149"/>
      <c r="K23" s="243"/>
      <c r="L23" s="149"/>
      <c r="M23" s="245"/>
      <c r="N23" s="149"/>
      <c r="O23" s="244"/>
      <c r="P23" s="255"/>
      <c r="Q23" s="425"/>
      <c r="R23" s="132"/>
      <c r="S23" s="420"/>
    </row>
    <row r="24" spans="1:30" ht="20.149999999999999" customHeight="1">
      <c r="A24" s="417"/>
      <c r="B24" s="143" t="s">
        <v>58</v>
      </c>
      <c r="C24" s="160"/>
      <c r="D24" s="145"/>
      <c r="E24" s="160"/>
      <c r="F24" s="145"/>
      <c r="G24" s="174"/>
      <c r="H24" s="145"/>
      <c r="I24" s="174"/>
      <c r="J24" s="145"/>
      <c r="K24" s="174"/>
      <c r="L24" s="181"/>
      <c r="M24" s="161"/>
      <c r="N24" s="145"/>
      <c r="O24" s="227"/>
      <c r="P24" s="176"/>
      <c r="Q24" s="424">
        <f>D24+D25+F24+F25++J24+J25+L24+L25+N24+N25+P24+P25</f>
        <v>0</v>
      </c>
      <c r="R24" s="132"/>
      <c r="S24" s="429">
        <v>6.75</v>
      </c>
    </row>
    <row r="25" spans="1:30" ht="20.149999999999999" customHeight="1" thickBot="1">
      <c r="A25" s="418"/>
      <c r="B25" s="163" t="s">
        <v>60</v>
      </c>
      <c r="C25" s="164"/>
      <c r="D25" s="149"/>
      <c r="E25" s="164"/>
      <c r="F25" s="149"/>
      <c r="G25" s="234"/>
      <c r="H25" s="149"/>
      <c r="I25" s="233"/>
      <c r="J25" s="149"/>
      <c r="K25" s="232"/>
      <c r="L25" s="149"/>
      <c r="M25" s="166"/>
      <c r="N25" s="149"/>
      <c r="O25" s="225"/>
      <c r="P25" s="255"/>
      <c r="Q25" s="425"/>
      <c r="R25" s="132"/>
      <c r="S25" s="420"/>
    </row>
    <row r="26" spans="1:30" ht="20.149999999999999" customHeight="1" thickBot="1">
      <c r="A26" s="156" t="s">
        <v>69</v>
      </c>
      <c r="B26" s="157"/>
      <c r="C26" s="171"/>
      <c r="D26" s="172"/>
      <c r="E26" s="171"/>
      <c r="F26" s="172"/>
      <c r="G26" s="171"/>
      <c r="H26" s="172"/>
      <c r="I26" s="171"/>
      <c r="J26" s="172"/>
      <c r="K26" s="173"/>
      <c r="L26" s="172"/>
      <c r="M26" s="171"/>
      <c r="N26" s="172"/>
      <c r="O26" s="173"/>
      <c r="P26" s="159"/>
      <c r="Q26" s="191"/>
      <c r="R26" s="132"/>
      <c r="S26" s="142"/>
    </row>
    <row r="27" spans="1:30" ht="20.149999999999999" customHeight="1" thickTop="1">
      <c r="A27" s="426" t="s">
        <v>110</v>
      </c>
      <c r="B27" s="143" t="s">
        <v>58</v>
      </c>
      <c r="C27" s="249"/>
      <c r="D27" s="176"/>
      <c r="E27" s="253"/>
      <c r="F27" s="176"/>
      <c r="G27" s="291" t="s">
        <v>130</v>
      </c>
      <c r="H27" s="176"/>
      <c r="I27" s="291" t="s">
        <v>130</v>
      </c>
      <c r="J27" s="145"/>
      <c r="K27" s="285"/>
      <c r="L27" s="145"/>
      <c r="M27" s="161"/>
      <c r="N27" s="145"/>
      <c r="O27" s="290" t="s">
        <v>142</v>
      </c>
      <c r="P27" s="176"/>
      <c r="Q27" s="413">
        <f>D27+D28+F27+F28+H27+H28+J27+J28+L27+L28+N27+N28+P27+P28</f>
        <v>4.5</v>
      </c>
      <c r="R27" s="132"/>
      <c r="S27" s="415">
        <v>6.75</v>
      </c>
    </row>
    <row r="28" spans="1:30" ht="20.149999999999999" customHeight="1" thickBot="1">
      <c r="A28" s="418"/>
      <c r="B28" s="163" t="s">
        <v>60</v>
      </c>
      <c r="C28" s="175"/>
      <c r="D28" s="255"/>
      <c r="E28" s="175"/>
      <c r="F28" s="255"/>
      <c r="G28" s="292" t="s">
        <v>111</v>
      </c>
      <c r="H28" s="255"/>
      <c r="I28" s="292" t="s">
        <v>111</v>
      </c>
      <c r="J28" s="149"/>
      <c r="K28" s="164" t="s">
        <v>155</v>
      </c>
      <c r="L28" s="149">
        <v>4.5</v>
      </c>
      <c r="M28" s="166"/>
      <c r="N28" s="149"/>
      <c r="O28" s="308"/>
      <c r="P28" s="255"/>
      <c r="Q28" s="414"/>
      <c r="R28" s="132"/>
      <c r="S28" s="416"/>
      <c r="T28" s="17"/>
    </row>
    <row r="29" spans="1:30" ht="20.149999999999999" customHeight="1">
      <c r="A29" s="427" t="s">
        <v>105</v>
      </c>
      <c r="B29" s="177" t="s">
        <v>58</v>
      </c>
      <c r="C29" s="174"/>
      <c r="D29" s="178"/>
      <c r="E29" s="174"/>
      <c r="F29" s="178"/>
      <c r="G29" s="174"/>
      <c r="H29" s="178"/>
      <c r="I29" s="174"/>
      <c r="J29" s="178"/>
      <c r="K29" s="174"/>
      <c r="L29" s="178"/>
      <c r="M29" s="293"/>
      <c r="N29" s="178"/>
      <c r="O29" s="307" t="s">
        <v>129</v>
      </c>
      <c r="P29" s="176">
        <v>6</v>
      </c>
      <c r="Q29" s="413">
        <f>D29+D30+F29+F30+H29+H30+J29+J30+L29+L30+N29+N30+P29+P30</f>
        <v>24</v>
      </c>
      <c r="R29" s="132"/>
      <c r="S29" s="429">
        <v>6.75</v>
      </c>
    </row>
    <row r="30" spans="1:30" ht="20.149999999999999" customHeight="1" thickBot="1">
      <c r="A30" s="428"/>
      <c r="B30" s="180" t="s">
        <v>60</v>
      </c>
      <c r="C30" s="164"/>
      <c r="D30" s="149"/>
      <c r="E30" s="164" t="s">
        <v>102</v>
      </c>
      <c r="F30" s="149">
        <v>4.5</v>
      </c>
      <c r="G30" s="234" t="s">
        <v>111</v>
      </c>
      <c r="H30" s="255">
        <v>4.5</v>
      </c>
      <c r="I30" s="164" t="s">
        <v>102</v>
      </c>
      <c r="J30" s="149">
        <v>4.5</v>
      </c>
      <c r="K30" s="243"/>
      <c r="L30" s="255"/>
      <c r="M30" s="165" t="s">
        <v>102</v>
      </c>
      <c r="N30" s="149">
        <v>4.5</v>
      </c>
      <c r="O30" s="225"/>
      <c r="P30" s="264"/>
      <c r="Q30" s="414"/>
      <c r="R30" s="132"/>
      <c r="S30" s="416"/>
    </row>
    <row r="31" spans="1:30" ht="20.149999999999999" customHeight="1" thickTop="1">
      <c r="A31" s="426" t="s">
        <v>115</v>
      </c>
      <c r="B31" s="180" t="s">
        <v>58</v>
      </c>
      <c r="C31" s="252"/>
      <c r="D31" s="248"/>
      <c r="E31" s="280"/>
      <c r="F31" s="248"/>
      <c r="G31" s="251"/>
      <c r="H31" s="248"/>
      <c r="I31" s="262"/>
      <c r="J31" s="248"/>
      <c r="K31" s="280"/>
      <c r="L31" s="248"/>
      <c r="M31" s="262"/>
      <c r="N31" s="248"/>
      <c r="O31" s="276" t="s">
        <v>70</v>
      </c>
      <c r="P31" s="248"/>
      <c r="Q31" s="413">
        <f>D31+D32+F31+F32+H31+H32+J31+J32+L31+L32+N31+N32+P31+P32</f>
        <v>4.5</v>
      </c>
      <c r="R31" s="132"/>
      <c r="S31" s="415">
        <v>6.75</v>
      </c>
    </row>
    <row r="32" spans="1:30" ht="20.149999999999999" customHeight="1" thickBot="1">
      <c r="A32" s="430"/>
      <c r="B32" s="163" t="s">
        <v>60</v>
      </c>
      <c r="C32" s="164"/>
      <c r="D32" s="255"/>
      <c r="E32" s="175" t="s">
        <v>70</v>
      </c>
      <c r="F32" s="255"/>
      <c r="G32" s="235" t="s">
        <v>70</v>
      </c>
      <c r="H32" s="281"/>
      <c r="I32" s="166" t="s">
        <v>111</v>
      </c>
      <c r="J32" s="149">
        <v>4.5</v>
      </c>
      <c r="K32" s="243"/>
      <c r="L32" s="149"/>
      <c r="M32" s="166" t="s">
        <v>70</v>
      </c>
      <c r="N32" s="255"/>
      <c r="O32" s="278" t="s">
        <v>70</v>
      </c>
      <c r="P32" s="255"/>
      <c r="Q32" s="414"/>
      <c r="R32" s="132"/>
      <c r="S32" s="416"/>
      <c r="T32" s="11" t="s">
        <v>37</v>
      </c>
    </row>
    <row r="33" spans="1:19" ht="20.149999999999999" customHeight="1" thickTop="1">
      <c r="A33" s="426" t="s">
        <v>139</v>
      </c>
      <c r="B33" s="143" t="s">
        <v>58</v>
      </c>
      <c r="C33" s="160"/>
      <c r="D33" s="145"/>
      <c r="E33" s="160"/>
      <c r="F33" s="145"/>
      <c r="G33" s="289"/>
      <c r="H33" s="145"/>
      <c r="I33" s="251"/>
      <c r="J33" s="176"/>
      <c r="K33" s="174"/>
      <c r="L33" s="145"/>
      <c r="M33" s="161"/>
      <c r="N33" s="145"/>
      <c r="O33" s="314"/>
      <c r="P33" s="145"/>
      <c r="Q33" s="413">
        <f>D33+D34+F33+F34+H33+H34+J33+J34+L33+L34+N33+N34+P33+P34</f>
        <v>4.5</v>
      </c>
      <c r="R33" s="132"/>
      <c r="S33" s="415">
        <v>6.75</v>
      </c>
    </row>
    <row r="34" spans="1:19" ht="20.149999999999999" customHeight="1" thickBot="1">
      <c r="A34" s="418"/>
      <c r="B34" s="163" t="s">
        <v>60</v>
      </c>
      <c r="C34" s="164"/>
      <c r="D34" s="149"/>
      <c r="E34" s="164"/>
      <c r="F34" s="149"/>
      <c r="G34" s="233"/>
      <c r="H34" s="255"/>
      <c r="I34" s="317" t="s">
        <v>131</v>
      </c>
      <c r="J34" s="255">
        <v>4.5</v>
      </c>
      <c r="K34" s="324" t="s">
        <v>70</v>
      </c>
      <c r="L34" s="295"/>
      <c r="M34" s="316" t="s">
        <v>70</v>
      </c>
      <c r="N34" s="295"/>
      <c r="O34" s="325" t="s">
        <v>70</v>
      </c>
      <c r="P34" s="149"/>
      <c r="Q34" s="414"/>
      <c r="R34" s="132"/>
      <c r="S34" s="416"/>
    </row>
    <row r="35" spans="1:19" ht="20.149999999999999" customHeight="1">
      <c r="A35" s="417" t="s">
        <v>140</v>
      </c>
      <c r="B35" s="143" t="s">
        <v>58</v>
      </c>
      <c r="C35" s="160"/>
      <c r="D35" s="145"/>
      <c r="E35" s="160"/>
      <c r="F35" s="176"/>
      <c r="G35" s="174"/>
      <c r="H35" s="145"/>
      <c r="I35" s="174"/>
      <c r="J35" s="145"/>
      <c r="K35" s="174"/>
      <c r="L35" s="145"/>
      <c r="M35" s="258"/>
      <c r="N35" s="145"/>
      <c r="O35" s="283"/>
      <c r="P35" s="263"/>
      <c r="Q35" s="413">
        <f>D35+D36+F35+F36+H35+H36+J35+J36+L35+L36+N35+N36+P35+P36</f>
        <v>0</v>
      </c>
      <c r="R35" s="132"/>
      <c r="S35" s="415">
        <v>6.75</v>
      </c>
    </row>
    <row r="36" spans="1:19" ht="20.149999999999999" customHeight="1" thickBot="1">
      <c r="A36" s="418"/>
      <c r="B36" s="271" t="s">
        <v>60</v>
      </c>
      <c r="C36" s="164"/>
      <c r="D36" s="255"/>
      <c r="E36" s="175"/>
      <c r="F36" s="255"/>
      <c r="G36" s="233"/>
      <c r="H36" s="149"/>
      <c r="I36" s="233"/>
      <c r="J36" s="149"/>
      <c r="K36" s="287"/>
      <c r="L36" s="149"/>
      <c r="M36" s="164"/>
      <c r="N36" s="149"/>
      <c r="O36" s="325" t="s">
        <v>70</v>
      </c>
      <c r="P36" s="149"/>
      <c r="Q36" s="421"/>
      <c r="R36" s="132"/>
      <c r="S36" s="415"/>
    </row>
    <row r="37" spans="1:19" ht="20.149999999999999" customHeight="1">
      <c r="A37" s="417" t="s">
        <v>127</v>
      </c>
      <c r="B37" s="143" t="s">
        <v>58</v>
      </c>
      <c r="C37" s="253"/>
      <c r="D37" s="176"/>
      <c r="E37" s="257"/>
      <c r="F37" s="176"/>
      <c r="G37" s="251"/>
      <c r="H37" s="176"/>
      <c r="I37" s="251"/>
      <c r="J37" s="176"/>
      <c r="K37" s="251"/>
      <c r="L37" s="176"/>
      <c r="M37" s="249"/>
      <c r="N37" s="176"/>
      <c r="O37" s="283" t="s">
        <v>128</v>
      </c>
      <c r="P37" s="145">
        <v>6</v>
      </c>
      <c r="Q37" s="424">
        <f>D37+D38+F37+F38+H37+H38+J37+J38+L37+L38+N37+N38+P37+P38</f>
        <v>21</v>
      </c>
      <c r="R37" s="179"/>
      <c r="S37" s="422">
        <v>6.75</v>
      </c>
    </row>
    <row r="38" spans="1:19" ht="20.149999999999999" customHeight="1" thickBot="1">
      <c r="A38" s="418"/>
      <c r="B38" s="163" t="s">
        <v>60</v>
      </c>
      <c r="C38" s="164"/>
      <c r="D38" s="255"/>
      <c r="E38" s="164"/>
      <c r="F38" s="149"/>
      <c r="G38" s="234" t="s">
        <v>102</v>
      </c>
      <c r="H38" s="255">
        <v>4.5</v>
      </c>
      <c r="I38" s="234"/>
      <c r="J38" s="255"/>
      <c r="K38" s="235" t="s">
        <v>102</v>
      </c>
      <c r="L38" s="255">
        <v>4.5</v>
      </c>
      <c r="M38" s="316"/>
      <c r="N38" s="255"/>
      <c r="O38" s="279" t="s">
        <v>158</v>
      </c>
      <c r="P38" s="255">
        <v>6</v>
      </c>
      <c r="Q38" s="425"/>
      <c r="R38" s="179"/>
      <c r="S38" s="423"/>
    </row>
    <row r="39" spans="1:19" ht="20.149999999999999" customHeight="1">
      <c r="A39" s="417" t="s">
        <v>119</v>
      </c>
      <c r="B39" s="143" t="s">
        <v>58</v>
      </c>
      <c r="C39" s="253"/>
      <c r="D39" s="145"/>
      <c r="E39" s="160"/>
      <c r="F39" s="145"/>
      <c r="G39" s="174"/>
      <c r="H39" s="145"/>
      <c r="I39" s="174"/>
      <c r="J39" s="145"/>
      <c r="K39" s="174"/>
      <c r="L39" s="181"/>
      <c r="M39" s="161"/>
      <c r="N39" s="145"/>
      <c r="O39" s="227" t="s">
        <v>70</v>
      </c>
      <c r="P39" s="176"/>
      <c r="Q39" s="421">
        <f>D39+D40+F39+F40+H39+H40+J39+J40+L39+L40+N39+N40+P39+P40</f>
        <v>0</v>
      </c>
      <c r="R39" s="132"/>
      <c r="S39" s="415">
        <v>6.75</v>
      </c>
    </row>
    <row r="40" spans="1:19" ht="20.149999999999999" customHeight="1" thickBot="1">
      <c r="A40" s="418"/>
      <c r="B40" s="163" t="s">
        <v>60</v>
      </c>
      <c r="C40" s="164"/>
      <c r="D40" s="149"/>
      <c r="E40" s="164"/>
      <c r="F40" s="149"/>
      <c r="G40" s="234" t="s">
        <v>70</v>
      </c>
      <c r="H40" s="149"/>
      <c r="I40" s="233" t="s">
        <v>70</v>
      </c>
      <c r="J40" s="149"/>
      <c r="K40" s="232" t="s">
        <v>70</v>
      </c>
      <c r="L40" s="149"/>
      <c r="M40" s="166" t="s">
        <v>70</v>
      </c>
      <c r="N40" s="149"/>
      <c r="O40" s="226" t="s">
        <v>70</v>
      </c>
      <c r="P40" s="255"/>
      <c r="Q40" s="414"/>
      <c r="R40" s="132"/>
      <c r="S40" s="416"/>
    </row>
    <row r="41" spans="1:19" ht="20.149999999999999" customHeight="1">
      <c r="A41" s="417" t="s">
        <v>120</v>
      </c>
      <c r="B41" s="143" t="s">
        <v>58</v>
      </c>
      <c r="C41" s="160"/>
      <c r="D41" s="145"/>
      <c r="E41" s="174"/>
      <c r="F41" s="145"/>
      <c r="G41" s="174"/>
      <c r="H41" s="145"/>
      <c r="I41" s="174"/>
      <c r="J41" s="145"/>
      <c r="K41" s="174"/>
      <c r="L41" s="181"/>
      <c r="M41" s="161"/>
      <c r="N41" s="145"/>
      <c r="O41" s="283"/>
      <c r="P41" s="176"/>
      <c r="Q41" s="413">
        <f>D41+D42+F41+F42+H41+H42+J41+J42+L41+L42+N41+N42+P41+P42</f>
        <v>19</v>
      </c>
      <c r="R41" s="132"/>
      <c r="S41" s="415">
        <v>6.75</v>
      </c>
    </row>
    <row r="42" spans="1:19" ht="20.149999999999999" customHeight="1" thickBot="1">
      <c r="A42" s="418"/>
      <c r="B42" s="163" t="s">
        <v>60</v>
      </c>
      <c r="C42" s="175"/>
      <c r="D42" s="149"/>
      <c r="E42" s="305" t="s">
        <v>162</v>
      </c>
      <c r="F42" s="149">
        <v>6.5</v>
      </c>
      <c r="G42" s="287"/>
      <c r="H42" s="149"/>
      <c r="I42" s="234" t="s">
        <v>70</v>
      </c>
      <c r="J42" s="149"/>
      <c r="K42" s="232" t="s">
        <v>70</v>
      </c>
      <c r="L42" s="149"/>
      <c r="M42" s="166" t="s">
        <v>111</v>
      </c>
      <c r="N42" s="149">
        <v>6.5</v>
      </c>
      <c r="O42" s="225" t="s">
        <v>158</v>
      </c>
      <c r="P42" s="149">
        <v>6</v>
      </c>
      <c r="Q42" s="414"/>
      <c r="R42" s="132"/>
      <c r="S42" s="416"/>
    </row>
    <row r="43" spans="1:19" ht="20.149999999999999" customHeight="1">
      <c r="A43" s="417"/>
      <c r="B43" s="143" t="s">
        <v>58</v>
      </c>
      <c r="C43" s="160"/>
      <c r="D43" s="145"/>
      <c r="E43" s="160"/>
      <c r="F43" s="145"/>
      <c r="G43" s="160"/>
      <c r="H43" s="145"/>
      <c r="I43" s="161"/>
      <c r="J43" s="145"/>
      <c r="K43" s="160"/>
      <c r="L43" s="145"/>
      <c r="M43" s="161"/>
      <c r="N43" s="145"/>
      <c r="O43" s="146"/>
      <c r="P43" s="145"/>
      <c r="Q43" s="413">
        <f>D43+D44+F43+F44+H43+H44+J43+J44+L43+L44+N43+N44+P43+P44</f>
        <v>0</v>
      </c>
      <c r="R43" s="132"/>
      <c r="S43" s="415">
        <v>6.75</v>
      </c>
    </row>
    <row r="44" spans="1:19" ht="20.149999999999999" customHeight="1" thickBot="1">
      <c r="A44" s="418"/>
      <c r="B44" s="163" t="s">
        <v>60</v>
      </c>
      <c r="C44" s="302"/>
      <c r="D44" s="152"/>
      <c r="E44" s="165"/>
      <c r="F44" s="149"/>
      <c r="G44" s="164"/>
      <c r="H44" s="149"/>
      <c r="I44" s="170"/>
      <c r="J44" s="149"/>
      <c r="K44" s="243"/>
      <c r="L44" s="149"/>
      <c r="M44" s="170"/>
      <c r="N44" s="149"/>
      <c r="O44" s="303"/>
      <c r="P44" s="149"/>
      <c r="Q44" s="414"/>
      <c r="R44" s="132"/>
      <c r="S44" s="416"/>
    </row>
    <row r="45" spans="1:19" ht="20.149999999999999" customHeight="1">
      <c r="A45" s="417" t="s">
        <v>136</v>
      </c>
      <c r="B45" s="143" t="s">
        <v>58</v>
      </c>
      <c r="C45" s="160"/>
      <c r="D45" s="145"/>
      <c r="E45" s="160"/>
      <c r="F45" s="145"/>
      <c r="G45" s="160"/>
      <c r="H45" s="145"/>
      <c r="I45" s="160"/>
      <c r="J45" s="145"/>
      <c r="K45" s="160"/>
      <c r="L45" s="145"/>
      <c r="M45" s="161"/>
      <c r="N45" s="145"/>
      <c r="O45" s="146" t="s">
        <v>128</v>
      </c>
      <c r="P45" s="145">
        <v>6</v>
      </c>
      <c r="Q45" s="413">
        <f>D45+D46+F45+F46+H45+H46+J45+J46+L45+L46+N45+N46+P45+P46</f>
        <v>19.5</v>
      </c>
      <c r="R45" s="132"/>
      <c r="S45" s="415">
        <v>6.75</v>
      </c>
    </row>
    <row r="46" spans="1:19" ht="20.149999999999999" customHeight="1" thickBot="1">
      <c r="A46" s="418"/>
      <c r="B46" s="163" t="s">
        <v>60</v>
      </c>
      <c r="C46" s="245"/>
      <c r="D46" s="297"/>
      <c r="E46" s="165" t="s">
        <v>111</v>
      </c>
      <c r="F46" s="149">
        <v>4.5</v>
      </c>
      <c r="G46" s="164" t="s">
        <v>106</v>
      </c>
      <c r="H46" s="149">
        <v>4.5</v>
      </c>
      <c r="I46" s="245"/>
      <c r="J46" s="295"/>
      <c r="K46" s="164" t="s">
        <v>70</v>
      </c>
      <c r="L46" s="149"/>
      <c r="M46" s="166" t="s">
        <v>106</v>
      </c>
      <c r="N46" s="149">
        <v>4.5</v>
      </c>
      <c r="O46" s="182" t="s">
        <v>70</v>
      </c>
      <c r="P46" s="255"/>
      <c r="Q46" s="414"/>
      <c r="R46" s="132"/>
      <c r="S46" s="416"/>
    </row>
    <row r="47" spans="1:19" ht="20.149999999999999" customHeight="1">
      <c r="A47" s="417" t="s">
        <v>152</v>
      </c>
      <c r="B47" s="143" t="s">
        <v>58</v>
      </c>
      <c r="C47" s="160"/>
      <c r="D47" s="145"/>
      <c r="E47" s="160"/>
      <c r="F47" s="145"/>
      <c r="G47" s="174"/>
      <c r="H47" s="145"/>
      <c r="I47" s="174"/>
      <c r="J47" s="145"/>
      <c r="K47" s="260"/>
      <c r="L47" s="181"/>
      <c r="M47" s="161"/>
      <c r="N47" s="145"/>
      <c r="O47" s="227" t="s">
        <v>128</v>
      </c>
      <c r="P47" s="176">
        <v>6</v>
      </c>
      <c r="Q47" s="413">
        <f>D47+D48+F47+F48+H47+H48+J47+J48+L47+L48+N47+N48+P47+P48</f>
        <v>24</v>
      </c>
      <c r="R47" s="132"/>
      <c r="S47" s="415">
        <v>6.75</v>
      </c>
    </row>
    <row r="48" spans="1:19" ht="20.149999999999999" customHeight="1" thickBot="1">
      <c r="A48" s="418"/>
      <c r="B48" s="163" t="s">
        <v>60</v>
      </c>
      <c r="C48" s="164"/>
      <c r="D48" s="149"/>
      <c r="E48" s="175" t="s">
        <v>106</v>
      </c>
      <c r="F48" s="149">
        <v>4.5</v>
      </c>
      <c r="G48" s="234"/>
      <c r="H48" s="149"/>
      <c r="I48" s="233" t="s">
        <v>106</v>
      </c>
      <c r="J48" s="149">
        <v>4.5</v>
      </c>
      <c r="K48" s="232" t="s">
        <v>106</v>
      </c>
      <c r="L48" s="149">
        <v>4.5</v>
      </c>
      <c r="M48" s="166" t="s">
        <v>111</v>
      </c>
      <c r="N48" s="149">
        <v>4.5</v>
      </c>
      <c r="O48" s="226"/>
      <c r="P48" s="255"/>
      <c r="Q48" s="414"/>
      <c r="R48" s="132"/>
      <c r="S48" s="416"/>
    </row>
    <row r="49" spans="1:23" ht="20.149999999999999" customHeight="1" thickBot="1">
      <c r="A49" s="156" t="s">
        <v>107</v>
      </c>
      <c r="B49" s="183"/>
      <c r="C49" s="171"/>
      <c r="D49" s="172"/>
      <c r="E49" s="171"/>
      <c r="F49" s="172"/>
      <c r="G49" s="171"/>
      <c r="H49" s="172"/>
      <c r="I49" s="171"/>
      <c r="J49" s="172"/>
      <c r="K49" s="171"/>
      <c r="L49" s="172"/>
      <c r="M49" s="171"/>
      <c r="N49" s="172"/>
      <c r="O49" s="224"/>
      <c r="P49" s="159"/>
      <c r="Q49" s="192"/>
      <c r="R49" s="132"/>
      <c r="S49" s="142"/>
    </row>
    <row r="50" spans="1:23" ht="20.149999999999999" customHeight="1" thickTop="1">
      <c r="A50" s="417" t="s">
        <v>71</v>
      </c>
      <c r="B50" s="143" t="s">
        <v>58</v>
      </c>
      <c r="C50" s="284"/>
      <c r="D50" s="181"/>
      <c r="E50" s="285"/>
      <c r="F50" s="145"/>
      <c r="G50" s="285"/>
      <c r="H50" s="145"/>
      <c r="I50" s="161"/>
      <c r="J50" s="145"/>
      <c r="K50" s="285"/>
      <c r="L50" s="145"/>
      <c r="M50" s="285"/>
      <c r="N50" s="145"/>
      <c r="O50" s="146"/>
      <c r="P50" s="145"/>
      <c r="Q50" s="413">
        <f>D50+D51+F50+F51+H50+H51+J50+J51+L50+L51+N50+N51+P50+P51</f>
        <v>11</v>
      </c>
      <c r="R50" s="132"/>
      <c r="S50" s="415">
        <v>9</v>
      </c>
    </row>
    <row r="51" spans="1:23" ht="20.149999999999999" customHeight="1" thickBot="1">
      <c r="A51" s="418"/>
      <c r="B51" s="163" t="s">
        <v>60</v>
      </c>
      <c r="C51" s="302"/>
      <c r="D51" s="152"/>
      <c r="E51" s="296"/>
      <c r="F51" s="297"/>
      <c r="G51" s="243"/>
      <c r="H51" s="295"/>
      <c r="I51" s="170"/>
      <c r="J51" s="149"/>
      <c r="K51" s="304" t="s">
        <v>113</v>
      </c>
      <c r="L51" s="152">
        <v>5.5</v>
      </c>
      <c r="M51" s="304" t="s">
        <v>113</v>
      </c>
      <c r="N51" s="152">
        <v>5.5</v>
      </c>
      <c r="O51" s="288"/>
      <c r="P51" s="152"/>
      <c r="Q51" s="414"/>
      <c r="R51" s="132"/>
      <c r="S51" s="416"/>
    </row>
    <row r="52" spans="1:23" ht="20.149999999999999" customHeight="1" thickBot="1">
      <c r="A52" s="417" t="s">
        <v>144</v>
      </c>
      <c r="B52" s="143" t="s">
        <v>58</v>
      </c>
      <c r="C52" s="160"/>
      <c r="D52" s="145"/>
      <c r="E52" s="160"/>
      <c r="F52" s="145"/>
      <c r="G52" s="160"/>
      <c r="H52" s="145"/>
      <c r="I52" s="161"/>
      <c r="J52" s="145"/>
      <c r="K52" s="160"/>
      <c r="L52" s="145"/>
      <c r="M52" s="161"/>
      <c r="N52" s="145"/>
      <c r="O52" s="298" t="s">
        <v>138</v>
      </c>
      <c r="P52" s="176">
        <v>5</v>
      </c>
      <c r="Q52" s="413">
        <f>D52+D53+F52+F53+H52+H53+J52+J53+L52+L53+N52+N53+P52+P53</f>
        <v>10.5</v>
      </c>
      <c r="R52" s="132"/>
      <c r="S52" s="415">
        <v>6.75</v>
      </c>
    </row>
    <row r="53" spans="1:23" ht="20.149999999999999" customHeight="1" thickBot="1">
      <c r="A53" s="418"/>
      <c r="B53" s="163" t="s">
        <v>60</v>
      </c>
      <c r="C53" s="302"/>
      <c r="D53" s="152"/>
      <c r="E53" s="165"/>
      <c r="F53" s="149"/>
      <c r="G53" s="304" t="s">
        <v>113</v>
      </c>
      <c r="H53" s="152">
        <v>5.5</v>
      </c>
      <c r="I53" s="170"/>
      <c r="J53" s="149"/>
      <c r="K53" s="302"/>
      <c r="L53" s="152"/>
      <c r="M53" s="165"/>
      <c r="N53" s="149"/>
      <c r="O53" s="146"/>
      <c r="P53" s="176"/>
      <c r="Q53" s="414"/>
      <c r="R53" s="132"/>
      <c r="S53" s="416"/>
    </row>
    <row r="54" spans="1:23" ht="20.149999999999999" customHeight="1">
      <c r="A54" s="417" t="s">
        <v>145</v>
      </c>
      <c r="B54" s="143" t="s">
        <v>58</v>
      </c>
      <c r="C54" s="160"/>
      <c r="D54" s="145"/>
      <c r="E54" s="160"/>
      <c r="F54" s="145"/>
      <c r="G54" s="160"/>
      <c r="H54" s="145"/>
      <c r="I54" s="161"/>
      <c r="J54" s="145"/>
      <c r="K54" s="160"/>
      <c r="L54" s="145"/>
      <c r="M54" s="161"/>
      <c r="N54" s="145"/>
      <c r="O54" s="146"/>
      <c r="P54" s="176"/>
      <c r="Q54" s="413">
        <f>D54+D55+F54+F55+H54+H55+J54+J55+L54+L55+N54+N55+P54+P55</f>
        <v>16</v>
      </c>
      <c r="R54" s="132"/>
      <c r="S54" s="419">
        <v>6.75</v>
      </c>
    </row>
    <row r="55" spans="1:23" ht="20.149999999999999" customHeight="1" thickBot="1">
      <c r="A55" s="418"/>
      <c r="B55" s="163" t="s">
        <v>60</v>
      </c>
      <c r="C55" s="165"/>
      <c r="D55" s="149"/>
      <c r="E55" s="304" t="s">
        <v>113</v>
      </c>
      <c r="F55" s="152">
        <v>5.5</v>
      </c>
      <c r="G55" s="164"/>
      <c r="H55" s="149"/>
      <c r="I55" s="304" t="s">
        <v>113</v>
      </c>
      <c r="J55" s="152">
        <v>5.5</v>
      </c>
      <c r="K55" s="165"/>
      <c r="L55" s="149"/>
      <c r="M55" s="302"/>
      <c r="N55" s="152"/>
      <c r="O55" s="326" t="s">
        <v>161</v>
      </c>
      <c r="P55" s="255">
        <v>5</v>
      </c>
      <c r="Q55" s="414"/>
      <c r="R55" s="132"/>
      <c r="S55" s="416"/>
    </row>
    <row r="56" spans="1:23" ht="20.149999999999999" customHeight="1" thickBot="1">
      <c r="A56" s="417"/>
      <c r="B56" s="143" t="s">
        <v>58</v>
      </c>
      <c r="C56" s="160"/>
      <c r="D56" s="145"/>
      <c r="E56" s="160"/>
      <c r="F56" s="145"/>
      <c r="G56" s="160"/>
      <c r="H56" s="145"/>
      <c r="I56" s="161"/>
      <c r="J56" s="145"/>
      <c r="K56" s="160"/>
      <c r="L56" s="145"/>
      <c r="M56" s="161"/>
      <c r="N56" s="145"/>
      <c r="O56" s="146"/>
      <c r="P56" s="176"/>
      <c r="Q56" s="413">
        <f>D56+D57+F56+F57+H56+H57+J56+J57+L56+L57+N56+N57+P56+P57</f>
        <v>0</v>
      </c>
      <c r="R56" s="132"/>
      <c r="S56" s="419">
        <v>6.75</v>
      </c>
    </row>
    <row r="57" spans="1:23" ht="20.149999999999999" customHeight="1" thickBot="1">
      <c r="A57" s="418"/>
      <c r="B57" s="163" t="s">
        <v>60</v>
      </c>
      <c r="C57" s="302"/>
      <c r="D57" s="152"/>
      <c r="E57" s="165"/>
      <c r="F57" s="149"/>
      <c r="G57" s="302"/>
      <c r="H57" s="152"/>
      <c r="I57" s="170"/>
      <c r="J57" s="149"/>
      <c r="K57" s="302"/>
      <c r="L57" s="152"/>
      <c r="M57" s="165"/>
      <c r="N57" s="149"/>
      <c r="O57" s="146"/>
      <c r="P57" s="176"/>
      <c r="Q57" s="414"/>
      <c r="R57" s="132"/>
      <c r="S57" s="416"/>
      <c r="T57" s="17"/>
    </row>
    <row r="58" spans="1:23" ht="20.149999999999999" customHeight="1">
      <c r="A58" s="417"/>
      <c r="B58" s="143" t="s">
        <v>58</v>
      </c>
      <c r="C58" s="160"/>
      <c r="D58" s="145"/>
      <c r="E58" s="160"/>
      <c r="F58" s="145"/>
      <c r="G58" s="160"/>
      <c r="H58" s="145"/>
      <c r="I58" s="161"/>
      <c r="J58" s="145"/>
      <c r="K58" s="160"/>
      <c r="L58" s="145"/>
      <c r="M58" s="161"/>
      <c r="N58" s="145"/>
      <c r="O58" s="146"/>
      <c r="P58" s="176"/>
      <c r="Q58" s="413">
        <f>D58+D59+F58+F59+H58+H59+J58+J59+L58+L59+N58+N59+P58+P59</f>
        <v>0</v>
      </c>
      <c r="R58" s="132"/>
      <c r="S58" s="419">
        <v>6.75</v>
      </c>
    </row>
    <row r="59" spans="1:23" ht="20.149999999999999" customHeight="1" thickBot="1">
      <c r="A59" s="418"/>
      <c r="B59" s="163" t="s">
        <v>60</v>
      </c>
      <c r="C59" s="165"/>
      <c r="D59" s="149"/>
      <c r="E59" s="302"/>
      <c r="F59" s="152"/>
      <c r="G59" s="164"/>
      <c r="H59" s="149"/>
      <c r="I59" s="302"/>
      <c r="J59" s="152"/>
      <c r="K59" s="165"/>
      <c r="L59" s="149"/>
      <c r="M59" s="302"/>
      <c r="N59" s="152"/>
      <c r="O59" s="182"/>
      <c r="P59" s="255"/>
      <c r="Q59" s="414"/>
      <c r="R59" s="132"/>
      <c r="S59" s="416"/>
    </row>
    <row r="60" spans="1:23" ht="20.149999999999999" customHeight="1">
      <c r="A60" s="417"/>
      <c r="B60" s="143" t="s">
        <v>58</v>
      </c>
      <c r="C60" s="160"/>
      <c r="D60" s="145"/>
      <c r="E60" s="160"/>
      <c r="F60" s="145"/>
      <c r="G60" s="160"/>
      <c r="H60" s="145"/>
      <c r="I60" s="161"/>
      <c r="J60" s="145"/>
      <c r="K60" s="160"/>
      <c r="L60" s="145"/>
      <c r="M60" s="161"/>
      <c r="N60" s="145"/>
      <c r="O60" s="146"/>
      <c r="P60" s="176"/>
      <c r="Q60" s="413">
        <f>D60+D61+F60+F61+H60+H61+J60+J61+L60+L61+N60+N61+P60+P61</f>
        <v>0</v>
      </c>
      <c r="R60" s="132"/>
      <c r="S60" s="419">
        <v>6.75</v>
      </c>
    </row>
    <row r="61" spans="1:23" ht="20.149999999999999" customHeight="1" thickBot="1">
      <c r="A61" s="418"/>
      <c r="B61" s="163" t="s">
        <v>60</v>
      </c>
      <c r="C61" s="165"/>
      <c r="D61" s="149"/>
      <c r="E61" s="165"/>
      <c r="F61" s="149"/>
      <c r="G61" s="164"/>
      <c r="H61" s="149"/>
      <c r="I61" s="170"/>
      <c r="J61" s="149"/>
      <c r="K61" s="164"/>
      <c r="L61" s="149"/>
      <c r="M61" s="170"/>
      <c r="N61" s="149"/>
      <c r="O61" s="182"/>
      <c r="P61" s="255"/>
      <c r="Q61" s="414"/>
      <c r="R61" s="132"/>
      <c r="S61" s="416"/>
    </row>
    <row r="62" spans="1:23" ht="20.149999999999999" customHeight="1">
      <c r="A62" s="417"/>
      <c r="B62" s="143" t="s">
        <v>58</v>
      </c>
      <c r="C62" s="160"/>
      <c r="D62" s="145"/>
      <c r="E62" s="160"/>
      <c r="F62" s="145"/>
      <c r="G62" s="160"/>
      <c r="H62" s="145"/>
      <c r="I62" s="161"/>
      <c r="J62" s="145"/>
      <c r="K62" s="160"/>
      <c r="L62" s="145"/>
      <c r="M62" s="161"/>
      <c r="N62" s="145"/>
      <c r="O62" s="240"/>
      <c r="P62" s="176"/>
      <c r="Q62" s="413">
        <f>D62+D63+F62+F63+H62+H63+J62+J63+L62+L63+N62+N63+P62+P63</f>
        <v>0</v>
      </c>
      <c r="R62" s="132"/>
      <c r="S62" s="419">
        <v>6.75</v>
      </c>
      <c r="W62" s="17"/>
    </row>
    <row r="63" spans="1:23" ht="20.149999999999999" customHeight="1" thickBot="1">
      <c r="A63" s="418"/>
      <c r="B63" s="163" t="s">
        <v>60</v>
      </c>
      <c r="C63" s="165"/>
      <c r="D63" s="149"/>
      <c r="E63" s="165"/>
      <c r="F63" s="149"/>
      <c r="G63" s="164"/>
      <c r="H63" s="149"/>
      <c r="I63" s="170"/>
      <c r="J63" s="149"/>
      <c r="K63" s="164"/>
      <c r="L63" s="149"/>
      <c r="M63" s="170"/>
      <c r="N63" s="149"/>
      <c r="O63" s="182"/>
      <c r="P63" s="151"/>
      <c r="Q63" s="414"/>
      <c r="R63" s="132"/>
      <c r="S63" s="420"/>
    </row>
    <row r="64" spans="1:23" ht="20.149999999999999" customHeight="1" thickBot="1">
      <c r="A64" s="184"/>
      <c r="B64" s="185"/>
      <c r="C64" s="186" t="s">
        <v>37</v>
      </c>
      <c r="D64" s="187">
        <f>SUM(D18:D63)</f>
        <v>0</v>
      </c>
      <c r="E64" s="188"/>
      <c r="F64" s="187">
        <f>SUM(F18:F63)</f>
        <v>33.5</v>
      </c>
      <c r="G64" s="188"/>
      <c r="H64" s="187">
        <f>SUM(H18:H63)</f>
        <v>25.5</v>
      </c>
      <c r="I64" s="188"/>
      <c r="J64" s="187">
        <f>SUM(J9:J63)</f>
        <v>23.5</v>
      </c>
      <c r="K64" s="188"/>
      <c r="L64" s="187">
        <f>SUM(L13:L63)</f>
        <v>26.5</v>
      </c>
      <c r="M64" s="188"/>
      <c r="N64" s="241">
        <f>SUM(N13:N63)</f>
        <v>32</v>
      </c>
      <c r="O64" s="237"/>
      <c r="P64" s="187">
        <f>SUM(P13:P63)</f>
        <v>52</v>
      </c>
      <c r="Q64" s="193">
        <f>SUM(H64:P64)</f>
        <v>159.5</v>
      </c>
      <c r="R64" s="189"/>
      <c r="S64" s="190"/>
      <c r="T64" s="17"/>
    </row>
    <row r="65" spans="1:20" ht="20.149999999999999" customHeight="1">
      <c r="A65" s="11"/>
      <c r="B65" s="11"/>
      <c r="C65" s="17"/>
      <c r="E65" s="17"/>
      <c r="G65" s="17"/>
      <c r="H65" s="11"/>
      <c r="I65" s="17"/>
      <c r="K65" s="17"/>
      <c r="L65" s="11"/>
      <c r="M65" s="11" t="s">
        <v>165</v>
      </c>
      <c r="O65" s="17"/>
    </row>
    <row r="66" spans="1:20" ht="20.149999999999999" customHeight="1">
      <c r="A66" s="11"/>
      <c r="B66" s="11"/>
      <c r="C66" s="17"/>
      <c r="E66" s="17"/>
      <c r="G66" s="17"/>
      <c r="H66" s="11"/>
      <c r="I66" s="17"/>
      <c r="K66" s="17"/>
      <c r="L66" s="11"/>
      <c r="M66" s="11" t="s">
        <v>166</v>
      </c>
      <c r="O66" s="17"/>
      <c r="T66" s="17"/>
    </row>
    <row r="67" spans="1:20" ht="20.149999999999999" customHeight="1">
      <c r="A67" s="11"/>
      <c r="B67" s="11"/>
      <c r="C67" s="17"/>
      <c r="E67" s="17"/>
      <c r="G67" s="221"/>
      <c r="H67" s="11"/>
      <c r="I67" s="17"/>
      <c r="K67" s="17"/>
      <c r="L67" s="11"/>
      <c r="M67" s="11" t="s">
        <v>167</v>
      </c>
      <c r="O67" s="313"/>
      <c r="P67" s="313"/>
    </row>
    <row r="68" spans="1:20" ht="20.149999999999999" customHeight="1">
      <c r="A68" s="11"/>
      <c r="B68" s="11"/>
      <c r="C68" s="17"/>
      <c r="E68" s="17"/>
      <c r="G68" s="221"/>
      <c r="H68" s="11"/>
      <c r="I68" s="221"/>
      <c r="K68" s="17"/>
      <c r="L68" s="11"/>
      <c r="M68" s="11" t="s">
        <v>168</v>
      </c>
      <c r="O68" s="17"/>
    </row>
    <row r="69" spans="1:20" ht="20.149999999999999" customHeight="1">
      <c r="A69" s="11"/>
      <c r="B69" s="11"/>
      <c r="C69" s="17"/>
      <c r="E69" s="221"/>
      <c r="G69" s="221"/>
      <c r="H69" s="11"/>
      <c r="I69" s="221"/>
      <c r="K69" s="17"/>
      <c r="L69" s="11"/>
      <c r="O69" s="17"/>
    </row>
    <row r="70" spans="1:20" ht="20.149999999999999" customHeight="1">
      <c r="A70" s="11"/>
      <c r="B70" s="11"/>
      <c r="C70" s="236"/>
      <c r="E70" s="17"/>
      <c r="G70" s="17"/>
      <c r="H70" s="11"/>
      <c r="K70" s="221"/>
      <c r="L70" s="11"/>
      <c r="O70" s="254"/>
    </row>
    <row r="71" spans="1:20" ht="20.149999999999999" customHeight="1">
      <c r="A71" s="11"/>
      <c r="B71" s="11"/>
      <c r="C71" s="17"/>
      <c r="H71" s="11"/>
      <c r="L71" s="11"/>
    </row>
    <row r="72" spans="1:20" ht="20.149999999999999" customHeight="1">
      <c r="A72" s="11"/>
      <c r="B72" s="11"/>
      <c r="G72" s="242"/>
      <c r="H72" s="11"/>
      <c r="L72" s="11"/>
    </row>
    <row r="73" spans="1:20" ht="20.149999999999999" customHeight="1">
      <c r="A73" s="11"/>
      <c r="B73" s="11"/>
      <c r="H73" s="11"/>
      <c r="L73" s="11"/>
    </row>
    <row r="74" spans="1:20" ht="13.5" customHeight="1">
      <c r="A74" s="11"/>
      <c r="B74" s="11"/>
      <c r="H74" s="11"/>
      <c r="L74" s="11"/>
    </row>
    <row r="75" spans="1:20" ht="13.5" customHeight="1">
      <c r="A75" s="11"/>
      <c r="B75" s="11"/>
      <c r="H75" s="11"/>
      <c r="L75" s="11"/>
    </row>
    <row r="76" spans="1:20" ht="13.5" customHeight="1">
      <c r="A76" s="11"/>
      <c r="B76" s="11"/>
      <c r="H76" s="11"/>
      <c r="L76" s="11"/>
    </row>
    <row r="77" spans="1:20" ht="13.5" customHeight="1">
      <c r="A77" s="11"/>
      <c r="B77" s="11"/>
      <c r="H77" s="11"/>
      <c r="L77" s="11"/>
    </row>
    <row r="78" spans="1:20" ht="13.5" customHeight="1">
      <c r="A78" s="11"/>
      <c r="B78" s="11"/>
      <c r="H78" s="11"/>
      <c r="L78" s="11"/>
    </row>
    <row r="79" spans="1:20" ht="13.5" customHeight="1">
      <c r="A79" s="11"/>
      <c r="B79" s="11"/>
      <c r="H79" s="11"/>
      <c r="L79" s="11"/>
    </row>
  </sheetData>
  <mergeCells count="105">
    <mergeCell ref="V5:AD5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B5:B6"/>
    <mergeCell ref="C5:C6"/>
    <mergeCell ref="A11:A12"/>
    <mergeCell ref="Q11:Q12"/>
    <mergeCell ref="S11:S12"/>
    <mergeCell ref="I5:I6"/>
    <mergeCell ref="J5:J7"/>
    <mergeCell ref="K5:K6"/>
    <mergeCell ref="L5:L7"/>
    <mergeCell ref="M5:M6"/>
    <mergeCell ref="D5:D7"/>
    <mergeCell ref="E5:E6"/>
    <mergeCell ref="F5:F7"/>
    <mergeCell ref="G5:G6"/>
    <mergeCell ref="A9:A10"/>
    <mergeCell ref="Q9:Q10"/>
    <mergeCell ref="H5:H7"/>
    <mergeCell ref="S9:S10"/>
    <mergeCell ref="N5:N7"/>
    <mergeCell ref="O5:O6"/>
    <mergeCell ref="P5:P7"/>
    <mergeCell ref="Q5:Q7"/>
    <mergeCell ref="S5:S6"/>
    <mergeCell ref="A18:A19"/>
    <mergeCell ref="Q18:Q19"/>
    <mergeCell ref="S18:S19"/>
    <mergeCell ref="A20:A21"/>
    <mergeCell ref="Q20:Q21"/>
    <mergeCell ref="S20:S21"/>
    <mergeCell ref="A13:A14"/>
    <mergeCell ref="Q13:Q14"/>
    <mergeCell ref="S13:S14"/>
    <mergeCell ref="A15:A16"/>
    <mergeCell ref="Q15:Q16"/>
    <mergeCell ref="S15:S16"/>
    <mergeCell ref="A24:A25"/>
    <mergeCell ref="Q24:Q25"/>
    <mergeCell ref="S24:S25"/>
    <mergeCell ref="A27:A28"/>
    <mergeCell ref="Q27:Q28"/>
    <mergeCell ref="S27:S28"/>
    <mergeCell ref="A22:A23"/>
    <mergeCell ref="Q22:Q23"/>
    <mergeCell ref="S22:S23"/>
    <mergeCell ref="A33:A34"/>
    <mergeCell ref="Q33:Q34"/>
    <mergeCell ref="S33:S34"/>
    <mergeCell ref="A29:A30"/>
    <mergeCell ref="Q29:Q30"/>
    <mergeCell ref="S29:S30"/>
    <mergeCell ref="A31:A32"/>
    <mergeCell ref="Q31:Q32"/>
    <mergeCell ref="S31:S32"/>
    <mergeCell ref="A35:A36"/>
    <mergeCell ref="Q35:Q36"/>
    <mergeCell ref="S35:S36"/>
    <mergeCell ref="Q56:Q57"/>
    <mergeCell ref="S56:S57"/>
    <mergeCell ref="A50:A51"/>
    <mergeCell ref="Q50:Q51"/>
    <mergeCell ref="S50:S51"/>
    <mergeCell ref="A52:A53"/>
    <mergeCell ref="Q52:Q53"/>
    <mergeCell ref="S52:S53"/>
    <mergeCell ref="A41:A42"/>
    <mergeCell ref="Q41:Q42"/>
    <mergeCell ref="S41:S42"/>
    <mergeCell ref="S37:S38"/>
    <mergeCell ref="A37:A38"/>
    <mergeCell ref="Q37:Q38"/>
    <mergeCell ref="A54:A55"/>
    <mergeCell ref="Q54:Q55"/>
    <mergeCell ref="S54:S55"/>
    <mergeCell ref="A39:A40"/>
    <mergeCell ref="Q39:Q40"/>
    <mergeCell ref="S39:S40"/>
    <mergeCell ref="A45:A46"/>
    <mergeCell ref="Q45:Q46"/>
    <mergeCell ref="S45:S46"/>
    <mergeCell ref="A43:A44"/>
    <mergeCell ref="Q43:Q44"/>
    <mergeCell ref="S43:S44"/>
    <mergeCell ref="A62:A63"/>
    <mergeCell ref="Q62:Q63"/>
    <mergeCell ref="S62:S63"/>
    <mergeCell ref="A60:A61"/>
    <mergeCell ref="Q60:Q61"/>
    <mergeCell ref="S60:S61"/>
    <mergeCell ref="A58:A59"/>
    <mergeCell ref="Q58:Q59"/>
    <mergeCell ref="S58:S59"/>
    <mergeCell ref="A56:A57"/>
    <mergeCell ref="A47:A48"/>
    <mergeCell ref="Q47:Q48"/>
    <mergeCell ref="S47:S48"/>
  </mergeCells>
  <pageMargins left="0.25" right="0.25" top="0.75" bottom="0.75" header="0.3" footer="0.3"/>
  <pageSetup scale="5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S&amp;L</vt:lpstr>
      <vt:lpstr>BoH Schedule</vt:lpstr>
      <vt:lpstr>FoH Schedule</vt:lpstr>
      <vt:lpstr>'FoH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Cannava, Devin A</cp:lastModifiedBy>
  <cp:lastPrinted>2023-11-25T22:26:01Z</cp:lastPrinted>
  <dcterms:created xsi:type="dcterms:W3CDTF">2012-09-02T19:49:43Z</dcterms:created>
  <dcterms:modified xsi:type="dcterms:W3CDTF">2024-01-02T01:40:25Z</dcterms:modified>
</cp:coreProperties>
</file>