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Jiang Bing Han\Desktop\"/>
    </mc:Choice>
  </mc:AlternateContent>
  <xr:revisionPtr revIDLastSave="0" documentId="13_ncr:1_{B887ED23-CCB8-4CBA-8A37-7A13B47EE8D1}" xr6:coauthVersionLast="47" xr6:coauthVersionMax="47" xr10:uidLastSave="{00000000-0000-0000-0000-000000000000}"/>
  <bookViews>
    <workbookView xWindow="-110" yWindow="-110" windowWidth="19420" windowHeight="10420" activeTab="2"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27" i="1" l="1"/>
  <c r="AB21" i="1"/>
  <c r="AB15" i="1"/>
  <c r="AB9" i="1"/>
  <c r="AB3" i="1"/>
  <c r="V33" i="1"/>
  <c r="Z34" i="1"/>
  <c r="Z33" i="1"/>
  <c r="Z32" i="1"/>
  <c r="Y34" i="1"/>
  <c r="Y33" i="1"/>
  <c r="Y32" i="1"/>
  <c r="X34" i="1"/>
  <c r="X33" i="1"/>
  <c r="X32" i="1"/>
  <c r="W33" i="1"/>
  <c r="W34" i="1"/>
  <c r="W32" i="1"/>
  <c r="V34" i="1"/>
  <c r="V32" i="1"/>
  <c r="U34" i="1"/>
  <c r="U33" i="1"/>
  <c r="U32" i="1"/>
  <c r="V14" i="1"/>
  <c r="Z28" i="1"/>
  <c r="Y28" i="1"/>
  <c r="X28" i="1"/>
  <c r="W28" i="1"/>
  <c r="V28" i="1"/>
  <c r="U28" i="1"/>
  <c r="Z27" i="1"/>
  <c r="Y27" i="1"/>
  <c r="X27" i="1"/>
  <c r="W27" i="1"/>
  <c r="V27" i="1"/>
  <c r="U27" i="1"/>
  <c r="Z26" i="1"/>
  <c r="Y26" i="1"/>
  <c r="X26" i="1"/>
  <c r="W26" i="1"/>
  <c r="V26" i="1"/>
  <c r="U26" i="1"/>
  <c r="Z22" i="1"/>
  <c r="Y22" i="1"/>
  <c r="X22" i="1"/>
  <c r="W22" i="1"/>
  <c r="V22" i="1"/>
  <c r="U22" i="1"/>
  <c r="Z21" i="1"/>
  <c r="Y21" i="1"/>
  <c r="X21" i="1"/>
  <c r="W21" i="1"/>
  <c r="V21" i="1"/>
  <c r="U21" i="1"/>
  <c r="Z20" i="1"/>
  <c r="Y20" i="1"/>
  <c r="X20" i="1"/>
  <c r="W20" i="1"/>
  <c r="V20" i="1"/>
  <c r="U20" i="1"/>
  <c r="Z16" i="1"/>
  <c r="Y16" i="1"/>
  <c r="X16" i="1"/>
  <c r="W16" i="1"/>
  <c r="V16" i="1"/>
  <c r="U16" i="1"/>
  <c r="Z15" i="1"/>
  <c r="Y15" i="1"/>
  <c r="X15" i="1"/>
  <c r="W15" i="1"/>
  <c r="V15" i="1"/>
  <c r="U15" i="1"/>
  <c r="Z14" i="1"/>
  <c r="Y14" i="1"/>
  <c r="X14" i="1"/>
  <c r="W14" i="1"/>
  <c r="U14" i="1"/>
  <c r="V8" i="1"/>
  <c r="U10" i="1"/>
  <c r="U9" i="1"/>
  <c r="U8" i="1"/>
  <c r="Z10" i="1"/>
  <c r="Y10" i="1"/>
  <c r="X10" i="1"/>
  <c r="W10" i="1"/>
  <c r="V10" i="1"/>
  <c r="Z9" i="1"/>
  <c r="Y9" i="1"/>
  <c r="X9" i="1"/>
  <c r="W9" i="1"/>
  <c r="V9" i="1"/>
  <c r="Z8" i="1"/>
  <c r="Y8" i="1"/>
  <c r="X8" i="1"/>
  <c r="W8" i="1"/>
  <c r="Z4" i="1"/>
  <c r="Z3" i="1"/>
  <c r="Z2" i="1"/>
  <c r="Y4" i="1"/>
  <c r="Y3" i="1"/>
  <c r="Y2" i="1"/>
  <c r="X4" i="1"/>
  <c r="X3" i="1"/>
  <c r="X2" i="1"/>
  <c r="W4" i="1"/>
  <c r="W3" i="1"/>
  <c r="W2" i="1"/>
  <c r="V4" i="1"/>
  <c r="V3" i="1"/>
  <c r="V2" i="1"/>
  <c r="U4" i="1"/>
  <c r="U3" i="1"/>
  <c r="U2" i="1"/>
  <c r="R29" i="1"/>
  <c r="H27" i="1"/>
  <c r="R23" i="1"/>
  <c r="R17" i="1"/>
  <c r="R11" i="1"/>
  <c r="R5" i="1"/>
  <c r="H26" i="1"/>
  <c r="H25" i="1"/>
  <c r="H24" i="1"/>
  <c r="H23" i="1"/>
</calcChain>
</file>

<file path=xl/sharedStrings.xml><?xml version="1.0" encoding="utf-8"?>
<sst xmlns="http://schemas.openxmlformats.org/spreadsheetml/2006/main" count="309" uniqueCount="116">
  <si>
    <t>ticker</t>
  </si>
  <si>
    <t>beta</t>
  </si>
  <si>
    <t>trailingPE</t>
  </si>
  <si>
    <t>priceToSalesTrailing12Months</t>
  </si>
  <si>
    <t>priceToBook</t>
  </si>
  <si>
    <t>debtToEquity</t>
  </si>
  <si>
    <t>returnOnEquity</t>
  </si>
  <si>
    <t>SAIA</t>
  </si>
  <si>
    <t>NaN</t>
  </si>
  <si>
    <t>RGP</t>
  </si>
  <si>
    <t>INO</t>
  </si>
  <si>
    <t>AIHS</t>
  </si>
  <si>
    <t>MSEX</t>
  </si>
  <si>
    <t>euc</t>
    <phoneticPr fontId="3" type="noConversion"/>
  </si>
  <si>
    <t>k</t>
    <phoneticPr fontId="3" type="noConversion"/>
  </si>
  <si>
    <t>som</t>
    <phoneticPr fontId="3" type="noConversion"/>
  </si>
  <si>
    <t>real</t>
    <phoneticPr fontId="3" type="noConversion"/>
  </si>
  <si>
    <t>#N/A N/A</t>
  </si>
  <si>
    <t>SAIA</t>
    <phoneticPr fontId="3" type="noConversion"/>
  </si>
  <si>
    <t>RGP</t>
    <phoneticPr fontId="3" type="noConversion"/>
  </si>
  <si>
    <t>INO</t>
    <phoneticPr fontId="3" type="noConversion"/>
  </si>
  <si>
    <t>AIHS</t>
    <phoneticPr fontId="3" type="noConversion"/>
  </si>
  <si>
    <t>MSEX</t>
    <phoneticPr fontId="3" type="noConversion"/>
  </si>
  <si>
    <t>derta_ave</t>
    <phoneticPr fontId="3" type="noConversion"/>
  </si>
  <si>
    <t xml:space="preserve"> 'R'</t>
    <phoneticPr fontId="3" type="noConversion"/>
  </si>
  <si>
    <t xml:space="preserve"> 'SAIA'</t>
    <phoneticPr fontId="3" type="noConversion"/>
  </si>
  <si>
    <t xml:space="preserve"> 'USAK'</t>
    <phoneticPr fontId="3" type="noConversion"/>
  </si>
  <si>
    <t xml:space="preserve"> 'UBER'</t>
    <phoneticPr fontId="3" type="noConversion"/>
  </si>
  <si>
    <t xml:space="preserve"> 'LSTR'</t>
    <phoneticPr fontId="3" type="noConversion"/>
  </si>
  <si>
    <t xml:space="preserve"> 'HTLD'</t>
    <phoneticPr fontId="3" type="noConversion"/>
  </si>
  <si>
    <t xml:space="preserve"> 'ARCB'</t>
    <phoneticPr fontId="3" type="noConversion"/>
  </si>
  <si>
    <t xml:space="preserve"> 'UHAL'</t>
    <phoneticPr fontId="3" type="noConversion"/>
  </si>
  <si>
    <t xml:space="preserve"> 'LYFT'</t>
    <phoneticPr fontId="3" type="noConversion"/>
  </si>
  <si>
    <t xml:space="preserve"> 'USX'</t>
    <phoneticPr fontId="3" type="noConversion"/>
  </si>
  <si>
    <t>KNX'</t>
    <phoneticPr fontId="3" type="noConversion"/>
  </si>
  <si>
    <t>American trucking company, ranking 29 in the tranport industry, stable industry, stable revenue in recent five years</t>
    <phoneticPr fontId="3" type="noConversion"/>
  </si>
  <si>
    <t xml:space="preserve">U.S. Xpress Enterprises, Inc. founded in 1985, is the nation’s fifth largest asset-based truckload carrier by revenue, providing services primarily throughout the United States. </t>
    <phoneticPr fontId="3" type="noConversion"/>
  </si>
  <si>
    <t>Lyft, Inc. was founded in 2012 and is the second largest ride-hailing service in the United States As the world shifts away from car ownership to transportation-as-a-service, Lyft is at the forefront of this massive societal change.</t>
    <phoneticPr fontId="3" type="noConversion"/>
  </si>
  <si>
    <t xml:space="preserve">AMERCO is North America’s largest “do-it-yourself” moving and storage operator through its subsidiary U-Haul International, Inc. (“U-Haul”). U-Haul is synonymous with “do-it-yourself” moving and storage and is a leader in supplying products and services to help people move and store their household and commercial goods. </t>
    <phoneticPr fontId="3" type="noConversion"/>
  </si>
  <si>
    <t>The fourth largest moving company in the world, is a multibillion dollar freight transportation and logistics company with five subsidiaries that solve complex transportation and logistics challenges: ABF Freight, ABF Logistics, Panther Premium Logistics, FleetNet America and ArcBest Technologies. ArcBest services a wide range of customers from Fortune 100 companies, small businesses to large corporations.</t>
    <phoneticPr fontId="3" type="noConversion"/>
  </si>
  <si>
    <t>Heartland Express, Inc. is a holding company incorporated in Nevada, which concentrates primarily on short- to medium-haul, asset-based dry van truckload services in regional markets near terminals, where the average trip is approximately one day. Company focus on providing quality service to targeted customers with a high density of freight in regional operating areas.</t>
    <phoneticPr fontId="3" type="noConversion"/>
  </si>
  <si>
    <t>Landstar System, Inc. is a worldwide, asset-light provider of integrated transportation management solutions delivering safe, specialized transportation logistics services to a broad range of customers utilizing a network of agents, third-party capacity providers and employees. ranking 81 in the world express industry</t>
    <phoneticPr fontId="3" type="noConversion"/>
  </si>
  <si>
    <t>Uber focus on three core businesses: ride-hailing, food delivery and freight</t>
    <phoneticPr fontId="3" type="noConversion"/>
  </si>
  <si>
    <t>USA Truck, Inc. provides comprehensive capacity solutions to a broad and diverse customer base throughout North America. Its Trucking and USAT Logistics divisions blend an extensive portfolio of asset and asset-light services, offering a balanced approach to supply chain management including customized truckload, dedicated contract carriage, intermodal and third-party logistics freight management services.</t>
    <phoneticPr fontId="3" type="noConversion"/>
  </si>
  <si>
    <t xml:space="preserve">International logistics companies ranked eighth.Ryder Logistics (RYder) is a global leader in transportation and supply chain management solutions. Its operating segments are summarized as reportable business segments based on similar economic characteristics, products, services, customers and delivery methods. </t>
    <phoneticPr fontId="3" type="noConversion"/>
  </si>
  <si>
    <t>'WERN',</t>
  </si>
  <si>
    <t xml:space="preserve"> 'ARNC',</t>
  </si>
  <si>
    <t xml:space="preserve"> 'CARR',</t>
  </si>
  <si>
    <t xml:space="preserve"> 'TDY',</t>
  </si>
  <si>
    <t xml:space="preserve"> 'MOG-A',</t>
  </si>
  <si>
    <t xml:space="preserve"> 'WWD',</t>
  </si>
  <si>
    <t xml:space="preserve"> 'HWM',</t>
  </si>
  <si>
    <t xml:space="preserve"> 'INT',</t>
  </si>
  <si>
    <t xml:space="preserve"> 'HII',</t>
  </si>
  <si>
    <t xml:space="preserve"> 'CW',</t>
  </si>
  <si>
    <t xml:space="preserve"> 'TDG',</t>
  </si>
  <si>
    <t xml:space="preserve"> 'AIN',</t>
  </si>
  <si>
    <t xml:space="preserve"> 'ATNI',</t>
  </si>
  <si>
    <t xml:space="preserve"> 'ISSC',</t>
  </si>
  <si>
    <t xml:space="preserve"> 'B',</t>
  </si>
  <si>
    <t xml:space="preserve"> 'UAVS',</t>
  </si>
  <si>
    <t xml:space="preserve"> 'SNDR',</t>
  </si>
  <si>
    <t xml:space="preserve"> 'AIRI',</t>
  </si>
  <si>
    <t xml:space="preserve"> 'CNSL',</t>
  </si>
  <si>
    <t xml:space="preserve"> 'UPS',</t>
  </si>
  <si>
    <t xml:space="preserve"> 'CHRW',</t>
  </si>
  <si>
    <t xml:space="preserve"> 'CR',</t>
  </si>
  <si>
    <t xml:space="preserve"> 'KAMN',</t>
  </si>
  <si>
    <t xml:space="preserve"> 'SHEN']</t>
  </si>
  <si>
    <t>The company is one of the five largest trucking companies in the United States</t>
    <phoneticPr fontId="3" type="noConversion"/>
  </si>
  <si>
    <t>Carrier Global Corporation is a leading global provider of HVAC, refrigeration, fire and security solutions.</t>
  </si>
  <si>
    <t>ranking 63.Teledyne Technologies Inc.(NYSE:TDY) was founded in 1960 with a portfolio of products in the aerospace, aerospace, electronics, wireless communications, satellite communications, and energy sectors.</t>
    <phoneticPr fontId="3" type="noConversion"/>
  </si>
  <si>
    <t>Moog Inc. is a worldwide designer, manufacturer and systems integrator of high performance precision motion and fluid controls and controls systems for a broad range of applications in aerospace and defense and industrial markets.</t>
    <phoneticPr fontId="3" type="noConversion"/>
  </si>
  <si>
    <t>Woodward, Inc. is an independent designer, manufacturer, and service provider of control solutions for the aerospace and industrial markets.</t>
    <phoneticPr fontId="3" type="noConversion"/>
  </si>
  <si>
    <t>Howmet Aerospace makes parts for jet engines, fasteners and titanium structures for aerospace, and forged aluminum wheels for heavy-duty trucks.</t>
    <phoneticPr fontId="3" type="noConversion"/>
  </si>
  <si>
    <t>The company was a global energy management company involved in providing energy procurement advisory services, supply fulfillment and transaction and payment management solutions to commercial and industrial customers, principally in the aviation, marine and transportation industries. </t>
    <phoneticPr fontId="3" type="noConversion"/>
  </si>
  <si>
    <t>Huntington Ingalls Industries, Inc.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t>
    <phoneticPr fontId="3" type="noConversion"/>
  </si>
  <si>
    <t>Curtiss-Wright Corporation is a global innovative company that delivers highly engineered, critical function products and services to the commercial, industrial, defense and energy markets. Building on the heritage of Glenn Curtiss and the Wright brothers, Curtiss-Wright has a long tradition of providing reliable solutions through trusted customer relationships.</t>
    <phoneticPr fontId="3" type="noConversion"/>
  </si>
  <si>
    <t>TransDigm Group Incorporated, through its wholly owned subsidiaries, including TransDigm Inc., is a leading global designer, producer and supplier of highly engineered aircraft components, systems and subsystems for use on nearly all commercial and military aircraft in service today.</t>
    <phoneticPr fontId="3" type="noConversion"/>
  </si>
  <si>
    <t>Albany International Corp. is a global advanced textiles and materials processing company. Albany International has two core businesses: The Machine Clothing segment is the world’s leading producer of custom-designed fabrics and belts essential to production in the paper, nonwovens, and other process industries.</t>
    <phoneticPr fontId="3" type="noConversion"/>
  </si>
  <si>
    <t>ATN International, Inc. is a holding company that, through its operating subsidiaries, (i) owns and operates wireless and wireline telecommunications service providers in North America, Bermuda and the Caribbean, (ii) owns and operates commercial distributed generation solar power systems in the United States and India, and (iii) owns and operates terrestrial and submarine fiber optic transport systems in the United States and the Caribbean.</t>
    <phoneticPr fontId="3" type="noConversion"/>
  </si>
  <si>
    <t>Innovative Solutions and Support, Inc. (the “Company,” or “IS&amp;S”) is a systems integrator that designs and manufactures flight guidance and cockpit display systems for Original Equipment Manufacturers (OEMs) and retrofit applications.</t>
    <phoneticPr fontId="3" type="noConversion"/>
  </si>
  <si>
    <t>Barnes Group Inc.(NYSE:B), founded in 1857,(NYSE:B) is a global industrial and aerospace manufacturer and service provider serving multiple end markets and customers.</t>
    <phoneticPr fontId="3" type="noConversion"/>
  </si>
  <si>
    <t>AgEagle Aerial Systems, Inc. is a leading FAA 333 exempt provider of state-of-the-art Unmanned Aerial Vehicle (UAV) data acquisition drones for precision agriculture.</t>
    <phoneticPr fontId="3" type="noConversion"/>
  </si>
  <si>
    <t>航空材料</t>
    <phoneticPr fontId="3" type="noConversion"/>
  </si>
  <si>
    <t>国防航空</t>
    <phoneticPr fontId="3" type="noConversion"/>
  </si>
  <si>
    <t>电话通讯</t>
    <phoneticPr fontId="3" type="noConversion"/>
  </si>
  <si>
    <t>卡车运输</t>
    <phoneticPr fontId="3" type="noConversion"/>
  </si>
  <si>
    <t>铝业材料</t>
    <phoneticPr fontId="3" type="noConversion"/>
  </si>
  <si>
    <t>冷冻液</t>
    <phoneticPr fontId="3" type="noConversion"/>
  </si>
  <si>
    <t>航空控制系统</t>
    <phoneticPr fontId="3" type="noConversion"/>
  </si>
  <si>
    <t>铝业航空</t>
    <phoneticPr fontId="3" type="noConversion"/>
  </si>
  <si>
    <t>能源</t>
    <phoneticPr fontId="3" type="noConversion"/>
  </si>
  <si>
    <t>航空</t>
    <phoneticPr fontId="3" type="noConversion"/>
  </si>
  <si>
    <t>材料</t>
    <phoneticPr fontId="3" type="noConversion"/>
  </si>
  <si>
    <t>Schneider National, Inc. is a leading transportation and logistics services company providing a broad portfolio of premier truckload, intermodal and logistics solutions and operating one of the largest for-hire trucking fleets in North America.</t>
    <phoneticPr fontId="3" type="noConversion"/>
  </si>
  <si>
    <t>Air Industries Group (AIRI) is an integrated manufacturer of precision equipment assemblies and components for leading aerospace and defense prime contractors.</t>
    <phoneticPr fontId="3" type="noConversion"/>
  </si>
  <si>
    <t>Consolidated Communications Holdings, Inc. is a Delaware holding company with operating subsidiaries that provide integrated communications services in consumer, commercial and carrier channels in California, Illinois, Iowa, Kansas, Minnesota, Missouri, North Dakota, Pennsylvania, South Dakota, Texas and Wisconsin.</t>
    <phoneticPr fontId="3" type="noConversion"/>
  </si>
  <si>
    <t>通讯</t>
    <phoneticPr fontId="3" type="noConversion"/>
  </si>
  <si>
    <t>United Parcel Service (UPS) is an American company that transports packages. It is the largest package delivery company in the world.</t>
    <phoneticPr fontId="3" type="noConversion"/>
  </si>
  <si>
    <t>物流</t>
    <phoneticPr fontId="3" type="noConversion"/>
  </si>
  <si>
    <t>C.H. Robinson, founded in 1905 in North America, is one of the world's largest 3PL companies, providing professional services to over 46,000 customers in North America, Europe, Asia, South America and the Middle East. In order to meet the transportation needs of our customers, we have more than 66,000 transportation service providers worldwide, covering truck transportation, rail transportation, air transportation and sea transportation.</t>
  </si>
  <si>
    <t>Crane Co. is a diversified manufacturer of highly engineered industrial products. Founded in 1855, Crane provides products and solutions to customers in the hydrocarbon processing, petrochemical, chemical, power generation, unattended payment, automated merchandising, aerospace, electronics, transportation and other markets.</t>
    <phoneticPr fontId="3" type="noConversion"/>
  </si>
  <si>
    <t>工业机械</t>
    <phoneticPr fontId="3" type="noConversion"/>
  </si>
  <si>
    <t>Kaman Corporation, headquartered in Bloomfield, Connecticut, was incorporated in 1945. It is a diversified company that conducts business in the aerospace and distribution markets. It reports information for itself and its subsidiaries in two business segments, Distribution and Aerospace.</t>
    <phoneticPr fontId="3" type="noConversion"/>
  </si>
  <si>
    <t>航空贸易经销商</t>
    <phoneticPr fontId="3" type="noConversion"/>
  </si>
  <si>
    <t>Shenandoah Telecommunications Companyis a diversified telecommunications holding company that, through its operating subsidiaries, provides both regulated and unregulated telecommunications services to end-user customers and other communications providers in the southeastern United States. </t>
    <phoneticPr fontId="3" type="noConversion"/>
  </si>
  <si>
    <t>电信服务业</t>
    <phoneticPr fontId="3" type="noConversion"/>
  </si>
  <si>
    <t>Arconic is a leading provider of aluminum sheet, plate and extrusions,as well as innovative architectural products, that advance theautomotive, aerospace,commercial transportation, industrial, packaging and building and construction markets.</t>
    <phoneticPr fontId="3" type="noConversion"/>
  </si>
  <si>
    <t>Transport</t>
  </si>
  <si>
    <t>Material</t>
  </si>
  <si>
    <t>Energy</t>
  </si>
  <si>
    <t>Air defense</t>
  </si>
  <si>
    <t>Others</t>
  </si>
  <si>
    <t>Total</t>
  </si>
  <si>
    <t>Tele-com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</si>
</sst>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等线"/>
      <family val="2"/>
      <scheme val="minor"/>
    </font>
    <font>
      <b/>
      <sz val="6"/>
      <color rgb="FF000000"/>
      <name val="Arial"/>
      <family val="2"/>
    </font>
    <font>
      <sz val="6"/>
      <color rgb="FF000000"/>
      <name val="Arial"/>
      <family val="2"/>
    </font>
    <font>
      <sz val="9"/>
      <name val="等线"/>
      <family val="3"/>
      <charset val="134"/>
      <scheme val="minor"/>
    </font>
    <font>
      <sz val="11"/>
      <color theme="1"/>
      <name val="等线"/>
      <family val="2"/>
      <scheme val="minor"/>
    </font>
    <font>
      <sz val="11"/>
      <color theme="1"/>
      <name val="等线"/>
      <family val="2"/>
      <charset val="134"/>
      <scheme val="minor"/>
    </font>
    <font>
      <sz val="7"/>
      <color rgb="FF000000"/>
      <name val="Courier New"/>
      <family val="3"/>
    </font>
    <font>
      <sz val="10.5"/>
      <color theme="1"/>
      <name val="等线"/>
      <family val="3"/>
      <charset val="134"/>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9" fontId="4" fillId="0" borderId="0" applyFont="0" applyFill="0" applyBorder="0" applyAlignment="0" applyProtection="0">
      <alignment vertical="center"/>
    </xf>
    <xf numFmtId="0" fontId="5" fillId="0" borderId="0">
      <alignment vertical="center"/>
    </xf>
    <xf numFmtId="43" fontId="5" fillId="0" borderId="0" applyFont="0" applyFill="0" applyBorder="0" applyAlignment="0" applyProtection="0">
      <alignment vertical="center"/>
    </xf>
  </cellStyleXfs>
  <cellXfs count="16">
    <xf numFmtId="0" fontId="0" fillId="0" borderId="0" xfId="0"/>
    <xf numFmtId="0" fontId="1" fillId="2" borderId="0" xfId="0" applyFont="1" applyFill="1" applyAlignment="1">
      <alignment horizontal="right" vertical="center" wrapText="1"/>
    </xf>
    <xf numFmtId="0" fontId="2" fillId="2" borderId="0" xfId="0" applyFont="1" applyFill="1" applyAlignment="1">
      <alignment horizontal="right" vertical="center" wrapText="1"/>
    </xf>
    <xf numFmtId="0" fontId="1" fillId="3" borderId="0" xfId="0" applyFont="1" applyFill="1" applyAlignment="1">
      <alignment horizontal="right" vertical="center" wrapText="1"/>
    </xf>
    <xf numFmtId="0" fontId="2" fillId="3" borderId="0" xfId="0" applyFont="1" applyFill="1" applyAlignment="1">
      <alignment horizontal="right" vertical="center" wrapText="1"/>
    </xf>
    <xf numFmtId="0" fontId="2" fillId="3" borderId="0" xfId="1" applyNumberFormat="1" applyFont="1" applyFill="1" applyAlignment="1">
      <alignment horizontal="right" vertical="center" wrapText="1"/>
    </xf>
    <xf numFmtId="0" fontId="2" fillId="2" borderId="0" xfId="1" applyNumberFormat="1" applyFont="1" applyFill="1" applyAlignment="1">
      <alignment horizontal="right" vertical="center" wrapText="1"/>
    </xf>
    <xf numFmtId="0" fontId="2" fillId="4" borderId="0" xfId="0" applyFont="1" applyFill="1" applyAlignment="1">
      <alignment horizontal="right" vertical="center" wrapText="1"/>
    </xf>
    <xf numFmtId="0" fontId="6" fillId="0" borderId="0" xfId="0" applyFont="1" applyAlignment="1">
      <alignment horizontal="left" vertical="center"/>
    </xf>
    <xf numFmtId="0" fontId="0" fillId="0" borderId="0" xfId="0" applyAlignment="1">
      <alignment horizontal="center" wrapText="1"/>
    </xf>
    <xf numFmtId="0" fontId="0" fillId="0" borderId="0" xfId="0" applyAlignment="1">
      <alignment wrapText="1"/>
    </xf>
    <xf numFmtId="0" fontId="0" fillId="0" borderId="0" xfId="0" applyAlignment="1">
      <alignment vertical="center" wrapText="1"/>
    </xf>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cellXfs>
  <cellStyles count="4">
    <cellStyle name="百分比" xfId="1" builtinId="5"/>
    <cellStyle name="常规" xfId="0" builtinId="0"/>
    <cellStyle name="常规 2" xfId="2" xr:uid="{8C07D649-4A51-4F36-B195-ED4D7CAE66E4}"/>
    <cellStyle name="千位分隔 2" xfId="3" xr:uid="{E944A65D-99E4-46ED-BB94-FC99C9FCF8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200"/>
              <a:t>SAIA SOM</a:t>
            </a:r>
            <a:r>
              <a:rPr lang="en-US" altLang="zh-CN" sz="1200" baseline="0"/>
              <a:t> C</a:t>
            </a:r>
            <a:r>
              <a:rPr lang="en-US" altLang="zh-CN" sz="1200"/>
              <a:t>luster Industry Distibute</a:t>
            </a:r>
            <a:endParaRPr lang="zh-CN"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Sheet3!$E$28:$E$33</c:f>
              <c:strCache>
                <c:ptCount val="6"/>
                <c:pt idx="0">
                  <c:v>Transport</c:v>
                </c:pt>
                <c:pt idx="1">
                  <c:v>Tele-com</c:v>
                </c:pt>
                <c:pt idx="2">
                  <c:v>Material</c:v>
                </c:pt>
                <c:pt idx="3">
                  <c:v>Energy</c:v>
                </c:pt>
                <c:pt idx="4">
                  <c:v>Air defense</c:v>
                </c:pt>
                <c:pt idx="5">
                  <c:v>Others</c:v>
                </c:pt>
              </c:strCache>
            </c:strRef>
          </c:cat>
          <c:val>
            <c:numRef>
              <c:f>Sheet3!$F$28:$F$33</c:f>
              <c:numCache>
                <c:formatCode>General</c:formatCode>
                <c:ptCount val="6"/>
                <c:pt idx="0">
                  <c:v>10</c:v>
                </c:pt>
                <c:pt idx="1">
                  <c:v>3</c:v>
                </c:pt>
                <c:pt idx="2">
                  <c:v>4</c:v>
                </c:pt>
                <c:pt idx="3">
                  <c:v>3</c:v>
                </c:pt>
                <c:pt idx="4">
                  <c:v>8</c:v>
                </c:pt>
                <c:pt idx="5">
                  <c:v>2</c:v>
                </c:pt>
              </c:numCache>
            </c:numRef>
          </c:val>
          <c:extLst>
            <c:ext xmlns:c16="http://schemas.microsoft.com/office/drawing/2014/chart" uri="{C3380CC4-5D6E-409C-BE32-E72D297353CC}">
              <c16:uniqueId val="{00000000-A19D-45E1-B3D6-3670025899F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23</xdr:row>
      <xdr:rowOff>361950</xdr:rowOff>
    </xdr:from>
    <xdr:to>
      <xdr:col>13</xdr:col>
      <xdr:colOff>6350</xdr:colOff>
      <xdr:row>34</xdr:row>
      <xdr:rowOff>57150</xdr:rowOff>
    </xdr:to>
    <xdr:graphicFrame macro="">
      <xdr:nvGraphicFramePr>
        <xdr:cNvPr id="2" name="图表 1">
          <a:extLst>
            <a:ext uri="{FF2B5EF4-FFF2-40B4-BE49-F238E27FC236}">
              <a16:creationId xmlns:a16="http://schemas.microsoft.com/office/drawing/2014/main" id="{DDD58FB4-C199-4B39-9A82-7473AD8FD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4"/>
  <sheetViews>
    <sheetView topLeftCell="H1" zoomScale="130" zoomScaleNormal="130" workbookViewId="0">
      <selection activeCell="AB33" sqref="AB33"/>
    </sheetView>
  </sheetViews>
  <sheetFormatPr defaultRowHeight="14" x14ac:dyDescent="0.3"/>
  <sheetData>
    <row r="1" spans="1:28" ht="16" x14ac:dyDescent="0.3">
      <c r="B1" s="1" t="s">
        <v>0</v>
      </c>
      <c r="C1" s="1" t="s">
        <v>1</v>
      </c>
      <c r="D1" s="1" t="s">
        <v>2</v>
      </c>
      <c r="E1" s="1" t="s">
        <v>3</v>
      </c>
      <c r="F1" s="1" t="s">
        <v>4</v>
      </c>
      <c r="G1" s="1" t="s">
        <v>5</v>
      </c>
      <c r="H1" s="1" t="s">
        <v>6</v>
      </c>
      <c r="L1" s="1" t="s">
        <v>0</v>
      </c>
      <c r="M1" s="1" t="s">
        <v>1</v>
      </c>
      <c r="N1" s="1" t="s">
        <v>2</v>
      </c>
      <c r="O1" s="1" t="s">
        <v>3</v>
      </c>
      <c r="P1" s="1" t="s">
        <v>4</v>
      </c>
      <c r="Q1" s="1" t="s">
        <v>5</v>
      </c>
      <c r="R1" s="1" t="s">
        <v>6</v>
      </c>
      <c r="T1" s="1" t="s">
        <v>18</v>
      </c>
      <c r="U1" s="1" t="s">
        <v>1</v>
      </c>
      <c r="V1" s="1" t="s">
        <v>2</v>
      </c>
      <c r="W1" s="1" t="s">
        <v>3</v>
      </c>
      <c r="X1" s="1" t="s">
        <v>4</v>
      </c>
      <c r="Y1" s="1" t="s">
        <v>5</v>
      </c>
      <c r="Z1" s="1" t="s">
        <v>6</v>
      </c>
    </row>
    <row r="2" spans="1:28" x14ac:dyDescent="0.3">
      <c r="A2" s="3" t="s">
        <v>13</v>
      </c>
      <c r="B2" s="4" t="s">
        <v>7</v>
      </c>
      <c r="C2" s="4">
        <v>0.95111000000000001</v>
      </c>
      <c r="D2" s="4">
        <v>23.463242999999999</v>
      </c>
      <c r="E2" s="4">
        <v>2.2103139999999999</v>
      </c>
      <c r="F2" s="4">
        <v>5.543177</v>
      </c>
      <c r="G2" s="4">
        <v>116.47684599999999</v>
      </c>
      <c r="H2" s="4">
        <v>0.25890200000000002</v>
      </c>
      <c r="K2" s="3" t="s">
        <v>13</v>
      </c>
      <c r="L2" s="4" t="s">
        <v>7</v>
      </c>
      <c r="M2" s="4">
        <v>0.95111000000000001</v>
      </c>
      <c r="N2" s="4">
        <v>23.463242999999999</v>
      </c>
      <c r="O2" s="4">
        <v>2.2103139999999999</v>
      </c>
      <c r="P2" s="4">
        <v>5.543177</v>
      </c>
      <c r="Q2" s="4">
        <v>116.47684599999999</v>
      </c>
      <c r="R2" s="4">
        <v>0.25890200000000002</v>
      </c>
      <c r="T2" s="3" t="s">
        <v>13</v>
      </c>
      <c r="U2" s="4">
        <f t="shared" ref="U2:Z2" si="0">(M5-M2)/M5</f>
        <v>0.35777270762659186</v>
      </c>
      <c r="V2" s="4">
        <f t="shared" si="0"/>
        <v>0.23332865883932483</v>
      </c>
      <c r="W2" s="4">
        <f t="shared" si="0"/>
        <v>0.31927600732663652</v>
      </c>
      <c r="X2" s="4">
        <f t="shared" si="0"/>
        <v>9.0188719426822939E-2</v>
      </c>
      <c r="Y2" s="4">
        <f t="shared" si="0"/>
        <v>-7.8628452100486363</v>
      </c>
      <c r="Z2" s="4">
        <f t="shared" si="0"/>
        <v>-0.11522111900408892</v>
      </c>
    </row>
    <row r="3" spans="1:28" x14ac:dyDescent="0.3">
      <c r="A3" s="1" t="s">
        <v>13</v>
      </c>
      <c r="B3" s="2" t="s">
        <v>9</v>
      </c>
      <c r="C3" s="2">
        <v>1.2775259999999999</v>
      </c>
      <c r="D3" s="2">
        <v>20.639517000000001</v>
      </c>
      <c r="E3" s="2">
        <v>1.0721259999999999</v>
      </c>
      <c r="F3" s="2">
        <v>5.1283459999999996</v>
      </c>
      <c r="G3" s="2">
        <v>59.092308000000003</v>
      </c>
      <c r="H3" s="2">
        <v>0.52003299999999997</v>
      </c>
      <c r="K3" s="1" t="s">
        <v>14</v>
      </c>
      <c r="L3" s="2" t="s">
        <v>7</v>
      </c>
      <c r="M3" s="2">
        <v>1.164088</v>
      </c>
      <c r="N3" s="2">
        <v>26.613817999999998</v>
      </c>
      <c r="O3" s="2">
        <v>2.0793659999999998</v>
      </c>
      <c r="P3" s="2">
        <v>4.0683850000000001</v>
      </c>
      <c r="Q3" s="2">
        <v>129.357395</v>
      </c>
      <c r="R3" s="2">
        <v>0.18651200000000001</v>
      </c>
      <c r="T3" s="1" t="s">
        <v>14</v>
      </c>
      <c r="U3" s="4">
        <f t="shared" ref="U3:Z3" si="1">(M5-M3)/M5</f>
        <v>0.21396149307190976</v>
      </c>
      <c r="V3" s="4">
        <f t="shared" si="1"/>
        <v>0.13038229457598347</v>
      </c>
      <c r="W3" s="4">
        <f t="shared" si="1"/>
        <v>0.35960486801909541</v>
      </c>
      <c r="X3" s="4">
        <f t="shared" si="1"/>
        <v>0.33224889504435723</v>
      </c>
      <c r="Y3" s="4">
        <f t="shared" si="1"/>
        <v>-8.8429396745523103</v>
      </c>
      <c r="Z3" s="4">
        <f t="shared" si="1"/>
        <v>0.196599016818369</v>
      </c>
      <c r="AB3" s="4">
        <f>(U3+V3+W3+X3-Y3+Z3)/6</f>
        <v>1.6792893736803378</v>
      </c>
    </row>
    <row r="4" spans="1:28" x14ac:dyDescent="0.3">
      <c r="A4" s="3" t="s">
        <v>13</v>
      </c>
      <c r="B4" s="4" t="s">
        <v>10</v>
      </c>
      <c r="C4" s="4">
        <v>1.1114250000000001</v>
      </c>
      <c r="D4" s="4" t="s">
        <v>8</v>
      </c>
      <c r="E4" s="4">
        <v>101.417873</v>
      </c>
      <c r="F4" s="4">
        <v>2.2266530000000002</v>
      </c>
      <c r="G4" s="4">
        <v>30.502917</v>
      </c>
      <c r="H4" s="4">
        <v>-1.073248</v>
      </c>
      <c r="K4" s="3" t="s">
        <v>15</v>
      </c>
      <c r="L4" s="4" t="s">
        <v>7</v>
      </c>
      <c r="M4" s="4">
        <v>1.343264</v>
      </c>
      <c r="N4" s="4">
        <v>37.071359000000001</v>
      </c>
      <c r="O4" s="4">
        <v>2.3220209999999999</v>
      </c>
      <c r="P4" s="4">
        <v>3.524661</v>
      </c>
      <c r="Q4" s="4">
        <v>117.41537</v>
      </c>
      <c r="R4" s="4">
        <v>0.135133</v>
      </c>
      <c r="T4" s="3" t="s">
        <v>15</v>
      </c>
      <c r="U4" s="4">
        <f t="shared" ref="U4:Z4" si="2">(M5-M4)/M5</f>
        <v>9.2974733035428414E-2</v>
      </c>
      <c r="V4" s="4">
        <f t="shared" si="2"/>
        <v>-0.21132225938157265</v>
      </c>
      <c r="W4" s="4">
        <f t="shared" si="2"/>
        <v>0.2848729157072723</v>
      </c>
      <c r="X4" s="4">
        <f t="shared" si="2"/>
        <v>0.42149126069827197</v>
      </c>
      <c r="Y4" s="4">
        <f t="shared" si="2"/>
        <v>-7.9342584842191588</v>
      </c>
      <c r="Z4" s="4">
        <f t="shared" si="2"/>
        <v>0.41791420895018372</v>
      </c>
    </row>
    <row r="5" spans="1:28" x14ac:dyDescent="0.3">
      <c r="A5" s="1" t="s">
        <v>13</v>
      </c>
      <c r="B5" s="2" t="s">
        <v>11</v>
      </c>
      <c r="C5" s="2">
        <v>0.54871199999999998</v>
      </c>
      <c r="D5" s="2">
        <v>12.113986000000001</v>
      </c>
      <c r="E5" s="2">
        <v>465.58208000000002</v>
      </c>
      <c r="F5" s="2">
        <v>0.95893300000000004</v>
      </c>
      <c r="G5" s="2">
        <v>54.956636000000003</v>
      </c>
      <c r="H5" s="2">
        <v>-0.27133499999999999</v>
      </c>
      <c r="K5" s="3" t="s">
        <v>16</v>
      </c>
      <c r="L5" s="2" t="s">
        <v>7</v>
      </c>
      <c r="M5" s="4">
        <v>1.4809554363301634</v>
      </c>
      <c r="N5" s="4">
        <v>30.604043402064104</v>
      </c>
      <c r="O5" s="4">
        <v>3.2470046946921558</v>
      </c>
      <c r="P5" s="4">
        <v>6.092666818230505</v>
      </c>
      <c r="Q5" s="4">
        <v>13.142150544154749</v>
      </c>
      <c r="R5" s="5">
        <f>23.2153064166507*0.01</f>
        <v>0.23215306416650702</v>
      </c>
    </row>
    <row r="6" spans="1:28" x14ac:dyDescent="0.3">
      <c r="A6" s="3" t="s">
        <v>13</v>
      </c>
      <c r="B6" s="4" t="s">
        <v>12</v>
      </c>
      <c r="C6" s="4">
        <v>0.94482999999999995</v>
      </c>
      <c r="D6" s="4">
        <v>44.757258</v>
      </c>
      <c r="E6" s="4">
        <v>4.1642190000000001</v>
      </c>
      <c r="F6" s="4">
        <v>5.223916</v>
      </c>
      <c r="G6" s="4">
        <v>69.106166999999999</v>
      </c>
      <c r="H6" s="4">
        <v>-0.133962</v>
      </c>
    </row>
    <row r="7" spans="1:28" ht="16" x14ac:dyDescent="0.3">
      <c r="L7" s="1" t="s">
        <v>0</v>
      </c>
      <c r="M7" s="1" t="s">
        <v>1</v>
      </c>
      <c r="N7" s="1" t="s">
        <v>2</v>
      </c>
      <c r="O7" s="1" t="s">
        <v>3</v>
      </c>
      <c r="P7" s="1" t="s">
        <v>4</v>
      </c>
      <c r="Q7" s="1" t="s">
        <v>5</v>
      </c>
      <c r="R7" s="1" t="s">
        <v>6</v>
      </c>
      <c r="T7" s="1" t="s">
        <v>19</v>
      </c>
      <c r="U7" s="1" t="s">
        <v>1</v>
      </c>
      <c r="V7" s="1" t="s">
        <v>2</v>
      </c>
      <c r="W7" s="1" t="s">
        <v>3</v>
      </c>
      <c r="X7" s="1" t="s">
        <v>4</v>
      </c>
      <c r="Y7" s="1" t="s">
        <v>5</v>
      </c>
      <c r="Z7" s="1" t="s">
        <v>6</v>
      </c>
    </row>
    <row r="8" spans="1:28" ht="16" x14ac:dyDescent="0.3">
      <c r="B8" s="1" t="s">
        <v>0</v>
      </c>
      <c r="C8" s="1" t="s">
        <v>1</v>
      </c>
      <c r="D8" s="1" t="s">
        <v>2</v>
      </c>
      <c r="E8" s="1" t="s">
        <v>3</v>
      </c>
      <c r="F8" s="1" t="s">
        <v>4</v>
      </c>
      <c r="G8" s="1" t="s">
        <v>5</v>
      </c>
      <c r="H8" s="1" t="s">
        <v>6</v>
      </c>
      <c r="K8" s="1" t="s">
        <v>13</v>
      </c>
      <c r="L8" s="2" t="s">
        <v>9</v>
      </c>
      <c r="M8" s="2">
        <v>1.2775259999999999</v>
      </c>
      <c r="N8" s="2">
        <v>20.639517000000001</v>
      </c>
      <c r="O8" s="2">
        <v>1.0721259999999999</v>
      </c>
      <c r="P8" s="2">
        <v>5.1283459999999996</v>
      </c>
      <c r="Q8" s="2">
        <v>59.092308000000003</v>
      </c>
      <c r="R8" s="2">
        <v>0.52003299999999997</v>
      </c>
      <c r="T8" s="3" t="s">
        <v>13</v>
      </c>
      <c r="U8" s="4">
        <f t="shared" ref="U8:Z8" si="3">(M11-M8)/M11</f>
        <v>-0.31088621746166806</v>
      </c>
      <c r="V8" s="4">
        <f t="shared" si="3"/>
        <v>-1.0631759332386395</v>
      </c>
      <c r="W8" s="4">
        <f t="shared" si="3"/>
        <v>-0.37773154459468322</v>
      </c>
      <c r="X8" s="4">
        <f t="shared" si="3"/>
        <v>-2.1912711449241344</v>
      </c>
      <c r="Y8" s="4">
        <f t="shared" si="3"/>
        <v>-1.6334938647348067</v>
      </c>
      <c r="Z8" s="4">
        <f t="shared" si="3"/>
        <v>-2.3567822191592049</v>
      </c>
    </row>
    <row r="9" spans="1:28" x14ac:dyDescent="0.3">
      <c r="A9" s="1" t="s">
        <v>14</v>
      </c>
      <c r="B9" s="2" t="s">
        <v>7</v>
      </c>
      <c r="C9" s="2">
        <v>1.164088</v>
      </c>
      <c r="D9" s="2">
        <v>26.613817999999998</v>
      </c>
      <c r="E9" s="2">
        <v>2.0793659999999998</v>
      </c>
      <c r="F9" s="2">
        <v>4.0683850000000001</v>
      </c>
      <c r="G9" s="2">
        <v>129.357395</v>
      </c>
      <c r="H9" s="2">
        <v>0.18651200000000001</v>
      </c>
      <c r="K9" s="1" t="s">
        <v>14</v>
      </c>
      <c r="L9" s="2" t="s">
        <v>9</v>
      </c>
      <c r="M9" s="2">
        <v>1.2242280000000001</v>
      </c>
      <c r="N9" s="2">
        <v>33.405394999999999</v>
      </c>
      <c r="O9" s="2">
        <v>3.7141359999999999</v>
      </c>
      <c r="P9" s="2">
        <v>5.3072999999999997</v>
      </c>
      <c r="Q9" s="2">
        <v>102.563672</v>
      </c>
      <c r="R9" s="2">
        <v>0.293541</v>
      </c>
      <c r="T9" s="1" t="s">
        <v>14</v>
      </c>
      <c r="U9" s="4">
        <f t="shared" ref="U9:Z9" si="4">(M11-M9)/M11</f>
        <v>-0.2561964392354153</v>
      </c>
      <c r="V9" s="4">
        <f t="shared" si="4"/>
        <v>-2.3392839088400361</v>
      </c>
      <c r="W9" s="4">
        <f t="shared" si="4"/>
        <v>-3.7728367077327838</v>
      </c>
      <c r="X9" s="4">
        <f t="shared" si="4"/>
        <v>-2.3026307794863801</v>
      </c>
      <c r="Y9" s="4">
        <f t="shared" si="4"/>
        <v>-3.5708284224855977</v>
      </c>
      <c r="Z9" s="4">
        <f t="shared" si="4"/>
        <v>-0.89478977179181363</v>
      </c>
      <c r="AB9" s="4">
        <f>(-U9-V9-W9-X9-Y9-Z9)/6</f>
        <v>2.1894276715953378</v>
      </c>
    </row>
    <row r="10" spans="1:28" x14ac:dyDescent="0.3">
      <c r="A10" s="1" t="s">
        <v>14</v>
      </c>
      <c r="B10" s="2" t="s">
        <v>9</v>
      </c>
      <c r="C10" s="2">
        <v>1.2242280000000001</v>
      </c>
      <c r="D10" s="2">
        <v>33.405394999999999</v>
      </c>
      <c r="E10" s="2">
        <v>3.7141359999999999</v>
      </c>
      <c r="F10" s="2">
        <v>5.3072999999999997</v>
      </c>
      <c r="G10" s="2">
        <v>102.563672</v>
      </c>
      <c r="H10" s="2">
        <v>0.293541</v>
      </c>
      <c r="K10" s="1" t="s">
        <v>15</v>
      </c>
      <c r="L10" s="2" t="s">
        <v>9</v>
      </c>
      <c r="M10" s="2">
        <v>1.1020449999999999</v>
      </c>
      <c r="N10" s="2">
        <v>31.272580999999999</v>
      </c>
      <c r="O10" s="2">
        <v>3.8815979999999999</v>
      </c>
      <c r="P10" s="2">
        <v>3.5809470000000001</v>
      </c>
      <c r="Q10" s="2">
        <v>210.35659999999999</v>
      </c>
      <c r="R10" s="2">
        <v>0.16026199999999999</v>
      </c>
      <c r="T10" s="3" t="s">
        <v>15</v>
      </c>
      <c r="U10" s="4">
        <f t="shared" ref="U10:Z10" si="5">(M11-M10)/M11</f>
        <v>-0.13082285724325296</v>
      </c>
      <c r="V10" s="4">
        <f t="shared" si="5"/>
        <v>-2.1260826738075287</v>
      </c>
      <c r="W10" s="4">
        <f t="shared" si="5"/>
        <v>-3.9880331304675325</v>
      </c>
      <c r="X10" s="4">
        <f t="shared" si="5"/>
        <v>-1.2283544894596903</v>
      </c>
      <c r="Y10" s="4">
        <f t="shared" si="5"/>
        <v>-8.3747026348416416</v>
      </c>
      <c r="Z10" s="4">
        <f t="shared" si="5"/>
        <v>-3.4481719442597869E-2</v>
      </c>
    </row>
    <row r="11" spans="1:28" x14ac:dyDescent="0.3">
      <c r="A11" s="3" t="s">
        <v>14</v>
      </c>
      <c r="B11" s="4" t="s">
        <v>10</v>
      </c>
      <c r="C11" s="4">
        <v>1.064519</v>
      </c>
      <c r="D11" s="4">
        <v>60.555549999999997</v>
      </c>
      <c r="E11" s="4">
        <v>292.46494300000001</v>
      </c>
      <c r="F11" s="4">
        <v>2.0791949999999999</v>
      </c>
      <c r="G11" s="4">
        <v>9.7903330000000004</v>
      </c>
      <c r="H11" s="4">
        <v>-0.71195699999999995</v>
      </c>
      <c r="K11" s="3" t="s">
        <v>16</v>
      </c>
      <c r="L11" s="2" t="s">
        <v>9</v>
      </c>
      <c r="M11" s="2">
        <v>0.97455140116869554</v>
      </c>
      <c r="N11" s="2">
        <v>10.003760061121607</v>
      </c>
      <c r="O11" s="2">
        <v>0.7781820806864157</v>
      </c>
      <c r="P11" s="2">
        <v>1.6069916240607989</v>
      </c>
      <c r="Q11" s="2">
        <v>22.438749066898094</v>
      </c>
      <c r="R11" s="6">
        <f>15.4920088956577*0.01</f>
        <v>0.154920088956577</v>
      </c>
    </row>
    <row r="12" spans="1:28" x14ac:dyDescent="0.3">
      <c r="A12" s="1" t="s">
        <v>14</v>
      </c>
      <c r="B12" s="2" t="s">
        <v>11</v>
      </c>
      <c r="C12" s="2">
        <v>1.3939619999999999</v>
      </c>
      <c r="D12" s="2">
        <v>61.233440999999999</v>
      </c>
      <c r="E12" s="2">
        <v>8.584422</v>
      </c>
      <c r="F12" s="2">
        <v>9.1793680000000002</v>
      </c>
      <c r="G12" s="2">
        <v>120.37075</v>
      </c>
      <c r="H12" s="2">
        <v>-0.63831599999999999</v>
      </c>
    </row>
    <row r="13" spans="1:28" ht="16" x14ac:dyDescent="0.3">
      <c r="A13" s="3" t="s">
        <v>14</v>
      </c>
      <c r="B13" s="4" t="s">
        <v>12</v>
      </c>
      <c r="C13" s="4">
        <v>0.17155599999999999</v>
      </c>
      <c r="D13" s="4">
        <v>33.328086999999996</v>
      </c>
      <c r="E13" s="4">
        <v>6.2728770000000003</v>
      </c>
      <c r="F13" s="4">
        <v>4.6091069999999998</v>
      </c>
      <c r="G13" s="4">
        <v>91.700999999999993</v>
      </c>
      <c r="H13" s="4">
        <v>0.14213000000000001</v>
      </c>
      <c r="L13" s="1" t="s">
        <v>0</v>
      </c>
      <c r="M13" s="1" t="s">
        <v>1</v>
      </c>
      <c r="N13" s="1" t="s">
        <v>2</v>
      </c>
      <c r="O13" s="1" t="s">
        <v>3</v>
      </c>
      <c r="P13" s="1" t="s">
        <v>4</v>
      </c>
      <c r="Q13" s="1" t="s">
        <v>5</v>
      </c>
      <c r="R13" s="1" t="s">
        <v>6</v>
      </c>
      <c r="T13" s="1" t="s">
        <v>20</v>
      </c>
      <c r="U13" s="1" t="s">
        <v>1</v>
      </c>
      <c r="V13" s="1" t="s">
        <v>2</v>
      </c>
      <c r="W13" s="1" t="s">
        <v>3</v>
      </c>
      <c r="X13" s="1" t="s">
        <v>4</v>
      </c>
      <c r="Y13" s="1" t="s">
        <v>5</v>
      </c>
      <c r="Z13" s="1" t="s">
        <v>6</v>
      </c>
    </row>
    <row r="14" spans="1:28" x14ac:dyDescent="0.3">
      <c r="K14" s="3" t="s">
        <v>13</v>
      </c>
      <c r="L14" s="4" t="s">
        <v>10</v>
      </c>
      <c r="M14" s="4">
        <v>1.1114250000000001</v>
      </c>
      <c r="N14" s="4" t="s">
        <v>8</v>
      </c>
      <c r="O14" s="4">
        <v>101.417873</v>
      </c>
      <c r="P14" s="4">
        <v>2.2266530000000002</v>
      </c>
      <c r="Q14" s="4">
        <v>30.502917</v>
      </c>
      <c r="R14" s="4">
        <v>-1.073248</v>
      </c>
      <c r="T14" s="3" t="s">
        <v>13</v>
      </c>
      <c r="U14" s="4">
        <f t="shared" ref="U14:Z14" si="6">(M17-M14)/M17</f>
        <v>4.8869166805898345</v>
      </c>
      <c r="V14" s="4" t="e">
        <f t="shared" si="6"/>
        <v>#VALUE!</v>
      </c>
      <c r="W14" s="4">
        <f t="shared" si="6"/>
        <v>0.75690834087047221</v>
      </c>
      <c r="X14" s="4">
        <f t="shared" si="6"/>
        <v>-0.15972070116691633</v>
      </c>
      <c r="Y14" s="4">
        <f t="shared" si="6"/>
        <v>-2.691676519710938</v>
      </c>
      <c r="Z14" s="4">
        <f t="shared" si="6"/>
        <v>-0.52121900766718021</v>
      </c>
    </row>
    <row r="15" spans="1:28" ht="16" x14ac:dyDescent="0.3">
      <c r="B15" s="1" t="s">
        <v>0</v>
      </c>
      <c r="C15" s="1" t="s">
        <v>1</v>
      </c>
      <c r="D15" s="1" t="s">
        <v>2</v>
      </c>
      <c r="E15" s="1" t="s">
        <v>3</v>
      </c>
      <c r="F15" s="1" t="s">
        <v>4</v>
      </c>
      <c r="G15" s="1" t="s">
        <v>5</v>
      </c>
      <c r="H15" s="1" t="s">
        <v>6</v>
      </c>
      <c r="K15" s="3" t="s">
        <v>14</v>
      </c>
      <c r="L15" s="4" t="s">
        <v>10</v>
      </c>
      <c r="M15" s="4">
        <v>1.064519</v>
      </c>
      <c r="N15" s="4">
        <v>60.555549999999997</v>
      </c>
      <c r="O15" s="4">
        <v>292.46494300000001</v>
      </c>
      <c r="P15" s="4">
        <v>2.0791949999999999</v>
      </c>
      <c r="Q15" s="4">
        <v>9.7903330000000004</v>
      </c>
      <c r="R15" s="4">
        <v>-0.71195699999999995</v>
      </c>
      <c r="T15" s="1" t="s">
        <v>14</v>
      </c>
      <c r="U15" s="4">
        <f t="shared" ref="U15:Z15" si="7">(M17-M15)/M17</f>
        <v>4.7228752798477709</v>
      </c>
      <c r="V15" s="4" t="e">
        <f t="shared" si="7"/>
        <v>#VALUE!</v>
      </c>
      <c r="W15" s="4">
        <f t="shared" si="7"/>
        <v>0.29898166735272808</v>
      </c>
      <c r="X15" s="4">
        <f t="shared" si="7"/>
        <v>-8.2919288844173877E-2</v>
      </c>
      <c r="Y15" s="4">
        <f t="shared" si="7"/>
        <v>-0.1848946268401527</v>
      </c>
      <c r="Z15" s="4">
        <f t="shared" si="7"/>
        <v>-9.1260557128478824E-3</v>
      </c>
      <c r="AB15" s="4">
        <f>(U15+W15-X15-Y15-Z15)/5</f>
        <v>1.0597593837195347</v>
      </c>
    </row>
    <row r="16" spans="1:28" x14ac:dyDescent="0.3">
      <c r="A16" s="3" t="s">
        <v>15</v>
      </c>
      <c r="B16" s="4" t="s">
        <v>7</v>
      </c>
      <c r="C16" s="4">
        <v>1.343264</v>
      </c>
      <c r="D16" s="4">
        <v>37.071359000000001</v>
      </c>
      <c r="E16" s="4">
        <v>2.3220209999999999</v>
      </c>
      <c r="F16" s="4">
        <v>3.524661</v>
      </c>
      <c r="G16" s="4">
        <v>117.41537</v>
      </c>
      <c r="H16" s="4">
        <v>0.135133</v>
      </c>
      <c r="K16" s="3" t="s">
        <v>15</v>
      </c>
      <c r="L16" s="4" t="s">
        <v>10</v>
      </c>
      <c r="M16" s="4">
        <v>1.219198</v>
      </c>
      <c r="N16" s="4">
        <v>2.2448980000000001</v>
      </c>
      <c r="O16" s="4">
        <v>383.84098399999999</v>
      </c>
      <c r="P16" s="4">
        <v>3.96862</v>
      </c>
      <c r="Q16" s="4">
        <v>38.731749999999998</v>
      </c>
      <c r="R16" s="4">
        <v>-0.73583699999999996</v>
      </c>
      <c r="T16" s="3" t="s">
        <v>15</v>
      </c>
      <c r="U16" s="4">
        <f t="shared" ref="U16:Z16" si="8">(M17-M16)/M17</f>
        <v>5.2638244084322059</v>
      </c>
      <c r="V16" s="4" t="e">
        <f t="shared" si="8"/>
        <v>#VALUE!</v>
      </c>
      <c r="W16" s="4">
        <f t="shared" si="8"/>
        <v>7.9959588163808853E-2</v>
      </c>
      <c r="X16" s="4">
        <f t="shared" si="8"/>
        <v>-1.0669995590085419</v>
      </c>
      <c r="Y16" s="4">
        <f t="shared" si="8"/>
        <v>-3.6875874868726202</v>
      </c>
      <c r="Z16" s="4">
        <f t="shared" si="8"/>
        <v>-4.2973507469657383E-2</v>
      </c>
    </row>
    <row r="17" spans="1:28" x14ac:dyDescent="0.3">
      <c r="A17" s="1" t="s">
        <v>15</v>
      </c>
      <c r="B17" s="2" t="s">
        <v>9</v>
      </c>
      <c r="C17" s="2">
        <v>1.1020449999999999</v>
      </c>
      <c r="D17" s="2">
        <v>31.272580999999999</v>
      </c>
      <c r="E17" s="2">
        <v>3.8815979999999999</v>
      </c>
      <c r="F17" s="2">
        <v>3.5809470000000001</v>
      </c>
      <c r="G17" s="2">
        <v>210.35659999999999</v>
      </c>
      <c r="H17" s="2">
        <v>0.16026199999999999</v>
      </c>
      <c r="K17" s="3" t="s">
        <v>16</v>
      </c>
      <c r="L17" s="4" t="s">
        <v>10</v>
      </c>
      <c r="M17" s="4">
        <v>-0.28594001141062353</v>
      </c>
      <c r="N17" s="4" t="s">
        <v>17</v>
      </c>
      <c r="O17" s="4">
        <v>417.20013497444182</v>
      </c>
      <c r="P17" s="4">
        <v>1.9199907337685114</v>
      </c>
      <c r="Q17" s="4">
        <v>8.2626191209159376</v>
      </c>
      <c r="R17" s="5">
        <f>-70.5518399777194*0.01</f>
        <v>-0.70551839977719399</v>
      </c>
    </row>
    <row r="18" spans="1:28" x14ac:dyDescent="0.3">
      <c r="A18" s="3" t="s">
        <v>15</v>
      </c>
      <c r="B18" s="4" t="s">
        <v>10</v>
      </c>
      <c r="C18" s="4">
        <v>1.219198</v>
      </c>
      <c r="D18" s="4">
        <v>2.2448980000000001</v>
      </c>
      <c r="E18" s="4">
        <v>383.84098399999999</v>
      </c>
      <c r="F18" s="4">
        <v>3.96862</v>
      </c>
      <c r="G18" s="4">
        <v>38.731749999999998</v>
      </c>
      <c r="H18" s="4">
        <v>-0.73583699999999996</v>
      </c>
    </row>
    <row r="19" spans="1:28" ht="16" x14ac:dyDescent="0.3">
      <c r="A19" s="1" t="s">
        <v>15</v>
      </c>
      <c r="B19" s="2" t="s">
        <v>11</v>
      </c>
      <c r="C19" s="2">
        <v>1.2377089999999999</v>
      </c>
      <c r="D19" s="2">
        <v>13.115729999999999</v>
      </c>
      <c r="E19" s="2">
        <v>0.98827600000000004</v>
      </c>
      <c r="F19" s="2">
        <v>10.077164</v>
      </c>
      <c r="G19" s="2">
        <v>437.56400000000002</v>
      </c>
      <c r="H19" s="2">
        <v>0.41874</v>
      </c>
      <c r="L19" s="1" t="s">
        <v>0</v>
      </c>
      <c r="M19" s="1" t="s">
        <v>1</v>
      </c>
      <c r="N19" s="1" t="s">
        <v>2</v>
      </c>
      <c r="O19" s="1" t="s">
        <v>3</v>
      </c>
      <c r="P19" s="1" t="s">
        <v>4</v>
      </c>
      <c r="Q19" s="1" t="s">
        <v>5</v>
      </c>
      <c r="R19" s="1" t="s">
        <v>6</v>
      </c>
      <c r="T19" s="1" t="s">
        <v>21</v>
      </c>
      <c r="U19" s="1" t="s">
        <v>1</v>
      </c>
      <c r="V19" s="1" t="s">
        <v>2</v>
      </c>
      <c r="W19" s="1" t="s">
        <v>3</v>
      </c>
      <c r="X19" s="1" t="s">
        <v>4</v>
      </c>
      <c r="Y19" s="1" t="s">
        <v>5</v>
      </c>
      <c r="Z19" s="1" t="s">
        <v>6</v>
      </c>
    </row>
    <row r="20" spans="1:28" x14ac:dyDescent="0.3">
      <c r="A20" s="3" t="s">
        <v>15</v>
      </c>
      <c r="B20" s="4" t="s">
        <v>12</v>
      </c>
      <c r="C20" s="4">
        <v>1.2778149999999999</v>
      </c>
      <c r="D20" s="4">
        <v>30.347099</v>
      </c>
      <c r="E20" s="4">
        <v>4.2929079999999997</v>
      </c>
      <c r="F20" s="4">
        <v>3.3048690000000001</v>
      </c>
      <c r="G20" s="4">
        <v>114.34131600000001</v>
      </c>
      <c r="H20" s="4">
        <v>-1.1768000000000001E-2</v>
      </c>
      <c r="K20" s="1" t="s">
        <v>13</v>
      </c>
      <c r="L20" s="2" t="s">
        <v>11</v>
      </c>
      <c r="M20" s="2">
        <v>0.54871199999999998</v>
      </c>
      <c r="N20" s="2">
        <v>12.113986000000001</v>
      </c>
      <c r="O20" s="2">
        <v>465.58208000000002</v>
      </c>
      <c r="P20" s="2">
        <v>0.95893300000000004</v>
      </c>
      <c r="Q20" s="2">
        <v>54.956636000000003</v>
      </c>
      <c r="R20" s="2">
        <v>-0.27133499999999999</v>
      </c>
      <c r="T20" s="3" t="s">
        <v>13</v>
      </c>
      <c r="U20" s="4">
        <f t="shared" ref="U20:Z20" si="9">(M23-M20)/M23</f>
        <v>4.489922931195546E-2</v>
      </c>
      <c r="V20" s="4" t="e">
        <f t="shared" si="9"/>
        <v>#VALUE!</v>
      </c>
      <c r="W20" s="4">
        <f t="shared" si="9"/>
        <v>-325.45528389049986</v>
      </c>
      <c r="X20" s="4">
        <f t="shared" si="9"/>
        <v>0.8891924955385837</v>
      </c>
      <c r="Y20" s="4">
        <f t="shared" si="9"/>
        <v>0.84013586879574875</v>
      </c>
      <c r="Z20" s="4">
        <f t="shared" si="9"/>
        <v>0.92236669055460641</v>
      </c>
    </row>
    <row r="21" spans="1:28" x14ac:dyDescent="0.3">
      <c r="K21" s="1" t="s">
        <v>14</v>
      </c>
      <c r="L21" s="2" t="s">
        <v>11</v>
      </c>
      <c r="M21" s="2">
        <v>1.3939619999999999</v>
      </c>
      <c r="N21" s="2">
        <v>61.233440999999999</v>
      </c>
      <c r="O21" s="2">
        <v>8.584422</v>
      </c>
      <c r="P21" s="2">
        <v>9.1793680000000002</v>
      </c>
      <c r="Q21" s="2">
        <v>120.37075</v>
      </c>
      <c r="R21" s="2">
        <v>-0.63831599999999999</v>
      </c>
      <c r="T21" s="1" t="s">
        <v>14</v>
      </c>
      <c r="U21" s="4">
        <f t="shared" ref="U21:Z21" si="10">(M23-M21)/M23</f>
        <v>-1.4263624278489406</v>
      </c>
      <c r="V21" s="4" t="e">
        <f t="shared" si="10"/>
        <v>#VALUE!</v>
      </c>
      <c r="W21" s="4">
        <f t="shared" si="10"/>
        <v>-5.0191962737179505</v>
      </c>
      <c r="X21" s="4">
        <f t="shared" si="10"/>
        <v>-6.0702740038127562E-2</v>
      </c>
      <c r="Y21" s="4">
        <f t="shared" si="10"/>
        <v>0.64985183279496717</v>
      </c>
      <c r="Z21" s="4">
        <f t="shared" si="10"/>
        <v>0.81736752150682412</v>
      </c>
      <c r="AB21" s="4">
        <f>(Z21+Y21-X21-W21-U21)/5</f>
        <v>1.594696159181362</v>
      </c>
    </row>
    <row r="22" spans="1:28" ht="16" x14ac:dyDescent="0.3">
      <c r="B22" s="1" t="s">
        <v>0</v>
      </c>
      <c r="C22" s="1" t="s">
        <v>1</v>
      </c>
      <c r="D22" s="1" t="s">
        <v>2</v>
      </c>
      <c r="E22" s="1" t="s">
        <v>3</v>
      </c>
      <c r="F22" s="1" t="s">
        <v>4</v>
      </c>
      <c r="G22" s="1" t="s">
        <v>5</v>
      </c>
      <c r="H22" s="1" t="s">
        <v>6</v>
      </c>
      <c r="K22" s="1" t="s">
        <v>15</v>
      </c>
      <c r="L22" s="2" t="s">
        <v>11</v>
      </c>
      <c r="M22" s="2">
        <v>1.2377089999999999</v>
      </c>
      <c r="N22" s="2">
        <v>13.115729999999999</v>
      </c>
      <c r="O22" s="2">
        <v>0.98827600000000004</v>
      </c>
      <c r="P22" s="2">
        <v>10.077164</v>
      </c>
      <c r="Q22" s="2">
        <v>437.56400000000002</v>
      </c>
      <c r="R22" s="2">
        <v>0.41874</v>
      </c>
      <c r="T22" s="3" t="s">
        <v>15</v>
      </c>
      <c r="U22" s="4">
        <f t="shared" ref="U22:Z22" si="11">(M23-M22)/M23</f>
        <v>-1.1543848499532157</v>
      </c>
      <c r="V22" s="4" t="e">
        <f t="shared" si="11"/>
        <v>#VALUE!</v>
      </c>
      <c r="W22" s="4">
        <f t="shared" si="11"/>
        <v>0.30704394348217262</v>
      </c>
      <c r="X22" s="4">
        <f t="shared" si="11"/>
        <v>-0.16444568587004871</v>
      </c>
      <c r="Y22" s="4">
        <f t="shared" si="11"/>
        <v>-0.27283607217619743</v>
      </c>
      <c r="Z22" s="4">
        <f t="shared" si="11"/>
        <v>1.1198082517816137</v>
      </c>
    </row>
    <row r="23" spans="1:28" x14ac:dyDescent="0.3">
      <c r="A23" s="3" t="s">
        <v>16</v>
      </c>
      <c r="B23" s="2" t="s">
        <v>7</v>
      </c>
      <c r="C23" s="4">
        <v>1.4809554363301634</v>
      </c>
      <c r="D23" s="4">
        <v>30.604043402064104</v>
      </c>
      <c r="E23" s="4">
        <v>3.2470046946921558</v>
      </c>
      <c r="F23" s="4">
        <v>6.092666818230505</v>
      </c>
      <c r="G23" s="4">
        <v>13.142150544154749</v>
      </c>
      <c r="H23" s="5">
        <f>23.2153064166507*0.01</f>
        <v>0.23215306416650702</v>
      </c>
      <c r="K23" s="3" t="s">
        <v>16</v>
      </c>
      <c r="L23" s="2" t="s">
        <v>11</v>
      </c>
      <c r="M23" s="2">
        <v>0.57450691784565688</v>
      </c>
      <c r="N23" s="2" t="s">
        <v>17</v>
      </c>
      <c r="O23" s="2">
        <v>1.4261741285099441</v>
      </c>
      <c r="P23" s="2">
        <v>8.6540438272743998</v>
      </c>
      <c r="Q23" s="2">
        <v>343.77089836233716</v>
      </c>
      <c r="R23" s="6">
        <f>-349.508480236636*0.01</f>
        <v>-3.4950848023663599</v>
      </c>
    </row>
    <row r="24" spans="1:28" x14ac:dyDescent="0.3">
      <c r="A24" s="3" t="s">
        <v>16</v>
      </c>
      <c r="B24" s="2" t="s">
        <v>9</v>
      </c>
      <c r="C24" s="2">
        <v>0.97455140116869554</v>
      </c>
      <c r="D24" s="2">
        <v>10.003760061121607</v>
      </c>
      <c r="E24" s="2">
        <v>0.7781820806864157</v>
      </c>
      <c r="F24" s="2">
        <v>1.6069916240607989</v>
      </c>
      <c r="G24" s="2">
        <v>22.438749066898094</v>
      </c>
      <c r="H24" s="6">
        <f>15.4920088956577*0.01</f>
        <v>0.154920088956577</v>
      </c>
    </row>
    <row r="25" spans="1:28" ht="16" x14ac:dyDescent="0.3">
      <c r="A25" s="3" t="s">
        <v>16</v>
      </c>
      <c r="B25" s="4" t="s">
        <v>10</v>
      </c>
      <c r="C25" s="4">
        <v>-0.28594001141062353</v>
      </c>
      <c r="D25" s="4" t="s">
        <v>17</v>
      </c>
      <c r="E25" s="4">
        <v>417.20013497444182</v>
      </c>
      <c r="F25" s="4">
        <v>1.9199907337685114</v>
      </c>
      <c r="G25" s="4">
        <v>8.2626191209159376</v>
      </c>
      <c r="H25" s="5">
        <f>-70.5518399777194*0.01</f>
        <v>-0.70551839977719399</v>
      </c>
      <c r="L25" s="1" t="s">
        <v>0</v>
      </c>
      <c r="M25" s="1" t="s">
        <v>1</v>
      </c>
      <c r="N25" s="1" t="s">
        <v>2</v>
      </c>
      <c r="O25" s="1" t="s">
        <v>3</v>
      </c>
      <c r="P25" s="1" t="s">
        <v>4</v>
      </c>
      <c r="Q25" s="1" t="s">
        <v>5</v>
      </c>
      <c r="R25" s="1" t="s">
        <v>6</v>
      </c>
      <c r="T25" s="1" t="s">
        <v>22</v>
      </c>
      <c r="U25" s="1" t="s">
        <v>1</v>
      </c>
      <c r="V25" s="1" t="s">
        <v>2</v>
      </c>
      <c r="W25" s="1" t="s">
        <v>3</v>
      </c>
      <c r="X25" s="1" t="s">
        <v>4</v>
      </c>
      <c r="Y25" s="1" t="s">
        <v>5</v>
      </c>
      <c r="Z25" s="1" t="s">
        <v>6</v>
      </c>
    </row>
    <row r="26" spans="1:28" x14ac:dyDescent="0.3">
      <c r="A26" s="3" t="s">
        <v>16</v>
      </c>
      <c r="B26" s="2" t="s">
        <v>11</v>
      </c>
      <c r="C26" s="2">
        <v>0.57450691784565688</v>
      </c>
      <c r="D26" s="2" t="s">
        <v>17</v>
      </c>
      <c r="E26" s="2">
        <v>1.4261741285099441</v>
      </c>
      <c r="F26" s="2">
        <v>8.6540438272743998</v>
      </c>
      <c r="G26" s="2">
        <v>343.77089836233716</v>
      </c>
      <c r="H26" s="6">
        <f>-349.508480236636*0.01</f>
        <v>-3.4950848023663599</v>
      </c>
      <c r="K26" s="3" t="s">
        <v>13</v>
      </c>
      <c r="L26" s="4" t="s">
        <v>12</v>
      </c>
      <c r="M26" s="4">
        <v>0.94482999999999995</v>
      </c>
      <c r="N26" s="4">
        <v>44.757258</v>
      </c>
      <c r="O26" s="4">
        <v>4.1642190000000001</v>
      </c>
      <c r="P26" s="4">
        <v>5.223916</v>
      </c>
      <c r="Q26" s="4">
        <v>69.106166999999999</v>
      </c>
      <c r="R26" s="4">
        <v>-0.133962</v>
      </c>
      <c r="T26" s="3" t="s">
        <v>13</v>
      </c>
      <c r="U26" s="4">
        <f t="shared" ref="U26:Z26" si="12">(M29-M26)/M29</f>
        <v>-0.38155330668048376</v>
      </c>
      <c r="V26" s="4">
        <f t="shared" si="12"/>
        <v>9.4797015718318015E-2</v>
      </c>
      <c r="W26" s="4">
        <f t="shared" si="12"/>
        <v>0.66576332774520908</v>
      </c>
      <c r="X26" s="4">
        <f t="shared" si="12"/>
        <v>-7.1146828022614517E-2</v>
      </c>
      <c r="Y26" s="4">
        <f t="shared" si="12"/>
        <v>0.22888462249274333</v>
      </c>
      <c r="Z26" s="4">
        <f t="shared" si="12"/>
        <v>2.312907043736097</v>
      </c>
    </row>
    <row r="27" spans="1:28" x14ac:dyDescent="0.3">
      <c r="A27" s="3" t="s">
        <v>16</v>
      </c>
      <c r="B27" s="4" t="s">
        <v>12</v>
      </c>
      <c r="C27" s="4">
        <v>0.68388964467117286</v>
      </c>
      <c r="D27" s="4">
        <v>49.44444370730487</v>
      </c>
      <c r="E27" s="4">
        <v>12.458893190587981</v>
      </c>
      <c r="F27" s="4">
        <v>4.8769373752836342</v>
      </c>
      <c r="G27" s="4">
        <v>89.618452718963795</v>
      </c>
      <c r="H27" s="5">
        <f>10.2034641857651*0.01</f>
        <v>0.102034641857651</v>
      </c>
      <c r="K27" s="3" t="s">
        <v>14</v>
      </c>
      <c r="L27" s="4" t="s">
        <v>12</v>
      </c>
      <c r="M27" s="4">
        <v>0.17155599999999999</v>
      </c>
      <c r="N27" s="4">
        <v>33.328086999999996</v>
      </c>
      <c r="O27" s="4">
        <v>6.2728770000000003</v>
      </c>
      <c r="P27" s="4">
        <v>4.6091069999999998</v>
      </c>
      <c r="Q27" s="4">
        <v>91.700999999999993</v>
      </c>
      <c r="R27" s="4">
        <v>0.14213000000000001</v>
      </c>
      <c r="T27" s="1" t="s">
        <v>14</v>
      </c>
      <c r="U27" s="4">
        <f t="shared" ref="U27:Z27" si="13">(M29-M27)/M29</f>
        <v>0.74914666227694171</v>
      </c>
      <c r="V27" s="4">
        <f t="shared" si="13"/>
        <v>0.32594879219813855</v>
      </c>
      <c r="W27" s="4">
        <f t="shared" si="13"/>
        <v>0.49651410409884411</v>
      </c>
      <c r="X27" s="4">
        <f t="shared" si="13"/>
        <v>5.4917739284699722E-2</v>
      </c>
      <c r="Y27" s="4">
        <f t="shared" si="13"/>
        <v>-2.3237929442576945E-2</v>
      </c>
      <c r="Z27" s="4">
        <f t="shared" si="13"/>
        <v>-0.39295828762045565</v>
      </c>
      <c r="AB27" s="4">
        <f>(U27+V27+W27+X27-Y27-Z27)/6</f>
        <v>0.34045391915360951</v>
      </c>
    </row>
    <row r="28" spans="1:28" x14ac:dyDescent="0.3">
      <c r="K28" s="3" t="s">
        <v>15</v>
      </c>
      <c r="L28" s="4" t="s">
        <v>12</v>
      </c>
      <c r="M28" s="4">
        <v>1.2778149999999999</v>
      </c>
      <c r="N28" s="4">
        <v>30.347099</v>
      </c>
      <c r="O28" s="4">
        <v>4.2929079999999997</v>
      </c>
      <c r="P28" s="4">
        <v>3.3048690000000001</v>
      </c>
      <c r="Q28" s="4">
        <v>114.34131600000001</v>
      </c>
      <c r="R28" s="4">
        <v>-1.1768000000000001E-2</v>
      </c>
      <c r="T28" s="3" t="s">
        <v>15</v>
      </c>
      <c r="U28" s="4">
        <f t="shared" ref="U28:Z28" si="14">(M29-M28)/M29</f>
        <v>-0.86845203748390964</v>
      </c>
      <c r="V28" s="4">
        <f t="shared" si="14"/>
        <v>0.38623843804078328</v>
      </c>
      <c r="W28" s="4">
        <f t="shared" si="14"/>
        <v>0.65543424007815887</v>
      </c>
      <c r="X28" s="4">
        <f t="shared" si="14"/>
        <v>0.3223474599552768</v>
      </c>
      <c r="Y28" s="4">
        <f t="shared" si="14"/>
        <v>-0.27586799962464326</v>
      </c>
      <c r="Z28" s="4">
        <f t="shared" si="14"/>
        <v>1.1153333787991102</v>
      </c>
    </row>
    <row r="29" spans="1:28" x14ac:dyDescent="0.3">
      <c r="K29" s="3" t="s">
        <v>16</v>
      </c>
      <c r="L29" s="4" t="s">
        <v>12</v>
      </c>
      <c r="M29" s="4">
        <v>0.68388964467117286</v>
      </c>
      <c r="N29" s="4">
        <v>49.44444370730487</v>
      </c>
      <c r="O29" s="4">
        <v>12.458893190587981</v>
      </c>
      <c r="P29" s="4">
        <v>4.8769373752836342</v>
      </c>
      <c r="Q29" s="4">
        <v>89.618452718963795</v>
      </c>
      <c r="R29" s="5">
        <f>10.2034641857651*0.01</f>
        <v>0.102034641857651</v>
      </c>
    </row>
    <row r="31" spans="1:28" ht="16" x14ac:dyDescent="0.3">
      <c r="T31" s="1" t="s">
        <v>23</v>
      </c>
      <c r="U31" s="1" t="s">
        <v>1</v>
      </c>
      <c r="V31" s="1" t="s">
        <v>2</v>
      </c>
      <c r="W31" s="1" t="s">
        <v>3</v>
      </c>
      <c r="X31" s="1" t="s">
        <v>4</v>
      </c>
      <c r="Y31" s="1" t="s">
        <v>5</v>
      </c>
      <c r="Z31" s="1" t="s">
        <v>6</v>
      </c>
    </row>
    <row r="32" spans="1:28" x14ac:dyDescent="0.3">
      <c r="T32" s="3" t="s">
        <v>13</v>
      </c>
      <c r="U32" s="4">
        <f>(U2-U8+U14+U20-U26)/5</f>
        <v>1.1964056283341067</v>
      </c>
      <c r="V32" s="7">
        <f>(V2-V8+V26)/3</f>
        <v>0.46376720259876075</v>
      </c>
      <c r="W32" s="4">
        <f>(W2-W8+W14-W20+W26)/5</f>
        <v>65.514992622207359</v>
      </c>
      <c r="X32" s="4">
        <f>(X2-X8-X14+X20-X26)/5</f>
        <v>0.68030397781581442</v>
      </c>
      <c r="Y32" s="7">
        <f>(-Y2-Y8-Y14+Y20+Y26)/5</f>
        <v>2.6514072171565743</v>
      </c>
      <c r="Z32" s="4">
        <f>(-Z2-Z8-Z14+Z20+Z26)/5</f>
        <v>1.2456992160242355</v>
      </c>
    </row>
    <row r="33" spans="20:26" x14ac:dyDescent="0.3">
      <c r="T33" s="1" t="s">
        <v>14</v>
      </c>
      <c r="U33" s="7">
        <f>(U3-U9+U15-U21+U27)/5</f>
        <v>1.4737084604561956</v>
      </c>
      <c r="V33" s="4">
        <f>(V3-V9+V27)/3</f>
        <v>0.93187166520471942</v>
      </c>
      <c r="W33" s="4">
        <f>(W3-W9+W15-W21+W27)/5</f>
        <v>1.9894267241842805</v>
      </c>
      <c r="X33" s="7">
        <f>(X3-X9-X15-X21+X27)/5</f>
        <v>0.56668388853954776</v>
      </c>
      <c r="Y33" s="4">
        <f>(-Y3-Y9-Y15+Y21-Y27)/5</f>
        <v>2.6543504972231209</v>
      </c>
      <c r="Z33" s="7">
        <f>(Z3-Z9-Z15+Z21-Z27)/5</f>
        <v>0.46216813069006213</v>
      </c>
    </row>
    <row r="34" spans="20:26" x14ac:dyDescent="0.3">
      <c r="T34" s="3" t="s">
        <v>15</v>
      </c>
      <c r="U34" s="4">
        <f>(U4-U10+U16-U22-U28)/5</f>
        <v>1.5020917772296025</v>
      </c>
      <c r="V34" s="4">
        <f>(-V4-V10+V28)/3</f>
        <v>0.90788112374329488</v>
      </c>
      <c r="W34" s="7">
        <f>(W4-W10+W16+W22+W28)/5</f>
        <v>1.0630687635797891</v>
      </c>
      <c r="X34" s="4">
        <f>(X4-X10-X16-X22+X28)/5</f>
        <v>0.64072769099836591</v>
      </c>
      <c r="Y34" s="4">
        <f>(-Y4-Y10-Y16-Y22-Y28)/5</f>
        <v>4.1090505355468521</v>
      </c>
      <c r="Z34" s="4">
        <f>(Z4-Z10-Z16+Z22+Z28)/5</f>
        <v>0.54610221328863262</v>
      </c>
    </row>
  </sheetData>
  <phoneticPr fontId="3" type="noConversion"/>
  <pageMargins left="0.7" right="0.7" top="0.75" bottom="0.75" header="0.3" footer="0.3"/>
  <ignoredErrors>
    <ignoredError sqref="V3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8EAB-BF13-4592-B2F8-D2ABC7BB277E}">
  <dimension ref="A2:B12"/>
  <sheetViews>
    <sheetView topLeftCell="A10" workbookViewId="0">
      <selection activeCell="B12" sqref="B12"/>
    </sheetView>
  </sheetViews>
  <sheetFormatPr defaultRowHeight="14" x14ac:dyDescent="0.3"/>
  <cols>
    <col min="2" max="2" width="36.4140625" customWidth="1"/>
  </cols>
  <sheetData>
    <row r="2" spans="1:2" ht="42" x14ac:dyDescent="0.3">
      <c r="A2" s="8" t="s">
        <v>34</v>
      </c>
      <c r="B2" s="9" t="s">
        <v>35</v>
      </c>
    </row>
    <row r="3" spans="1:2" ht="70" x14ac:dyDescent="0.3">
      <c r="A3" s="8" t="s">
        <v>33</v>
      </c>
      <c r="B3" s="9" t="s">
        <v>36</v>
      </c>
    </row>
    <row r="4" spans="1:2" ht="84" x14ac:dyDescent="0.3">
      <c r="A4" s="8" t="s">
        <v>32</v>
      </c>
      <c r="B4" s="9" t="s">
        <v>37</v>
      </c>
    </row>
    <row r="5" spans="1:2" ht="112" x14ac:dyDescent="0.3">
      <c r="A5" s="8" t="s">
        <v>31</v>
      </c>
      <c r="B5" s="9" t="s">
        <v>38</v>
      </c>
    </row>
    <row r="6" spans="1:2" ht="140" x14ac:dyDescent="0.3">
      <c r="A6" s="8" t="s">
        <v>30</v>
      </c>
      <c r="B6" s="9" t="s">
        <v>39</v>
      </c>
    </row>
    <row r="7" spans="1:2" ht="126" x14ac:dyDescent="0.3">
      <c r="A7" s="8" t="s">
        <v>29</v>
      </c>
      <c r="B7" s="9" t="s">
        <v>40</v>
      </c>
    </row>
    <row r="8" spans="1:2" ht="112" x14ac:dyDescent="0.3">
      <c r="A8" s="8" t="s">
        <v>28</v>
      </c>
      <c r="B8" s="9" t="s">
        <v>41</v>
      </c>
    </row>
    <row r="9" spans="1:2" ht="28" x14ac:dyDescent="0.3">
      <c r="A9" s="8" t="s">
        <v>27</v>
      </c>
      <c r="B9" s="9" t="s">
        <v>42</v>
      </c>
    </row>
    <row r="10" spans="1:2" ht="140" x14ac:dyDescent="0.3">
      <c r="A10" s="8" t="s">
        <v>26</v>
      </c>
      <c r="B10" s="9" t="s">
        <v>43</v>
      </c>
    </row>
    <row r="11" spans="1:2" x14ac:dyDescent="0.3">
      <c r="A11" s="8" t="s">
        <v>25</v>
      </c>
    </row>
    <row r="12" spans="1:2" ht="112" x14ac:dyDescent="0.3">
      <c r="A12" s="8" t="s">
        <v>24</v>
      </c>
      <c r="B12" s="9" t="s">
        <v>44</v>
      </c>
    </row>
  </sheetData>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35604-77B5-4D87-9630-535E34DF299D}">
  <dimension ref="A1:F34"/>
  <sheetViews>
    <sheetView tabSelected="1" topLeftCell="A24" workbookViewId="0">
      <selection activeCell="E30" sqref="E30"/>
    </sheetView>
  </sheetViews>
  <sheetFormatPr defaultRowHeight="14" x14ac:dyDescent="0.3"/>
  <cols>
    <col min="2" max="2" width="53.1640625" customWidth="1"/>
  </cols>
  <sheetData>
    <row r="1" spans="1:4" ht="28" x14ac:dyDescent="0.3">
      <c r="A1" s="8" t="s">
        <v>45</v>
      </c>
      <c r="B1" s="11" t="s">
        <v>69</v>
      </c>
      <c r="C1" t="s">
        <v>87</v>
      </c>
      <c r="D1">
        <v>1</v>
      </c>
    </row>
    <row r="2" spans="1:4" ht="56" x14ac:dyDescent="0.3">
      <c r="A2" s="8" t="s">
        <v>61</v>
      </c>
      <c r="B2" s="10" t="s">
        <v>95</v>
      </c>
      <c r="C2" t="s">
        <v>100</v>
      </c>
      <c r="D2">
        <v>1</v>
      </c>
    </row>
    <row r="3" spans="1:4" ht="42" x14ac:dyDescent="0.3">
      <c r="A3" s="8" t="s">
        <v>64</v>
      </c>
      <c r="B3" s="10" t="s">
        <v>99</v>
      </c>
      <c r="C3" t="s">
        <v>100</v>
      </c>
      <c r="D3">
        <v>1</v>
      </c>
    </row>
    <row r="4" spans="1:4" ht="98" x14ac:dyDescent="0.3">
      <c r="A4" s="8" t="s">
        <v>65</v>
      </c>
      <c r="B4" s="10" t="s">
        <v>101</v>
      </c>
      <c r="C4" t="s">
        <v>100</v>
      </c>
      <c r="D4">
        <v>1</v>
      </c>
    </row>
    <row r="5" spans="1:4" ht="98" x14ac:dyDescent="0.3">
      <c r="A5" s="8" t="s">
        <v>57</v>
      </c>
      <c r="B5" s="10" t="s">
        <v>80</v>
      </c>
      <c r="C5" t="s">
        <v>86</v>
      </c>
      <c r="D5">
        <v>2</v>
      </c>
    </row>
    <row r="6" spans="1:4" ht="84" x14ac:dyDescent="0.3">
      <c r="A6" s="8" t="s">
        <v>63</v>
      </c>
      <c r="B6" s="10" t="s">
        <v>97</v>
      </c>
      <c r="C6" t="s">
        <v>98</v>
      </c>
      <c r="D6">
        <v>2</v>
      </c>
    </row>
    <row r="7" spans="1:4" ht="70" x14ac:dyDescent="0.3">
      <c r="A7" s="8" t="s">
        <v>68</v>
      </c>
      <c r="B7" s="10" t="s">
        <v>106</v>
      </c>
      <c r="C7" t="s">
        <v>107</v>
      </c>
      <c r="D7">
        <v>2</v>
      </c>
    </row>
    <row r="8" spans="1:4" ht="56" x14ac:dyDescent="0.3">
      <c r="A8" s="8" t="s">
        <v>46</v>
      </c>
      <c r="B8" s="10" t="s">
        <v>108</v>
      </c>
      <c r="C8" t="s">
        <v>88</v>
      </c>
      <c r="D8">
        <v>3</v>
      </c>
    </row>
    <row r="9" spans="1:4" ht="42" x14ac:dyDescent="0.3">
      <c r="A9" s="8" t="s">
        <v>51</v>
      </c>
      <c r="B9" s="10" t="s">
        <v>74</v>
      </c>
      <c r="C9" t="s">
        <v>91</v>
      </c>
      <c r="D9">
        <v>3</v>
      </c>
    </row>
    <row r="10" spans="1:4" ht="70" x14ac:dyDescent="0.3">
      <c r="A10" s="8" t="s">
        <v>56</v>
      </c>
      <c r="B10" s="10" t="s">
        <v>79</v>
      </c>
      <c r="C10" t="s">
        <v>94</v>
      </c>
      <c r="D10">
        <v>3</v>
      </c>
    </row>
    <row r="11" spans="1:4" ht="42" x14ac:dyDescent="0.3">
      <c r="A11" s="8" t="s">
        <v>59</v>
      </c>
      <c r="B11" s="10" t="s">
        <v>82</v>
      </c>
      <c r="C11" t="s">
        <v>84</v>
      </c>
      <c r="D11">
        <v>3</v>
      </c>
    </row>
    <row r="12" spans="1:4" ht="28" x14ac:dyDescent="0.3">
      <c r="A12" s="8" t="s">
        <v>47</v>
      </c>
      <c r="B12" s="10" t="s">
        <v>70</v>
      </c>
      <c r="C12" t="s">
        <v>89</v>
      </c>
      <c r="D12">
        <v>4</v>
      </c>
    </row>
    <row r="13" spans="1:4" ht="70" x14ac:dyDescent="0.3">
      <c r="A13" s="8" t="s">
        <v>52</v>
      </c>
      <c r="B13" s="10" t="s">
        <v>75</v>
      </c>
      <c r="C13" t="s">
        <v>92</v>
      </c>
      <c r="D13">
        <v>4</v>
      </c>
    </row>
    <row r="14" spans="1:4" ht="84" x14ac:dyDescent="0.3">
      <c r="A14" s="8" t="s">
        <v>54</v>
      </c>
      <c r="B14" s="10" t="s">
        <v>77</v>
      </c>
      <c r="C14" t="s">
        <v>92</v>
      </c>
      <c r="D14">
        <v>4</v>
      </c>
    </row>
    <row r="15" spans="1:4" ht="56" x14ac:dyDescent="0.3">
      <c r="A15" s="8" t="s">
        <v>48</v>
      </c>
      <c r="B15" s="10" t="s">
        <v>71</v>
      </c>
      <c r="C15" t="s">
        <v>85</v>
      </c>
      <c r="D15">
        <v>5</v>
      </c>
    </row>
    <row r="16" spans="1:4" ht="56" x14ac:dyDescent="0.3">
      <c r="A16" s="8" t="s">
        <v>49</v>
      </c>
      <c r="B16" s="10" t="s">
        <v>72</v>
      </c>
      <c r="C16" t="s">
        <v>90</v>
      </c>
      <c r="D16">
        <v>5</v>
      </c>
    </row>
    <row r="17" spans="1:6" ht="42" x14ac:dyDescent="0.3">
      <c r="A17" s="8" t="s">
        <v>50</v>
      </c>
      <c r="B17" s="10" t="s">
        <v>73</v>
      </c>
      <c r="C17" t="s">
        <v>85</v>
      </c>
      <c r="D17">
        <v>5</v>
      </c>
    </row>
    <row r="18" spans="1:6" ht="84" x14ac:dyDescent="0.3">
      <c r="A18" s="8" t="s">
        <v>53</v>
      </c>
      <c r="B18" s="10" t="s">
        <v>76</v>
      </c>
      <c r="C18" t="s">
        <v>85</v>
      </c>
      <c r="D18">
        <v>5</v>
      </c>
    </row>
    <row r="19" spans="1:6" ht="70" x14ac:dyDescent="0.3">
      <c r="A19" s="8" t="s">
        <v>55</v>
      </c>
      <c r="B19" s="10" t="s">
        <v>78</v>
      </c>
      <c r="C19" t="s">
        <v>93</v>
      </c>
      <c r="D19">
        <v>5</v>
      </c>
    </row>
    <row r="20" spans="1:6" ht="56" x14ac:dyDescent="0.3">
      <c r="A20" s="8" t="s">
        <v>58</v>
      </c>
      <c r="B20" s="10" t="s">
        <v>81</v>
      </c>
      <c r="C20" t="s">
        <v>85</v>
      </c>
      <c r="D20">
        <v>5</v>
      </c>
    </row>
    <row r="21" spans="1:6" ht="42" x14ac:dyDescent="0.3">
      <c r="A21" s="8" t="s">
        <v>60</v>
      </c>
      <c r="B21" s="10" t="s">
        <v>83</v>
      </c>
      <c r="C21" t="s">
        <v>85</v>
      </c>
      <c r="D21">
        <v>5</v>
      </c>
    </row>
    <row r="22" spans="1:6" ht="42" x14ac:dyDescent="0.3">
      <c r="A22" s="8" t="s">
        <v>62</v>
      </c>
      <c r="B22" s="10" t="s">
        <v>96</v>
      </c>
      <c r="C22" t="s">
        <v>85</v>
      </c>
      <c r="D22">
        <v>5</v>
      </c>
    </row>
    <row r="23" spans="1:6" ht="84" x14ac:dyDescent="0.3">
      <c r="A23" s="8" t="s">
        <v>66</v>
      </c>
      <c r="B23" s="10" t="s">
        <v>102</v>
      </c>
      <c r="C23" t="s">
        <v>103</v>
      </c>
    </row>
    <row r="24" spans="1:6" ht="70" x14ac:dyDescent="0.3">
      <c r="A24" s="8" t="s">
        <v>67</v>
      </c>
      <c r="B24" s="10" t="s">
        <v>104</v>
      </c>
      <c r="C24" t="s">
        <v>105</v>
      </c>
    </row>
    <row r="27" spans="1:6" ht="14.5" thickBot="1" x14ac:dyDescent="0.35"/>
    <row r="28" spans="1:6" ht="14.5" thickBot="1" x14ac:dyDescent="0.35">
      <c r="E28" s="12" t="s">
        <v>109</v>
      </c>
      <c r="F28" s="13">
        <v>10</v>
      </c>
    </row>
    <row r="29" spans="1:6" ht="14.5" thickBot="1" x14ac:dyDescent="0.35">
      <c r="E29" s="14" t="s">
        <v>115</v>
      </c>
      <c r="F29" s="15">
        <v>3</v>
      </c>
    </row>
    <row r="30" spans="1:6" ht="14.5" thickBot="1" x14ac:dyDescent="0.35">
      <c r="E30" s="14" t="s">
        <v>110</v>
      </c>
      <c r="F30" s="15">
        <v>4</v>
      </c>
    </row>
    <row r="31" spans="1:6" ht="14.5" thickBot="1" x14ac:dyDescent="0.35">
      <c r="E31" s="14" t="s">
        <v>111</v>
      </c>
      <c r="F31" s="15">
        <v>3</v>
      </c>
    </row>
    <row r="32" spans="1:6" ht="27.5" thickBot="1" x14ac:dyDescent="0.35">
      <c r="E32" s="14" t="s">
        <v>112</v>
      </c>
      <c r="F32" s="15">
        <v>8</v>
      </c>
    </row>
    <row r="33" spans="5:6" ht="14.5" thickBot="1" x14ac:dyDescent="0.35">
      <c r="E33" s="14" t="s">
        <v>113</v>
      </c>
      <c r="F33" s="15">
        <v>2</v>
      </c>
    </row>
    <row r="34" spans="5:6" ht="14.5" thickBot="1" x14ac:dyDescent="0.35">
      <c r="E34" s="14" t="s">
        <v>114</v>
      </c>
      <c r="F34" s="15">
        <v>24</v>
      </c>
    </row>
  </sheetData>
  <sortState xmlns:xlrd2="http://schemas.microsoft.com/office/spreadsheetml/2017/richdata2" ref="A2:D24">
    <sortCondition ref="D2:D24"/>
  </sortState>
  <phoneticPr fontId="3"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binghan jiang</dc:creator>
  <cp:lastModifiedBy>Jiang Bing Han</cp:lastModifiedBy>
  <dcterms:created xsi:type="dcterms:W3CDTF">2015-06-05T18:19:34Z</dcterms:created>
  <dcterms:modified xsi:type="dcterms:W3CDTF">2022-03-18T16:25:49Z</dcterms:modified>
</cp:coreProperties>
</file>