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292" activeTab="1"/>
  </bookViews>
  <sheets>
    <sheet name="Exercise 1" sheetId="3" r:id="rId1"/>
    <sheet name="Exercise 2" sheetId="1" r:id="rId2"/>
    <sheet name="Exercise 3" sheetId="2" r:id="rId3"/>
  </sheets>
  <definedNames>
    <definedName name="ex2_frequency">'Exercise 2'!$B$8</definedName>
    <definedName name="ex2_last_reset_rate">'Exercise 2'!$B$11</definedName>
    <definedName name="ex2_principle">'Exercise 2'!$B$7</definedName>
    <definedName name="ex2_reset_margin">'Exercise 2'!$B$10</definedName>
  </definedNames>
  <calcPr calcId="152511" calcMode="manual" calcCompleted="0" calcOnSave="0"/>
</workbook>
</file>

<file path=xl/calcChain.xml><?xml version="1.0" encoding="utf-8"?>
<calcChain xmlns="http://schemas.openxmlformats.org/spreadsheetml/2006/main">
  <c r="B13" i="1" l="1"/>
  <c r="B14" i="1"/>
  <c r="H25" i="1"/>
  <c r="H20" i="1"/>
  <c r="H7" i="1"/>
  <c r="H16" i="1"/>
  <c r="H11" i="1"/>
  <c r="H2" i="1"/>
  <c r="B9" i="2" l="1"/>
  <c r="B35" i="3" l="1"/>
  <c r="B18" i="3"/>
  <c r="C9" i="3"/>
  <c r="B20" i="3" l="1"/>
  <c r="B19" i="3"/>
  <c r="C3" i="3"/>
  <c r="C4" i="3"/>
  <c r="C5" i="3"/>
  <c r="C2" i="3"/>
  <c r="B17" i="3"/>
  <c r="H24" i="1" l="1"/>
  <c r="H21" i="1"/>
  <c r="H22" i="1"/>
  <c r="H23" i="1"/>
  <c r="H15" i="1"/>
  <c r="H13" i="1"/>
  <c r="H14" i="1"/>
  <c r="H12" i="1"/>
  <c r="H6" i="1"/>
  <c r="H4" i="1"/>
  <c r="H5" i="1"/>
  <c r="H3" i="1"/>
  <c r="B20" i="2"/>
  <c r="B19" i="2"/>
  <c r="B15" i="2"/>
  <c r="B14" i="2"/>
  <c r="B10" i="2"/>
  <c r="G22" i="1" l="1"/>
  <c r="G23" i="1"/>
  <c r="G24" i="1"/>
  <c r="G21" i="1"/>
  <c r="G20" i="1"/>
  <c r="F21" i="1"/>
  <c r="F22" i="1"/>
  <c r="F23" i="1"/>
  <c r="F24" i="1"/>
  <c r="F20" i="1"/>
  <c r="E24" i="1"/>
  <c r="E23" i="1"/>
  <c r="E22" i="1"/>
  <c r="E21" i="1"/>
  <c r="E20" i="1"/>
  <c r="G13" i="1"/>
  <c r="G14" i="1"/>
  <c r="G15" i="1"/>
  <c r="G12" i="1"/>
  <c r="G11" i="1"/>
  <c r="F12" i="1"/>
  <c r="F13" i="1"/>
  <c r="F14" i="1"/>
  <c r="F15" i="1"/>
  <c r="F11" i="1"/>
  <c r="E15" i="1"/>
  <c r="E14" i="1"/>
  <c r="E13" i="1"/>
  <c r="E12" i="1"/>
  <c r="E11" i="1"/>
  <c r="G2" i="1"/>
  <c r="G4" i="1"/>
  <c r="G5" i="1"/>
  <c r="G6" i="1"/>
  <c r="G3" i="1"/>
  <c r="F3" i="1"/>
  <c r="F4" i="1"/>
  <c r="F5" i="1"/>
  <c r="F6" i="1"/>
  <c r="F2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<sst xmlns="http://schemas.openxmlformats.org/spreadsheetml/2006/main" count="76" uniqueCount="59">
  <si>
    <t>Time (years)</t>
  </si>
  <si>
    <t>Zero Rate (continuous)</t>
  </si>
  <si>
    <t>Principle</t>
  </si>
  <si>
    <t>Frequency</t>
  </si>
  <si>
    <t>Maturity (years)</t>
  </si>
  <si>
    <t>Reset Margin</t>
  </si>
  <si>
    <t>Most recent reset rate</t>
  </si>
  <si>
    <t>FRN Terms and Conditions</t>
  </si>
  <si>
    <t>Cash Flow Time (years)</t>
  </si>
  <si>
    <t>Cash Flow Amount</t>
  </si>
  <si>
    <t>Zero Rate (interpolated)</t>
  </si>
  <si>
    <t>Discount Factors</t>
  </si>
  <si>
    <t>Forward Rate (simple interest)</t>
  </si>
  <si>
    <r>
      <t xml:space="preserve">Present Value of Bond </t>
    </r>
    <r>
      <rPr>
        <b/>
        <sz val="11"/>
        <color theme="9"/>
        <rFont val="Calibri"/>
        <family val="2"/>
        <scheme val="minor"/>
      </rPr>
      <t>(b)</t>
    </r>
  </si>
  <si>
    <r>
      <t xml:space="preserve">Cash Flow Amount </t>
    </r>
    <r>
      <rPr>
        <b/>
        <sz val="11"/>
        <color theme="9"/>
        <rFont val="Calibri"/>
        <family val="2"/>
        <scheme val="minor"/>
      </rPr>
      <t>(a)</t>
    </r>
  </si>
  <si>
    <t>Parallel Shift of Zero Rate Upward by 0.0001</t>
  </si>
  <si>
    <t>Parallel Shift of Zero Rate Downward by 0.0001</t>
  </si>
  <si>
    <t>Present Value of Bond (upward shock)</t>
  </si>
  <si>
    <t>Present Value of Bond (downward shock)</t>
  </si>
  <si>
    <r>
      <t xml:space="preserve">Duration </t>
    </r>
    <r>
      <rPr>
        <b/>
        <sz val="11"/>
        <color theme="9"/>
        <rFont val="Calibri"/>
        <family val="2"/>
        <scheme val="minor"/>
      </rPr>
      <t>(c)</t>
    </r>
  </si>
  <si>
    <r>
      <t xml:space="preserve">Convexity </t>
    </r>
    <r>
      <rPr>
        <b/>
        <sz val="11"/>
        <color theme="9"/>
        <rFont val="Calibri"/>
        <family val="2"/>
        <scheme val="minor"/>
      </rPr>
      <t>(c)</t>
    </r>
  </si>
  <si>
    <t>Discount Factor</t>
  </si>
  <si>
    <r>
      <rPr>
        <b/>
        <sz val="11"/>
        <color rgb="FFFF0000"/>
        <rFont val="Calibri"/>
        <family val="2"/>
        <scheme val="minor"/>
      </rPr>
      <t>(a)</t>
    </r>
    <r>
      <rPr>
        <sz val="11"/>
        <color theme="1"/>
        <rFont val="Calibri"/>
        <family val="2"/>
        <scheme val="minor"/>
      </rPr>
      <t xml:space="preserve"> The par swap rate for a 2-year swap whose fixed leg pays annually.</t>
    </r>
  </si>
  <si>
    <t>Annuity</t>
  </si>
  <si>
    <t>Par swap rate</t>
  </si>
  <si>
    <t>Fixed leg coupon freq (m)</t>
  </si>
  <si>
    <r>
      <rPr>
        <b/>
        <sz val="11"/>
        <color rgb="FFFF0000"/>
        <rFont val="Calibri"/>
        <family val="2"/>
        <scheme val="minor"/>
      </rPr>
      <t>(b)</t>
    </r>
    <r>
      <rPr>
        <sz val="11"/>
        <color theme="1"/>
        <rFont val="Calibri"/>
        <family val="2"/>
        <scheme val="minor"/>
      </rPr>
      <t xml:space="preserve"> The par swap rate for a 2-year swap whose fixed leg pays semiannually.</t>
    </r>
  </si>
  <si>
    <r>
      <rPr>
        <b/>
        <sz val="11"/>
        <color rgb="FFFF0000"/>
        <rFont val="Calibri"/>
        <family val="2"/>
        <scheme val="minor"/>
      </rPr>
      <t>(c)</t>
    </r>
    <r>
      <rPr>
        <sz val="11"/>
        <color theme="1"/>
        <rFont val="Calibri"/>
        <family val="2"/>
        <scheme val="minor"/>
      </rPr>
      <t xml:space="preserve"> The forward par swap rate for a 1-year swap commencing in 1 year whose fixed leg pays semiannually.</t>
    </r>
  </si>
  <si>
    <t>Forward par swap rate</t>
  </si>
  <si>
    <r>
      <rPr>
        <b/>
        <sz val="11"/>
        <color rgb="FFFF0000"/>
        <rFont val="Calibri"/>
        <family val="2"/>
        <scheme val="minor"/>
      </rPr>
      <t>(a)</t>
    </r>
    <r>
      <rPr>
        <sz val="11"/>
        <color theme="1"/>
        <rFont val="Calibri"/>
        <family val="2"/>
        <scheme val="minor"/>
      </rPr>
      <t xml:space="preserve"> Fair rate for an FRA on 3M LIBOR where the floating rate is observed in 3 months.</t>
    </r>
  </si>
  <si>
    <t xml:space="preserve">Answer: </t>
  </si>
  <si>
    <t>The fair rate is the fixed strike rate such that the present value of the FRA is zero.</t>
  </si>
  <si>
    <t>Fair rate:</t>
  </si>
  <si>
    <t>(Interpolate by assuming that the instantaneous forward rate is constant between time points)</t>
  </si>
  <si>
    <t>Notional</t>
  </si>
  <si>
    <t>Fixed rate</t>
  </si>
  <si>
    <t>Start time</t>
  </si>
  <si>
    <t>End time</t>
  </si>
  <si>
    <t>Maturity</t>
  </si>
  <si>
    <t>Discount factor at Maturity</t>
  </si>
  <si>
    <t>Log of Discount Factor</t>
  </si>
  <si>
    <t>(linear interpolation of log of discount factor)</t>
  </si>
  <si>
    <t>Forward rate</t>
  </si>
  <si>
    <r>
      <rPr>
        <b/>
        <sz val="11"/>
        <color rgb="FFFF0000"/>
        <rFont val="Calibri"/>
        <family val="2"/>
        <scheme val="minor"/>
      </rPr>
      <t>(b)</t>
    </r>
    <r>
      <rPr>
        <sz val="11"/>
        <color theme="1"/>
        <rFont val="Calibri"/>
        <family val="2"/>
        <scheme val="minor"/>
      </rPr>
      <t xml:space="preserve"> Present value of an FRA on 3M LIBOR where the floating rate is observed in 6 months if you receive the fixed rate of 1% on a notional of $10 million.</t>
    </r>
  </si>
  <si>
    <t>Present value of FRA</t>
  </si>
  <si>
    <t>We follow the same convention as in the lecture notes 3. The terminal value of the FRA receiving fixed is N * r_k * 0.25 - N * [(1 + r_1 * 0.25) * (1 + r_2 * 0.25) -1]</t>
  </si>
  <si>
    <t>where r_k is the fixed rate. We consider a corresponding zero cost hedge that receives the floating rate. The steps are as follows.</t>
  </si>
  <si>
    <t>1. Sell ZCB with face N * DiscountFactor_6M / DiscountFactor_12M maturing in 12M at time 0. That is, at time 0, we pay N * DiscountFactor_6M, and at time 12M, receive N * DiscountFactor_6M / DiscountFactor_12M.</t>
  </si>
  <si>
    <t>2. Buy ZCB with face N maturing in 6M at time 0. That is, at time 0, we pay N * DiscountFactor_6M, and at time 6M, receive N.</t>
  </si>
  <si>
    <t>3. At time 6M, use the proceeds from step 2 to buy ZCB maturing in 3M. That is, at time 6M, we pay N, and at time 9M, receive N * (1+r_1 * 0.25).</t>
  </si>
  <si>
    <t>4. At time 9M, use the proceeds from step 3 to buy ZCB maturing in 3M. That is, at time 9M, we pay N * (1+r_1 * 0.25), and at time 12M, receive N * (1+r_1 * 0.25) * (1+r_2 * 0.25).</t>
  </si>
  <si>
    <t>The hedge defined by the above steps is formed at zero cost, and the terminal payoff is N * (1+r_1 * 0.25) * (1+r_2 * 0.25) - N * DiscountFactor_6M / DiscountFactor_12M.</t>
  </si>
  <si>
    <t>Then, the terminal payoff of the FRA (receiving fixed) and the hedge is</t>
  </si>
  <si>
    <t>N * r_k * 0.25 - N * DiscountFactor_6M / DiscountFactor_12M + N.</t>
  </si>
  <si>
    <r>
      <rPr>
        <b/>
        <sz val="11"/>
        <color rgb="FFFF0000"/>
        <rFont val="Calibri"/>
        <family val="2"/>
        <scheme val="minor"/>
      </rPr>
      <t>(c)</t>
    </r>
    <r>
      <rPr>
        <sz val="11"/>
        <color theme="1"/>
        <rFont val="Calibri"/>
        <family val="2"/>
        <scheme val="minor"/>
      </rPr>
      <t xml:space="preserve"> Determine the fair fixed rate for the FRA from 6M to 1Y with an extra floating rate reset.</t>
    </r>
  </si>
  <si>
    <t>The fair fixed rate r_k makes this terminal payoff zero.</t>
  </si>
  <si>
    <t>Thus, r_k * 0.25 - DiscountFactor_6M / DiscountFactor_12M + 1 =0.</t>
  </si>
  <si>
    <t>r_k  = (DiscountFactor_6M / DiscountFactor_12M - 1) / 0.25</t>
  </si>
  <si>
    <t>Answer: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</si>
</sst>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164" formatCode="0.000000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1" fillId="4" borderId="4" applyNumberFormat="0" applyFont="0" applyAlignment="0" applyProtection="0"/>
    <xf numFmtId="0" fontId="5" fillId="0" borderId="5" applyNumberFormat="0" applyFill="0" applyAlignment="0" applyProtection="0"/>
  </cellStyleXfs>
  <cellXfs count="23">
    <xf numFmtId="0" fontId="0" fillId="0" borderId="0" xfId="0"/>
    <xf numFmtId="0" fontId="2" fillId="0" borderId="1" xfId="1"/>
    <xf numFmtId="0" fontId="3" fillId="2" borderId="2" xfId="2"/>
    <xf numFmtId="0" fontId="4" fillId="3" borderId="3" xfId="3"/>
    <xf numFmtId="0" fontId="2" fillId="0" borderId="0" xfId="1" applyFill="1" applyBorder="1"/>
    <xf numFmtId="164" fontId="4" fillId="3" borderId="3" xfId="3" applyNumberFormat="1"/>
    <xf numFmtId="165" fontId="4" fillId="3" borderId="3" xfId="3" applyNumberFormat="1"/>
    <xf numFmtId="10" fontId="4" fillId="3" borderId="3" xfId="3" applyNumberFormat="1"/>
    <xf numFmtId="0" fontId="0" fillId="5" borderId="0" xfId="0" applyFill="1"/>
    <xf numFmtId="7" fontId="4" fillId="3" borderId="3" xfId="3" applyNumberFormat="1"/>
    <xf numFmtId="0" fontId="0" fillId="4" borderId="10" xfId="4" applyFont="1" applyBorder="1" applyAlignment="1">
      <alignment horizontal="left"/>
    </xf>
    <xf numFmtId="0" fontId="0" fillId="4" borderId="11" xfId="4" applyFont="1" applyBorder="1" applyAlignment="1">
      <alignment horizontal="left"/>
    </xf>
    <xf numFmtId="0" fontId="0" fillId="4" borderId="12" xfId="4" applyFont="1" applyBorder="1" applyAlignment="1">
      <alignment horizontal="left"/>
    </xf>
    <xf numFmtId="0" fontId="0" fillId="4" borderId="4" xfId="4" applyFont="1" applyAlignment="1">
      <alignment horizontal="left"/>
    </xf>
    <xf numFmtId="0" fontId="4" fillId="3" borderId="3" xfId="3" applyAlignment="1">
      <alignment horizontal="left"/>
    </xf>
    <xf numFmtId="0" fontId="4" fillId="3" borderId="7" xfId="3" applyBorder="1" applyAlignment="1">
      <alignment horizontal="left"/>
    </xf>
    <xf numFmtId="0" fontId="4" fillId="3" borderId="8" xfId="3" applyBorder="1" applyAlignment="1">
      <alignment horizontal="left"/>
    </xf>
    <xf numFmtId="0" fontId="4" fillId="3" borderId="9" xfId="3" applyBorder="1" applyAlignment="1">
      <alignment horizontal="left"/>
    </xf>
    <xf numFmtId="0" fontId="2" fillId="0" borderId="5" xfId="5" applyFont="1" applyAlignment="1">
      <alignment horizontal="center"/>
    </xf>
    <xf numFmtId="0" fontId="2" fillId="0" borderId="1" xfId="1" applyAlignment="1">
      <alignment horizontal="center"/>
    </xf>
    <xf numFmtId="0" fontId="0" fillId="4" borderId="4" xfId="4" applyFont="1" applyAlignment="1">
      <alignment horizontal="center"/>
    </xf>
    <xf numFmtId="0" fontId="0" fillId="4" borderId="6" xfId="4" applyFont="1" applyBorder="1" applyAlignment="1">
      <alignment horizontal="left"/>
    </xf>
    <xf numFmtId="0" fontId="0" fillId="4" borderId="0" xfId="4" applyFont="1" applyBorder="1" applyAlignment="1">
      <alignment horizontal="left"/>
    </xf>
  </cellXfs>
  <cellStyles count="6">
    <cellStyle name="Heading 3" xfId="1" builtinId="18"/>
    <cellStyle name="Input" xfId="2" builtinId="20"/>
    <cellStyle name="Normal" xfId="0" builtinId="0"/>
    <cellStyle name="Note" xfId="4" builtinId="10"/>
    <cellStyle name="Output" xfId="3" builtinId="21"/>
    <cellStyle name="Total" xfId="5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B20" sqref="B20"/>
    </sheetView>
  </sheetViews>
  <sheetFormatPr defaultRowHeight="14.4" x14ac:dyDescent="0.55000000000000004"/>
  <cols>
    <col min="1" max="1" width="23.89453125" customWidth="1"/>
    <col min="2" max="2" width="16.1015625" customWidth="1"/>
    <col min="3" max="3" width="26" customWidth="1"/>
  </cols>
  <sheetData>
    <row r="1" spans="1:13" ht="14.7" thickBot="1" x14ac:dyDescent="0.6">
      <c r="A1" s="1" t="s">
        <v>0</v>
      </c>
      <c r="B1" s="1" t="s">
        <v>21</v>
      </c>
      <c r="C1" s="1" t="s">
        <v>40</v>
      </c>
    </row>
    <row r="2" spans="1:13" x14ac:dyDescent="0.55000000000000004">
      <c r="A2" s="2">
        <v>0</v>
      </c>
      <c r="B2" s="2">
        <v>1</v>
      </c>
      <c r="C2" s="3">
        <f>LN(B2)</f>
        <v>0</v>
      </c>
    </row>
    <row r="3" spans="1:13" x14ac:dyDescent="0.55000000000000004">
      <c r="A3" s="2">
        <v>0.25</v>
      </c>
      <c r="B3" s="2">
        <v>0.99782972000000003</v>
      </c>
      <c r="C3" s="3">
        <f t="shared" ref="C3:C5" si="0">LN(B3)</f>
        <v>-2.172638470618108E-3</v>
      </c>
    </row>
    <row r="4" spans="1:13" x14ac:dyDescent="0.55000000000000004">
      <c r="A4" s="2">
        <v>0.5</v>
      </c>
      <c r="B4" s="2">
        <v>0.99484518499999997</v>
      </c>
      <c r="C4" s="3">
        <f t="shared" si="0"/>
        <v>-5.1681468942095278E-3</v>
      </c>
    </row>
    <row r="5" spans="1:13" x14ac:dyDescent="0.55000000000000004">
      <c r="A5" s="2">
        <v>1</v>
      </c>
      <c r="B5" s="2">
        <v>0.98743938899999995</v>
      </c>
      <c r="C5" s="3">
        <f t="shared" si="0"/>
        <v>-1.2640162318428782E-2</v>
      </c>
    </row>
    <row r="7" spans="1:13" x14ac:dyDescent="0.55000000000000004">
      <c r="A7" s="13" t="s">
        <v>29</v>
      </c>
      <c r="B7" s="13"/>
      <c r="C7" s="13"/>
      <c r="D7" s="13"/>
      <c r="E7" s="13"/>
      <c r="F7" s="13"/>
      <c r="G7" s="13"/>
    </row>
    <row r="8" spans="1:13" ht="14.7" thickBot="1" x14ac:dyDescent="0.6">
      <c r="A8" s="1" t="s">
        <v>30</v>
      </c>
      <c r="B8" s="14" t="s">
        <v>31</v>
      </c>
      <c r="C8" s="14"/>
      <c r="D8" s="14"/>
      <c r="E8" s="14"/>
      <c r="F8" s="14"/>
      <c r="G8" s="14"/>
      <c r="H8" s="14"/>
    </row>
    <row r="9" spans="1:13" ht="14.7" thickBot="1" x14ac:dyDescent="0.6">
      <c r="B9" s="1" t="s">
        <v>32</v>
      </c>
      <c r="C9" s="15">
        <f>(LN(B3)-LN(B4))/(A4-A3)</f>
        <v>1.1982033694365679E-2</v>
      </c>
      <c r="D9" s="16"/>
      <c r="E9" s="16"/>
      <c r="F9" s="16"/>
      <c r="G9" s="16"/>
      <c r="H9" s="17"/>
    </row>
    <row r="11" spans="1:13" x14ac:dyDescent="0.55000000000000004">
      <c r="A11" s="10" t="s">
        <v>43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2"/>
    </row>
    <row r="12" spans="1:13" x14ac:dyDescent="0.55000000000000004">
      <c r="A12" t="s">
        <v>33</v>
      </c>
    </row>
    <row r="13" spans="1:13" ht="14.7" thickBot="1" x14ac:dyDescent="0.6">
      <c r="A13" s="1" t="s">
        <v>34</v>
      </c>
      <c r="B13" s="6">
        <v>10000000</v>
      </c>
    </row>
    <row r="14" spans="1:13" ht="14.7" thickBot="1" x14ac:dyDescent="0.6">
      <c r="A14" s="1" t="s">
        <v>35</v>
      </c>
      <c r="B14" s="7">
        <v>0.01</v>
      </c>
    </row>
    <row r="15" spans="1:13" ht="14.7" thickBot="1" x14ac:dyDescent="0.6">
      <c r="A15" s="1" t="s">
        <v>36</v>
      </c>
      <c r="B15" s="3">
        <v>0.5</v>
      </c>
    </row>
    <row r="16" spans="1:13" ht="14.7" thickBot="1" x14ac:dyDescent="0.6">
      <c r="A16" s="1" t="s">
        <v>37</v>
      </c>
      <c r="B16" s="3">
        <v>0.75</v>
      </c>
    </row>
    <row r="17" spans="1:13" ht="14.7" thickBot="1" x14ac:dyDescent="0.6">
      <c r="A17" s="1" t="s">
        <v>38</v>
      </c>
      <c r="B17" s="3">
        <f>B16-B15</f>
        <v>0.25</v>
      </c>
    </row>
    <row r="18" spans="1:13" x14ac:dyDescent="0.55000000000000004">
      <c r="A18" s="4" t="s">
        <v>39</v>
      </c>
      <c r="B18" s="3">
        <f>EXP((C4+C5)/2)</f>
        <v>0.99113536998030283</v>
      </c>
      <c r="C18" s="13" t="s">
        <v>41</v>
      </c>
      <c r="D18" s="13"/>
      <c r="E18" s="13"/>
    </row>
    <row r="19" spans="1:13" ht="14.7" thickBot="1" x14ac:dyDescent="0.6">
      <c r="A19" s="1" t="s">
        <v>42</v>
      </c>
      <c r="B19" s="7">
        <f>(LN(B4)-LN(B18))/(B16-B15)</f>
        <v>1.4944030848438719E-2</v>
      </c>
    </row>
    <row r="20" spans="1:13" x14ac:dyDescent="0.55000000000000004">
      <c r="A20" s="4" t="s">
        <v>44</v>
      </c>
      <c r="B20" s="9">
        <f>B13*B18*(B19-B14)*(B16-B15)</f>
        <v>12250.509610403351</v>
      </c>
    </row>
    <row r="22" spans="1:13" x14ac:dyDescent="0.55000000000000004">
      <c r="A22" s="10" t="s">
        <v>54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2"/>
    </row>
    <row r="23" spans="1:13" x14ac:dyDescent="0.55000000000000004">
      <c r="A23" s="4" t="s">
        <v>45</v>
      </c>
    </row>
    <row r="24" spans="1:13" x14ac:dyDescent="0.55000000000000004">
      <c r="A24" s="4" t="s">
        <v>46</v>
      </c>
    </row>
    <row r="25" spans="1:13" x14ac:dyDescent="0.55000000000000004">
      <c r="A25" s="4" t="s">
        <v>47</v>
      </c>
    </row>
    <row r="26" spans="1:13" x14ac:dyDescent="0.55000000000000004">
      <c r="A26" s="4" t="s">
        <v>48</v>
      </c>
    </row>
    <row r="27" spans="1:13" x14ac:dyDescent="0.55000000000000004">
      <c r="A27" s="4" t="s">
        <v>49</v>
      </c>
    </row>
    <row r="28" spans="1:13" x14ac:dyDescent="0.55000000000000004">
      <c r="A28" s="4" t="s">
        <v>50</v>
      </c>
    </row>
    <row r="29" spans="1:13" x14ac:dyDescent="0.55000000000000004">
      <c r="A29" s="4" t="s">
        <v>51</v>
      </c>
    </row>
    <row r="30" spans="1:13" x14ac:dyDescent="0.55000000000000004">
      <c r="A30" s="4" t="s">
        <v>52</v>
      </c>
    </row>
    <row r="31" spans="1:13" x14ac:dyDescent="0.55000000000000004">
      <c r="A31" s="4" t="s">
        <v>53</v>
      </c>
    </row>
    <row r="32" spans="1:13" x14ac:dyDescent="0.55000000000000004">
      <c r="A32" s="4" t="s">
        <v>55</v>
      </c>
    </row>
    <row r="33" spans="1:2" x14ac:dyDescent="0.55000000000000004">
      <c r="A33" s="4" t="s">
        <v>56</v>
      </c>
    </row>
    <row r="34" spans="1:2" x14ac:dyDescent="0.55000000000000004">
      <c r="A34" s="4" t="s">
        <v>57</v>
      </c>
    </row>
    <row r="35" spans="1:2" x14ac:dyDescent="0.55000000000000004">
      <c r="A35" s="4" t="s">
        <v>58</v>
      </c>
      <c r="B35" s="8">
        <f>(B4/B5-1)/0.25</f>
        <v>3.0000002359638955E-2</v>
      </c>
    </row>
  </sheetData>
  <mergeCells count="6">
    <mergeCell ref="A22:M22"/>
    <mergeCell ref="A7:G7"/>
    <mergeCell ref="B8:H8"/>
    <mergeCell ref="C9:H9"/>
    <mergeCell ref="A11:M11"/>
    <mergeCell ref="C18:E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B14" sqref="B14"/>
    </sheetView>
  </sheetViews>
  <sheetFormatPr defaultRowHeight="14.4" x14ac:dyDescent="0.55000000000000004"/>
  <cols>
    <col min="1" max="2" width="20.20703125" customWidth="1"/>
    <col min="4" max="4" width="20.5234375" customWidth="1"/>
    <col min="5" max="5" width="20.89453125" customWidth="1"/>
    <col min="6" max="6" width="14.68359375" customWidth="1"/>
    <col min="7" max="7" width="26.41796875" customWidth="1"/>
    <col min="8" max="8" width="19.68359375" customWidth="1"/>
  </cols>
  <sheetData>
    <row r="1" spans="1:8" ht="14.7" thickBot="1" x14ac:dyDescent="0.6">
      <c r="A1" s="1" t="s">
        <v>0</v>
      </c>
      <c r="B1" s="1" t="s">
        <v>1</v>
      </c>
      <c r="D1" s="1" t="s">
        <v>8</v>
      </c>
      <c r="E1" s="1" t="s">
        <v>10</v>
      </c>
      <c r="F1" s="1" t="s">
        <v>11</v>
      </c>
      <c r="G1" s="1" t="s">
        <v>12</v>
      </c>
      <c r="H1" s="1" t="s">
        <v>14</v>
      </c>
    </row>
    <row r="2" spans="1:8" x14ac:dyDescent="0.55000000000000004">
      <c r="A2" s="2">
        <v>0.25</v>
      </c>
      <c r="B2" s="2">
        <v>1.2E-2</v>
      </c>
      <c r="D2" s="3">
        <v>0.2</v>
      </c>
      <c r="E2" s="3">
        <f>B2</f>
        <v>1.2E-2</v>
      </c>
      <c r="F2" s="3">
        <f>EXP(-D2*E2)</f>
        <v>0.99760287769738176</v>
      </c>
      <c r="G2" s="3">
        <f>ex2_last_reset_rate</f>
        <v>1.4500000000000001E-2</v>
      </c>
      <c r="H2" s="3">
        <f ca="1">ex2_principle*(G2+ex2_reset_margin)*(1/ex2_frequency)</f>
        <v>0.86250000000000004</v>
      </c>
    </row>
    <row r="3" spans="1:8" x14ac:dyDescent="0.55000000000000004">
      <c r="A3" s="2">
        <v>0.5</v>
      </c>
      <c r="B3" s="2">
        <v>1.55E-2</v>
      </c>
      <c r="D3" s="3">
        <v>0.45</v>
      </c>
      <c r="E3" s="3">
        <f>(B2*(A3-D3)+B3*(D3-A2))/(A3-A2)</f>
        <v>1.4800000000000001E-2</v>
      </c>
      <c r="F3" s="3">
        <f t="shared" ref="F3:F6" si="0">EXP(-D3*E3)</f>
        <v>0.99336212864715068</v>
      </c>
      <c r="G3" s="3">
        <f>(F2/F3-1)*ex2_frequency</f>
        <v>1.7076346794119956E-2</v>
      </c>
      <c r="H3" s="3">
        <f>ex2_principle*(G3+ex2_reset_margin)*(D3-D2)</f>
        <v>0.92690866985299902</v>
      </c>
    </row>
    <row r="4" spans="1:8" x14ac:dyDescent="0.55000000000000004">
      <c r="A4" s="2">
        <v>1</v>
      </c>
      <c r="B4" s="2">
        <v>1.7999999999999999E-2</v>
      </c>
      <c r="D4" s="3">
        <v>0.7</v>
      </c>
      <c r="E4" s="3">
        <f>(B3*(A4-D4)+B4*(D4-A3))/(A4-A3)</f>
        <v>1.6500000000000001E-2</v>
      </c>
      <c r="F4" s="3">
        <f t="shared" si="0"/>
        <v>0.98851644518998738</v>
      </c>
      <c r="G4" s="3">
        <f>(F3/F4-1)*ex2_frequency</f>
        <v>1.9607902248837128E-2</v>
      </c>
      <c r="H4" s="3">
        <f>ex2_principle*(G4+ex2_reset_margin)*(D4-D3)</f>
        <v>0.99019755622092809</v>
      </c>
    </row>
    <row r="5" spans="1:8" x14ac:dyDescent="0.55000000000000004">
      <c r="A5" s="2">
        <v>2</v>
      </c>
      <c r="B5" s="2">
        <v>0.02</v>
      </c>
      <c r="D5" s="3">
        <v>0.95</v>
      </c>
      <c r="E5" s="3">
        <f>(B3*(A4-D5)+B4*(D5-A3))/(A4-A3)</f>
        <v>1.7749999999999998E-2</v>
      </c>
      <c r="F5" s="3">
        <f t="shared" si="0"/>
        <v>0.98327887618575305</v>
      </c>
      <c r="G5" s="3">
        <f>(F4/F5-1)*ex2_frequency</f>
        <v>2.1306545400634924E-2</v>
      </c>
      <c r="H5" s="3">
        <f>ex2_principle*(G5+ex2_reset_margin)*(D5-D4)</f>
        <v>1.0326636350158731</v>
      </c>
    </row>
    <row r="6" spans="1:8" ht="14.7" thickBot="1" x14ac:dyDescent="0.6">
      <c r="A6" s="19" t="s">
        <v>7</v>
      </c>
      <c r="B6" s="19"/>
      <c r="D6" s="3">
        <v>1.2</v>
      </c>
      <c r="E6" s="3">
        <f>(B4*(A5-D6)+B5*(D6-A4))/(A5-A4)</f>
        <v>1.84E-2</v>
      </c>
      <c r="F6" s="3">
        <f t="shared" si="0"/>
        <v>0.97816197896269119</v>
      </c>
      <c r="G6" s="3">
        <f>(F5/F6-1)*ex2_frequency</f>
        <v>2.0924539424393096E-2</v>
      </c>
      <c r="H6" s="3">
        <f>ex2_principle*(G6+ex2_reset_margin)*(D6-D5)+ex2_principle</f>
        <v>101.02311348560983</v>
      </c>
    </row>
    <row r="7" spans="1:8" ht="14.7" thickBot="1" x14ac:dyDescent="0.6">
      <c r="A7" s="1" t="s">
        <v>2</v>
      </c>
      <c r="B7" s="2">
        <v>100</v>
      </c>
      <c r="D7" s="18" t="s">
        <v>13</v>
      </c>
      <c r="E7" s="18"/>
      <c r="F7" s="18"/>
      <c r="G7" s="18"/>
      <c r="H7" s="3">
        <f ca="1">SUMPRODUCT(H2:H6, F2:F6)</f>
        <v>102.59237996624493</v>
      </c>
    </row>
    <row r="8" spans="1:8" ht="14.7" thickBot="1" x14ac:dyDescent="0.6">
      <c r="A8" s="1" t="s">
        <v>3</v>
      </c>
      <c r="B8" s="2">
        <v>4</v>
      </c>
    </row>
    <row r="9" spans="1:8" ht="14.7" thickBot="1" x14ac:dyDescent="0.6">
      <c r="A9" s="1" t="s">
        <v>4</v>
      </c>
      <c r="B9" s="2">
        <v>1.2</v>
      </c>
      <c r="D9" s="20" t="s">
        <v>15</v>
      </c>
      <c r="E9" s="20"/>
      <c r="F9" s="20"/>
      <c r="G9" s="20"/>
      <c r="H9" s="20"/>
    </row>
    <row r="10" spans="1:8" ht="14.7" thickBot="1" x14ac:dyDescent="0.6">
      <c r="A10" s="1" t="s">
        <v>5</v>
      </c>
      <c r="B10" s="2">
        <v>0.02</v>
      </c>
      <c r="D10" s="1" t="s">
        <v>8</v>
      </c>
      <c r="E10" s="1" t="s">
        <v>10</v>
      </c>
      <c r="F10" s="1" t="s">
        <v>11</v>
      </c>
      <c r="G10" s="1" t="s">
        <v>12</v>
      </c>
      <c r="H10" s="1" t="s">
        <v>9</v>
      </c>
    </row>
    <row r="11" spans="1:8" ht="14.7" thickBot="1" x14ac:dyDescent="0.6">
      <c r="A11" s="1" t="s">
        <v>6</v>
      </c>
      <c r="B11" s="2">
        <v>1.4500000000000001E-2</v>
      </c>
      <c r="D11" s="3">
        <v>0.2</v>
      </c>
      <c r="E11" s="3">
        <f>B2+0.0001</f>
        <v>1.21E-2</v>
      </c>
      <c r="F11" s="3">
        <f>EXP(-D11*E11)</f>
        <v>0.99758292583934705</v>
      </c>
      <c r="G11" s="3">
        <f>ex2_last_reset_rate</f>
        <v>1.4500000000000001E-2</v>
      </c>
      <c r="H11" s="3">
        <f ca="1">ex2_principle*(G11+ex2_reset_margin)*(1/ex2_frequency)</f>
        <v>0.86250000000000004</v>
      </c>
    </row>
    <row r="12" spans="1:8" x14ac:dyDescent="0.55000000000000004">
      <c r="D12" s="3">
        <v>0.45</v>
      </c>
      <c r="E12" s="3">
        <f>(B2*(A3-D3)+B3*(D3-A2))/(A3-A2)+0.0001</f>
        <v>1.49E-2</v>
      </c>
      <c r="F12" s="3">
        <f t="shared" ref="F12:F15" si="1">EXP(-D12*E12)</f>
        <v>0.99331742835712566</v>
      </c>
      <c r="G12" s="3">
        <f>(F11/F12-1)*ex2_frequency</f>
        <v>1.7176774958136853E-2</v>
      </c>
      <c r="H12" s="3">
        <f>ex2_principle*(G12+ex2_reset_margin)*(D12-D11)</f>
        <v>0.92941937395342145</v>
      </c>
    </row>
    <row r="13" spans="1:8" x14ac:dyDescent="0.55000000000000004">
      <c r="A13" s="4" t="s">
        <v>19</v>
      </c>
      <c r="B13" s="5">
        <f ca="1">(H25-H16)/(2*0.0001*H7)</f>
        <v>0.21198051892023453</v>
      </c>
      <c r="D13" s="3">
        <v>0.7</v>
      </c>
      <c r="E13" s="3">
        <f t="shared" ref="E13" si="2">(B3*(A4-D4)+B4*(D4-A3))/(A4-A3)+0.0001</f>
        <v>1.66E-2</v>
      </c>
      <c r="F13" s="3">
        <f t="shared" si="1"/>
        <v>0.98844725146063284</v>
      </c>
      <c r="G13" s="3">
        <f>(F12/F13-1)*ex2_frequency</f>
        <v>1.9708393702531524E-2</v>
      </c>
      <c r="H13" s="3">
        <f>ex2_principle*(G13+ex2_reset_margin)*(D13-D12)</f>
        <v>0.99270984256328798</v>
      </c>
    </row>
    <row r="14" spans="1:8" x14ac:dyDescent="0.55000000000000004">
      <c r="A14" s="4" t="s">
        <v>20</v>
      </c>
      <c r="B14" s="5">
        <f ca="1">(H25+H16-2*H7)/(0.0001*0.0001*H7)</f>
        <v>5.3762077277471197E-2</v>
      </c>
      <c r="D14" s="3">
        <v>0.95</v>
      </c>
      <c r="E14" s="3">
        <f>(B3*(A4-D5)+B4*(D5-A3))/(A4-A3)+0.0001</f>
        <v>1.7849999999999998E-2</v>
      </c>
      <c r="F14" s="3">
        <f t="shared" si="1"/>
        <v>0.98318546912942084</v>
      </c>
      <c r="G14" s="3">
        <f>(F13/F14-1)*ex2_frequency</f>
        <v>2.1407079320939104E-2</v>
      </c>
      <c r="H14" s="3">
        <f>ex2_principle*(G14+ex2_reset_margin)*(D14-D13)</f>
        <v>1.0351769830234776</v>
      </c>
    </row>
    <row r="15" spans="1:8" x14ac:dyDescent="0.55000000000000004">
      <c r="D15" s="3">
        <v>1.2</v>
      </c>
      <c r="E15" s="3">
        <f>(B4*(A5-D6)+B5*(D6-A4))/(A5-A4)+0.0001</f>
        <v>1.8499999999999999E-2</v>
      </c>
      <c r="F15" s="3">
        <f t="shared" si="1"/>
        <v>0.9780446065677002</v>
      </c>
      <c r="G15" s="3">
        <f>(F14/F15-1)*ex2_frequency</f>
        <v>2.1025063794428256E-2</v>
      </c>
      <c r="H15" s="3">
        <f>ex2_principle*(G15+ex2_reset_margin)*(D15-D14)+ex2_principle</f>
        <v>101.02562659486071</v>
      </c>
    </row>
    <row r="16" spans="1:8" ht="14.7" thickBot="1" x14ac:dyDescent="0.6">
      <c r="D16" s="18" t="s">
        <v>17</v>
      </c>
      <c r="E16" s="18"/>
      <c r="F16" s="18"/>
      <c r="G16" s="18"/>
      <c r="H16" s="3">
        <f ca="1">SUMPRODUCT(H11:H15, F11:F15)</f>
        <v>102.59020523522858</v>
      </c>
    </row>
    <row r="17" spans="4:8" ht="14.7" thickTop="1" x14ac:dyDescent="0.55000000000000004"/>
    <row r="18" spans="4:8" x14ac:dyDescent="0.55000000000000004">
      <c r="D18" s="20" t="s">
        <v>16</v>
      </c>
      <c r="E18" s="20"/>
      <c r="F18" s="20"/>
      <c r="G18" s="20"/>
      <c r="H18" s="20"/>
    </row>
    <row r="19" spans="4:8" ht="14.7" thickBot="1" x14ac:dyDescent="0.6">
      <c r="D19" s="1" t="s">
        <v>8</v>
      </c>
      <c r="E19" s="1" t="s">
        <v>10</v>
      </c>
      <c r="F19" s="1" t="s">
        <v>11</v>
      </c>
      <c r="G19" s="1" t="s">
        <v>12</v>
      </c>
      <c r="H19" s="1" t="s">
        <v>9</v>
      </c>
    </row>
    <row r="20" spans="4:8" x14ac:dyDescent="0.55000000000000004">
      <c r="D20" s="3">
        <v>0.2</v>
      </c>
      <c r="E20" s="3">
        <f>B2-0.0001</f>
        <v>1.1900000000000001E-2</v>
      </c>
      <c r="F20" s="3">
        <f>EXP(-E20*D20)</f>
        <v>0.99762282995445761</v>
      </c>
      <c r="G20" s="3">
        <f>ex2_last_reset_rate</f>
        <v>1.4500000000000001E-2</v>
      </c>
      <c r="H20" s="3">
        <f ca="1">ex2_principle*(G20+ex2_reset_margin)*(1/ex2_frequency)</f>
        <v>0.86250000000000004</v>
      </c>
    </row>
    <row r="21" spans="4:8" x14ac:dyDescent="0.55000000000000004">
      <c r="D21" s="3">
        <v>0.45</v>
      </c>
      <c r="E21" s="3">
        <f>(B2*(A3-D3)+B3*(D3-A2))/(A3-A2)-0.0001</f>
        <v>1.4700000000000001E-2</v>
      </c>
      <c r="F21" s="3">
        <f t="shared" ref="F21:F24" si="3">EXP(-E21*D21)</f>
        <v>0.99340683094873405</v>
      </c>
      <c r="G21" s="3">
        <f>(F20/F21-1)*ex2_frequency</f>
        <v>1.6975921140776506E-2</v>
      </c>
      <c r="H21" s="3">
        <f>ex2_principle*(G21+ex2_reset_margin)*(D21-D20)</f>
        <v>0.92439802851941277</v>
      </c>
    </row>
    <row r="22" spans="4:8" x14ac:dyDescent="0.55000000000000004">
      <c r="D22" s="3">
        <v>0.7</v>
      </c>
      <c r="E22" s="3">
        <f t="shared" ref="E22" si="4">(B3*(A4-D4)+B4*(D4-A3))/(A4-A3)-0.0001</f>
        <v>1.6400000000000001E-2</v>
      </c>
      <c r="F22" s="3">
        <f t="shared" si="3"/>
        <v>0.98858564376307245</v>
      </c>
      <c r="G22" s="3">
        <f>(F21/F22-1)*ex2_frequency</f>
        <v>1.9507413307398025E-2</v>
      </c>
      <c r="H22" s="3">
        <f>ex2_principle*(G22+ex2_reset_margin)*(D22-D21)</f>
        <v>0.98768533268495051</v>
      </c>
    </row>
    <row r="23" spans="4:8" x14ac:dyDescent="0.55000000000000004">
      <c r="D23" s="3">
        <v>0.95</v>
      </c>
      <c r="E23" s="3">
        <f>(B3*(A4-D5)+B4*(D5-A3))/(A4-A3)-0.0001</f>
        <v>1.7649999999999999E-2</v>
      </c>
      <c r="F23" s="3">
        <f t="shared" si="3"/>
        <v>0.98337229211617716</v>
      </c>
      <c r="G23" s="3">
        <f>(F22/F23-1)*ex2_frequency</f>
        <v>2.120601399364741E-2</v>
      </c>
      <c r="H23" s="3">
        <f>ex2_principle*(G23+ex2_reset_margin)*(D23-D22)</f>
        <v>1.0301503498411853</v>
      </c>
    </row>
    <row r="24" spans="4:8" x14ac:dyDescent="0.55000000000000004">
      <c r="D24" s="3">
        <v>1.2</v>
      </c>
      <c r="E24" s="3">
        <f>(B4*(A5-D6)+B5*(D6-A4))/(A5-A4)-0.0001</f>
        <v>1.83E-2</v>
      </c>
      <c r="F24" s="3">
        <f t="shared" si="3"/>
        <v>0.9782793654432147</v>
      </c>
      <c r="G24" s="3">
        <f>(F23/F24-1)*ex2_frequency</f>
        <v>2.082401756743657E-2</v>
      </c>
      <c r="H24" s="3">
        <f>ex2_principle*(G24+ex2_reset_margin)*(D24-D23)+ex2_principle</f>
        <v>101.02060043918591</v>
      </c>
    </row>
    <row r="25" spans="4:8" ht="14.7" thickBot="1" x14ac:dyDescent="0.6">
      <c r="D25" s="18" t="s">
        <v>18</v>
      </c>
      <c r="E25" s="18"/>
      <c r="F25" s="18"/>
      <c r="G25" s="18"/>
      <c r="H25" s="3">
        <f ca="1">SUMPRODUCT(H20:H24, F20:F24)</f>
        <v>102.59455475241708</v>
      </c>
    </row>
    <row r="26" spans="4:8" ht="14.7" thickTop="1" x14ac:dyDescent="0.55000000000000004"/>
  </sheetData>
  <mergeCells count="6">
    <mergeCell ref="D25:G25"/>
    <mergeCell ref="A6:B6"/>
    <mergeCell ref="D7:G7"/>
    <mergeCell ref="D9:H9"/>
    <mergeCell ref="D16:G16"/>
    <mergeCell ref="D18:H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10" sqref="B10"/>
    </sheetView>
  </sheetViews>
  <sheetFormatPr defaultRowHeight="14.4" x14ac:dyDescent="0.55000000000000004"/>
  <cols>
    <col min="1" max="1" width="23.7890625" customWidth="1"/>
    <col min="2" max="2" width="26" customWidth="1"/>
    <col min="3" max="4" width="8.89453125" customWidth="1"/>
  </cols>
  <sheetData>
    <row r="1" spans="1:4" ht="14.7" thickBot="1" x14ac:dyDescent="0.6">
      <c r="A1" s="1" t="s">
        <v>0</v>
      </c>
      <c r="B1" s="1" t="s">
        <v>21</v>
      </c>
    </row>
    <row r="2" spans="1:4" x14ac:dyDescent="0.55000000000000004">
      <c r="A2" s="2">
        <v>0.5</v>
      </c>
      <c r="B2" s="2">
        <v>0.97530991199999995</v>
      </c>
    </row>
    <row r="3" spans="1:4" x14ac:dyDescent="0.55000000000000004">
      <c r="A3" s="2">
        <v>1</v>
      </c>
      <c r="B3" s="2">
        <v>0.94648514800000005</v>
      </c>
    </row>
    <row r="4" spans="1:4" x14ac:dyDescent="0.55000000000000004">
      <c r="A4" s="2">
        <v>1.5</v>
      </c>
      <c r="B4" s="2">
        <v>0.91736486100000003</v>
      </c>
    </row>
    <row r="5" spans="1:4" x14ac:dyDescent="0.55000000000000004">
      <c r="A5" s="2">
        <v>2</v>
      </c>
      <c r="B5" s="2">
        <v>0.88426366300000003</v>
      </c>
    </row>
    <row r="7" spans="1:4" x14ac:dyDescent="0.55000000000000004">
      <c r="A7" s="21" t="s">
        <v>22</v>
      </c>
      <c r="B7" s="22"/>
      <c r="C7" s="22"/>
      <c r="D7" s="22"/>
    </row>
    <row r="8" spans="1:4" ht="14.7" thickBot="1" x14ac:dyDescent="0.6">
      <c r="A8" s="1" t="s">
        <v>25</v>
      </c>
      <c r="B8" s="3">
        <v>1</v>
      </c>
    </row>
    <row r="9" spans="1:4" ht="14.7" thickBot="1" x14ac:dyDescent="0.6">
      <c r="A9" s="1" t="s">
        <v>23</v>
      </c>
      <c r="B9" s="3">
        <f>SUM(B3, B5)/B8</f>
        <v>1.8307488110000001</v>
      </c>
    </row>
    <row r="10" spans="1:4" ht="14.7" thickBot="1" x14ac:dyDescent="0.6">
      <c r="A10" s="1" t="s">
        <v>24</v>
      </c>
      <c r="B10" s="3">
        <f>(1-B5)/B9</f>
        <v>6.3218032044921518E-2</v>
      </c>
    </row>
    <row r="12" spans="1:4" x14ac:dyDescent="0.55000000000000004">
      <c r="A12" s="21" t="s">
        <v>26</v>
      </c>
      <c r="B12" s="22"/>
      <c r="C12" s="22"/>
      <c r="D12" s="22"/>
    </row>
    <row r="13" spans="1:4" ht="14.7" thickBot="1" x14ac:dyDescent="0.6">
      <c r="A13" s="1" t="s">
        <v>25</v>
      </c>
      <c r="B13" s="3">
        <v>2</v>
      </c>
    </row>
    <row r="14" spans="1:4" ht="14.7" thickBot="1" x14ac:dyDescent="0.6">
      <c r="A14" s="1" t="s">
        <v>23</v>
      </c>
      <c r="B14" s="3">
        <f>SUM(B2:B5)/B13</f>
        <v>1.8617117920000001</v>
      </c>
    </row>
    <row r="15" spans="1:4" ht="14.7" thickBot="1" x14ac:dyDescent="0.6">
      <c r="A15" s="1" t="s">
        <v>24</v>
      </c>
      <c r="B15" s="3">
        <f>(1-B5)/B14</f>
        <v>6.2166624016312809E-2</v>
      </c>
    </row>
    <row r="17" spans="1:7" x14ac:dyDescent="0.55000000000000004">
      <c r="A17" s="21" t="s">
        <v>27</v>
      </c>
      <c r="B17" s="22"/>
      <c r="C17" s="22"/>
      <c r="D17" s="22"/>
      <c r="E17" s="22"/>
      <c r="F17" s="22"/>
      <c r="G17" s="22"/>
    </row>
    <row r="18" spans="1:7" ht="14.7" thickBot="1" x14ac:dyDescent="0.6">
      <c r="A18" s="1" t="s">
        <v>25</v>
      </c>
      <c r="B18" s="3">
        <v>2</v>
      </c>
    </row>
    <row r="19" spans="1:7" ht="14.7" thickBot="1" x14ac:dyDescent="0.6">
      <c r="A19" s="1" t="s">
        <v>23</v>
      </c>
      <c r="B19" s="3">
        <f>SUM(B4:B5)/B18</f>
        <v>0.90081426200000003</v>
      </c>
    </row>
    <row r="20" spans="1:7" ht="14.7" thickBot="1" x14ac:dyDescent="0.6">
      <c r="A20" s="1" t="s">
        <v>28</v>
      </c>
      <c r="B20" s="3">
        <f>(B3-B5)/B19</f>
        <v>6.9072490994819546E-2</v>
      </c>
    </row>
  </sheetData>
  <mergeCells count="3">
    <mergeCell ref="A7:D7"/>
    <mergeCell ref="A12:D12"/>
    <mergeCell ref="A17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Exercise 1</vt:lpstr>
      <vt:lpstr>Exercise 2</vt:lpstr>
      <vt:lpstr>Exercise 3</vt:lpstr>
      <vt:lpstr>ex2_frequency</vt:lpstr>
      <vt:lpstr>ex2_last_reset_rate</vt:lpstr>
      <vt:lpstr>ex2_principle</vt:lpstr>
      <vt:lpstr>ex2_reset_margin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2015-10-11T20:07:50Z</dcterms:modified>
</cp:coreProperties>
</file>